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Learnit\Desktop\Recordings\Intro to Data Analysis\"/>
    </mc:Choice>
  </mc:AlternateContent>
  <xr:revisionPtr revIDLastSave="0" documentId="8_{C8CBB3C4-BED4-4CCD-8C5B-A7FD2B1825C8}" xr6:coauthVersionLast="47" xr6:coauthVersionMax="47" xr10:uidLastSave="{00000000-0000-0000-0000-000000000000}"/>
  <bookViews>
    <workbookView xWindow="30612" yWindow="2772" windowWidth="23256" windowHeight="13176" tabRatio="915" firstSheet="10" xr2:uid="{4FC4CBE6-982A-425A-A951-D5F54DB52007}"/>
  </bookViews>
  <sheets>
    <sheet name="Creating Tables" sheetId="1" r:id="rId1"/>
    <sheet name="Conditional Format" sheetId="2" r:id="rId2"/>
    <sheet name="IF Function" sheetId="3" r:id="rId3"/>
    <sheet name="Database Functions" sheetId="4" r:id="rId4"/>
    <sheet name="Unique" sheetId="9" state="hidden" r:id="rId5"/>
    <sheet name="SORT FUNCTION" sheetId="10" state="hidden" r:id="rId6"/>
    <sheet name="FILTER FUNCTION" sheetId="11" state="hidden" r:id="rId7"/>
    <sheet name="Charts" sheetId="5" r:id="rId8"/>
    <sheet name="Sparklines" sheetId="6" r:id="rId9"/>
    <sheet name="Pivot Table Diagram" sheetId="7" state="hidden" r:id="rId10"/>
    <sheet name="Pivotchart" sheetId="13" r:id="rId11"/>
    <sheet name="Data" sheetId="8" r:id="rId12"/>
    <sheet name="LAB" sheetId="12" r:id="rId13"/>
    <sheet name="Pivot2" sheetId="14" r:id="rId14"/>
  </sheets>
  <externalReferences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11" hidden="1">Data!$A$3:$V$68</definedName>
    <definedName name="_xlnm._FilterDatabase" localSheetId="3" hidden="1">'Database Functions'!$B$3:$G$33</definedName>
    <definedName name="Category" localSheetId="3">'[1]Database Functions'!$C$5:$C$62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3">'[1]Database Functions'!$B$5:$B$62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11">#REF!</definedName>
    <definedName name="Gross_Margin" localSheetId="3">#REF!</definedName>
    <definedName name="Gross_Margin" localSheetId="2">#REF!</definedName>
    <definedName name="Gross_Margin" localSheetId="9">#REF!</definedName>
    <definedName name="Gross_Margin">#REF!</definedName>
    <definedName name="List" localSheetId="1">#REF!</definedName>
    <definedName name="List" localSheetId="11">#REF!</definedName>
    <definedName name="List" localSheetId="3">#REF!</definedName>
    <definedName name="List" localSheetId="2">#REF!</definedName>
    <definedName name="List" localSheetId="9">#REF!</definedName>
    <definedName name="List">#REF!</definedName>
    <definedName name="Number06">[3]!tblLottery[No6]</definedName>
    <definedName name="NumberCheck" localSheetId="3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3">#REF!</definedName>
    <definedName name="Q1soft" localSheetId="2">#REF!</definedName>
    <definedName name="Q1soft">#REF!</definedName>
    <definedName name="Slicer_Region">#N/A</definedName>
    <definedName name="Total_Expenses" localSheetId="3">'[1]Database Functions'!$G$5:$G$62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11">#REF!</definedName>
    <definedName name="vlookup_table" localSheetId="3">#REF!</definedName>
    <definedName name="vlookup_table" localSheetId="2">#REF!</definedName>
    <definedName name="vlookup_table" localSheetId="9">#REF!</definedName>
    <definedName name="vlookup_table">#REF!</definedName>
  </definedNames>
  <calcPr calcId="191028"/>
  <pivotCaches>
    <pivotCache cacheId="903" r:id="rId20"/>
    <pivotCache cacheId="1067" r:id="rId21"/>
  </pivotCaches>
  <extLst>
    <ext xmlns:x14="http://schemas.microsoft.com/office/spreadsheetml/2009/9/main" uri="{BBE1A952-AA13-448e-AADC-164F8A28A991}">
      <x14:slicerCaches>
        <x14:slicerCache r:id="rId2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2" l="1"/>
  <c r="M12" i="12"/>
  <c r="M13" i="12"/>
  <c r="M10" i="12"/>
  <c r="K19" i="4"/>
  <c r="J13" i="4"/>
  <c r="J7" i="4"/>
  <c r="H8" i="3"/>
  <c r="H9" i="3"/>
  <c r="H10" i="3"/>
  <c r="H11" i="3"/>
  <c r="H12" i="3"/>
  <c r="H7" i="3"/>
  <c r="J4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I41" i="1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A2" i="5"/>
  <c r="F4" i="11" a="1"/>
  <c r="F4" i="11" s="1"/>
  <c r="G2" i="10" a="1"/>
  <c r="G2" i="10" s="1"/>
  <c r="A16" i="9" a="1"/>
  <c r="A16" i="9" s="1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8" i="3"/>
  <c r="F9" i="3"/>
  <c r="F10" i="3"/>
  <c r="F11" i="3"/>
  <c r="F12" i="3"/>
  <c r="F7" i="3"/>
  <c r="K4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<sst xmlns="http://schemas.openxmlformats.org/spreadsheetml/2006/main" count="1827" uniqueCount="560">
  <si>
    <t xml:space="preserve">Creating Tables 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</si>
  <si>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</si>
  <si>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</si>
  <si>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</si>
  <si>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</si>
  <si>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</si>
  <si>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</si>
  <si>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</si>
  <si>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</si>
  <si>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</si>
  <si>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Hours</t>
  </si>
  <si>
    <t>Gross Pay</t>
  </si>
  <si>
    <t>Bell</t>
  </si>
  <si>
    <t>Tom</t>
  </si>
  <si>
    <t>AC</t>
  </si>
  <si>
    <t>tomb</t>
  </si>
  <si>
    <t>Building 2</t>
  </si>
  <si>
    <t>Brwyne</t>
  </si>
  <si>
    <t>Melia</t>
  </si>
  <si>
    <t>meliab</t>
  </si>
  <si>
    <t>Corwick</t>
  </si>
  <si>
    <t>Rob</t>
  </si>
  <si>
    <t>robertc</t>
  </si>
  <si>
    <t>Franklin</t>
  </si>
  <si>
    <t>Larry</t>
  </si>
  <si>
    <t>larryf</t>
  </si>
  <si>
    <t>Hapsbuch</t>
  </si>
  <si>
    <t>Kendrick</t>
  </si>
  <si>
    <t>kendrickh</t>
  </si>
  <si>
    <t>Mueller</t>
  </si>
  <si>
    <t>Ursula</t>
  </si>
  <si>
    <t>ursulam</t>
  </si>
  <si>
    <t>Vuanuo</t>
  </si>
  <si>
    <t>Tuome</t>
  </si>
  <si>
    <t>tuomev</t>
  </si>
  <si>
    <t>Boughton</t>
  </si>
  <si>
    <t>Frank</t>
  </si>
  <si>
    <t>AD</t>
  </si>
  <si>
    <t>fboughton</t>
  </si>
  <si>
    <t>Cooper</t>
  </si>
  <si>
    <t>Linda</t>
  </si>
  <si>
    <t>lindac</t>
  </si>
  <si>
    <t>Henders</t>
  </si>
  <si>
    <t>Mark</t>
  </si>
  <si>
    <t>markh</t>
  </si>
  <si>
    <t>Kane</t>
  </si>
  <si>
    <t>Sheryl</t>
  </si>
  <si>
    <t>sherylk</t>
  </si>
  <si>
    <t>Wu</t>
  </si>
  <si>
    <t>Tammy</t>
  </si>
  <si>
    <t>tammyw</t>
  </si>
  <si>
    <t>Barton</t>
  </si>
  <si>
    <t>Eileen</t>
  </si>
  <si>
    <t>AT</t>
  </si>
  <si>
    <t>eileenb</t>
  </si>
  <si>
    <t>Building 1</t>
  </si>
  <si>
    <t>Judy</t>
  </si>
  <si>
    <t>judyc</t>
  </si>
  <si>
    <t>Gonzales</t>
  </si>
  <si>
    <t>Joe</t>
  </si>
  <si>
    <t>joeg</t>
  </si>
  <si>
    <t>Kegler</t>
  </si>
  <si>
    <t>Pam</t>
  </si>
  <si>
    <t>pamk</t>
  </si>
  <si>
    <t>Mivelli</t>
  </si>
  <si>
    <t>Maria</t>
  </si>
  <si>
    <t>mariam</t>
  </si>
  <si>
    <t>Scote</t>
  </si>
  <si>
    <t>Gail</t>
  </si>
  <si>
    <t>gails</t>
  </si>
  <si>
    <t>Smith</t>
  </si>
  <si>
    <t>Howard</t>
  </si>
  <si>
    <t>howards</t>
  </si>
  <si>
    <t>Zostoc</t>
  </si>
  <si>
    <t>Melissa</t>
  </si>
  <si>
    <t>melissaz</t>
  </si>
  <si>
    <t>Al-Sabah</t>
  </si>
  <si>
    <t>Daoud</t>
  </si>
  <si>
    <t>HR</t>
  </si>
  <si>
    <t>daouda</t>
  </si>
  <si>
    <t>Building 3</t>
  </si>
  <si>
    <t>Alstain</t>
  </si>
  <si>
    <t>Isolde</t>
  </si>
  <si>
    <t>isoldea</t>
  </si>
  <si>
    <t>Atherly</t>
  </si>
  <si>
    <t>Katherine</t>
  </si>
  <si>
    <t>kathya</t>
  </si>
  <si>
    <t>Atherton</t>
  </si>
  <si>
    <t>Katie</t>
  </si>
  <si>
    <t>katiea</t>
  </si>
  <si>
    <t>Cronwith</t>
  </si>
  <si>
    <t>Brent</t>
  </si>
  <si>
    <t>brentc</t>
  </si>
  <si>
    <t>Szcznyck</t>
  </si>
  <si>
    <t>Tadeuz</t>
  </si>
  <si>
    <t>tadeuzs</t>
  </si>
  <si>
    <t>Chang</t>
  </si>
  <si>
    <t>Jessica</t>
  </si>
  <si>
    <t>MF</t>
  </si>
  <si>
    <t>jessc</t>
  </si>
  <si>
    <t>Dixon-Waite</t>
  </si>
  <si>
    <t>Sherrie</t>
  </si>
  <si>
    <t>sherried</t>
  </si>
  <si>
    <t>Fontaine</t>
  </si>
  <si>
    <t>Jean</t>
  </si>
  <si>
    <t>jeanf</t>
  </si>
  <si>
    <t>Kourios</t>
  </si>
  <si>
    <t>Theo</t>
  </si>
  <si>
    <t>theok</t>
  </si>
  <si>
    <t>Simpson</t>
  </si>
  <si>
    <t>Sandrae</t>
  </si>
  <si>
    <t>sandraes</t>
  </si>
  <si>
    <t>Ellen</t>
  </si>
  <si>
    <t>ellens</t>
  </si>
  <si>
    <t>Bellwood</t>
  </si>
  <si>
    <t>MK</t>
  </si>
  <si>
    <t>frankb</t>
  </si>
  <si>
    <t>Kellerman</t>
  </si>
  <si>
    <t>Tommie</t>
  </si>
  <si>
    <t>tomk</t>
  </si>
  <si>
    <t>Miller</t>
  </si>
  <si>
    <t>Janet</t>
  </si>
  <si>
    <t>janetm</t>
  </si>
  <si>
    <t>Sammler</t>
  </si>
  <si>
    <t>marks</t>
  </si>
  <si>
    <t>Sindole</t>
  </si>
  <si>
    <t>Randy</t>
  </si>
  <si>
    <t>randys</t>
  </si>
  <si>
    <t>Total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</si>
  <si>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</si>
  <si>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</si>
  <si>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</si>
  <si>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</si>
  <si>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</si>
  <si>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</si>
  <si>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</si>
  <si>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</si>
  <si>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</si>
  <si>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</si>
  <si>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</si>
  <si>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</si>
  <si>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</si>
  <si>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</si>
  <si>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</si>
  <si>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</si>
  <si>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</si>
  <si>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</si>
  <si>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</si>
  <si>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</si>
  <si>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</si>
  <si>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</si>
  <si>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</si>
  <si>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</si>
  <si>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</si>
  <si>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</si>
  <si>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</si>
  <si>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</si>
  <si>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</si>
  <si>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</si>
  <si>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</si>
  <si>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</si>
  <si>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</si>
  <si>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</si>
  <si>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</si>
  <si>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</si>
  <si>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</si>
  <si>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</si>
  <si>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</si>
  <si>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</si>
  <si>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</si>
  <si>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</si>
  <si>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</si>
  <si>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</si>
  <si>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</si>
  <si>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</si>
  <si>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</si>
  <si>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</si>
  <si>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</si>
  <si>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</si>
  <si>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</si>
  <si>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</si>
  <si>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</si>
  <si>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</si>
  <si>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</si>
  <si>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</si>
  <si>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</si>
  <si>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</si>
  <si>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</si>
  <si>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</si>
  <si>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</si>
  <si>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</si>
  <si>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</si>
  <si>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</si>
  <si>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</si>
  <si>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</si>
  <si>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</si>
  <si>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</si>
  <si>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</si>
  <si>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</si>
  <si>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</si>
  <si>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</si>
  <si>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</si>
  <si>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</si>
  <si>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</si>
  <si>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</si>
  <si>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</si>
  <si>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</si>
  <si>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</si>
  <si>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</si>
  <si>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</si>
  <si>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</si>
  <si>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</si>
  <si>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</si>
  <si>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</si>
  <si>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</si>
  <si>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</si>
  <si>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</si>
  <si>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</si>
  <si>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</si>
  <si>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</si>
  <si>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</si>
  <si>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</si>
  <si>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</si>
  <si>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</si>
  <si>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</si>
  <si>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</si>
  <si>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</si>
  <si>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</si>
  <si>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</si>
  <si>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</si>
  <si>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</si>
  <si>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</si>
  <si>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</si>
  <si>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</si>
  <si>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</si>
  <si>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</si>
  <si>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</si>
  <si>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</si>
  <si>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</si>
  <si>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</si>
  <si>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</si>
  <si>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</si>
  <si>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</si>
  <si>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</si>
  <si>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</si>
  <si>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</si>
  <si>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</si>
  <si>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</si>
  <si>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</si>
  <si>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</si>
  <si>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</si>
  <si>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</si>
  <si>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</si>
  <si>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</si>
  <si>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</si>
  <si>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</si>
  <si>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</si>
  <si>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</si>
  <si>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</si>
  <si>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</si>
  <si>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</si>
  <si>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</si>
  <si>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</si>
  <si>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</si>
  <si>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</si>
  <si>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</si>
  <si>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</si>
  <si>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</si>
  <si>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</si>
  <si>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</si>
  <si>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</si>
  <si>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</si>
  <si>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</si>
  <si>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</si>
  <si>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</si>
  <si>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</si>
  <si>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</si>
  <si>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</si>
  <si>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</si>
  <si>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</si>
  <si>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</si>
  <si>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</si>
  <si>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</si>
  <si>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</si>
  <si>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</si>
  <si>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</si>
  <si>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</si>
  <si>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</si>
  <si>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</si>
  <si>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</si>
  <si>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</si>
  <si>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</si>
  <si>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</si>
  <si>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</si>
  <si>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</si>
  <si>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</si>
  <si>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</si>
  <si>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</si>
  <si>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</si>
  <si>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</si>
  <si>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</si>
  <si>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</si>
  <si>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</si>
  <si>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</si>
  <si>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</si>
  <si>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Total Expense</t>
  </si>
  <si>
    <t>Overhead</t>
  </si>
  <si>
    <t>Software</t>
  </si>
  <si>
    <t>Maintenance</t>
  </si>
  <si>
    <t>Supplies</t>
  </si>
  <si>
    <t>Telemarketing</t>
  </si>
  <si>
    <t>Contractors</t>
  </si>
  <si>
    <t>AVG. Expense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</si>
  <si>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</si>
  <si>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</si>
  <si>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</si>
  <si>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</si>
  <si>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</si>
  <si>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</si>
  <si>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</si>
  <si>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</si>
  <si>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</si>
  <si>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</si>
  <si>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</si>
  <si>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</si>
  <si>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</si>
  <si>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</si>
  <si>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</si>
  <si>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</si>
  <si>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</si>
  <si>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</si>
  <si>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</si>
  <si>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</si>
  <si>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</si>
  <si>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</si>
  <si>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</si>
  <si>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</si>
  <si>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</si>
  <si>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</si>
  <si>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</si>
  <si>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</si>
  <si>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</si>
  <si>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</si>
  <si>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</si>
  <si>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</si>
  <si>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</si>
  <si>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</si>
  <si>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</si>
  <si>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</si>
  <si>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</si>
  <si>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</si>
  <si>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</si>
  <si>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</si>
  <si>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</si>
  <si>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</si>
  <si>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</si>
  <si>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</si>
  <si>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</si>
  <si>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</si>
  <si>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</si>
  <si>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</si>
  <si>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</si>
  <si>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</si>
  <si>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</si>
  <si>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</si>
  <si>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</si>
  <si>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</si>
  <si>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</si>
  <si>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</si>
  <si>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</si>
  <si>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</si>
  <si>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</si>
  <si>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</si>
  <si>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</si>
  <si>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</si>
  <si>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</si>
  <si>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</si>
  <si>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</si>
  <si>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</si>
  <si>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</si>
  <si>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</si>
  <si>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</si>
  <si>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</si>
  <si>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</si>
  <si>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</si>
  <si>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</si>
  <si>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</si>
  <si>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</si>
  <si>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</si>
  <si>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</si>
  <si>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</si>
  <si>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</si>
  <si>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</si>
  <si>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</si>
  <si>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</si>
  <si>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</si>
  <si>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</si>
  <si>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</si>
  <si>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Orders</t>
  </si>
  <si>
    <t>City</t>
  </si>
  <si>
    <t>Grand Total</t>
  </si>
  <si>
    <t>Boise</t>
  </si>
  <si>
    <t>Chicago</t>
  </si>
  <si>
    <t>Denver</t>
  </si>
  <si>
    <t>Las Vegas</t>
  </si>
  <si>
    <t>Los Angelas</t>
  </si>
  <si>
    <t>Memphis</t>
  </si>
  <si>
    <t>Miami</t>
  </si>
  <si>
    <t>Milwaukee</t>
  </si>
  <si>
    <t>New York</t>
  </si>
  <si>
    <t>Portland</t>
  </si>
  <si>
    <t>Salt Lake City</t>
  </si>
  <si>
    <t>Seattle</t>
  </si>
  <si>
    <t>Order Details for December 2023</t>
  </si>
  <si>
    <t>Order ID</t>
  </si>
  <si>
    <t>Order Date</t>
  </si>
  <si>
    <t>Customer ID</t>
  </si>
  <si>
    <t>Address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</si>
  <si>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</si>
  <si>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</si>
  <si>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</si>
  <si>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</si>
  <si>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</si>
  <si>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</si>
  <si>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</si>
  <si>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</si>
  <si>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</si>
  <si>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</si>
  <si>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</si>
  <si>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</si>
  <si>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</si>
  <si>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</si>
  <si>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</si>
  <si>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</si>
  <si>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</si>
  <si>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</si>
  <si>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</si>
  <si>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</si>
  <si>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</si>
  <si>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</si>
  <si>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</si>
  <si>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</si>
  <si>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</si>
  <si>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</si>
  <si>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</si>
  <si>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</si>
  <si>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</si>
  <si>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</si>
  <si>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</si>
  <si>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</si>
  <si>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</si>
  <si>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</si>
  <si>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</si>
  <si>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</si>
  <si>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</si>
  <si>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</si>
  <si>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</si>
  <si>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</si>
  <si>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</si>
  <si>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</si>
  <si>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</si>
  <si>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</si>
  <si>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</si>
  <si>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</si>
  <si>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</si>
  <si>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CO</t>
  </si>
  <si>
    <t>Jan Kotas</t>
  </si>
  <si>
    <t>Soo Jung Lee</t>
  </si>
  <si>
    <t>Chocolate</t>
  </si>
  <si>
    <t>Candy</t>
  </si>
  <si>
    <t>Company C</t>
  </si>
  <si>
    <t>123 3rd Street</t>
  </si>
  <si>
    <t>CA</t>
  </si>
  <si>
    <t>Thomas Axerr</t>
  </si>
  <si>
    <t>Clam Chowder</t>
  </si>
  <si>
    <t>Soups</t>
  </si>
  <si>
    <t>Company F</t>
  </si>
  <si>
    <t>123 6th Street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</si>
  <si>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</si>
  <si>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</si>
  <si>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</si>
  <si>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</si>
  <si>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</si>
  <si>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</si>
  <si>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</si>
  <si>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TN</t>
  </si>
  <si>
    <t>Anne Larsen</t>
  </si>
  <si>
    <t>Amritansh Raghav</t>
  </si>
  <si>
    <t>Company J</t>
  </si>
  <si>
    <t>123 10th Street</t>
  </si>
  <si>
    <t>IL</t>
  </si>
  <si>
    <t>Laura Giussani</t>
  </si>
  <si>
    <t>Roland Wacker</t>
  </si>
  <si>
    <t>Green Tea</t>
  </si>
  <si>
    <t>Company G</t>
  </si>
  <si>
    <t>123 7th Street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</si>
  <si>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</si>
  <si>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</si>
  <si>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</si>
  <si>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</si>
  <si>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</si>
  <si>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</si>
  <si>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</si>
  <si>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</si>
  <si>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FL</t>
  </si>
  <si>
    <t>Peter Krschne</t>
  </si>
  <si>
    <t>Company A</t>
  </si>
  <si>
    <t>123 1st Street</t>
  </si>
  <si>
    <t>WA</t>
  </si>
  <si>
    <t>Anna Bedecs</t>
  </si>
  <si>
    <t>Crab Meat</t>
  </si>
  <si>
    <t>Canned Meat</t>
  </si>
  <si>
    <t>Company I</t>
  </si>
  <si>
    <t>123 9th Street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</si>
  <si>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</si>
  <si>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</si>
  <si>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</si>
  <si>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</si>
  <si>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</si>
  <si>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</si>
  <si>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</si>
  <si>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</si>
  <si>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</si>
  <si>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</si>
  <si>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</si>
  <si>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</si>
  <si>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</si>
  <si>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</si>
  <si>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</si>
  <si>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</si>
  <si>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</si>
  <si>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</si>
  <si>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</si>
  <si>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</si>
  <si>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</si>
  <si>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</si>
  <si>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</si>
  <si>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</si>
  <si>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My Grocery Store Chain</t>
  </si>
  <si>
    <t>Store Name</t>
  </si>
  <si>
    <t>Report_Date</t>
  </si>
  <si>
    <t>Reported_Sales</t>
  </si>
  <si>
    <t>INSTRUCTIONS</t>
  </si>
  <si>
    <t>Kosher Grocer</t>
  </si>
  <si>
    <t>Uptown</t>
  </si>
  <si>
    <t>Insert a pivot table (to a new sheet)</t>
  </si>
  <si>
    <t>Midtown</t>
  </si>
  <si>
    <t>Rename the sheet as Pivot2</t>
  </si>
  <si>
    <t>Downtown</t>
  </si>
  <si>
    <t>Name the table as StoreSales</t>
  </si>
  <si>
    <t>Suburb</t>
  </si>
  <si>
    <t>Apply the accounting number format</t>
  </si>
  <si>
    <t>Answer the following questions</t>
  </si>
  <si>
    <t>Highest grossing store:</t>
  </si>
  <si>
    <t>Highest grossing Region:</t>
  </si>
  <si>
    <t>Total sales for Kosher Grocer and Gourmet Grocer:</t>
  </si>
  <si>
    <t>Rite Grocer</t>
  </si>
  <si>
    <t>Gourmet Grocer</t>
  </si>
  <si>
    <t>Fair Grocer</t>
  </si>
  <si>
    <t>Sum of Reported_Sales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</si>
</sst>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  <numFmt numFmtId="168" formatCode="0.00_);[Red]\(0.00\)"/>
    <numFmt numFmtId="169" formatCode="[$-409]mmmm\ yyyy;@"/>
    <numFmt numFmtId="170" formatCode="mm/dd/yy;@"/>
  </numFmts>
  <fonts count="36">
    <font>
      <sz val="12"/>
      <color theme="1"/>
      <name val="Courier New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7" fillId="0" borderId="0"/>
    <xf numFmtId="0" fontId="5" fillId="10" borderId="0" applyNumberFormat="0" applyBorder="0" applyAlignment="0" applyProtection="0"/>
    <xf numFmtId="0" fontId="10" fillId="0" borderId="2" applyNumberFormat="0" applyFill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10" fillId="0" borderId="0" applyNumberFormat="0" applyFill="0" applyBorder="0" applyAlignment="0" applyProtection="0"/>
    <xf numFmtId="44" fontId="7" fillId="0" borderId="0" applyFont="0" applyFill="0" applyBorder="0" applyAlignment="0" applyProtection="0"/>
    <xf numFmtId="0" fontId="12" fillId="3" borderId="4" applyNumberFormat="0" applyAlignment="0" applyProtection="0"/>
    <xf numFmtId="0" fontId="5" fillId="7" borderId="0" applyNumberFormat="0" applyBorder="0" applyAlignment="0" applyProtection="0"/>
    <xf numFmtId="0" fontId="7" fillId="0" borderId="0"/>
    <xf numFmtId="0" fontId="5" fillId="11" borderId="0" applyNumberFormat="0" applyBorder="0" applyAlignment="0" applyProtection="0"/>
    <xf numFmtId="44" fontId="7" fillId="0" borderId="0" applyFont="0" applyFill="0" applyBorder="0" applyAlignment="0" applyProtection="0"/>
    <xf numFmtId="0" fontId="5" fillId="6" borderId="0" applyNumberFormat="0" applyBorder="0" applyAlignment="0" applyProtection="0"/>
    <xf numFmtId="0" fontId="14" fillId="4" borderId="0" applyNumberFormat="0" applyBorder="0" applyAlignment="0" applyProtection="0"/>
    <xf numFmtId="0" fontId="16" fillId="2" borderId="3" applyNumberFormat="0" applyAlignment="0" applyProtection="0"/>
    <xf numFmtId="0" fontId="18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0" fillId="0" borderId="0"/>
    <xf numFmtId="0" fontId="21" fillId="4" borderId="0" applyNumberFormat="0" applyBorder="0" applyAlignment="0" applyProtection="0"/>
    <xf numFmtId="0" fontId="21" fillId="13" borderId="0" applyNumberFormat="0" applyBorder="0" applyAlignment="0" applyProtection="0"/>
    <xf numFmtId="0" fontId="22" fillId="2" borderId="3" applyNumberFormat="0" applyAlignment="0" applyProtection="0"/>
    <xf numFmtId="0" fontId="23" fillId="3" borderId="4" applyNumberFormat="0" applyAlignment="0" applyProtection="0"/>
    <xf numFmtId="0" fontId="24" fillId="4" borderId="0" applyNumberFormat="0" applyBorder="0" applyAlignment="0" applyProtection="0"/>
    <xf numFmtId="0" fontId="22" fillId="2" borderId="3" applyNumberFormat="0" applyAlignment="0" applyProtection="0"/>
  </cellStyleXfs>
  <cellXfs count="109">
    <xf numFmtId="0" fontId="0" fillId="0" borderId="0" xfId="0"/>
    <xf numFmtId="0" fontId="3" fillId="0" borderId="0" xfId="3"/>
    <xf numFmtId="0" fontId="5" fillId="0" borderId="0" xfId="4"/>
    <xf numFmtId="165" fontId="0" fillId="0" borderId="0" xfId="5" applyNumberFormat="1" applyFont="1"/>
    <xf numFmtId="0" fontId="8" fillId="0" borderId="0" xfId="6" applyFont="1"/>
    <xf numFmtId="167" fontId="11" fillId="0" borderId="9" xfId="6" applyNumberFormat="1" applyFont="1" applyBorder="1" applyAlignment="1">
      <alignment horizontal="right" vertical="center"/>
    </xf>
    <xf numFmtId="0" fontId="6" fillId="7" borderId="9" xfId="14" applyFont="1" applyBorder="1" applyAlignment="1">
      <alignment vertical="top" wrapText="1"/>
    </xf>
    <xf numFmtId="0" fontId="8" fillId="0" borderId="9" xfId="6" applyFont="1" applyBorder="1" applyAlignment="1">
      <alignment horizontal="center" vertical="center"/>
    </xf>
    <xf numFmtId="0" fontId="8" fillId="0" borderId="0" xfId="15" applyFont="1"/>
    <xf numFmtId="0" fontId="8" fillId="0" borderId="0" xfId="15" applyFont="1" applyAlignment="1">
      <alignment horizontal="right"/>
    </xf>
    <xf numFmtId="0" fontId="11" fillId="0" borderId="0" xfId="15" applyFont="1" applyAlignment="1">
      <alignment horizontal="right"/>
    </xf>
    <xf numFmtId="44" fontId="5" fillId="0" borderId="9" xfId="17" applyFont="1" applyFill="1" applyBorder="1" applyAlignment="1"/>
    <xf numFmtId="0" fontId="11" fillId="0" borderId="0" xfId="15" applyFont="1" applyAlignment="1">
      <alignment horizontal="center"/>
    </xf>
    <xf numFmtId="44" fontId="11" fillId="0" borderId="0" xfId="17" applyFont="1" applyBorder="1" applyAlignment="1">
      <alignment horizontal="center"/>
    </xf>
    <xf numFmtId="41" fontId="15" fillId="4" borderId="9" xfId="19" applyNumberFormat="1" applyFont="1" applyBorder="1" applyAlignment="1">
      <alignment horizontal="center"/>
    </xf>
    <xf numFmtId="0" fontId="16" fillId="2" borderId="3" xfId="20" applyAlignment="1">
      <alignment horizontal="center"/>
    </xf>
    <xf numFmtId="44" fontId="12" fillId="3" borderId="4" xfId="13" applyNumberFormat="1" applyAlignment="1">
      <alignment horizontal="center"/>
    </xf>
    <xf numFmtId="0" fontId="12" fillId="3" borderId="4" xfId="13" applyAlignment="1">
      <alignment horizontal="center"/>
    </xf>
    <xf numFmtId="167" fontId="8" fillId="0" borderId="0" xfId="6" applyNumberFormat="1" applyFont="1"/>
    <xf numFmtId="0" fontId="5" fillId="0" borderId="0" xfId="4" applyAlignment="1">
      <alignment horizontal="left"/>
    </xf>
    <xf numFmtId="164" fontId="5" fillId="0" borderId="0" xfId="4" applyNumberFormat="1" applyAlignment="1">
      <alignment horizontal="right"/>
    </xf>
    <xf numFmtId="164" fontId="5" fillId="0" borderId="0" xfId="4" applyNumberFormat="1"/>
    <xf numFmtId="0" fontId="6" fillId="0" borderId="0" xfId="4" applyFont="1"/>
    <xf numFmtId="0" fontId="18" fillId="0" borderId="0" xfId="21"/>
    <xf numFmtId="0" fontId="20" fillId="0" borderId="0" xfId="24"/>
    <xf numFmtId="14" fontId="20" fillId="0" borderId="0" xfId="24" applyNumberFormat="1"/>
    <xf numFmtId="0" fontId="21" fillId="4" borderId="0" xfId="25"/>
    <xf numFmtId="0" fontId="21" fillId="13" borderId="0" xfId="26"/>
    <xf numFmtId="3" fontId="20" fillId="0" borderId="0" xfId="24" applyNumberFormat="1"/>
    <xf numFmtId="0" fontId="2" fillId="0" borderId="0" xfId="1"/>
    <xf numFmtId="0" fontId="10" fillId="0" borderId="0" xfId="23"/>
    <xf numFmtId="0" fontId="22" fillId="2" borderId="3" xfId="27"/>
    <xf numFmtId="0" fontId="15" fillId="14" borderId="20" xfId="24" applyFont="1" applyFill="1" applyBorder="1"/>
    <xf numFmtId="0" fontId="15" fillId="14" borderId="21" xfId="24" applyFont="1" applyFill="1" applyBorder="1"/>
    <xf numFmtId="0" fontId="15" fillId="14" borderId="22" xfId="24" applyFont="1" applyFill="1" applyBorder="1"/>
    <xf numFmtId="0" fontId="7" fillId="0" borderId="0" xfId="6"/>
    <xf numFmtId="0" fontId="21" fillId="4" borderId="0" xfId="29" applyFont="1"/>
    <xf numFmtId="0" fontId="25" fillId="0" borderId="0" xfId="0" applyFont="1"/>
    <xf numFmtId="0" fontId="19" fillId="0" borderId="0" xfId="0" applyFont="1"/>
    <xf numFmtId="0" fontId="25" fillId="0" borderId="0" xfId="0" applyFont="1" applyAlignment="1">
      <alignment horizontal="left"/>
    </xf>
    <xf numFmtId="0" fontId="13" fillId="9" borderId="2" xfId="8" applyFont="1" applyFill="1" applyAlignment="1">
      <alignment horizontal="center"/>
    </xf>
    <xf numFmtId="0" fontId="30" fillId="0" borderId="0" xfId="6" applyFont="1"/>
    <xf numFmtId="0" fontId="13" fillId="9" borderId="7" xfId="9" applyFont="1" applyBorder="1" applyAlignment="1">
      <alignment horizontal="center"/>
    </xf>
    <xf numFmtId="0" fontId="13" fillId="5" borderId="8" xfId="11" applyFont="1" applyFill="1" applyBorder="1" applyAlignment="1">
      <alignment horizontal="right"/>
    </xf>
    <xf numFmtId="166" fontId="30" fillId="0" borderId="9" xfId="12" applyNumberFormat="1" applyFont="1" applyBorder="1" applyAlignment="1">
      <alignment horizontal="left"/>
    </xf>
    <xf numFmtId="167" fontId="31" fillId="0" borderId="10" xfId="12" applyNumberFormat="1" applyFont="1" applyBorder="1" applyAlignment="1">
      <alignment horizontal="center"/>
    </xf>
    <xf numFmtId="168" fontId="27" fillId="3" borderId="4" xfId="13" applyNumberFormat="1" applyFont="1" applyAlignment="1">
      <alignment horizontal="center"/>
    </xf>
    <xf numFmtId="0" fontId="13" fillId="5" borderId="11" xfId="11" applyFont="1" applyFill="1" applyBorder="1" applyAlignment="1">
      <alignment horizontal="right"/>
    </xf>
    <xf numFmtId="166" fontId="30" fillId="0" borderId="12" xfId="12" applyNumberFormat="1" applyFont="1" applyBorder="1" applyAlignment="1">
      <alignment horizontal="left"/>
    </xf>
    <xf numFmtId="0" fontId="13" fillId="5" borderId="13" xfId="11" applyFont="1" applyFill="1" applyBorder="1" applyAlignment="1">
      <alignment horizontal="right"/>
    </xf>
    <xf numFmtId="166" fontId="30" fillId="0" borderId="14" xfId="12" applyNumberFormat="1" applyFont="1" applyBorder="1" applyAlignment="1">
      <alignment horizontal="left"/>
    </xf>
    <xf numFmtId="0" fontId="32" fillId="0" borderId="0" xfId="11" applyFont="1" applyAlignment="1">
      <alignment horizontal="center"/>
    </xf>
    <xf numFmtId="167" fontId="30" fillId="0" borderId="0" xfId="6" applyNumberFormat="1" applyFont="1" applyAlignment="1">
      <alignment horizontal="center"/>
    </xf>
    <xf numFmtId="0" fontId="30" fillId="0" borderId="0" xfId="3" applyFont="1" applyAlignment="1">
      <alignment horizontal="center"/>
    </xf>
    <xf numFmtId="14" fontId="30" fillId="0" borderId="0" xfId="3" applyNumberFormat="1" applyFont="1" applyAlignment="1">
      <alignment horizontal="center"/>
    </xf>
    <xf numFmtId="164" fontId="30" fillId="0" borderId="0" xfId="3" applyNumberFormat="1" applyFont="1" applyAlignment="1">
      <alignment horizontal="center"/>
    </xf>
    <xf numFmtId="0" fontId="9" fillId="0" borderId="0" xfId="1" applyFont="1" applyBorder="1" applyAlignment="1">
      <alignment horizontal="center"/>
    </xf>
    <xf numFmtId="0" fontId="29" fillId="0" borderId="1" xfId="2" applyFont="1" applyAlignment="1">
      <alignment horizontal="right"/>
    </xf>
    <xf numFmtId="0" fontId="6" fillId="12" borderId="0" xfId="4" applyFont="1" applyFill="1" applyAlignment="1">
      <alignment horizontal="center"/>
    </xf>
    <xf numFmtId="0" fontId="5" fillId="0" borderId="0" xfId="4" applyAlignment="1">
      <alignment horizontal="center"/>
    </xf>
    <xf numFmtId="170" fontId="5" fillId="0" borderId="0" xfId="4" applyNumberFormat="1" applyAlignment="1">
      <alignment horizontal="center"/>
    </xf>
    <xf numFmtId="164" fontId="1" fillId="0" borderId="0" xfId="22" applyNumberFormat="1" applyFont="1" applyAlignment="1">
      <alignment horizontal="center"/>
    </xf>
    <xf numFmtId="0" fontId="5" fillId="0" borderId="0" xfId="4" applyFont="1" applyAlignment="1">
      <alignment horizontal="center"/>
    </xf>
    <xf numFmtId="164" fontId="5" fillId="0" borderId="0" xfId="4" applyNumberFormat="1" applyFont="1" applyAlignment="1">
      <alignment horizontal="center"/>
    </xf>
    <xf numFmtId="0" fontId="26" fillId="4" borderId="5" xfId="29" applyFont="1" applyBorder="1" applyAlignment="1">
      <alignment horizontal="center"/>
    </xf>
    <xf numFmtId="165" fontId="26" fillId="4" borderId="5" xfId="29" applyNumberFormat="1" applyFont="1" applyBorder="1" applyAlignment="1">
      <alignment horizontal="center"/>
    </xf>
    <xf numFmtId="164" fontId="22" fillId="2" borderId="3" xfId="30" applyNumberFormat="1"/>
    <xf numFmtId="0" fontId="35" fillId="0" borderId="0" xfId="0" applyFont="1"/>
    <xf numFmtId="41" fontId="13" fillId="0" borderId="9" xfId="10" applyNumberFormat="1" applyFont="1" applyFill="1" applyBorder="1" applyAlignment="1">
      <alignment horizontal="center"/>
    </xf>
    <xf numFmtId="0" fontId="13" fillId="0" borderId="9" xfId="10" applyFont="1" applyFill="1" applyBorder="1" applyAlignment="1">
      <alignment horizontal="center"/>
    </xf>
    <xf numFmtId="44" fontId="5" fillId="0" borderId="9" xfId="16" applyNumberFormat="1" applyFill="1" applyBorder="1" applyAlignment="1">
      <alignment horizontal="left"/>
    </xf>
    <xf numFmtId="43" fontId="5" fillId="0" borderId="9" xfId="16" applyNumberFormat="1" applyFill="1" applyBorder="1" applyAlignment="1">
      <alignment horizontal="left"/>
    </xf>
    <xf numFmtId="44" fontId="5" fillId="0" borderId="9" xfId="18" applyNumberFormat="1" applyFill="1" applyBorder="1" applyAlignment="1"/>
    <xf numFmtId="0" fontId="30" fillId="0" borderId="0" xfId="0" applyNumberFormat="1" applyFont="1" applyFill="1" applyBorder="1" applyAlignment="1" applyProtection="1">
      <alignment horizontal="center"/>
    </xf>
    <xf numFmtId="164" fontId="30" fillId="0" borderId="0" xfId="0" applyNumberFormat="1" applyFont="1" applyFill="1" applyBorder="1" applyAlignment="1" applyProtection="1">
      <alignment horizontal="center"/>
    </xf>
    <xf numFmtId="0" fontId="30" fillId="0" borderId="0" xfId="0" applyFont="1" applyFill="1" applyBorder="1" applyAlignment="1" applyProtection="1">
      <alignment horizontal="center"/>
    </xf>
    <xf numFmtId="0" fontId="30" fillId="0" borderId="0" xfId="3" applyFont="1" applyFill="1" applyAlignment="1">
      <alignment horizontal="center"/>
    </xf>
    <xf numFmtId="0" fontId="35" fillId="0" borderId="0" xfId="3" applyFont="1"/>
    <xf numFmtId="164" fontId="30" fillId="0" borderId="0" xfId="3" applyNumberFormat="1" applyFont="1" applyFill="1" applyAlignment="1">
      <alignment horizontal="center"/>
    </xf>
    <xf numFmtId="0" fontId="1" fillId="0" borderId="0" xfId="4" applyFont="1" applyAlignment="1">
      <alignment horizontal="center"/>
    </xf>
    <xf numFmtId="165" fontId="1" fillId="0" borderId="0" xfId="5" applyNumberFormat="1" applyFont="1" applyAlignment="1">
      <alignment horizontal="center"/>
    </xf>
    <xf numFmtId="165" fontId="1" fillId="0" borderId="0" xfId="4" applyNumberFormat="1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34" fillId="4" borderId="0" xfId="29" applyFont="1" applyAlignment="1">
      <alignment horizontal="center"/>
    </xf>
    <xf numFmtId="0" fontId="19" fillId="0" borderId="0" xfId="0" applyFont="1" applyAlignment="1">
      <alignment horizontal="left"/>
    </xf>
    <xf numFmtId="0" fontId="0" fillId="0" borderId="0" xfId="0" applyNumberFormat="1"/>
    <xf numFmtId="0" fontId="0" fillId="0" borderId="0" xfId="0" pivotButton="1"/>
    <xf numFmtId="0" fontId="34" fillId="4" borderId="0" xfId="29" applyFont="1" applyAlignment="1">
      <alignment horizontal="center"/>
    </xf>
    <xf numFmtId="0" fontId="26" fillId="4" borderId="6" xfId="29" applyFont="1" applyBorder="1" applyAlignment="1">
      <alignment horizontal="center"/>
    </xf>
    <xf numFmtId="0" fontId="6" fillId="7" borderId="15" xfId="14" applyFont="1" applyBorder="1" applyAlignment="1">
      <alignment horizontal="center" vertical="center"/>
    </xf>
    <xf numFmtId="0" fontId="6" fillId="7" borderId="16" xfId="14" applyFont="1" applyBorder="1" applyAlignment="1">
      <alignment horizontal="center" vertical="center"/>
    </xf>
    <xf numFmtId="0" fontId="33" fillId="4" borderId="17" xfId="29" applyFont="1" applyBorder="1" applyAlignment="1">
      <alignment horizontal="center" vertical="center"/>
    </xf>
    <xf numFmtId="0" fontId="33" fillId="4" borderId="18" xfId="29" applyFont="1" applyBorder="1" applyAlignment="1">
      <alignment horizontal="center" vertical="center"/>
    </xf>
    <xf numFmtId="0" fontId="33" fillId="4" borderId="19" xfId="29" applyFont="1" applyBorder="1" applyAlignment="1">
      <alignment horizontal="center" vertical="center"/>
    </xf>
    <xf numFmtId="0" fontId="17" fillId="0" borderId="0" xfId="1" applyFont="1" applyAlignment="1">
      <alignment horizontal="center"/>
    </xf>
    <xf numFmtId="169" fontId="17" fillId="0" borderId="0" xfId="1" applyNumberFormat="1" applyFont="1" applyAlignment="1">
      <alignment horizontal="center"/>
    </xf>
    <xf numFmtId="0" fontId="19" fillId="0" borderId="0" xfId="4" applyFont="1" applyAlignment="1"/>
    <xf numFmtId="0" fontId="26" fillId="4" borderId="0" xfId="29" applyFont="1" applyAlignment="1">
      <alignment horizontal="left"/>
    </xf>
    <xf numFmtId="0" fontId="26" fillId="4" borderId="0" xfId="29" applyFont="1" applyAlignment="1">
      <alignment horizontal="center" vertical="center" wrapText="1"/>
    </xf>
    <xf numFmtId="0" fontId="23" fillId="3" borderId="4" xfId="28" applyAlignment="1">
      <alignment horizontal="center"/>
    </xf>
    <xf numFmtId="0" fontId="26" fillId="4" borderId="0" xfId="29" applyFont="1" applyAlignment="1">
      <alignment horizontal="center"/>
    </xf>
    <xf numFmtId="0" fontId="19" fillId="0" borderId="0" xfId="0" applyFont="1" applyAlignment="1">
      <alignment horizontal="left"/>
    </xf>
    <xf numFmtId="167" fontId="0" fillId="0" borderId="0" xfId="0" applyNumberFormat="1"/>
    <xf numFmtId="44" fontId="27" fillId="3" borderId="4" xfId="28" applyNumberFormat="1" applyFont="1"/>
    <xf numFmtId="44" fontId="0" fillId="0" borderId="0" xfId="0" applyNumberFormat="1"/>
    <xf numFmtId="44" fontId="21" fillId="4" borderId="0" xfId="29" applyNumberFormat="1" applyFont="1"/>
    <xf numFmtId="44" fontId="28" fillId="3" borderId="4" xfId="28" applyNumberFormat="1" applyFont="1" applyAlignment="1">
      <alignment horizontal="left"/>
    </xf>
    <xf numFmtId="44" fontId="23" fillId="3" borderId="4" xfId="28" applyNumberFormat="1" applyAlignment="1">
      <alignment horizontal="center"/>
    </xf>
  </cellXfs>
  <cellStyles count="31">
    <cellStyle name="20% - Accent2 2" xfId="18" xr:uid="{43995203-A883-413A-B3DB-B4C0B1E80CD4}"/>
    <cellStyle name="20% - Accent3 2" xfId="14" xr:uid="{58B073A7-E95D-4E30-8E9C-F0D151E46D1E}"/>
    <cellStyle name="20% - Accent4 2" xfId="9" xr:uid="{2DD3F04E-3A9D-41E0-95EB-0980FE501AC1}"/>
    <cellStyle name="20% - Accent6 2" xfId="16" xr:uid="{E32380E0-F8CF-4EEC-AA3B-F7622BD0C04A}"/>
    <cellStyle name="40% - Accent3 2" xfId="10" xr:uid="{AA2310A4-8E29-40E7-BEEB-5DD4FF5DB509}"/>
    <cellStyle name="40% - Accent5 2" xfId="7" xr:uid="{FEF36B6C-DC24-40F1-97B1-974775BA8E60}"/>
    <cellStyle name="Accent1" xfId="29" builtinId="29"/>
    <cellStyle name="Accent1 2" xfId="19" xr:uid="{5059306A-ACCC-4D53-B60D-D76E9AC45A84}"/>
    <cellStyle name="Accent1 3" xfId="25" xr:uid="{151C389B-24FD-4D67-A014-B9CD94F9F029}"/>
    <cellStyle name="Accent6 2" xfId="26" xr:uid="{412CABBF-BA43-4A96-AF0F-C332D3AA7FC9}"/>
    <cellStyle name="Comma 2" xfId="5" xr:uid="{0F6A3A5A-8FC8-410D-921E-D9A7785419F7}"/>
    <cellStyle name="Currency 2" xfId="12" xr:uid="{648998A3-C6EF-42BD-8A53-2BDEF1AFD9D4}"/>
    <cellStyle name="Currency 2 2" xfId="17" xr:uid="{2FD7DBE2-8F49-4304-8118-9D128F42734A}"/>
    <cellStyle name="Currency 2 2 2" xfId="22" xr:uid="{1CF54961-F867-4064-80CE-7DD9091D4188}"/>
    <cellStyle name="Heading 2" xfId="2" builtinId="17"/>
    <cellStyle name="Heading 3 2" xfId="8" xr:uid="{57F07A40-8416-4976-AFD9-A44585828B13}"/>
    <cellStyle name="Heading 4" xfId="23" builtinId="19"/>
    <cellStyle name="Heading 4 2" xfId="11" xr:uid="{9F80445A-C417-432F-A4D5-60F6BCFCE793}"/>
    <cellStyle name="Hyperlink" xfId="21" builtinId="8"/>
    <cellStyle name="Input" xfId="30" builtinId="20"/>
    <cellStyle name="Input 2" xfId="20" xr:uid="{5E4FD748-E6FE-4039-986E-0DD920653F81}"/>
    <cellStyle name="Input 3" xfId="27" xr:uid="{21158AE7-E046-4E8A-8073-ABB39E8D5432}"/>
    <cellStyle name="Normal" xfId="0" builtinId="0"/>
    <cellStyle name="Normal 2" xfId="3" xr:uid="{AC87F404-2326-45EB-9AF9-03941A22E771}"/>
    <cellStyle name="Normal 2 2" xfId="6" xr:uid="{44AABCCB-EA19-4107-82F0-304D264E179C}"/>
    <cellStyle name="Normal 3" xfId="4" xr:uid="{8D1B4C21-9C3B-4F4A-A04F-DDDF939B6CBD}"/>
    <cellStyle name="Normal 4" xfId="15" xr:uid="{517FF50D-F3D1-4126-92C1-EE7EDC0BF588}"/>
    <cellStyle name="Normal 5" xfId="24" xr:uid="{DF15918B-C164-43F6-87F8-23F3933C43D4}"/>
    <cellStyle name="Output" xfId="28" builtinId="21"/>
    <cellStyle name="Output 2" xfId="13" xr:uid="{A51BCCE9-C388-4877-8CA1-49898EF39442}"/>
    <cellStyle name="Title" xfId="1" builtinId="15"/>
  </cellStyles>
  <dxfs count="4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numFmt numFmtId="3" formatCode="#,##0"/>
    </dxf>
    <dxf>
      <numFmt numFmtId="19" formatCode="m/d/yyyy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pivotCacheDefinition" Target="pivotCache/pivotCacheDefinition1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October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Charts!A5</c:f>
              <c:strCache>
                <c:ptCount val="1"/>
                <c:pt idx="0">
                  <c:v>R.Smith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Charts!$B$5:$E$5</c:f>
              <c:numCache>
                <c:formatCode>"$"#,##0</c:formatCode>
                <c:ptCount val="4"/>
                <c:pt idx="0">
                  <c:v>4520</c:v>
                </c:pt>
                <c:pt idx="1">
                  <c:v>3620</c:v>
                </c:pt>
                <c:pt idx="2">
                  <c:v>2560</c:v>
                </c:pt>
                <c:pt idx="3">
                  <c:v>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1094610D-9D49-44B5-9F39-0C044F87F97F}"/>
            </c:ext>
          </c:extLst>
        </c:ser>
        <c:ser>
          <c:idx val="1"/>
          <c:order val="1"/>
          <c:tx>
            <c:strRef>
              <c:f>Charts!A6</c:f>
              <c:strCache>
                <c:ptCount val="1"/>
                <c:pt idx="0">
                  <c:v>H. James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Charts!$B$6:$E$6</c:f>
              <c:numCache>
                <c:formatCode>"$"#,##0</c:formatCode>
                <c:ptCount val="4"/>
                <c:pt idx="0">
                  <c:v>3220</c:v>
                </c:pt>
                <c:pt idx="1">
                  <c:v>5230</c:v>
                </c:pt>
                <c:pt idx="2">
                  <c:v>4550</c:v>
                </c:pt>
                <c:pt idx="3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8C4DAF8D-AAC2-486B-BCFD-93BCB5E00DDA}"/>
            </c:ext>
          </c:extLst>
        </c:ser>
        <c:ser>
          <c:idx val="2"/>
          <c:order val="2"/>
          <c:tx>
            <c:strRef>
              <c:f>Charts!A7</c:f>
              <c:strCache>
                <c:ptCount val="1"/>
                <c:pt idx="0">
                  <c:v>S.O'Brian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Charts!$B$7:$E$7</c:f>
              <c:numCache>
                <c:formatCode>"$"#,##0</c:formatCode>
                <c:ptCount val="4"/>
                <c:pt idx="0">
                  <c:v>4560</c:v>
                </c:pt>
                <c:pt idx="1">
                  <c:v>2320</c:v>
                </c:pt>
                <c:pt idx="2">
                  <c:v>3220</c:v>
                </c:pt>
                <c:pt idx="3">
                  <c:v>2320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EE504362-F7EB-4598-A503-E92209489317}"/>
            </c:ext>
          </c:extLst>
        </c:ser>
        <c:ser>
          <c:idx val="3"/>
          <c:order val="3"/>
          <c:tx>
            <c:strRef>
              <c:f>Charts!A8</c:f>
              <c:strCache>
                <c:ptCount val="1"/>
                <c:pt idx="0">
                  <c:v>L. Carrie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Charts!$B$8:$E$8</c:f>
              <c:numCache>
                <c:formatCode>"$"#,##0</c:formatCode>
                <c:ptCount val="4"/>
                <c:pt idx="0">
                  <c:v>5600</c:v>
                </c:pt>
                <c:pt idx="1">
                  <c:v>6510</c:v>
                </c:pt>
                <c:pt idx="2">
                  <c:v>5660</c:v>
                </c:pt>
                <c:pt idx="3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62A79681-F49C-44AE-9754-07C43661FA62}"/>
            </c:ext>
          </c:extLst>
        </c:ser>
        <c:ser>
          <c:idx val="4"/>
          <c:order val="4"/>
          <c:tx>
            <c:strRef>
              <c:f>Charts!A9</c:f>
              <c:strCache>
                <c:ptCount val="1"/>
                <c:pt idx="0">
                  <c:v>K. Dunn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Charts!$B$9:$E$9</c:f>
              <c:numCache>
                <c:formatCode>"$"#,##0</c:formatCode>
                <c:ptCount val="4"/>
                <c:pt idx="0">
                  <c:v>2330</c:v>
                </c:pt>
                <c:pt idx="1">
                  <c:v>4520</c:v>
                </c:pt>
                <c:pt idx="2">
                  <c:v>5500</c:v>
                </c:pt>
                <c:pt idx="3">
                  <c:v>4510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91493CF-D45F-4D76-BBFB-93068325B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30"/>
        <c:axId val="72342536"/>
        <c:axId val="111425032"/>
      </c:barChart>
      <c:catAx>
        <c:axId val="72342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Salesperson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25032"/>
        <c:crosses val="autoZero"/>
        <c:auto val="1"/>
        <c:lblAlgn val="ctr"/>
        <c:lblOffset val="100"/>
        <c:noMultiLvlLbl val="0"/>
      </c:catAx>
      <c:valAx>
        <c:axId val="11142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4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Basics for Data Analysis.xlsx]Pivotchart!PivotTable1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Orders By Region &amp;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Pivotchart!$B$3:$B$4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Pivotchart!$A$5:$A$17</c:f>
              <c:strCache>
                <c:ptCount val="12"/>
                <c:pt idx="0">
                  <c:v>Boise</c:v>
                </c:pt>
                <c:pt idx="1">
                  <c:v>Chicago</c:v>
                </c:pt>
                <c:pt idx="2">
                  <c:v>Denver</c:v>
                </c:pt>
                <c:pt idx="3">
                  <c:v>Las Vegas</c:v>
                </c:pt>
                <c:pt idx="4">
                  <c:v>Los Angelas</c:v>
                </c:pt>
                <c:pt idx="5">
                  <c:v>Memphis</c:v>
                </c:pt>
                <c:pt idx="6">
                  <c:v>Miami</c:v>
                </c:pt>
                <c:pt idx="7">
                  <c:v>Milwaukee</c:v>
                </c:pt>
                <c:pt idx="8">
                  <c:v>New York</c:v>
                </c:pt>
                <c:pt idx="9">
                  <c:v>Portland</c:v>
                </c:pt>
                <c:pt idx="10">
                  <c:v>Salt Lake City</c:v>
                </c:pt>
                <c:pt idx="11">
                  <c:v>Seattle</c:v>
                </c:pt>
              </c:strCache>
            </c:strRef>
          </c:cat>
          <c:val>
            <c:numRef>
              <c:f>Pivotchart!$B$5:$B$17</c:f>
              <c:numCache>
                <c:formatCode>General</c:formatCode>
                <c:ptCount val="12"/>
                <c:pt idx="1">
                  <c:v>8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52-42AE-8516-8C861912E992}"/>
            </c:ext>
          </c:extLst>
        </c:ser>
        <c:ser>
          <c:idx val="1"/>
          <c:order val="1"/>
          <c:tx>
            <c:strRef>
              <c:f>Pivotchart!$C$3:$C$4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Pivotchart!$A$5:$A$17</c:f>
              <c:strCache>
                <c:ptCount val="12"/>
                <c:pt idx="0">
                  <c:v>Boise</c:v>
                </c:pt>
                <c:pt idx="1">
                  <c:v>Chicago</c:v>
                </c:pt>
                <c:pt idx="2">
                  <c:v>Denver</c:v>
                </c:pt>
                <c:pt idx="3">
                  <c:v>Las Vegas</c:v>
                </c:pt>
                <c:pt idx="4">
                  <c:v>Los Angelas</c:v>
                </c:pt>
                <c:pt idx="5">
                  <c:v>Memphis</c:v>
                </c:pt>
                <c:pt idx="6">
                  <c:v>Miami</c:v>
                </c:pt>
                <c:pt idx="7">
                  <c:v>Milwaukee</c:v>
                </c:pt>
                <c:pt idx="8">
                  <c:v>New York</c:v>
                </c:pt>
                <c:pt idx="9">
                  <c:v>Portland</c:v>
                </c:pt>
                <c:pt idx="10">
                  <c:v>Salt Lake City</c:v>
                </c:pt>
                <c:pt idx="11">
                  <c:v>Seattle</c:v>
                </c:pt>
              </c:strCache>
            </c:strRef>
          </c:cat>
          <c:val>
            <c:numRef>
              <c:f>Pivotchart!$C$5:$C$17</c:f>
              <c:numCache>
                <c:formatCode>General</c:formatCode>
                <c:ptCount val="12"/>
                <c:pt idx="0">
                  <c:v>2</c:v>
                </c:pt>
                <c:pt idx="7">
                  <c:v>7</c:v>
                </c:pt>
                <c:pt idx="9">
                  <c:v>7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852-42AE-8516-8C861912E992}"/>
            </c:ext>
          </c:extLst>
        </c:ser>
        <c:ser>
          <c:idx val="2"/>
          <c:order val="2"/>
          <c:tx>
            <c:strRef>
              <c:f>Pivotchart!$D$3:$D$4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Pivotchart!$A$5:$A$17</c:f>
              <c:strCache>
                <c:ptCount val="12"/>
                <c:pt idx="0">
                  <c:v>Boise</c:v>
                </c:pt>
                <c:pt idx="1">
                  <c:v>Chicago</c:v>
                </c:pt>
                <c:pt idx="2">
                  <c:v>Denver</c:v>
                </c:pt>
                <c:pt idx="3">
                  <c:v>Las Vegas</c:v>
                </c:pt>
                <c:pt idx="4">
                  <c:v>Los Angelas</c:v>
                </c:pt>
                <c:pt idx="5">
                  <c:v>Memphis</c:v>
                </c:pt>
                <c:pt idx="6">
                  <c:v>Miami</c:v>
                </c:pt>
                <c:pt idx="7">
                  <c:v>Milwaukee</c:v>
                </c:pt>
                <c:pt idx="8">
                  <c:v>New York</c:v>
                </c:pt>
                <c:pt idx="9">
                  <c:v>Portland</c:v>
                </c:pt>
                <c:pt idx="10">
                  <c:v>Salt Lake City</c:v>
                </c:pt>
                <c:pt idx="11">
                  <c:v>Seattle</c:v>
                </c:pt>
              </c:strCache>
            </c:strRef>
          </c:cat>
          <c:val>
            <c:numRef>
              <c:f>Pivotchart!$D$5:$D$17</c:f>
              <c:numCache>
                <c:formatCode>General</c:formatCode>
                <c:ptCount val="12"/>
                <c:pt idx="5">
                  <c:v>5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852-42AE-8516-8C861912E992}"/>
            </c:ext>
          </c:extLst>
        </c:ser>
        <c:ser>
          <c:idx val="3"/>
          <c:order val="3"/>
          <c:tx>
            <c:strRef>
              <c:f>Pivotchart!$E$3:$E$4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Pivotchart!$A$5:$A$17</c:f>
              <c:strCache>
                <c:ptCount val="12"/>
                <c:pt idx="0">
                  <c:v>Boise</c:v>
                </c:pt>
                <c:pt idx="1">
                  <c:v>Chicago</c:v>
                </c:pt>
                <c:pt idx="2">
                  <c:v>Denver</c:v>
                </c:pt>
                <c:pt idx="3">
                  <c:v>Las Vegas</c:v>
                </c:pt>
                <c:pt idx="4">
                  <c:v>Los Angelas</c:v>
                </c:pt>
                <c:pt idx="5">
                  <c:v>Memphis</c:v>
                </c:pt>
                <c:pt idx="6">
                  <c:v>Miami</c:v>
                </c:pt>
                <c:pt idx="7">
                  <c:v>Milwaukee</c:v>
                </c:pt>
                <c:pt idx="8">
                  <c:v>New York</c:v>
                </c:pt>
                <c:pt idx="9">
                  <c:v>Portland</c:v>
                </c:pt>
                <c:pt idx="10">
                  <c:v>Salt Lake City</c:v>
                </c:pt>
                <c:pt idx="11">
                  <c:v>Seattle</c:v>
                </c:pt>
              </c:strCache>
            </c:strRef>
          </c:cat>
          <c:val>
            <c:numRef>
              <c:f>Pivotchart!$E$5:$E$17</c:f>
              <c:numCache>
                <c:formatCode>General</c:formatCode>
                <c:ptCount val="12"/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852-42AE-8516-8C861912E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0"/>
        <c:axId val="45408776"/>
        <c:axId val="45410824"/>
      </c:barChart>
      <c:catAx>
        <c:axId val="45408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0824"/>
        <c:crosses val="autoZero"/>
        <c:auto val="1"/>
        <c:lblAlgn val="ctr"/>
        <c:lblOffset val="100"/>
        <c:noMultiLvlLbl val="0"/>
      </c:catAx>
      <c:valAx>
        <c:axId val="45410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8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A3DB007-216C-4893-ABAB-0C4C1C9188CE}"/>
            </a:ext>
          </a:extLst>
        </xdr:cNvPr>
        <xdr:cNvSpPr txBox="1">
          <a:spLocks noChangeArrowheads="1"/>
        </xdr:cNvSpPr>
      </xdr:nvSpPr>
      <xdr:spPr bwMode="auto">
        <a:xfrm>
          <a:off x="6618402" y="2806688"/>
          <a:ext cx="3162907" cy="35422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84C04F7-9974-4B3B-B4E4-F92BEC5F36F1}"/>
            </a:ext>
          </a:extLst>
        </xdr:cNvPr>
        <xdr:cNvSpPr txBox="1">
          <a:spLocks noChangeArrowheads="1"/>
        </xdr:cNvSpPr>
      </xdr:nvSpPr>
      <xdr:spPr bwMode="auto">
        <a:xfrm>
          <a:off x="6604288" y="850446"/>
          <a:ext cx="2078442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49166B4D-A00D-453E-93F0-B4B05FC9E4E0}"/>
            </a:ext>
          </a:extLst>
        </xdr:cNvPr>
        <xdr:cNvSpPr txBox="1">
          <a:spLocks noChangeArrowheads="1"/>
        </xdr:cNvSpPr>
      </xdr:nvSpPr>
      <xdr:spPr bwMode="auto">
        <a:xfrm>
          <a:off x="6618140" y="1721376"/>
          <a:ext cx="2068659" cy="3449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190500</xdr:rowOff>
    </xdr:from>
    <xdr:to>
      <xdr:col>11</xdr:col>
      <xdr:colOff>609600</xdr:colOff>
      <xdr:row>15</xdr:row>
      <xdr:rowOff>171450</xdr:rowOff>
    </xdr:to>
    <xdr:graphicFrame macro="">
      <xdr:nvGraphicFramePr>
        <xdr:cNvPr id="2" name="Chart 1" descr="Chart type: Clustered Column. Multiple values by 'Salesperson'&#10;&#10;Description automatically generated">
          <a:extLst>
            <a:ext uri="{FF2B5EF4-FFF2-40B4-BE49-F238E27FC236}">
              <a16:creationId xmlns:a16="http://schemas.microsoft.com/office/drawing/2014/main" id="{3B2F9E41-8790-FBD8-64E0-848AD55C0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171450</xdr:rowOff>
    </xdr:from>
    <xdr:to>
      <xdr:col>1</xdr:col>
      <xdr:colOff>476250</xdr:colOff>
      <xdr:row>25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egion">
              <a:extLst>
                <a:ext uri="{FF2B5EF4-FFF2-40B4-BE49-F238E27FC236}">
                  <a16:creationId xmlns:a16="http://schemas.microsoft.com/office/drawing/2014/main" id="{56F248F3-58B8-3588-37AD-3F9B11AF74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571875"/>
              <a:ext cx="1828800" cy="142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7</xdr:col>
      <xdr:colOff>0</xdr:colOff>
      <xdr:row>2</xdr:row>
      <xdr:rowOff>0</xdr:rowOff>
    </xdr:from>
    <xdr:to>
      <xdr:col>12</xdr:col>
      <xdr:colOff>657225</xdr:colOff>
      <xdr:row>15</xdr:row>
      <xdr:rowOff>142875</xdr:rowOff>
    </xdr:to>
    <xdr:graphicFrame macro="">
      <xdr:nvGraphicFramePr>
        <xdr:cNvPr id="4" name="Chart 3" descr="Chart type: Clustered Column. 'Order ID' by 'City' and 'Region'&#10;&#10;Description automatically generated">
          <a:extLst>
            <a:ext uri="{FF2B5EF4-FFF2-40B4-BE49-F238E27FC236}">
              <a16:creationId xmlns:a16="http://schemas.microsoft.com/office/drawing/2014/main" id="{87AC4F2F-CCAB-2F12-284F-767A1A8E456A}"/>
            </a:ext>
            <a:ext uri="{147F2762-F138-4A5C-976F-8EAC2B608ADB}">
              <a16:predDERef xmlns:a16="http://schemas.microsoft.com/office/drawing/2014/main" pred="{56F248F3-58B8-3588-37AD-3F9B11AF7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43.855514351853" createdVersion="8" refreshedVersion="8" minRefreshableVersion="3" recordCount="65" xr:uid="{D9611A0D-6F1A-4DA0-AF6B-13C223A77112}">
  <cacheSource type="worksheet">
    <worksheetSource ref="A3:V68" sheet="Data"/>
  </cacheSource>
  <cacheFields count="22">
    <cacheField name="Order ID" numFmtId="0">
      <sharedItems containsSemiMixedTypes="0" containsString="0" containsNumber="1" containsInteger="1" minValue="1368" maxValue="1432"/>
    </cacheField>
    <cacheField name="Order Date" numFmtId="170">
      <sharedItems containsSemiMixedTypes="0" containsNonDate="0" containsDate="1" containsString="0" minDate="2023-12-01T00:00:00" maxDate="2023-12-30T00:00:00"/>
    </cacheField>
    <cacheField name="Customer ID" numFmtId="0">
      <sharedItems containsSemiMixedTypes="0" containsString="0" containsNumber="1" containsInteger="1" minValue="1" maxValue="29"/>
    </cacheField>
    <cacheField name="Customer Name" numFmtId="0">
      <sharedItems/>
    </cacheField>
    <cacheField name="Address" numFmtId="0">
      <sharedItems/>
    </cacheField>
    <cacheField name="City" numFmtId="0">
      <sharedItems count="12">
        <s v="Las Vegas"/>
        <s v="New York"/>
        <s v="Portland"/>
        <s v="Denver"/>
        <s v="Los Angelas"/>
        <s v="Milwaukee"/>
        <s v="Memphis"/>
        <s v="Chicago"/>
        <s v="Boise"/>
        <s v="Miami"/>
        <s v="Seattle"/>
        <s v="Salt Lake City"/>
      </sharedItems>
    </cacheField>
    <cacheField name="State" numFmtId="0">
      <sharedItems/>
    </cacheField>
    <cacheField name="Country/Region" numFmtId="0">
      <sharedItems/>
    </cacheField>
    <cacheField name="Salesperson" numFmtId="0">
      <sharedItems/>
    </cacheField>
    <cacheField name="Region" numFmtId="0">
      <sharedItems count="4">
        <s v="West"/>
        <s v="East"/>
        <s v="North"/>
        <s v="South"/>
      </sharedItems>
    </cacheField>
    <cacheField name="Shipped Date" numFmtId="170">
      <sharedItems containsSemiMixedTypes="0" containsNonDate="0" containsDate="1" containsString="0" minDate="2023-12-03T00:00:00" maxDate="2024-01-01T00:00:00"/>
    </cacheField>
    <cacheField name="Shipper Name" numFmtId="0">
      <sharedItems/>
    </cacheField>
    <cacheField name="Ship Name" numFmtId="0">
      <sharedItems/>
    </cacheField>
    <cacheField name="Ship City" numFmtId="0">
      <sharedItems/>
    </cacheField>
    <cacheField name="Ship State" numFmtId="0">
      <sharedItems/>
    </cacheField>
    <cacheField name="Ship Country/Region" numFmtId="0">
      <sharedItems/>
    </cacheField>
    <cacheField name="Product Name" numFmtId="0">
      <sharedItems/>
    </cacheField>
    <cacheField name="Category" numFmtId="0">
      <sharedItems/>
    </cacheField>
    <cacheField name="Unit Price" numFmtId="164">
      <sharedItems containsSemiMixedTypes="0" containsString="0" containsNumber="1" minValue="2.99" maxValue="81"/>
    </cacheField>
    <cacheField name="Quantity" numFmtId="0">
      <sharedItems containsSemiMixedTypes="0" containsString="0" containsNumber="1" containsInteger="1" minValue="10" maxValue="100"/>
    </cacheField>
    <cacheField name="Revenue" numFmtId="164">
      <sharedItems containsSemiMixedTypes="0" containsString="0" containsNumber="1" minValue="35.880000000000003" maxValue="5022"/>
    </cacheField>
    <cacheField name="Shipping Fee" numFmtId="164">
      <sharedItems containsSemiMixedTypes="0" containsString="0" containsNumber="1" minValue="5.1338300000000014" maxValue="461.89500000000004"/>
    </cacheField>
  </cacheFields>
  <extLst>
    <ext xmlns:x14="http://schemas.microsoft.com/office/spreadsheetml/2009/9/main" uri="{725AE2AE-9491-48be-B2B4-4EB974FC3084}">
      <x14:pivotCacheDefinition pivotCacheId="144481977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44.378086689816" createdVersion="8" refreshedVersion="8" minRefreshableVersion="3" recordCount="48" xr:uid="{9E8E7281-0EF5-4A77-B989-BF76218FEE4A}">
  <cacheSource type="worksheet">
    <worksheetSource ref="A3:D51" sheet="LAB"/>
  </cacheSource>
  <cacheFields count="4">
    <cacheField name="Store Name" numFmtId="0">
      <sharedItems count="4">
        <s v="Kosher Grocer"/>
        <s v="Rite Grocer"/>
        <s v="Gourmet Grocer"/>
        <s v="Fair Grocer"/>
      </sharedItems>
    </cacheField>
    <cacheField name="Region" numFmtId="0">
      <sharedItems count="4">
        <s v="Uptown"/>
        <s v="Midtown"/>
        <s v="Downtown"/>
        <s v="Suburb"/>
      </sharedItems>
    </cacheField>
    <cacheField name="Report_Date" numFmtId="14">
      <sharedItems containsSemiMixedTypes="0" containsNonDate="0" containsDate="1" containsString="0" minDate="2021-03-31T00:00:00" maxDate="2021-10-01T00:00:00"/>
    </cacheField>
    <cacheField name="Reported_Sales" numFmtId="167">
      <sharedItems containsSemiMixedTypes="0" containsString="0" containsNumber="1" containsInteger="1" minValue="856208" maxValue="14992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n v="1368"/>
    <d v="2023-12-27T00:00:00"/>
    <n v="27"/>
    <s v="Company AA"/>
    <s v="789 27th Street"/>
    <x v="0"/>
    <s v="NV"/>
    <s v="USA"/>
    <s v="Mariya Sergienko"/>
    <x v="0"/>
    <d v="2023-12-29T00:00:00"/>
    <s v="Shipping Company B"/>
    <s v="Karen Toh"/>
    <s v="Las Vegas"/>
    <s v="NV"/>
    <s v="USA"/>
    <s v="Beer"/>
    <s v="Beverages"/>
    <n v="14"/>
    <n v="19"/>
    <n v="266"/>
    <n v="25.802"/>
  </r>
  <r>
    <n v="1369"/>
    <d v="2023-12-27T00:00:00"/>
    <n v="27"/>
    <s v="Company AA"/>
    <s v="789 27th Street"/>
    <x v="0"/>
    <s v="NV"/>
    <s v="USA"/>
    <s v="Mariya Sergienko"/>
    <x v="0"/>
    <d v="2023-12-29T00:00:00"/>
    <s v="Shipping Company B"/>
    <s v="Karen Toh"/>
    <s v="Las Vegas"/>
    <s v="NV"/>
    <s v="USA"/>
    <s v="Dried Plums"/>
    <s v="Dried Fruit &amp; Nuts"/>
    <n v="3.5"/>
    <n v="60"/>
    <n v="210"/>
    <n v="20.16"/>
  </r>
  <r>
    <n v="1370"/>
    <d v="2023-12-04T00:00:00"/>
    <n v="4"/>
    <s v="Company D"/>
    <s v="123 4th Street"/>
    <x v="1"/>
    <s v="NY"/>
    <s v="USA"/>
    <s v="Andrew Cencini"/>
    <x v="1"/>
    <d v="2023-12-06T00:00:00"/>
    <s v="Shipping Company A"/>
    <s v="Christina Lee"/>
    <s v="New York"/>
    <s v="NY"/>
    <s v="USA"/>
    <s v="Dried Pears"/>
    <s v="Dried Fruit &amp; Nuts"/>
    <n v="30"/>
    <n v="81"/>
    <n v="2430"/>
    <n v="255.15"/>
  </r>
  <r>
    <n v="1371"/>
    <d v="2023-12-04T00:00:00"/>
    <n v="4"/>
    <s v="Company D"/>
    <s v="123 4th Street"/>
    <x v="1"/>
    <s v="NY"/>
    <s v="USA"/>
    <s v="Andrew Cencini"/>
    <x v="1"/>
    <d v="2023-12-06T00:00:00"/>
    <s v="Shipping Company A"/>
    <s v="Christina Lee"/>
    <s v="New York"/>
    <s v="NY"/>
    <s v="USA"/>
    <s v="Dried Apples"/>
    <s v="Dried Fruit &amp; Nuts"/>
    <n v="53"/>
    <n v="83"/>
    <n v="4399"/>
    <n v="461.89500000000004"/>
  </r>
  <r>
    <n v="1372"/>
    <d v="2023-12-04T00:00:00"/>
    <n v="4"/>
    <s v="Company D"/>
    <s v="123 4th Street"/>
    <x v="1"/>
    <s v="NY"/>
    <s v="USA"/>
    <s v="Andrew Cencini"/>
    <x v="1"/>
    <d v="2023-12-06T00:00:00"/>
    <s v="Shipping Company A"/>
    <s v="Christina Lee"/>
    <s v="New York"/>
    <s v="NY"/>
    <s v="USA"/>
    <s v="Dried Plums"/>
    <s v="Dried Fruit &amp; Nuts"/>
    <n v="3.5"/>
    <n v="75"/>
    <n v="262.5"/>
    <n v="26.25"/>
  </r>
  <r>
    <n v="1373"/>
    <d v="2023-12-12T00:00:00"/>
    <n v="12"/>
    <s v="Company L"/>
    <s v="123 12th Street"/>
    <x v="0"/>
    <s v="NV"/>
    <s v="USA"/>
    <s v="Mariya Sergienko"/>
    <x v="0"/>
    <d v="2023-12-14T00:00:00"/>
    <s v="Shipping Company B"/>
    <s v="John Edwards"/>
    <s v="Las Vegas"/>
    <s v="NV"/>
    <s v="USA"/>
    <s v="Chai"/>
    <s v="Beverages"/>
    <n v="18"/>
    <n v="97"/>
    <n v="1746"/>
    <n v="183.33000000000004"/>
  </r>
  <r>
    <n v="1374"/>
    <d v="2023-12-12T00:00:00"/>
    <n v="12"/>
    <s v="Company L"/>
    <s v="123 12th Street"/>
    <x v="0"/>
    <s v="NV"/>
    <s v="USA"/>
    <s v="Mariya Sergienko"/>
    <x v="0"/>
    <d v="2023-12-14T00:00:00"/>
    <s v="Shipping Company B"/>
    <s v="John Edwards"/>
    <s v="Las Vegas"/>
    <s v="NV"/>
    <s v="USA"/>
    <s v="Coffee"/>
    <s v="Beverages"/>
    <n v="46"/>
    <n v="61"/>
    <n v="2806"/>
    <n v="291.82400000000001"/>
  </r>
  <r>
    <n v="1375"/>
    <d v="2023-12-08T00:00:00"/>
    <n v="8"/>
    <s v="Company H"/>
    <s v="123 8th Street"/>
    <x v="2"/>
    <s v="OR"/>
    <s v="USA"/>
    <s v="Nancy Freehafer"/>
    <x v="2"/>
    <d v="2023-12-10T00:00:00"/>
    <s v="Shipping Company C"/>
    <s v="Elizabeth Andersen"/>
    <s v="Portland"/>
    <s v="OR"/>
    <s v="USA"/>
    <s v="Chocolate Biscuits Mix"/>
    <s v="Baked Goods &amp; Mixes"/>
    <n v="9.1999999999999993"/>
    <n v="28"/>
    <n v="257.59999999999997"/>
    <n v="24.471999999999998"/>
  </r>
  <r>
    <n v="1376"/>
    <d v="2023-12-04T00:00:00"/>
    <n v="4"/>
    <s v="Company D"/>
    <s v="123 4th Street"/>
    <x v="1"/>
    <s v="NY"/>
    <s v="USA"/>
    <s v="Andrew Cencini"/>
    <x v="1"/>
    <d v="2023-12-06T00:00:00"/>
    <s v="Shipping Company C"/>
    <s v="Christina Lee"/>
    <s v="New York"/>
    <s v="NY"/>
    <s v="USA"/>
    <s v="Chocolate Biscuits Mix"/>
    <s v="Baked Goods &amp; Mixes"/>
    <n v="9.1999999999999993"/>
    <n v="97"/>
    <n v="892.4"/>
    <n v="93.702000000000012"/>
  </r>
  <r>
    <n v="1377"/>
    <d v="2023-12-29T00:00:00"/>
    <n v="29"/>
    <s v="Company CC"/>
    <s v="789 29th Street"/>
    <x v="3"/>
    <s v="CO"/>
    <s v="USA"/>
    <s v="Jan Kotas"/>
    <x v="0"/>
    <d v="2023-12-31T00:00:00"/>
    <s v="Shipping Company B"/>
    <s v="Soo Jung Lee"/>
    <s v="Denver"/>
    <s v="CO"/>
    <s v="USA"/>
    <s v="Chocolate"/>
    <s v="Candy"/>
    <n v="12.75"/>
    <n v="23"/>
    <n v="293.25"/>
    <n v="29.325000000000003"/>
  </r>
  <r>
    <n v="1378"/>
    <d v="2023-12-03T00:00:00"/>
    <n v="3"/>
    <s v="Company C"/>
    <s v="123 3rd Street"/>
    <x v="4"/>
    <s v="CA"/>
    <s v="USA"/>
    <s v="Mariya Sergienko"/>
    <x v="0"/>
    <d v="2023-12-05T00:00:00"/>
    <s v="Shipping Company B"/>
    <s v="Thomas Axerr"/>
    <s v="Los Angelas"/>
    <s v="CA"/>
    <s v="USA"/>
    <s v="Clam Chowder"/>
    <s v="Soups"/>
    <n v="9.65"/>
    <n v="89"/>
    <n v="858.85"/>
    <n v="81.59075"/>
  </r>
  <r>
    <n v="1379"/>
    <d v="2023-12-06T00:00:00"/>
    <n v="6"/>
    <s v="Company F"/>
    <s v="123 6th Street"/>
    <x v="5"/>
    <s v="WI"/>
    <s v="USA"/>
    <s v="Michael Neipper"/>
    <x v="2"/>
    <d v="2023-12-08T00:00:00"/>
    <s v="Shipping Company B"/>
    <s v="Francisco Pérez-Olaeta"/>
    <s v="Milwaukee"/>
    <s v="WI"/>
    <s v="USA"/>
    <s v="Curry Sauce"/>
    <s v="Sauces"/>
    <n v="40"/>
    <n v="25"/>
    <n v="1000"/>
    <n v="96"/>
  </r>
  <r>
    <n v="1380"/>
    <d v="2023-12-28T00:00:00"/>
    <n v="28"/>
    <s v="Company BB"/>
    <s v="789 28th Street"/>
    <x v="6"/>
    <s v="TN"/>
    <s v="USA"/>
    <s v="Anne Larsen"/>
    <x v="3"/>
    <d v="2023-12-30T00:00:00"/>
    <s v="Shipping Company C"/>
    <s v="Amritansh Raghav"/>
    <s v="Memphis"/>
    <s v="TN"/>
    <s v="USA"/>
    <s v="Coffee"/>
    <s v="Beverages"/>
    <n v="46"/>
    <n v="19"/>
    <n v="874"/>
    <n v="89.14800000000001"/>
  </r>
  <r>
    <n v="1381"/>
    <d v="2023-12-08T00:00:00"/>
    <n v="8"/>
    <s v="Company H"/>
    <s v="123 8th Street"/>
    <x v="2"/>
    <s v="OR"/>
    <s v="USA"/>
    <s v="Nancy Freehafer"/>
    <x v="2"/>
    <d v="2023-12-10T00:00:00"/>
    <s v="Shipping Company C"/>
    <s v="Elizabeth Andersen"/>
    <s v="Portland"/>
    <s v="OR"/>
    <s v="USA"/>
    <s v="Chocolate"/>
    <s v="Candy"/>
    <n v="12.75"/>
    <n v="36"/>
    <n v="459"/>
    <n v="45.441000000000003"/>
  </r>
  <r>
    <n v="1382"/>
    <d v="2023-12-10T00:00:00"/>
    <n v="10"/>
    <s v="Company J"/>
    <s v="123 10th Street"/>
    <x v="7"/>
    <s v="IL"/>
    <s v="USA"/>
    <s v="Laura Giussani"/>
    <x v="1"/>
    <d v="2023-12-12T00:00:00"/>
    <s v="Shipping Company B"/>
    <s v="Roland Wacker"/>
    <s v="Chicago"/>
    <s v="IL"/>
    <s v="USA"/>
    <s v="Green Tea"/>
    <s v="Beverages"/>
    <n v="2.99"/>
    <n v="93"/>
    <n v="278.07"/>
    <n v="26.416650000000001"/>
  </r>
  <r>
    <n v="1383"/>
    <d v="2023-12-07T00:00:00"/>
    <n v="7"/>
    <s v="Company G"/>
    <s v="123 7th Street"/>
    <x v="8"/>
    <s v="ID"/>
    <s v="USA"/>
    <s v="Nancy Freehafer"/>
    <x v="2"/>
    <d v="2023-12-09T00:00:00"/>
    <s v="Shipping Company B"/>
    <s v="Ming-Yang Xie"/>
    <s v="Boise"/>
    <s v="ID"/>
    <s v="USA"/>
    <s v="Coffee"/>
    <s v="Beverages"/>
    <n v="46"/>
    <n v="64"/>
    <n v="2944"/>
    <n v="279.68"/>
  </r>
  <r>
    <n v="1384"/>
    <d v="2023-12-10T00:00:00"/>
    <n v="10"/>
    <s v="Company J"/>
    <s v="123 10th Street"/>
    <x v="7"/>
    <s v="IL"/>
    <s v="USA"/>
    <s v="Laura Giussani"/>
    <x v="1"/>
    <d v="2023-12-12T00:00:00"/>
    <s v="Shipping Company A"/>
    <s v="Roland Wacker"/>
    <s v="Chicago"/>
    <s v="IL"/>
    <s v="USA"/>
    <s v="Boysenberry Spread"/>
    <s v="Jams, Preserves"/>
    <n v="25"/>
    <n v="84"/>
    <n v="2100"/>
    <n v="220.5"/>
  </r>
  <r>
    <n v="1385"/>
    <d v="2023-12-10T00:00:00"/>
    <n v="10"/>
    <s v="Company J"/>
    <s v="123 10th Street"/>
    <x v="7"/>
    <s v="IL"/>
    <s v="USA"/>
    <s v="Laura Giussani"/>
    <x v="1"/>
    <d v="2023-12-12T00:00:00"/>
    <s v="Shipping Company A"/>
    <s v="Roland Wacker"/>
    <s v="Chicago"/>
    <s v="IL"/>
    <s v="USA"/>
    <s v="Cajun Seasoning"/>
    <s v="Condiments"/>
    <n v="22"/>
    <n v="72"/>
    <n v="1584"/>
    <n v="150.47999999999999"/>
  </r>
  <r>
    <n v="1386"/>
    <d v="2023-12-10T00:00:00"/>
    <n v="10"/>
    <s v="Company J"/>
    <s v="123 10th Street"/>
    <x v="7"/>
    <s v="IL"/>
    <s v="USA"/>
    <s v="Laura Giussani"/>
    <x v="1"/>
    <d v="2023-12-12T00:00:00"/>
    <s v="Shipping Company A"/>
    <s v="Roland Wacker"/>
    <s v="Chicago"/>
    <s v="IL"/>
    <s v="USA"/>
    <s v="Chocolate Biscuits Mix"/>
    <s v="Baked Goods &amp; Mixes"/>
    <n v="9.1999999999999993"/>
    <n v="60"/>
    <n v="552"/>
    <n v="56.856000000000002"/>
  </r>
  <r>
    <n v="1387"/>
    <d v="2023-12-11T00:00:00"/>
    <n v="11"/>
    <s v="Company K"/>
    <s v="123 11th Street"/>
    <x v="9"/>
    <s v="FL"/>
    <s v="USA"/>
    <s v="Anne Larsen"/>
    <x v="3"/>
    <d v="2023-12-13T00:00:00"/>
    <s v="Shipping Company C"/>
    <s v="Peter Krschne"/>
    <s v="Miami"/>
    <s v="FL"/>
    <s v="USA"/>
    <s v="Dried Plums"/>
    <s v="Dried Fruit &amp; Nuts"/>
    <n v="3.5"/>
    <n v="67"/>
    <n v="234.5"/>
    <n v="22.746500000000001"/>
  </r>
  <r>
    <n v="1388"/>
    <d v="2023-12-11T00:00:00"/>
    <n v="11"/>
    <s v="Company K"/>
    <s v="123 11th Street"/>
    <x v="9"/>
    <s v="FL"/>
    <s v="USA"/>
    <s v="Anne Larsen"/>
    <x v="3"/>
    <d v="2023-12-13T00:00:00"/>
    <s v="Shipping Company C"/>
    <s v="Peter Krschne"/>
    <s v="Miami"/>
    <s v="FL"/>
    <s v="USA"/>
    <s v="Green Tea"/>
    <s v="Beverages"/>
    <n v="2.99"/>
    <n v="48"/>
    <n v="143.52000000000001"/>
    <n v="13.634400000000001"/>
  </r>
  <r>
    <n v="1389"/>
    <d v="2023-12-01T00:00:00"/>
    <n v="1"/>
    <s v="Company A"/>
    <s v="123 1st Street"/>
    <x v="10"/>
    <s v="WA"/>
    <s v="USA"/>
    <s v="Nancy Freehafer"/>
    <x v="2"/>
    <d v="2023-12-03T00:00:00"/>
    <s v="Shipping Company C"/>
    <s v="Anna Bedecs"/>
    <s v="Seattle"/>
    <s v="WA"/>
    <s v="USA"/>
    <s v="Chai"/>
    <s v="Beverages"/>
    <n v="18"/>
    <n v="64"/>
    <n v="1152"/>
    <n v="118.65600000000001"/>
  </r>
  <r>
    <n v="1390"/>
    <d v="2023-12-01T00:00:00"/>
    <n v="1"/>
    <s v="Company A"/>
    <s v="123 1st Street"/>
    <x v="10"/>
    <s v="WA"/>
    <s v="USA"/>
    <s v="Nancy Freehafer"/>
    <x v="2"/>
    <d v="2023-12-03T00:00:00"/>
    <s v="Shipping Company C"/>
    <s v="Anna Bedecs"/>
    <s v="Seattle"/>
    <s v="WA"/>
    <s v="USA"/>
    <s v="Coffee"/>
    <s v="Beverages"/>
    <n v="46"/>
    <n v="82"/>
    <n v="3772"/>
    <n v="392.28800000000007"/>
  </r>
  <r>
    <n v="1391"/>
    <d v="2023-12-01T00:00:00"/>
    <n v="1"/>
    <s v="Company A"/>
    <s v="123 1st Street"/>
    <x v="10"/>
    <s v="WA"/>
    <s v="USA"/>
    <s v="Nancy Freehafer"/>
    <x v="2"/>
    <d v="2023-12-03T00:00:00"/>
    <s v="Shipping Company C"/>
    <s v="Anna Bedecs"/>
    <s v="Seattle"/>
    <s v="WA"/>
    <s v="USA"/>
    <s v="Green Tea"/>
    <s v="Beverages"/>
    <n v="2.99"/>
    <n v="17"/>
    <n v="50.830000000000005"/>
    <n v="5.1338300000000014"/>
  </r>
  <r>
    <n v="1392"/>
    <d v="2023-12-28T00:00:00"/>
    <n v="28"/>
    <s v="Company BB"/>
    <s v="789 28th Street"/>
    <x v="6"/>
    <s v="TN"/>
    <s v="USA"/>
    <s v="Anne Larsen"/>
    <x v="3"/>
    <d v="2023-12-30T00:00:00"/>
    <s v="Shipping Company C"/>
    <s v="Amritansh Raghav"/>
    <s v="Memphis"/>
    <s v="TN"/>
    <s v="USA"/>
    <s v="Clam Chowder"/>
    <s v="Soups"/>
    <n v="9.65"/>
    <n v="38"/>
    <n v="366.7"/>
    <n v="36.67"/>
  </r>
  <r>
    <n v="1393"/>
    <d v="2023-12-28T00:00:00"/>
    <n v="28"/>
    <s v="Company BB"/>
    <s v="789 28th Street"/>
    <x v="6"/>
    <s v="TN"/>
    <s v="USA"/>
    <s v="Anne Larsen"/>
    <x v="3"/>
    <d v="2023-12-30T00:00:00"/>
    <s v="Shipping Company C"/>
    <s v="Amritansh Raghav"/>
    <s v="Memphis"/>
    <s v="TN"/>
    <s v="USA"/>
    <s v="Crab Meat"/>
    <s v="Canned Meat"/>
    <n v="18.399999999999999"/>
    <n v="25"/>
    <n v="459.99999999999994"/>
    <n v="45.54"/>
  </r>
  <r>
    <n v="1394"/>
    <d v="2023-12-09T00:00:00"/>
    <n v="9"/>
    <s v="Company I"/>
    <s v="123 9th Street"/>
    <x v="11"/>
    <s v="UT"/>
    <s v="USA"/>
    <s v="Robert Zare"/>
    <x v="0"/>
    <d v="2023-12-11T00:00:00"/>
    <s v="Shipping Company A"/>
    <s v="Sven Mortensen"/>
    <s v="Salt Lake City"/>
    <s v="UT"/>
    <s v="USA"/>
    <s v="Ravioli"/>
    <s v="Pasta"/>
    <n v="19.5"/>
    <n v="85"/>
    <n v="1657.5"/>
    <n v="165.75"/>
  </r>
  <r>
    <n v="1395"/>
    <d v="2023-12-09T00:00:00"/>
    <n v="9"/>
    <s v="Company I"/>
    <s v="123 9th Street"/>
    <x v="11"/>
    <s v="UT"/>
    <s v="USA"/>
    <s v="Robert Zare"/>
    <x v="0"/>
    <d v="2023-12-11T00:00:00"/>
    <s v="Shipping Company A"/>
    <s v="Sven Mortensen"/>
    <s v="Salt Lake City"/>
    <s v="UT"/>
    <s v="USA"/>
    <s v="Mozzarella"/>
    <s v="Dairy Products"/>
    <n v="34.799999999999997"/>
    <n v="18"/>
    <n v="626.4"/>
    <n v="61.3872"/>
  </r>
  <r>
    <n v="1396"/>
    <d v="2023-12-06T00:00:00"/>
    <n v="6"/>
    <s v="Company F"/>
    <s v="123 6th Street"/>
    <x v="5"/>
    <s v="WI"/>
    <s v="USA"/>
    <s v="Michael Neipper"/>
    <x v="2"/>
    <d v="2023-12-08T00:00:00"/>
    <s v="Shipping Company B"/>
    <s v="Francisco Pérez-Olaeta"/>
    <s v="Milwaukee"/>
    <s v="WI"/>
    <s v="USA"/>
    <s v="Beer"/>
    <s v="Beverages"/>
    <n v="14"/>
    <n v="85"/>
    <n v="1190"/>
    <n v="115.42999999999999"/>
  </r>
  <r>
    <n v="1397"/>
    <d v="2023-12-08T00:00:00"/>
    <n v="8"/>
    <s v="Company H"/>
    <s v="123 8th Street"/>
    <x v="2"/>
    <s v="OR"/>
    <s v="USA"/>
    <s v="Nancy Freehafer"/>
    <x v="2"/>
    <d v="2023-12-10T00:00:00"/>
    <s v="Shipping Company B"/>
    <s v="Elizabeth Andersen"/>
    <s v="Portland"/>
    <s v="OR"/>
    <s v="USA"/>
    <s v="Curry Sauce"/>
    <s v="Sauces"/>
    <n v="40"/>
    <n v="82"/>
    <n v="3280"/>
    <n v="318.15999999999997"/>
  </r>
  <r>
    <n v="1398"/>
    <d v="2023-12-08T00:00:00"/>
    <n v="8"/>
    <s v="Company H"/>
    <s v="123 8th Street"/>
    <x v="2"/>
    <s v="OR"/>
    <s v="USA"/>
    <s v="Nancy Freehafer"/>
    <x v="2"/>
    <d v="2023-12-10T00:00:00"/>
    <s v="Shipping Company B"/>
    <s v="Elizabeth Andersen"/>
    <s v="Portland"/>
    <s v="OR"/>
    <s v="USA"/>
    <s v="Chocolate Biscuits Mix"/>
    <s v="Baked Goods &amp; Mixes"/>
    <n v="9.1999999999999993"/>
    <n v="47"/>
    <n v="432.4"/>
    <n v="41.510399999999997"/>
  </r>
  <r>
    <n v="1399"/>
    <d v="2023-12-25T00:00:00"/>
    <n v="25"/>
    <s v="Company Y"/>
    <s v="789 25th Street"/>
    <x v="7"/>
    <s v="IL"/>
    <s v="USA"/>
    <s v="Laura Giussani"/>
    <x v="1"/>
    <d v="2023-12-27T00:00:00"/>
    <s v="Shipping Company A"/>
    <s v="John Rodman"/>
    <s v="Chicago"/>
    <s v="IL"/>
    <s v="USA"/>
    <s v="Scones"/>
    <s v="Baked Goods &amp; Mixes"/>
    <n v="10"/>
    <n v="99"/>
    <n v="990"/>
    <n v="99"/>
  </r>
  <r>
    <n v="1400"/>
    <d v="2023-12-26T00:00:00"/>
    <n v="26"/>
    <s v="Company Z"/>
    <s v="789 26th Street"/>
    <x v="9"/>
    <s v="FL"/>
    <s v="USA"/>
    <s v="Anne Larsen"/>
    <x v="3"/>
    <d v="2023-12-28T00:00:00"/>
    <s v="Shipping Company C"/>
    <s v="Run Liu"/>
    <s v="Miami"/>
    <s v="FL"/>
    <s v="USA"/>
    <s v="Olive Oil"/>
    <s v="Oil"/>
    <n v="21.35"/>
    <n v="49"/>
    <n v="1046.1500000000001"/>
    <n v="106.70730000000002"/>
  </r>
  <r>
    <n v="1401"/>
    <d v="2023-12-26T00:00:00"/>
    <n v="26"/>
    <s v="Company Z"/>
    <s v="789 26th Street"/>
    <x v="9"/>
    <s v="FL"/>
    <s v="USA"/>
    <s v="Anne Larsen"/>
    <x v="3"/>
    <d v="2023-12-28T00:00:00"/>
    <s v="Shipping Company C"/>
    <s v="Run Liu"/>
    <s v="Miami"/>
    <s v="FL"/>
    <s v="USA"/>
    <s v="Clam Chowder"/>
    <s v="Soups"/>
    <n v="9.65"/>
    <n v="72"/>
    <n v="694.80000000000007"/>
    <n v="72.954000000000008"/>
  </r>
  <r>
    <n v="1402"/>
    <d v="2023-12-26T00:00:00"/>
    <n v="26"/>
    <s v="Company Z"/>
    <s v="789 26th Street"/>
    <x v="9"/>
    <s v="FL"/>
    <s v="USA"/>
    <s v="Anne Larsen"/>
    <x v="3"/>
    <d v="2023-12-28T00:00:00"/>
    <s v="Shipping Company C"/>
    <s v="Run Liu"/>
    <s v="Miami"/>
    <s v="FL"/>
    <s v="USA"/>
    <s v="Crab Meat"/>
    <s v="Canned Meat"/>
    <n v="18.399999999999999"/>
    <n v="99"/>
    <n v="1821.6"/>
    <n v="191.268"/>
  </r>
  <r>
    <n v="1403"/>
    <d v="2023-12-29T00:00:00"/>
    <n v="29"/>
    <s v="Company CC"/>
    <s v="789 29th Street"/>
    <x v="3"/>
    <s v="CO"/>
    <s v="USA"/>
    <s v="Jan Kotas"/>
    <x v="0"/>
    <d v="2023-12-31T00:00:00"/>
    <s v="Shipping Company B"/>
    <s v="Soo Jung Lee"/>
    <s v="Denver"/>
    <s v="CO"/>
    <s v="USA"/>
    <s v="Beer"/>
    <s v="Beverages"/>
    <n v="14"/>
    <n v="10"/>
    <n v="140"/>
    <n v="13.86"/>
  </r>
  <r>
    <n v="1404"/>
    <d v="2023-12-06T00:00:00"/>
    <n v="6"/>
    <s v="Company F"/>
    <s v="123 6th Street"/>
    <x v="5"/>
    <s v="WI"/>
    <s v="USA"/>
    <s v="Michael Neipper"/>
    <x v="2"/>
    <d v="2023-12-08T00:00:00"/>
    <s v="Shipping Company C"/>
    <s v="Francisco Pérez-Olaeta"/>
    <s v="Milwaukee"/>
    <s v="WI"/>
    <s v="USA"/>
    <s v="Chocolate"/>
    <s v="Candy"/>
    <n v="12.75"/>
    <n v="100"/>
    <n v="1275"/>
    <n v="122.39999999999999"/>
  </r>
  <r>
    <n v="1405"/>
    <d v="2023-12-27T00:00:00"/>
    <n v="27"/>
    <s v="Company AA"/>
    <s v="789 27th Street"/>
    <x v="0"/>
    <s v="NV"/>
    <s v="USA"/>
    <s v="Mariya Sergienko"/>
    <x v="0"/>
    <d v="2023-12-29T00:00:00"/>
    <s v="Shipping Company B"/>
    <s v="Karen Toh"/>
    <s v="Las Vegas"/>
    <s v="NV"/>
    <s v="USA"/>
    <s v="Chocolate"/>
    <s v="Candy"/>
    <n v="12.75"/>
    <n v="100"/>
    <n v="1275"/>
    <n v="27"/>
  </r>
  <r>
    <n v="1406"/>
    <d v="2023-12-04T00:00:00"/>
    <n v="4"/>
    <s v="Company D"/>
    <s v="123 4th Street"/>
    <x v="1"/>
    <s v="NY"/>
    <s v="USA"/>
    <s v="Andrew Cencini"/>
    <x v="1"/>
    <d v="2023-12-06T00:00:00"/>
    <s v="Shipping Company A"/>
    <s v="Christina Lee"/>
    <s v="New York"/>
    <s v="NY"/>
    <s v="USA"/>
    <s v="Marmalade"/>
    <s v="Jams, Preserves"/>
    <n v="81"/>
    <n v="62"/>
    <n v="5022"/>
    <n v="117.93600000000001"/>
  </r>
  <r>
    <n v="1407"/>
    <d v="2023-12-04T00:00:00"/>
    <n v="4"/>
    <s v="Company D"/>
    <s v="123 4th Street"/>
    <x v="1"/>
    <s v="NY"/>
    <s v="USA"/>
    <s v="Andrew Cencini"/>
    <x v="1"/>
    <d v="2023-12-06T00:00:00"/>
    <s v="Shipping Company A"/>
    <s v="Christina Lee"/>
    <s v="New York"/>
    <s v="NY"/>
    <s v="USA"/>
    <s v="Long Grain Rice"/>
    <s v="Grains"/>
    <n v="7"/>
    <n v="91"/>
    <n v="637"/>
    <n v="13.719999999999999"/>
  </r>
  <r>
    <n v="1408"/>
    <d v="2023-12-12T00:00:00"/>
    <n v="12"/>
    <s v="Company L"/>
    <s v="123 12th Street"/>
    <x v="0"/>
    <s v="NV"/>
    <s v="USA"/>
    <s v="Mariya Sergienko"/>
    <x v="0"/>
    <d v="2023-12-14T00:00:00"/>
    <s v="Shipping Company B"/>
    <s v="John Edwards"/>
    <s v="Las Vegas"/>
    <s v="NV"/>
    <s v="USA"/>
    <s v="Long Grain Rice"/>
    <s v="Grains"/>
    <n v="7"/>
    <n v="91"/>
    <n v="637"/>
    <n v="8"/>
  </r>
  <r>
    <n v="1409"/>
    <d v="2023-12-08T00:00:00"/>
    <n v="8"/>
    <s v="Company H"/>
    <s v="123 8th Street"/>
    <x v="2"/>
    <s v="OR"/>
    <s v="USA"/>
    <s v="Nancy Freehafer"/>
    <x v="2"/>
    <d v="2023-12-10T00:00:00"/>
    <s v="Shipping Company C"/>
    <s v="Elizabeth Andersen"/>
    <s v="Portland"/>
    <s v="OR"/>
    <s v="USA"/>
    <s v="Mozzarella"/>
    <s v="Dairy Products"/>
    <n v="34.799999999999997"/>
    <n v="29"/>
    <n v="1009.1999999999999"/>
    <n v="300.846"/>
  </r>
  <r>
    <n v="1410"/>
    <d v="2023-12-04T00:00:00"/>
    <n v="4"/>
    <s v="Company D"/>
    <s v="123 4th Street"/>
    <x v="1"/>
    <s v="NY"/>
    <s v="USA"/>
    <s v="Andrew Cencini"/>
    <x v="1"/>
    <d v="2023-12-06T00:00:00"/>
    <s v="Shipping Company C"/>
    <s v="Christina Lee"/>
    <s v="New York"/>
    <s v="NY"/>
    <s v="USA"/>
    <s v="Mozzarella"/>
    <s v="Dairy Products"/>
    <n v="34.799999999999997"/>
    <n v="29"/>
    <n v="1009.1999999999999"/>
    <n v="9"/>
  </r>
  <r>
    <n v="1411"/>
    <d v="2023-12-29T00:00:00"/>
    <n v="29"/>
    <s v="Company CC"/>
    <s v="789 29th Street"/>
    <x v="3"/>
    <s v="CO"/>
    <s v="USA"/>
    <s v="Jan Kotas"/>
    <x v="0"/>
    <d v="2023-12-31T00:00:00"/>
    <s v="Shipping Company B"/>
    <s v="Soo Jung Lee"/>
    <s v="Denver"/>
    <s v="CO"/>
    <s v="USA"/>
    <s v="Mozzarella"/>
    <s v="Dairy Products"/>
    <n v="34.799999999999997"/>
    <n v="29"/>
    <n v="1009.1999999999999"/>
    <n v="23"/>
  </r>
  <r>
    <n v="1412"/>
    <d v="2023-12-03T00:00:00"/>
    <n v="3"/>
    <s v="Company C"/>
    <s v="123 3rd Street"/>
    <x v="4"/>
    <s v="CA"/>
    <s v="USA"/>
    <s v="Mariya Sergienko"/>
    <x v="0"/>
    <d v="2023-12-05T00:00:00"/>
    <s v="Shipping Company B"/>
    <s v="Thomas Axerr"/>
    <s v="Los Angelas"/>
    <s v="CA"/>
    <s v="USA"/>
    <s v="Syrup"/>
    <s v="Condiments"/>
    <n v="10"/>
    <n v="49"/>
    <n v="490"/>
    <n v="90.25"/>
  </r>
  <r>
    <n v="1413"/>
    <d v="2023-12-03T00:00:00"/>
    <n v="3"/>
    <s v="Company C"/>
    <s v="123 3rd Street"/>
    <x v="4"/>
    <s v="CA"/>
    <s v="USA"/>
    <s v="Mariya Sergienko"/>
    <x v="0"/>
    <d v="2023-12-05T00:00:00"/>
    <s v="Shipping Company B"/>
    <s v="Thomas Axerr"/>
    <s v="Los Angelas"/>
    <s v="CA"/>
    <s v="USA"/>
    <s v="Curry Sauce"/>
    <s v="Sauces"/>
    <n v="40"/>
    <n v="29"/>
    <n v="1160"/>
    <n v="239.12"/>
  </r>
  <r>
    <n v="1414"/>
    <d v="2023-12-06T00:00:00"/>
    <n v="6"/>
    <s v="Company F"/>
    <s v="123 6th Street"/>
    <x v="5"/>
    <s v="WI"/>
    <s v="USA"/>
    <s v="Michael Neipper"/>
    <x v="2"/>
    <d v="2023-12-08T00:00:00"/>
    <s v="Shipping Company B"/>
    <s v="Francisco Pérez-Olaeta"/>
    <s v="Milwaukee"/>
    <s v="WI"/>
    <s v="USA"/>
    <s v="Curry Sauce"/>
    <s v="Sauces"/>
    <n v="40"/>
    <n v="29"/>
    <n v="1160"/>
    <n v="31"/>
  </r>
  <r>
    <n v="1415"/>
    <d v="2023-12-28T00:00:00"/>
    <n v="28"/>
    <s v="Company BB"/>
    <s v="789 28th Street"/>
    <x v="6"/>
    <s v="TN"/>
    <s v="USA"/>
    <s v="Anne Larsen"/>
    <x v="3"/>
    <d v="2023-12-30T00:00:00"/>
    <s v="Shipping Company C"/>
    <s v="Amritansh Raghav"/>
    <s v="Memphis"/>
    <s v="TN"/>
    <s v="USA"/>
    <s v="Curry Sauce"/>
    <s v="Sauces"/>
    <n v="40"/>
    <n v="29"/>
    <n v="1160"/>
    <n v="20"/>
  </r>
  <r>
    <n v="1416"/>
    <d v="2023-12-08T00:00:00"/>
    <n v="8"/>
    <s v="Company H"/>
    <s v="123 8th Street"/>
    <x v="2"/>
    <s v="OR"/>
    <s v="USA"/>
    <s v="Nancy Freehafer"/>
    <x v="2"/>
    <d v="2023-12-10T00:00:00"/>
    <s v="Shipping Company C"/>
    <s v="Elizabeth Andersen"/>
    <s v="Portland"/>
    <s v="OR"/>
    <s v="USA"/>
    <s v="Curry Sauce"/>
    <s v="Sauces"/>
    <n v="40"/>
    <n v="29"/>
    <n v="1160"/>
    <n v="34"/>
  </r>
  <r>
    <n v="1417"/>
    <d v="2023-12-10T00:00:00"/>
    <n v="10"/>
    <s v="Company J"/>
    <s v="123 10th Street"/>
    <x v="7"/>
    <s v="IL"/>
    <s v="USA"/>
    <s v="Laura Giussani"/>
    <x v="1"/>
    <d v="2023-12-12T00:00:00"/>
    <s v="Shipping Company B"/>
    <s v="Roland Wacker"/>
    <s v="Chicago"/>
    <s v="IL"/>
    <s v="USA"/>
    <s v="Almonds"/>
    <s v="Dried Fruit &amp; Nuts"/>
    <n v="10"/>
    <n v="81"/>
    <n v="810"/>
    <n v="62.83"/>
  </r>
  <r>
    <n v="1418"/>
    <d v="2023-12-07T00:00:00"/>
    <n v="7"/>
    <s v="Company G"/>
    <s v="123 7th Street"/>
    <x v="8"/>
    <s v="ID"/>
    <s v="USA"/>
    <s v="Nancy Freehafer"/>
    <x v="2"/>
    <d v="2023-12-09T00:00:00"/>
    <s v="Shipping Company B"/>
    <s v="Ming-Yang Xie"/>
    <s v="Boise"/>
    <s v="ID"/>
    <s v="USA"/>
    <s v="Almonds"/>
    <s v="Dried Fruit &amp; Nuts"/>
    <n v="10"/>
    <n v="81"/>
    <n v="810"/>
    <n v="33"/>
  </r>
  <r>
    <n v="1419"/>
    <d v="2023-12-10T00:00:00"/>
    <n v="10"/>
    <s v="Company J"/>
    <s v="123 10th Street"/>
    <x v="7"/>
    <s v="IL"/>
    <s v="USA"/>
    <s v="Laura Giussani"/>
    <x v="1"/>
    <d v="2023-12-12T00:00:00"/>
    <s v="Shipping Company A"/>
    <s v="Roland Wacker"/>
    <s v="Chicago"/>
    <s v="IL"/>
    <s v="USA"/>
    <s v="Dried Plums"/>
    <s v="Dried Fruit &amp; Nuts"/>
    <n v="3.5"/>
    <n v="96"/>
    <n v="336"/>
    <n v="21.315000000000001"/>
  </r>
  <r>
    <n v="1420"/>
    <d v="2023-12-11T00:00:00"/>
    <n v="11"/>
    <s v="Company K"/>
    <s v="123 11th Street"/>
    <x v="9"/>
    <s v="FL"/>
    <s v="USA"/>
    <s v="Anne Larsen"/>
    <x v="3"/>
    <d v="2023-12-13T00:00:00"/>
    <s v="Shipping Company C"/>
    <s v="Peter Krschne"/>
    <s v="Miami"/>
    <s v="FL"/>
    <s v="USA"/>
    <s v="Curry Sauce"/>
    <s v="Sauces"/>
    <n v="40"/>
    <n v="81"/>
    <n v="3240"/>
    <n v="378"/>
  </r>
  <r>
    <n v="1421"/>
    <d v="2023-12-01T00:00:00"/>
    <n v="1"/>
    <s v="Company A"/>
    <s v="123 1st Street"/>
    <x v="10"/>
    <s v="WA"/>
    <s v="USA"/>
    <s v="Nancy Freehafer"/>
    <x v="2"/>
    <d v="2023-12-03T00:00:00"/>
    <s v="Shipping Company C"/>
    <s v="Anna Bedecs"/>
    <s v="Seattle"/>
    <s v="WA"/>
    <s v="USA"/>
    <s v="Crab Meat"/>
    <s v="Canned Meat"/>
    <n v="18.399999999999999"/>
    <n v="88"/>
    <n v="1619.1999999999998"/>
    <n v="148.13839999999999"/>
  </r>
  <r>
    <n v="1422"/>
    <d v="2023-12-28T00:00:00"/>
    <n v="28"/>
    <s v="Company BB"/>
    <s v="789 28th Street"/>
    <x v="6"/>
    <s v="TN"/>
    <s v="USA"/>
    <s v="Anne Larsen"/>
    <x v="3"/>
    <d v="2023-12-30T00:00:00"/>
    <s v="Shipping Company C"/>
    <s v="Amritansh Raghav"/>
    <s v="Memphis"/>
    <s v="TN"/>
    <s v="USA"/>
    <s v="Coffee"/>
    <s v="Beverages"/>
    <n v="46"/>
    <n v="92"/>
    <n v="4232"/>
    <n v="365.14800000000002"/>
  </r>
  <r>
    <n v="1423"/>
    <d v="2023-12-09T00:00:00"/>
    <n v="9"/>
    <s v="Company I"/>
    <s v="123 9th Street"/>
    <x v="11"/>
    <s v="UT"/>
    <s v="USA"/>
    <s v="Robert Zare"/>
    <x v="0"/>
    <d v="2023-12-11T00:00:00"/>
    <s v="Shipping Company A"/>
    <s v="Sven Mortensen"/>
    <s v="Salt Lake City"/>
    <s v="UT"/>
    <s v="USA"/>
    <s v="Clam Chowder"/>
    <s v="Soups"/>
    <n v="9.65"/>
    <n v="34"/>
    <n v="328.1"/>
    <n v="68.582550000000012"/>
  </r>
  <r>
    <n v="1424"/>
    <d v="2023-12-06T00:00:00"/>
    <n v="6"/>
    <s v="Company F"/>
    <s v="123 6th Street"/>
    <x v="5"/>
    <s v="WI"/>
    <s v="USA"/>
    <s v="Michael Neipper"/>
    <x v="2"/>
    <d v="2023-12-08T00:00:00"/>
    <s v="Shipping Company B"/>
    <s v="Francisco Pérez-Olaeta"/>
    <s v="Milwaukee"/>
    <s v="WI"/>
    <s v="USA"/>
    <s v="Chocolate"/>
    <s v="Candy"/>
    <n v="12.75"/>
    <n v="41"/>
    <n v="522.75"/>
    <n v="43.783500000000004"/>
  </r>
  <r>
    <n v="1425"/>
    <d v="2023-12-08T00:00:00"/>
    <n v="8"/>
    <s v="Company H"/>
    <s v="123 8th Street"/>
    <x v="2"/>
    <s v="OR"/>
    <s v="USA"/>
    <s v="Nancy Freehafer"/>
    <x v="2"/>
    <d v="2023-12-10T00:00:00"/>
    <s v="Shipping Company B"/>
    <s v="Elizabeth Andersen"/>
    <s v="Portland"/>
    <s v="OR"/>
    <s v="USA"/>
    <s v="Chocolate"/>
    <s v="Candy"/>
    <n v="12.75"/>
    <n v="67"/>
    <n v="854.25"/>
    <n v="82.875"/>
  </r>
  <r>
    <n v="1426"/>
    <d v="2023-12-25T00:00:00"/>
    <n v="25"/>
    <s v="Company Y"/>
    <s v="789 25th Street"/>
    <x v="7"/>
    <s v="IL"/>
    <s v="USA"/>
    <s v="Laura Giussani"/>
    <x v="1"/>
    <d v="2023-12-27T00:00:00"/>
    <s v="Shipping Company A"/>
    <s v="John Rodman"/>
    <s v="Chicago"/>
    <s v="IL"/>
    <s v="USA"/>
    <s v="Cajun Seasoning"/>
    <s v="Condiments"/>
    <n v="22"/>
    <n v="74"/>
    <n v="1628"/>
    <n v="84.47999999999999"/>
  </r>
  <r>
    <n v="1427"/>
    <d v="2023-12-26T00:00:00"/>
    <n v="26"/>
    <s v="Company Z"/>
    <s v="789 26th Street"/>
    <x v="9"/>
    <s v="FL"/>
    <s v="USA"/>
    <s v="Anne Larsen"/>
    <x v="3"/>
    <d v="2023-12-28T00:00:00"/>
    <s v="Shipping Company C"/>
    <s v="Run Liu"/>
    <s v="Miami"/>
    <s v="FL"/>
    <s v="USA"/>
    <s v="Boysenberry Spread"/>
    <s v="Jams, Preserves"/>
    <n v="25"/>
    <n v="24"/>
    <n v="600"/>
    <n v="164.15"/>
  </r>
  <r>
    <n v="1428"/>
    <d v="2023-12-29T00:00:00"/>
    <n v="29"/>
    <s v="Company CC"/>
    <s v="789 29th Street"/>
    <x v="3"/>
    <s v="CO"/>
    <s v="USA"/>
    <s v="Jan Kotas"/>
    <x v="0"/>
    <d v="2023-12-31T00:00:00"/>
    <s v="Shipping Company B"/>
    <s v="Soo Jung Lee"/>
    <s v="Denver"/>
    <s v="CO"/>
    <s v="USA"/>
    <s v="Fruit Cocktail"/>
    <s v="Fruit &amp; Veg"/>
    <n v="39"/>
    <n v="41"/>
    <n v="1599"/>
    <n v="193.01100000000002"/>
  </r>
  <r>
    <n v="1429"/>
    <d v="2023-12-06T00:00:00"/>
    <n v="6"/>
    <s v="Company F"/>
    <s v="123 6th Street"/>
    <x v="5"/>
    <s v="WI"/>
    <s v="USA"/>
    <s v="Michael Neipper"/>
    <x v="2"/>
    <d v="2023-12-08T00:00:00"/>
    <s v="Shipping Company C"/>
    <s v="Francisco Pérez-Olaeta"/>
    <s v="Milwaukee"/>
    <s v="WI"/>
    <s v="USA"/>
    <s v="Dried Pears"/>
    <s v="Dried Fruit &amp; Nuts"/>
    <n v="30"/>
    <n v="12"/>
    <n v="360"/>
    <n v="200.85"/>
  </r>
  <r>
    <n v="1430"/>
    <d v="2023-12-06T00:00:00"/>
    <n v="6"/>
    <s v="Company F"/>
    <s v="123 6th Street"/>
    <x v="5"/>
    <s v="WI"/>
    <s v="USA"/>
    <s v="Michael Neipper"/>
    <x v="2"/>
    <d v="2023-12-08T00:00:00"/>
    <s v="Shipping Company C"/>
    <s v="Francisco Pérez-Olaeta"/>
    <s v="Milwaukee"/>
    <s v="WI"/>
    <s v="USA"/>
    <s v="Dried Apples"/>
    <s v="Dried Fruit &amp; Nuts"/>
    <n v="53"/>
    <n v="68"/>
    <n v="3604"/>
    <n v="225.62100000000001"/>
  </r>
  <r>
    <n v="1431"/>
    <d v="2023-12-04T00:00:00"/>
    <n v="4"/>
    <s v="Company D"/>
    <s v="123 4th Street"/>
    <x v="1"/>
    <s v="NY"/>
    <s v="USA"/>
    <s v="Andrew Cencini"/>
    <x v="1"/>
    <d v="2023-12-06T00:00:00"/>
    <s v="Shipping Company C"/>
    <s v="Christina Lee"/>
    <s v="New York"/>
    <s v="NY"/>
    <s v="USA"/>
    <s v="Gnocchi"/>
    <s v="Pasta"/>
    <n v="38"/>
    <n v="33"/>
    <n v="1254"/>
    <n v="175.02800000000002"/>
  </r>
  <r>
    <n v="1432"/>
    <d v="2023-12-03T00:00:00"/>
    <n v="3"/>
    <s v="Company C"/>
    <s v="123 3rd Street"/>
    <x v="4"/>
    <s v="CA"/>
    <s v="USA"/>
    <s v="Mariya Sergienko"/>
    <x v="0"/>
    <d v="2023-12-05T00:00:00"/>
    <s v="Shipping Company C"/>
    <s v="Thomas Axerr"/>
    <s v="Los Angelas"/>
    <s v="CA"/>
    <s v="USA"/>
    <s v="Green Tea"/>
    <s v="Beverages"/>
    <n v="2.99"/>
    <n v="12"/>
    <n v="35.880000000000003"/>
    <n v="17.0429999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d v="2021-03-31T00:00:00"/>
    <n v="1242677"/>
  </r>
  <r>
    <x v="0"/>
    <x v="1"/>
    <d v="2021-03-31T00:00:00"/>
    <n v="921439"/>
  </r>
  <r>
    <x v="0"/>
    <x v="2"/>
    <d v="2021-03-31T00:00:00"/>
    <n v="1349854"/>
  </r>
  <r>
    <x v="0"/>
    <x v="3"/>
    <d v="2021-03-31T00:00:00"/>
    <n v="1104078"/>
  </r>
  <r>
    <x v="0"/>
    <x v="0"/>
    <d v="2021-06-30T00:00:00"/>
    <n v="856808"/>
  </r>
  <r>
    <x v="0"/>
    <x v="1"/>
    <d v="2021-06-30T00:00:00"/>
    <n v="1449931"/>
  </r>
  <r>
    <x v="0"/>
    <x v="2"/>
    <d v="2021-06-30T00:00:00"/>
    <n v="906792"/>
  </r>
  <r>
    <x v="0"/>
    <x v="3"/>
    <d v="2021-06-30T00:00:00"/>
    <n v="945886"/>
  </r>
  <r>
    <x v="0"/>
    <x v="0"/>
    <d v="2021-09-30T00:00:00"/>
    <n v="1309137"/>
  </r>
  <r>
    <x v="0"/>
    <x v="1"/>
    <d v="2021-09-30T00:00:00"/>
    <n v="1216894"/>
  </r>
  <r>
    <x v="0"/>
    <x v="2"/>
    <d v="2021-09-30T00:00:00"/>
    <n v="1331072"/>
  </r>
  <r>
    <x v="0"/>
    <x v="3"/>
    <d v="2021-09-30T00:00:00"/>
    <n v="1431195"/>
  </r>
  <r>
    <x v="1"/>
    <x v="0"/>
    <d v="2021-03-31T00:00:00"/>
    <n v="907526"/>
  </r>
  <r>
    <x v="1"/>
    <x v="1"/>
    <d v="2021-03-31T00:00:00"/>
    <n v="1191364"/>
  </r>
  <r>
    <x v="1"/>
    <x v="2"/>
    <d v="2021-03-31T00:00:00"/>
    <n v="1227391"/>
  </r>
  <r>
    <x v="1"/>
    <x v="3"/>
    <d v="2021-03-31T00:00:00"/>
    <n v="1332342"/>
  </r>
  <r>
    <x v="1"/>
    <x v="0"/>
    <d v="2021-06-30T00:00:00"/>
    <n v="1269010"/>
  </r>
  <r>
    <x v="1"/>
    <x v="1"/>
    <d v="2021-06-30T00:00:00"/>
    <n v="994590"/>
  </r>
  <r>
    <x v="1"/>
    <x v="2"/>
    <d v="2021-06-30T00:00:00"/>
    <n v="894997"/>
  </r>
  <r>
    <x v="1"/>
    <x v="3"/>
    <d v="2021-06-30T00:00:00"/>
    <n v="904338"/>
  </r>
  <r>
    <x v="1"/>
    <x v="0"/>
    <d v="2021-09-30T00:00:00"/>
    <n v="962731"/>
  </r>
  <r>
    <x v="1"/>
    <x v="1"/>
    <d v="2021-09-30T00:00:00"/>
    <n v="953786"/>
  </r>
  <r>
    <x v="1"/>
    <x v="2"/>
    <d v="2021-09-30T00:00:00"/>
    <n v="1419314"/>
  </r>
  <r>
    <x v="1"/>
    <x v="3"/>
    <d v="2021-09-30T00:00:00"/>
    <n v="1436093"/>
  </r>
  <r>
    <x v="2"/>
    <x v="0"/>
    <d v="2021-03-31T00:00:00"/>
    <n v="1068137"/>
  </r>
  <r>
    <x v="2"/>
    <x v="1"/>
    <d v="2021-03-31T00:00:00"/>
    <n v="1250695"/>
  </r>
  <r>
    <x v="2"/>
    <x v="2"/>
    <d v="2021-03-31T00:00:00"/>
    <n v="898949"/>
  </r>
  <r>
    <x v="2"/>
    <x v="3"/>
    <d v="2021-03-31T00:00:00"/>
    <n v="1213455"/>
  </r>
  <r>
    <x v="2"/>
    <x v="0"/>
    <d v="2021-06-30T00:00:00"/>
    <n v="1164510"/>
  </r>
  <r>
    <x v="2"/>
    <x v="1"/>
    <d v="2021-06-30T00:00:00"/>
    <n v="1163870"/>
  </r>
  <r>
    <x v="2"/>
    <x v="2"/>
    <d v="2021-06-30T00:00:00"/>
    <n v="906880"/>
  </r>
  <r>
    <x v="2"/>
    <x v="3"/>
    <d v="2021-06-30T00:00:00"/>
    <n v="894539"/>
  </r>
  <r>
    <x v="2"/>
    <x v="0"/>
    <d v="2021-09-30T00:00:00"/>
    <n v="913945"/>
  </r>
  <r>
    <x v="2"/>
    <x v="1"/>
    <d v="2021-09-30T00:00:00"/>
    <n v="1440870"/>
  </r>
  <r>
    <x v="2"/>
    <x v="2"/>
    <d v="2021-09-30T00:00:00"/>
    <n v="1280710"/>
  </r>
  <r>
    <x v="2"/>
    <x v="3"/>
    <d v="2021-09-30T00:00:00"/>
    <n v="1023357"/>
  </r>
  <r>
    <x v="3"/>
    <x v="0"/>
    <d v="2021-03-31T00:00:00"/>
    <n v="1499269"/>
  </r>
  <r>
    <x v="3"/>
    <x v="1"/>
    <d v="2021-03-31T00:00:00"/>
    <n v="970517"/>
  </r>
  <r>
    <x v="3"/>
    <x v="2"/>
    <d v="2021-03-31T00:00:00"/>
    <n v="1141777"/>
  </r>
  <r>
    <x v="3"/>
    <x v="3"/>
    <d v="2021-03-31T00:00:00"/>
    <n v="856208"/>
  </r>
  <r>
    <x v="3"/>
    <x v="0"/>
    <d v="2021-06-30T00:00:00"/>
    <n v="1064145"/>
  </r>
  <r>
    <x v="3"/>
    <x v="1"/>
    <d v="2021-06-30T00:00:00"/>
    <n v="955424"/>
  </r>
  <r>
    <x v="3"/>
    <x v="2"/>
    <d v="2021-06-30T00:00:00"/>
    <n v="903006"/>
  </r>
  <r>
    <x v="3"/>
    <x v="3"/>
    <d v="2021-06-30T00:00:00"/>
    <n v="1420494"/>
  </r>
  <r>
    <x v="3"/>
    <x v="0"/>
    <d v="2021-09-30T00:00:00"/>
    <n v="1267870"/>
  </r>
  <r>
    <x v="3"/>
    <x v="1"/>
    <d v="2021-09-30T00:00:00"/>
    <n v="1013266"/>
  </r>
  <r>
    <x v="3"/>
    <x v="2"/>
    <d v="2021-09-30T00:00:00"/>
    <n v="1416121"/>
  </r>
  <r>
    <x v="3"/>
    <x v="3"/>
    <d v="2021-09-30T00:00:00"/>
    <n v="12615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C010F7-699E-4787-B769-80E9D7F77A74}" name="PivotTable1" cacheId="9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7" firstHeaderRow="1" firstDataRow="2" firstDataCol="1"/>
  <pivotFields count="22">
    <pivotField dataField="1" compact="0" outline="0" showAll="0"/>
    <pivotField compact="0" numFmtId="17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5">
        <item x="1"/>
        <item x="2"/>
        <item x="3"/>
        <item x="0"/>
        <item t="default"/>
      </items>
    </pivotField>
    <pivotField compact="0" numFmtId="17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compact="0" numFmtId="164" outline="0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Orders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128AD1-6EAE-4C6A-9CDA-673A82D1221D}" name="PivotTable2" cacheId="10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11:C16" firstHeaderRow="1" firstDataRow="1" firstDataCol="1"/>
  <pivotFields count="4">
    <pivotField compact="0" outline="0" showAll="0"/>
    <pivotField axis="axisRow" compact="0" outline="0" showAll="0">
      <items count="5">
        <item x="2"/>
        <item x="1"/>
        <item x="3"/>
        <item x="0"/>
        <item t="default"/>
      </items>
    </pivotField>
    <pivotField compact="0" numFmtId="14" outline="0" showAll="0"/>
    <pivotField dataField="1" compact="0" numFmtId="167" outline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ported_Sales" fld="3" baseField="0" baseItem="0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0F932-261D-4C1E-BAE3-BA72C0F0FC5E}" name="PivotTable1" cacheId="10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8" firstHeaderRow="1" firstDataRow="1" firstDataCol="1"/>
  <pivotFields count="4">
    <pivotField axis="axisRow" compact="0" outline="0" showAll="0">
      <items count="5">
        <item x="3"/>
        <item x="2"/>
        <item x="0"/>
        <item x="1"/>
        <item t="default"/>
      </items>
    </pivotField>
    <pivotField compact="0" outline="0" showAll="0"/>
    <pivotField compact="0" numFmtId="14" outline="0" showAll="0"/>
    <pivotField dataField="1" compact="0" numFmtId="167" outline="0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ported_Sales" fld="3" baseField="0" baseItem="0" numFmtId="44"/>
  </dataFields>
  <formats count="2">
    <format dxfId="44">
      <pivotArea outline="0" collapsedLevelsAreSubtotals="1" fieldPosition="0"/>
    </format>
    <format dxfId="4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7C6C3A98-213C-4019-BBC9-5327B8AB8977}" sourceName="Region">
  <pivotTables>
    <pivotTable tabId="13" name="PivotTable1"/>
  </pivotTables>
  <data>
    <tabular pivotCacheId="1444819776">
      <items count="4">
        <i x="1" s="1"/>
        <i x="2" s="1"/>
        <i x="3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" xr10:uid="{13A4B0AC-3FD1-4F6B-B3B5-35FC1934FF69}" cache="Slicer_Region" caption="Region" style="SlicerStyleLight2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AA4AF1-8D5D-414E-B21A-3D16C55680BD}" name="Table4" displayName="Table4" ref="A3:K41" totalsRowCount="1" headerRowDxfId="43" dataDxfId="42" dataCellStyle="Normal 2">
  <autoFilter ref="A3:K40" xr:uid="{CBAA4AF1-8D5D-414E-B21A-3D16C55680BD}"/>
  <sortState xmlns:xlrd2="http://schemas.microsoft.com/office/spreadsheetml/2017/richdata2" ref="A4:I40">
    <sortCondition ref="D3:D40"/>
  </sortState>
  <tableColumns count="11">
    <tableColumn id="1" xr3:uid="{8E6893CB-5C52-4D14-9164-3580A41092EC}" name="Emp ID" totalsRowLabel="Total" dataDxfId="40" totalsRowDxfId="41" dataCellStyle="Normal 2"/>
    <tableColumn id="2" xr3:uid="{B1270934-1073-4425-AC85-83BA2CE0656E}" name="Last Name" dataDxfId="38" totalsRowDxfId="39" dataCellStyle="Normal 2"/>
    <tableColumn id="3" xr3:uid="{EDAAF0F7-1857-48D7-A653-7B6EB195037A}" name="First Name" dataDxfId="36" totalsRowDxfId="37" dataCellStyle="Normal 2"/>
    <tableColumn id="4" xr3:uid="{D7A1F03C-5CB7-4E11-B4FA-B1681513718C}" name="Dept" dataDxfId="34" totalsRowDxfId="35" dataCellStyle="Normal 2"/>
    <tableColumn id="5" xr3:uid="{E324437C-0EB4-4C55-82E9-998ADBAD52BD}" name="E-mail" dataDxfId="32" totalsRowDxfId="33" dataCellStyle="Normal 2"/>
    <tableColumn id="6" xr3:uid="{EA6CF418-548C-413C-8399-9F07306CFEF5}" name="Phone Ext" dataDxfId="30" totalsRowDxfId="31" dataCellStyle="Normal 2"/>
    <tableColumn id="7" xr3:uid="{02429271-9C5F-4939-83D7-020015BAB7DC}" name="Location" dataDxfId="28" totalsRowDxfId="29" dataCellStyle="Normal 2"/>
    <tableColumn id="8" xr3:uid="{763BAEA1-0C38-471B-B53B-1BAD8B159FD5}" name="Hire Date" dataDxfId="26" totalsRowDxfId="27" dataCellStyle="Normal 2"/>
    <tableColumn id="9" xr3:uid="{44832C46-8255-4F16-8CC4-6AEB4F89BB45}" name="Pay Rate" totalsRowFunction="custom" dataDxfId="24" totalsRowDxfId="25" dataCellStyle="Normal 2">
      <totalsRowFormula>SUBTOTAL(101,I4:I40)</totalsRowFormula>
    </tableColumn>
    <tableColumn id="11" xr3:uid="{655AC78F-298B-4B7B-8D78-5C42E9B36F03}" name="Hours" totalsRowFunction="custom" dataDxfId="22" totalsRowDxfId="23" dataCellStyle="Normal 2">
      <totalsRowFormula>SUBTOTAL(109,J4:J40)</totalsRowFormula>
    </tableColumn>
    <tableColumn id="12" xr3:uid="{FC51CA0E-F528-4C21-BFFD-0034A1FC350B}" name="Gross Pay" totalsRowFunction="custom" dataDxfId="20" totalsRowDxfId="21" dataCellStyle="Normal 2">
      <calculatedColumnFormula>Table4[[#This Row],[Pay Rate]]*Table4[[#This Row],[Hours]]</calculatedColumnFormula>
      <totalsRowFormula>SUBTOTAL(109,K4:K40)</totalsRow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47EFF-35EE-43C6-8348-D8ABEBF7BE58}" name="Table10" displayName="Table10" ref="A1:C12" totalsRowShown="0">
  <autoFilter ref="A1:C12" xr:uid="{8E023BD7-33B7-4865-9079-6EA593829B11}"/>
  <tableColumns count="3">
    <tableColumn id="1" xr3:uid="{BB69F559-CDFA-438D-855B-A2E2E5C9F0B3}" name="Customer Name"/>
    <tableColumn id="2" xr3:uid="{2DEAFC7F-4F34-468F-94EA-9AE1C0A371B0}" name="Service Type"/>
    <tableColumn id="3" xr3:uid="{A46355EB-8F66-4EFA-82FF-416F458C9BD3}" name="Date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8A1FF-CAA2-4659-87FF-DBE006F1E3E0}" name="Table3" displayName="Table3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DADA4770-DBDB-4F70-B953-76529BC26E68}" name="Region"/>
    <tableColumn id="2" xr3:uid="{12F3B2B6-A5D0-4211-83E9-4EE2C74B72BE}" name="Sales Rep"/>
    <tableColumn id="3" xr3:uid="{40A1B26F-295F-402F-82EA-D36266244077}" name="Product"/>
    <tableColumn id="4" xr3:uid="{6030199D-ED90-438C-9F9A-B8CF77E9E716}" name="Units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15EC35-91FB-4319-B50C-294B4CD5A215}" name="Table7" displayName="Table7" ref="A4:E9" totalsRowShown="0" headerRowDxfId="15" dataDxfId="14" dataCellStyle="Normal 2 2">
  <autoFilter ref="A4:E9" xr:uid="{8715EC35-91FB-4319-B50C-294B4CD5A215}"/>
  <tableColumns count="5">
    <tableColumn id="1" xr3:uid="{DACCAD17-EFBE-4C27-9E32-E3A3E4FC234D}" name="Salesperson" dataDxfId="13" dataCellStyle="Heading 4 2"/>
    <tableColumn id="2" xr3:uid="{D30CA7E5-9B87-429E-A810-9FC0CC1314B5}" name="Week 1" dataDxfId="12" dataCellStyle="Normal 2 2"/>
    <tableColumn id="3" xr3:uid="{206A6E36-094E-4F96-AF3B-A6C37BB7F68E}" name="Week 2" dataDxfId="11" dataCellStyle="Normal 2 2"/>
    <tableColumn id="4" xr3:uid="{1BBF0A48-0392-4BCD-A5A9-1416D924DDFD}" name="Week 3" dataDxfId="10" dataCellStyle="Normal 2 2"/>
    <tableColumn id="5" xr3:uid="{AE1119B3-626E-4DC1-ACD2-122F6851D9A7}" name="Week 4" dataDxfId="9" dataCellStyle="Normal 2 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6FDC8-B9D8-40A0-A515-5BB532D6307B}" name="Table1" displayName="Table1" ref="A1:G31" totalsRowShown="0" headerRowDxfId="8" dataDxfId="7">
  <sortState xmlns:xlrd2="http://schemas.microsoft.com/office/spreadsheetml/2017/richdata2" ref="A2:H31">
    <sortCondition ref="A2"/>
  </sortState>
  <tableColumns count="7">
    <tableColumn id="1" xr3:uid="{76C091E1-4755-4E94-871B-4086825C4444}" name="Salesperson" dataDxfId="6"/>
    <tableColumn id="4" xr3:uid="{62822876-29BB-41B0-A30E-EF9FB7A0172F}" name="May" dataDxfId="5"/>
    <tableColumn id="5" xr3:uid="{D93B9699-8D76-449F-BCD0-1EB652556A87}" name="June" dataDxfId="4"/>
    <tableColumn id="3" xr3:uid="{E6309432-B037-4FAF-B61D-A60680C4E047}" name="July" dataDxfId="3"/>
    <tableColumn id="6" xr3:uid="{01D30B74-7E4F-4CAD-8868-9B8F874BF44C}" name="Aug." dataDxfId="2"/>
    <tableColumn id="7" xr3:uid="{CBC6E6C9-4F3B-49FF-B8C9-293523E12024}" name="Sept." dataDxfId="1"/>
    <tableColumn id="8" xr3:uid="{0D27C0FF-846F-4BDA-966A-162A7DC4883E}" name="Oct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B9D-7168-45BC-8976-B718632FA433}">
  <sheetPr>
    <tabColor theme="9" tint="-0.499984740745262"/>
  </sheetPr>
  <dimension ref="A1:K41"/>
  <sheetViews>
    <sheetView tabSelected="1" topLeftCell="A26" zoomScale="110" zoomScaleNormal="110" workbookViewId="0">
      <selection activeCell="J41" sqref="J41"/>
    </sheetView>
  </sheetViews>
  <sheetFormatPr defaultColWidth="6.8984375" defaultRowHeight="12.75"/>
  <cols>
    <col min="1" max="1" width="8.19921875" style="1" bestFit="1" customWidth="1"/>
    <col min="2" max="2" width="11" style="1" bestFit="1" customWidth="1"/>
    <col min="3" max="3" width="12" style="1" bestFit="1" customWidth="1"/>
    <col min="4" max="4" width="6.19921875" style="1" bestFit="1" customWidth="1"/>
    <col min="5" max="5" width="8.19921875" style="1" bestFit="1" customWidth="1"/>
    <col min="6" max="6" width="11" style="1" bestFit="1" customWidth="1"/>
    <col min="7" max="7" width="10.09765625" style="1" bestFit="1" customWidth="1"/>
    <col min="8" max="8" width="11" style="1" bestFit="1" customWidth="1"/>
    <col min="9" max="9" width="10.09765625" style="1" bestFit="1" customWidth="1"/>
    <col min="10" max="10" width="7.19921875" style="1" bestFit="1" customWidth="1"/>
    <col min="11" max="11" width="11" style="1" bestFit="1" customWidth="1"/>
    <col min="12" max="16384" width="6.8984375" style="1"/>
  </cols>
  <sheetData>
    <row r="1" spans="1:11" ht="29.25" customHeight="1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4"/>
    </row>
    <row r="3" spans="1:11" ht="16.5">
      <c r="A3" s="67" t="s">
        <v>1</v>
      </c>
      <c r="B3" s="67" t="s">
        <v>2</v>
      </c>
      <c r="C3" s="67" t="s">
        <v>3</v>
      </c>
      <c r="D3" s="67" t="s">
        <v>4</v>
      </c>
      <c r="E3" s="67" t="s">
        <v>5</v>
      </c>
      <c r="F3" s="67" t="s">
        <v>6</v>
      </c>
      <c r="G3" s="67" t="s">
        <v>7</v>
      </c>
      <c r="H3" s="67" t="s">
        <v>8</v>
      </c>
      <c r="I3" s="67" t="s">
        <v>9</v>
      </c>
      <c r="J3" s="67" t="s">
        <v>10</v>
      </c>
      <c r="K3" s="77" t="s">
        <v>11</v>
      </c>
    </row>
    <row r="4" spans="1:11" ht="15.75">
      <c r="A4" s="53">
        <v>1516</v>
      </c>
      <c r="B4" s="53" t="s">
        <v>12</v>
      </c>
      <c r="C4" s="53" t="s">
        <v>13</v>
      </c>
      <c r="D4" s="53" t="s">
        <v>14</v>
      </c>
      <c r="E4" s="53" t="s">
        <v>15</v>
      </c>
      <c r="F4" s="53">
        <v>105</v>
      </c>
      <c r="G4" s="53" t="s">
        <v>16</v>
      </c>
      <c r="H4" s="54">
        <v>39510</v>
      </c>
      <c r="I4" s="55">
        <v>25.041609972404515</v>
      </c>
      <c r="J4" s="76">
        <v>15</v>
      </c>
      <c r="K4" s="78">
        <f>Table4[[#This Row],[Pay Rate]]*Table4[[#This Row],[Hours]]</f>
        <v>375.62414958606774</v>
      </c>
    </row>
    <row r="5" spans="1:11" ht="15.75">
      <c r="A5" s="53">
        <v>1758</v>
      </c>
      <c r="B5" s="53" t="s">
        <v>17</v>
      </c>
      <c r="C5" s="53" t="s">
        <v>18</v>
      </c>
      <c r="D5" s="53" t="s">
        <v>14</v>
      </c>
      <c r="E5" s="53" t="s">
        <v>19</v>
      </c>
      <c r="F5" s="53">
        <v>107</v>
      </c>
      <c r="G5" s="53" t="s">
        <v>16</v>
      </c>
      <c r="H5" s="54">
        <v>38426</v>
      </c>
      <c r="I5" s="55">
        <v>23.323201962374185</v>
      </c>
      <c r="J5" s="76">
        <v>16</v>
      </c>
      <c r="K5" s="78">
        <f>Table4[[#This Row],[Pay Rate]]*Table4[[#This Row],[Hours]]</f>
        <v>373.17123139798696</v>
      </c>
    </row>
    <row r="6" spans="1:11" ht="15.75">
      <c r="A6" s="53">
        <v>1964</v>
      </c>
      <c r="B6" s="53" t="s">
        <v>20</v>
      </c>
      <c r="C6" s="53" t="s">
        <v>21</v>
      </c>
      <c r="D6" s="53" t="s">
        <v>14</v>
      </c>
      <c r="E6" s="53" t="s">
        <v>22</v>
      </c>
      <c r="F6" s="53">
        <v>108</v>
      </c>
      <c r="G6" s="53" t="s">
        <v>16</v>
      </c>
      <c r="H6" s="54">
        <v>41957</v>
      </c>
      <c r="I6" s="55">
        <v>32.746626443985036</v>
      </c>
      <c r="J6" s="76">
        <v>17</v>
      </c>
      <c r="K6" s="78">
        <f>Table4[[#This Row],[Pay Rate]]*Table4[[#This Row],[Hours]]</f>
        <v>556.69264954774565</v>
      </c>
    </row>
    <row r="7" spans="1:11" ht="15.75">
      <c r="A7" s="53">
        <v>1975</v>
      </c>
      <c r="B7" s="53" t="s">
        <v>23</v>
      </c>
      <c r="C7" s="53" t="s">
        <v>24</v>
      </c>
      <c r="D7" s="53" t="s">
        <v>14</v>
      </c>
      <c r="E7" s="53" t="s">
        <v>25</v>
      </c>
      <c r="F7" s="53">
        <v>125</v>
      </c>
      <c r="G7" s="53" t="s">
        <v>16</v>
      </c>
      <c r="H7" s="54">
        <v>43523</v>
      </c>
      <c r="I7" s="55">
        <v>20.224401476642818</v>
      </c>
      <c r="J7" s="76">
        <v>18</v>
      </c>
      <c r="K7" s="78">
        <f>Table4[[#This Row],[Pay Rate]]*Table4[[#This Row],[Hours]]</f>
        <v>364.03922657957071</v>
      </c>
    </row>
    <row r="8" spans="1:11" ht="15.75">
      <c r="A8" s="53">
        <v>1078</v>
      </c>
      <c r="B8" s="53" t="s">
        <v>26</v>
      </c>
      <c r="C8" s="53" t="s">
        <v>27</v>
      </c>
      <c r="D8" s="53" t="s">
        <v>14</v>
      </c>
      <c r="E8" s="53" t="s">
        <v>28</v>
      </c>
      <c r="F8" s="53">
        <v>101</v>
      </c>
      <c r="G8" s="53" t="s">
        <v>16</v>
      </c>
      <c r="H8" s="54">
        <v>39901</v>
      </c>
      <c r="I8" s="55">
        <v>35.093078297663361</v>
      </c>
      <c r="J8" s="76">
        <v>19</v>
      </c>
      <c r="K8" s="78">
        <f>Table4[[#This Row],[Pay Rate]]*Table4[[#This Row],[Hours]]</f>
        <v>666.76848765560385</v>
      </c>
    </row>
    <row r="9" spans="1:11" ht="15.75">
      <c r="A9" s="53">
        <v>1931</v>
      </c>
      <c r="B9" s="53" t="s">
        <v>29</v>
      </c>
      <c r="C9" s="53" t="s">
        <v>30</v>
      </c>
      <c r="D9" s="53" t="s">
        <v>14</v>
      </c>
      <c r="E9" s="53" t="s">
        <v>31</v>
      </c>
      <c r="F9" s="53">
        <v>110</v>
      </c>
      <c r="G9" s="53" t="s">
        <v>16</v>
      </c>
      <c r="H9" s="54">
        <v>41077</v>
      </c>
      <c r="I9" s="55">
        <v>22.096372011411539</v>
      </c>
      <c r="J9" s="76">
        <v>20</v>
      </c>
      <c r="K9" s="78">
        <f>Table4[[#This Row],[Pay Rate]]*Table4[[#This Row],[Hours]]</f>
        <v>441.92744022823081</v>
      </c>
    </row>
    <row r="10" spans="1:11" ht="15.75">
      <c r="A10" s="53">
        <v>1329</v>
      </c>
      <c r="B10" s="53" t="s">
        <v>32</v>
      </c>
      <c r="C10" s="53" t="s">
        <v>33</v>
      </c>
      <c r="D10" s="53" t="s">
        <v>14</v>
      </c>
      <c r="E10" s="53" t="s">
        <v>34</v>
      </c>
      <c r="F10" s="53">
        <v>151</v>
      </c>
      <c r="G10" s="53" t="s">
        <v>16</v>
      </c>
      <c r="H10" s="54">
        <v>40959</v>
      </c>
      <c r="I10" s="55">
        <v>30.059453552217725</v>
      </c>
      <c r="J10" s="76">
        <v>21</v>
      </c>
      <c r="K10" s="78">
        <f>Table4[[#This Row],[Pay Rate]]*Table4[[#This Row],[Hours]]</f>
        <v>631.24852459657222</v>
      </c>
    </row>
    <row r="11" spans="1:11" ht="15.75">
      <c r="A11" s="53">
        <v>1673</v>
      </c>
      <c r="B11" s="53" t="s">
        <v>35</v>
      </c>
      <c r="C11" s="53" t="s">
        <v>36</v>
      </c>
      <c r="D11" s="53" t="s">
        <v>37</v>
      </c>
      <c r="E11" s="53" t="s">
        <v>38</v>
      </c>
      <c r="F11" s="53">
        <v>112</v>
      </c>
      <c r="G11" s="53" t="s">
        <v>16</v>
      </c>
      <c r="H11" s="54">
        <v>42086</v>
      </c>
      <c r="I11" s="55">
        <v>34.737713847797657</v>
      </c>
      <c r="J11" s="76">
        <v>22</v>
      </c>
      <c r="K11" s="78">
        <f>Table4[[#This Row],[Pay Rate]]*Table4[[#This Row],[Hours]]</f>
        <v>764.22970465154845</v>
      </c>
    </row>
    <row r="12" spans="1:11" ht="15.75">
      <c r="A12" s="53">
        <v>1290</v>
      </c>
      <c r="B12" s="53" t="s">
        <v>39</v>
      </c>
      <c r="C12" s="53" t="s">
        <v>40</v>
      </c>
      <c r="D12" s="53" t="s">
        <v>37</v>
      </c>
      <c r="E12" s="53" t="s">
        <v>41</v>
      </c>
      <c r="F12" s="53">
        <v>113</v>
      </c>
      <c r="G12" s="53" t="s">
        <v>16</v>
      </c>
      <c r="H12" s="54">
        <v>39448</v>
      </c>
      <c r="I12" s="55">
        <v>26.263290691845491</v>
      </c>
      <c r="J12" s="76">
        <v>23</v>
      </c>
      <c r="K12" s="78">
        <f>Table4[[#This Row],[Pay Rate]]*Table4[[#This Row],[Hours]]</f>
        <v>604.05568591244628</v>
      </c>
    </row>
    <row r="13" spans="1:11" ht="15.75">
      <c r="A13" s="53">
        <v>1152</v>
      </c>
      <c r="B13" s="53" t="s">
        <v>42</v>
      </c>
      <c r="C13" s="53" t="s">
        <v>43</v>
      </c>
      <c r="D13" s="53" t="s">
        <v>37</v>
      </c>
      <c r="E13" s="53" t="s">
        <v>44</v>
      </c>
      <c r="F13" s="53">
        <v>118</v>
      </c>
      <c r="G13" s="53" t="s">
        <v>16</v>
      </c>
      <c r="H13" s="54">
        <v>41292</v>
      </c>
      <c r="I13" s="55">
        <v>20.450480626241173</v>
      </c>
      <c r="J13" s="76">
        <v>24</v>
      </c>
      <c r="K13" s="78">
        <f>Table4[[#This Row],[Pay Rate]]*Table4[[#This Row],[Hours]]</f>
        <v>490.81153502978816</v>
      </c>
    </row>
    <row r="14" spans="1:11" ht="15.75">
      <c r="A14" s="53">
        <v>1075</v>
      </c>
      <c r="B14" s="53" t="s">
        <v>45</v>
      </c>
      <c r="C14" s="53" t="s">
        <v>46</v>
      </c>
      <c r="D14" s="53" t="s">
        <v>37</v>
      </c>
      <c r="E14" s="53" t="s">
        <v>47</v>
      </c>
      <c r="F14" s="53">
        <v>126</v>
      </c>
      <c r="G14" s="53" t="s">
        <v>16</v>
      </c>
      <c r="H14" s="54">
        <v>42221</v>
      </c>
      <c r="I14" s="55">
        <v>22.650786708090671</v>
      </c>
      <c r="J14" s="76">
        <v>25</v>
      </c>
      <c r="K14" s="78">
        <f>Table4[[#This Row],[Pay Rate]]*Table4[[#This Row],[Hours]]</f>
        <v>566.26966770226682</v>
      </c>
    </row>
    <row r="15" spans="1:11" ht="15.75">
      <c r="A15" s="53">
        <v>1368</v>
      </c>
      <c r="B15" s="53" t="s">
        <v>48</v>
      </c>
      <c r="C15" s="53" t="s">
        <v>49</v>
      </c>
      <c r="D15" s="53" t="s">
        <v>37</v>
      </c>
      <c r="E15" s="53" t="s">
        <v>50</v>
      </c>
      <c r="F15" s="53">
        <v>132</v>
      </c>
      <c r="G15" s="53" t="s">
        <v>16</v>
      </c>
      <c r="H15" s="54">
        <v>38784</v>
      </c>
      <c r="I15" s="55">
        <v>21.582316808537904</v>
      </c>
      <c r="J15" s="76">
        <v>26</v>
      </c>
      <c r="K15" s="78">
        <f>Table4[[#This Row],[Pay Rate]]*Table4[[#This Row],[Hours]]</f>
        <v>561.14023702198551</v>
      </c>
    </row>
    <row r="16" spans="1:11" ht="15.75">
      <c r="A16" s="53">
        <v>1792</v>
      </c>
      <c r="B16" s="53" t="s">
        <v>51</v>
      </c>
      <c r="C16" s="53" t="s">
        <v>52</v>
      </c>
      <c r="D16" s="53" t="s">
        <v>53</v>
      </c>
      <c r="E16" s="53" t="s">
        <v>54</v>
      </c>
      <c r="F16" s="53">
        <v>111</v>
      </c>
      <c r="G16" s="53" t="s">
        <v>55</v>
      </c>
      <c r="H16" s="54">
        <v>41629</v>
      </c>
      <c r="I16" s="55">
        <v>22.865282515192384</v>
      </c>
      <c r="J16" s="76">
        <v>15</v>
      </c>
      <c r="K16" s="78">
        <f>Table4[[#This Row],[Pay Rate]]*Table4[[#This Row],[Hours]]</f>
        <v>342.97923772788573</v>
      </c>
    </row>
    <row r="17" spans="1:11" ht="15.75">
      <c r="A17" s="53">
        <v>1983</v>
      </c>
      <c r="B17" s="53" t="s">
        <v>20</v>
      </c>
      <c r="C17" s="53" t="s">
        <v>56</v>
      </c>
      <c r="D17" s="53" t="s">
        <v>53</v>
      </c>
      <c r="E17" s="53" t="s">
        <v>57</v>
      </c>
      <c r="F17" s="53">
        <v>154</v>
      </c>
      <c r="G17" s="53" t="s">
        <v>55</v>
      </c>
      <c r="H17" s="54">
        <v>44007</v>
      </c>
      <c r="I17" s="55">
        <v>26.320559271906468</v>
      </c>
      <c r="J17" s="76">
        <v>16</v>
      </c>
      <c r="K17" s="78">
        <f>Table4[[#This Row],[Pay Rate]]*Table4[[#This Row],[Hours]]</f>
        <v>421.12894835050349</v>
      </c>
    </row>
    <row r="18" spans="1:11" ht="15.75">
      <c r="A18" s="53">
        <v>1056</v>
      </c>
      <c r="B18" s="53" t="s">
        <v>58</v>
      </c>
      <c r="C18" s="53" t="s">
        <v>59</v>
      </c>
      <c r="D18" s="53" t="s">
        <v>53</v>
      </c>
      <c r="E18" s="53" t="s">
        <v>60</v>
      </c>
      <c r="F18" s="53">
        <v>121</v>
      </c>
      <c r="G18" s="53" t="s">
        <v>55</v>
      </c>
      <c r="H18" s="54">
        <v>37551</v>
      </c>
      <c r="I18" s="55">
        <v>34.525388617350792</v>
      </c>
      <c r="J18" s="76">
        <v>17</v>
      </c>
      <c r="K18" s="78">
        <f>Table4[[#This Row],[Pay Rate]]*Table4[[#This Row],[Hours]]</f>
        <v>586.93160649496349</v>
      </c>
    </row>
    <row r="19" spans="1:11" ht="15.75">
      <c r="A19" s="53">
        <v>1509</v>
      </c>
      <c r="B19" s="53" t="s">
        <v>61</v>
      </c>
      <c r="C19" s="53" t="s">
        <v>62</v>
      </c>
      <c r="D19" s="53" t="s">
        <v>53</v>
      </c>
      <c r="E19" s="53" t="s">
        <v>63</v>
      </c>
      <c r="F19" s="53">
        <v>135</v>
      </c>
      <c r="G19" s="53" t="s">
        <v>55</v>
      </c>
      <c r="H19" s="54">
        <v>39615</v>
      </c>
      <c r="I19" s="55">
        <v>28.504920646844454</v>
      </c>
      <c r="J19" s="76">
        <v>18</v>
      </c>
      <c r="K19" s="78">
        <f>Table4[[#This Row],[Pay Rate]]*Table4[[#This Row],[Hours]]</f>
        <v>513.08857164320011</v>
      </c>
    </row>
    <row r="20" spans="1:11" ht="15.75">
      <c r="A20" s="53">
        <v>1995</v>
      </c>
      <c r="B20" s="53" t="s">
        <v>64</v>
      </c>
      <c r="C20" s="53" t="s">
        <v>65</v>
      </c>
      <c r="D20" s="53" t="s">
        <v>53</v>
      </c>
      <c r="E20" s="53" t="s">
        <v>66</v>
      </c>
      <c r="F20" s="53">
        <v>198</v>
      </c>
      <c r="G20" s="53" t="s">
        <v>55</v>
      </c>
      <c r="H20" s="54">
        <v>44253</v>
      </c>
      <c r="I20" s="55">
        <v>27.273205533671039</v>
      </c>
      <c r="J20" s="76">
        <v>19</v>
      </c>
      <c r="K20" s="78">
        <f>Table4[[#This Row],[Pay Rate]]*Table4[[#This Row],[Hours]]</f>
        <v>518.1909051397497</v>
      </c>
    </row>
    <row r="21" spans="1:11" ht="15.75">
      <c r="A21" s="53">
        <v>1067</v>
      </c>
      <c r="B21" s="53" t="s">
        <v>67</v>
      </c>
      <c r="C21" s="53" t="s">
        <v>68</v>
      </c>
      <c r="D21" s="53" t="s">
        <v>53</v>
      </c>
      <c r="E21" s="53" t="s">
        <v>69</v>
      </c>
      <c r="F21" s="53">
        <v>123</v>
      </c>
      <c r="G21" s="53" t="s">
        <v>55</v>
      </c>
      <c r="H21" s="54">
        <v>40438</v>
      </c>
      <c r="I21" s="55">
        <v>22.187984645409315</v>
      </c>
      <c r="J21" s="76">
        <v>20</v>
      </c>
      <c r="K21" s="78">
        <f>Table4[[#This Row],[Pay Rate]]*Table4[[#This Row],[Hours]]</f>
        <v>443.75969290818631</v>
      </c>
    </row>
    <row r="22" spans="1:11" ht="15.75">
      <c r="A22" s="53">
        <v>1054</v>
      </c>
      <c r="B22" s="53" t="s">
        <v>70</v>
      </c>
      <c r="C22" s="53" t="s">
        <v>71</v>
      </c>
      <c r="D22" s="53" t="s">
        <v>53</v>
      </c>
      <c r="E22" s="53" t="s">
        <v>72</v>
      </c>
      <c r="F22" s="53">
        <v>148</v>
      </c>
      <c r="G22" s="53" t="s">
        <v>55</v>
      </c>
      <c r="H22" s="54">
        <v>41742</v>
      </c>
      <c r="I22" s="55">
        <v>23.112682518640405</v>
      </c>
      <c r="J22" s="76">
        <v>21</v>
      </c>
      <c r="K22" s="78">
        <f>Table4[[#This Row],[Pay Rate]]*Table4[[#This Row],[Hours]]</f>
        <v>485.36633289144851</v>
      </c>
    </row>
    <row r="23" spans="1:11" ht="15.75">
      <c r="A23" s="53">
        <v>1908</v>
      </c>
      <c r="B23" s="53" t="s">
        <v>73</v>
      </c>
      <c r="C23" s="53" t="s">
        <v>74</v>
      </c>
      <c r="D23" s="53" t="s">
        <v>53</v>
      </c>
      <c r="E23" s="53" t="s">
        <v>75</v>
      </c>
      <c r="F23" s="53">
        <v>152</v>
      </c>
      <c r="G23" s="53" t="s">
        <v>55</v>
      </c>
      <c r="H23" s="54">
        <v>39215</v>
      </c>
      <c r="I23" s="55">
        <v>21.583297549698294</v>
      </c>
      <c r="J23" s="76">
        <v>22</v>
      </c>
      <c r="K23" s="78">
        <f>Table4[[#This Row],[Pay Rate]]*Table4[[#This Row],[Hours]]</f>
        <v>474.83254609336245</v>
      </c>
    </row>
    <row r="24" spans="1:11" ht="15.75">
      <c r="A24" s="53">
        <v>1814</v>
      </c>
      <c r="B24" s="53" t="s">
        <v>76</v>
      </c>
      <c r="C24" s="53" t="s">
        <v>77</v>
      </c>
      <c r="D24" s="53" t="s">
        <v>78</v>
      </c>
      <c r="E24" s="53" t="s">
        <v>79</v>
      </c>
      <c r="F24" s="53">
        <v>103</v>
      </c>
      <c r="G24" s="53" t="s">
        <v>80</v>
      </c>
      <c r="H24" s="54">
        <v>40969</v>
      </c>
      <c r="I24" s="55">
        <v>28.314886343881007</v>
      </c>
      <c r="J24" s="76">
        <v>23</v>
      </c>
      <c r="K24" s="78">
        <f>Table4[[#This Row],[Pay Rate]]*Table4[[#This Row],[Hours]]</f>
        <v>651.24238590926313</v>
      </c>
    </row>
    <row r="25" spans="1:11" ht="15.75">
      <c r="A25" s="53">
        <v>1721</v>
      </c>
      <c r="B25" s="53" t="s">
        <v>81</v>
      </c>
      <c r="C25" s="53" t="s">
        <v>82</v>
      </c>
      <c r="D25" s="53" t="s">
        <v>78</v>
      </c>
      <c r="E25" s="53" t="s">
        <v>83</v>
      </c>
      <c r="F25" s="53">
        <v>102</v>
      </c>
      <c r="G25" s="53" t="s">
        <v>80</v>
      </c>
      <c r="H25" s="54">
        <v>41489</v>
      </c>
      <c r="I25" s="55">
        <v>30.530481883132325</v>
      </c>
      <c r="J25" s="76">
        <v>24</v>
      </c>
      <c r="K25" s="78">
        <f>Table4[[#This Row],[Pay Rate]]*Table4[[#This Row],[Hours]]</f>
        <v>732.73156519517579</v>
      </c>
    </row>
    <row r="26" spans="1:11" ht="15.75">
      <c r="A26" s="53">
        <v>1999</v>
      </c>
      <c r="B26" s="53" t="s">
        <v>84</v>
      </c>
      <c r="C26" s="53" t="s">
        <v>85</v>
      </c>
      <c r="D26" s="53" t="s">
        <v>78</v>
      </c>
      <c r="E26" s="53" t="s">
        <v>86</v>
      </c>
      <c r="F26" s="53">
        <v>428</v>
      </c>
      <c r="G26" s="53" t="s">
        <v>80</v>
      </c>
      <c r="H26" s="54">
        <v>44379</v>
      </c>
      <c r="I26" s="55">
        <v>20.275620323911021</v>
      </c>
      <c r="J26" s="76">
        <v>25</v>
      </c>
      <c r="K26" s="78">
        <f>Table4[[#This Row],[Pay Rate]]*Table4[[#This Row],[Hours]]</f>
        <v>506.89050809777552</v>
      </c>
    </row>
    <row r="27" spans="1:11" ht="15.75">
      <c r="A27" s="53">
        <v>1196</v>
      </c>
      <c r="B27" s="53" t="s">
        <v>87</v>
      </c>
      <c r="C27" s="53" t="s">
        <v>88</v>
      </c>
      <c r="D27" s="53" t="s">
        <v>78</v>
      </c>
      <c r="E27" s="53" t="s">
        <v>89</v>
      </c>
      <c r="F27" s="53">
        <v>289</v>
      </c>
      <c r="G27" s="53" t="s">
        <v>80</v>
      </c>
      <c r="H27" s="54">
        <v>44284</v>
      </c>
      <c r="I27" s="55">
        <v>21.116426350677912</v>
      </c>
      <c r="J27" s="76">
        <v>26</v>
      </c>
      <c r="K27" s="78">
        <f>Table4[[#This Row],[Pay Rate]]*Table4[[#This Row],[Hours]]</f>
        <v>549.02708511762569</v>
      </c>
    </row>
    <row r="28" spans="1:11" ht="15.75">
      <c r="A28" s="53">
        <v>1293</v>
      </c>
      <c r="B28" s="53" t="s">
        <v>90</v>
      </c>
      <c r="C28" s="53" t="s">
        <v>91</v>
      </c>
      <c r="D28" s="53" t="s">
        <v>78</v>
      </c>
      <c r="E28" s="53" t="s">
        <v>92</v>
      </c>
      <c r="F28" s="53">
        <v>205</v>
      </c>
      <c r="G28" s="53" t="s">
        <v>80</v>
      </c>
      <c r="H28" s="54">
        <v>39337</v>
      </c>
      <c r="I28" s="55">
        <v>34.790615088923452</v>
      </c>
      <c r="J28" s="76">
        <v>27</v>
      </c>
      <c r="K28" s="78">
        <f>Table4[[#This Row],[Pay Rate]]*Table4[[#This Row],[Hours]]</f>
        <v>939.34660740093318</v>
      </c>
    </row>
    <row r="29" spans="1:11" ht="15.75">
      <c r="A29" s="53">
        <v>1333</v>
      </c>
      <c r="B29" s="53" t="s">
        <v>93</v>
      </c>
      <c r="C29" s="53" t="s">
        <v>94</v>
      </c>
      <c r="D29" s="53" t="s">
        <v>78</v>
      </c>
      <c r="E29" s="53" t="s">
        <v>95</v>
      </c>
      <c r="F29" s="53">
        <v>122</v>
      </c>
      <c r="G29" s="53" t="s">
        <v>80</v>
      </c>
      <c r="H29" s="54">
        <v>41377</v>
      </c>
      <c r="I29" s="55">
        <v>28.040146247387376</v>
      </c>
      <c r="J29" s="76">
        <v>16</v>
      </c>
      <c r="K29" s="78">
        <f>Table4[[#This Row],[Pay Rate]]*Table4[[#This Row],[Hours]]</f>
        <v>448.64233995819802</v>
      </c>
    </row>
    <row r="30" spans="1:11" ht="15.75">
      <c r="A30" s="53">
        <v>1990</v>
      </c>
      <c r="B30" s="53" t="s">
        <v>96</v>
      </c>
      <c r="C30" s="53" t="s">
        <v>97</v>
      </c>
      <c r="D30" s="53" t="s">
        <v>98</v>
      </c>
      <c r="E30" s="53" t="s">
        <v>99</v>
      </c>
      <c r="F30" s="53">
        <v>198</v>
      </c>
      <c r="G30" s="53" t="s">
        <v>55</v>
      </c>
      <c r="H30" s="54">
        <v>44238</v>
      </c>
      <c r="I30" s="55">
        <v>27.176260395039776</v>
      </c>
      <c r="J30" s="76">
        <v>17</v>
      </c>
      <c r="K30" s="78">
        <f>Table4[[#This Row],[Pay Rate]]*Table4[[#This Row],[Hours]]</f>
        <v>461.99642671567619</v>
      </c>
    </row>
    <row r="31" spans="1:11" ht="15.75">
      <c r="A31" s="53">
        <v>1672</v>
      </c>
      <c r="B31" s="53" t="s">
        <v>100</v>
      </c>
      <c r="C31" s="53" t="s">
        <v>101</v>
      </c>
      <c r="D31" s="53" t="s">
        <v>98</v>
      </c>
      <c r="E31" s="53" t="s">
        <v>102</v>
      </c>
      <c r="F31" s="53">
        <v>114</v>
      </c>
      <c r="G31" s="53" t="s">
        <v>55</v>
      </c>
      <c r="H31" s="54">
        <v>41377</v>
      </c>
      <c r="I31" s="55">
        <v>21.821067915080782</v>
      </c>
      <c r="J31" s="76">
        <v>18</v>
      </c>
      <c r="K31" s="78">
        <f>Table4[[#This Row],[Pay Rate]]*Table4[[#This Row],[Hours]]</f>
        <v>392.77922247145409</v>
      </c>
    </row>
    <row r="32" spans="1:11" ht="15.75">
      <c r="A32" s="53">
        <v>1960</v>
      </c>
      <c r="B32" s="53" t="s">
        <v>103</v>
      </c>
      <c r="C32" s="53" t="s">
        <v>104</v>
      </c>
      <c r="D32" s="53" t="s">
        <v>98</v>
      </c>
      <c r="E32" s="53" t="s">
        <v>105</v>
      </c>
      <c r="F32" s="53">
        <v>150</v>
      </c>
      <c r="G32" s="53" t="s">
        <v>55</v>
      </c>
      <c r="H32" s="54">
        <v>40127</v>
      </c>
      <c r="I32" s="55">
        <v>24.110587484316248</v>
      </c>
      <c r="J32" s="76">
        <v>19</v>
      </c>
      <c r="K32" s="78">
        <f>Table4[[#This Row],[Pay Rate]]*Table4[[#This Row],[Hours]]</f>
        <v>458.10116220200871</v>
      </c>
    </row>
    <row r="33" spans="1:11" ht="15.75">
      <c r="A33" s="53">
        <v>1656</v>
      </c>
      <c r="B33" s="53" t="s">
        <v>106</v>
      </c>
      <c r="C33" s="53" t="s">
        <v>107</v>
      </c>
      <c r="D33" s="53" t="s">
        <v>98</v>
      </c>
      <c r="E33" s="53" t="s">
        <v>108</v>
      </c>
      <c r="F33" s="53">
        <v>149</v>
      </c>
      <c r="G33" s="53" t="s">
        <v>55</v>
      </c>
      <c r="H33" s="54">
        <v>40523</v>
      </c>
      <c r="I33" s="55">
        <v>34.594860632050001</v>
      </c>
      <c r="J33" s="76">
        <v>20</v>
      </c>
      <c r="K33" s="78">
        <f>Table4[[#This Row],[Pay Rate]]*Table4[[#This Row],[Hours]]</f>
        <v>691.89721264100001</v>
      </c>
    </row>
    <row r="34" spans="1:11" ht="15.75">
      <c r="A34" s="53">
        <v>1299</v>
      </c>
      <c r="B34" s="53" t="s">
        <v>109</v>
      </c>
      <c r="C34" s="53" t="s">
        <v>110</v>
      </c>
      <c r="D34" s="53" t="s">
        <v>98</v>
      </c>
      <c r="E34" s="53" t="s">
        <v>111</v>
      </c>
      <c r="F34" s="53">
        <v>127</v>
      </c>
      <c r="G34" s="53" t="s">
        <v>55</v>
      </c>
      <c r="H34" s="54">
        <v>41261</v>
      </c>
      <c r="I34" s="55">
        <v>36.358152121831047</v>
      </c>
      <c r="J34" s="76">
        <v>20</v>
      </c>
      <c r="K34" s="78">
        <f>Table4[[#This Row],[Pay Rate]]*Table4[[#This Row],[Hours]]</f>
        <v>727.16304243662091</v>
      </c>
    </row>
    <row r="35" spans="1:11" ht="15.75">
      <c r="A35" s="53">
        <v>1310</v>
      </c>
      <c r="B35" s="53" t="s">
        <v>70</v>
      </c>
      <c r="C35" s="53" t="s">
        <v>112</v>
      </c>
      <c r="D35" s="53" t="s">
        <v>98</v>
      </c>
      <c r="E35" s="53" t="s">
        <v>113</v>
      </c>
      <c r="F35" s="53">
        <v>137</v>
      </c>
      <c r="G35" s="53" t="s">
        <v>55</v>
      </c>
      <c r="H35" s="54">
        <v>40087</v>
      </c>
      <c r="I35" s="55">
        <v>27.748133280634171</v>
      </c>
      <c r="J35" s="76">
        <v>20</v>
      </c>
      <c r="K35" s="78">
        <f>Table4[[#This Row],[Pay Rate]]*Table4[[#This Row],[Hours]]</f>
        <v>554.9626656126834</v>
      </c>
    </row>
    <row r="36" spans="1:11" ht="15.75">
      <c r="A36" s="53">
        <v>1284</v>
      </c>
      <c r="B36" s="53" t="s">
        <v>114</v>
      </c>
      <c r="C36" s="53" t="s">
        <v>36</v>
      </c>
      <c r="D36" s="53" t="s">
        <v>115</v>
      </c>
      <c r="E36" s="53" t="s">
        <v>116</v>
      </c>
      <c r="F36" s="53">
        <v>124</v>
      </c>
      <c r="G36" s="53" t="s">
        <v>55</v>
      </c>
      <c r="H36" s="54">
        <v>39449</v>
      </c>
      <c r="I36" s="55">
        <v>31.521433991091691</v>
      </c>
      <c r="J36" s="76">
        <v>20</v>
      </c>
      <c r="K36" s="78">
        <f>Table4[[#This Row],[Pay Rate]]*Table4[[#This Row],[Hours]]</f>
        <v>630.42867982183384</v>
      </c>
    </row>
    <row r="37" spans="1:11" ht="15.75">
      <c r="A37" s="53">
        <v>1529</v>
      </c>
      <c r="B37" s="53" t="s">
        <v>117</v>
      </c>
      <c r="C37" s="53" t="s">
        <v>118</v>
      </c>
      <c r="D37" s="53" t="s">
        <v>115</v>
      </c>
      <c r="E37" s="53" t="s">
        <v>119</v>
      </c>
      <c r="F37" s="53">
        <v>129</v>
      </c>
      <c r="G37" s="53" t="s">
        <v>55</v>
      </c>
      <c r="H37" s="54">
        <v>40203</v>
      </c>
      <c r="I37" s="55">
        <v>36.76047319596379</v>
      </c>
      <c r="J37" s="76">
        <v>20</v>
      </c>
      <c r="K37" s="78">
        <f>Table4[[#This Row],[Pay Rate]]*Table4[[#This Row],[Hours]]</f>
        <v>735.20946391927578</v>
      </c>
    </row>
    <row r="38" spans="1:11" ht="15.75">
      <c r="A38" s="53">
        <v>1676</v>
      </c>
      <c r="B38" s="53" t="s">
        <v>120</v>
      </c>
      <c r="C38" s="53" t="s">
        <v>121</v>
      </c>
      <c r="D38" s="53" t="s">
        <v>115</v>
      </c>
      <c r="E38" s="53" t="s">
        <v>122</v>
      </c>
      <c r="F38" s="53">
        <v>115</v>
      </c>
      <c r="G38" s="53" t="s">
        <v>55</v>
      </c>
      <c r="H38" s="54">
        <v>38283</v>
      </c>
      <c r="I38" s="55">
        <v>23.923732649470132</v>
      </c>
      <c r="J38" s="76">
        <v>20</v>
      </c>
      <c r="K38" s="78">
        <f>Table4[[#This Row],[Pay Rate]]*Table4[[#This Row],[Hours]]</f>
        <v>478.47465298940267</v>
      </c>
    </row>
    <row r="39" spans="1:11" ht="15.75">
      <c r="A39" s="53">
        <v>1723</v>
      </c>
      <c r="B39" s="53" t="s">
        <v>123</v>
      </c>
      <c r="C39" s="53" t="s">
        <v>43</v>
      </c>
      <c r="D39" s="53" t="s">
        <v>115</v>
      </c>
      <c r="E39" s="53" t="s">
        <v>124</v>
      </c>
      <c r="F39" s="53">
        <v>145</v>
      </c>
      <c r="G39" s="53" t="s">
        <v>55</v>
      </c>
      <c r="H39" s="54">
        <v>36929</v>
      </c>
      <c r="I39" s="55">
        <v>30.633823369091417</v>
      </c>
      <c r="J39" s="76">
        <v>20</v>
      </c>
      <c r="K39" s="78">
        <f>Table4[[#This Row],[Pay Rate]]*Table4[[#This Row],[Hours]]</f>
        <v>612.67646738182839</v>
      </c>
    </row>
    <row r="40" spans="1:11" ht="15.75">
      <c r="A40" s="53">
        <v>1302</v>
      </c>
      <c r="B40" s="53" t="s">
        <v>125</v>
      </c>
      <c r="C40" s="53" t="s">
        <v>126</v>
      </c>
      <c r="D40" s="53" t="s">
        <v>115</v>
      </c>
      <c r="E40" s="53" t="s">
        <v>127</v>
      </c>
      <c r="F40" s="53">
        <v>139</v>
      </c>
      <c r="G40" s="53" t="s">
        <v>55</v>
      </c>
      <c r="H40" s="54">
        <v>39298</v>
      </c>
      <c r="I40" s="55">
        <v>31.941259411760427</v>
      </c>
      <c r="J40" s="76">
        <v>20</v>
      </c>
      <c r="K40" s="78">
        <f>Table4[[#This Row],[Pay Rate]]*Table4[[#This Row],[Hours]]</f>
        <v>638.82518823520854</v>
      </c>
    </row>
    <row r="41" spans="1:11" ht="15.75">
      <c r="A41" s="73" t="s">
        <v>128</v>
      </c>
      <c r="B41" s="73"/>
      <c r="C41" s="73"/>
      <c r="D41" s="73"/>
      <c r="E41" s="73"/>
      <c r="F41" s="73"/>
      <c r="G41" s="73"/>
      <c r="H41" s="73"/>
      <c r="I41" s="74">
        <f>SUBTOTAL(101,I4:I40)</f>
        <v>27.305422010328854</v>
      </c>
      <c r="J41" s="75">
        <f>SUBTOTAL(109,J4:J40)</f>
        <v>749</v>
      </c>
      <c r="K41" s="75">
        <f>SUBTOTAL(109,K4:K40)</f>
        <v>20392.651057265077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D245-A5AF-4DEF-9D5C-B55A89076008}">
  <sheetPr>
    <tabColor theme="9" tint="-0.499984740745262"/>
  </sheetPr>
  <dimension ref="A1:F133"/>
  <sheetViews>
    <sheetView showFormulas="1" topLeftCell="A49" zoomScale="110" zoomScaleNormal="110" workbookViewId="0">
      <selection activeCell="G5" sqref="G5"/>
    </sheetView>
  </sheetViews>
  <sheetFormatPr defaultColWidth="7.19921875" defaultRowHeight="15.75"/>
  <cols>
    <col min="1" max="1" width="7.09765625" style="2" bestFit="1" customWidth="1"/>
    <col min="2" max="2" width="10.8984375" style="3" bestFit="1" customWidth="1"/>
    <col min="3" max="3" width="8.09765625" style="2" bestFit="1" customWidth="1"/>
    <col min="4" max="4" width="10" style="2" bestFit="1" customWidth="1"/>
    <col min="5" max="5" width="8.69921875" style="2" bestFit="1" customWidth="1"/>
    <col min="6" max="6" width="9.296875" style="2" bestFit="1" customWidth="1"/>
    <col min="7" max="16384" width="7.19921875" style="2"/>
  </cols>
  <sheetData>
    <row r="1" spans="1:6" ht="18">
      <c r="A1" s="64" t="s">
        <v>129</v>
      </c>
      <c r="B1" s="65" t="s">
        <v>130</v>
      </c>
      <c r="C1" s="64" t="s">
        <v>131</v>
      </c>
      <c r="D1" s="64" t="s">
        <v>132</v>
      </c>
      <c r="E1" s="64" t="s">
        <v>133</v>
      </c>
      <c r="F1" s="64" t="s">
        <v>134</v>
      </c>
    </row>
    <row r="2" spans="1:6">
      <c r="A2" s="79" t="s">
        <v>135</v>
      </c>
      <c r="B2" s="80">
        <v>129000</v>
      </c>
      <c r="C2" s="79" t="s">
        <v>136</v>
      </c>
      <c r="D2" s="81">
        <v>2580</v>
      </c>
      <c r="E2" s="79">
        <v>4</v>
      </c>
      <c r="F2" s="79">
        <v>2</v>
      </c>
    </row>
    <row r="3" spans="1:6">
      <c r="A3" s="79" t="s">
        <v>137</v>
      </c>
      <c r="B3" s="80">
        <v>79000</v>
      </c>
      <c r="C3" s="79" t="s">
        <v>138</v>
      </c>
      <c r="D3" s="81">
        <v>1580</v>
      </c>
      <c r="E3" s="79">
        <v>4</v>
      </c>
      <c r="F3" s="79">
        <v>3</v>
      </c>
    </row>
    <row r="4" spans="1:6">
      <c r="A4" s="79" t="s">
        <v>139</v>
      </c>
      <c r="B4" s="80">
        <v>117250</v>
      </c>
      <c r="C4" s="79" t="s">
        <v>138</v>
      </c>
      <c r="D4" s="81">
        <v>2345</v>
      </c>
      <c r="E4" s="79">
        <v>3</v>
      </c>
      <c r="F4" s="79">
        <v>2</v>
      </c>
    </row>
    <row r="5" spans="1:6">
      <c r="A5" s="79" t="s">
        <v>140</v>
      </c>
      <c r="B5" s="80">
        <v>121250</v>
      </c>
      <c r="C5" s="79" t="s">
        <v>141</v>
      </c>
      <c r="D5" s="81">
        <v>2425</v>
      </c>
      <c r="E5" s="79">
        <v>4</v>
      </c>
      <c r="F5" s="79">
        <v>2</v>
      </c>
    </row>
    <row r="6" spans="1:6">
      <c r="A6" s="79" t="s">
        <v>142</v>
      </c>
      <c r="B6" s="80">
        <v>125250</v>
      </c>
      <c r="C6" s="79" t="s">
        <v>143</v>
      </c>
      <c r="D6" s="81">
        <v>2505</v>
      </c>
      <c r="E6" s="79">
        <v>3</v>
      </c>
      <c r="F6" s="79">
        <v>1</v>
      </c>
    </row>
    <row r="7" spans="1:6">
      <c r="A7" s="79" t="s">
        <v>144</v>
      </c>
      <c r="B7" s="80">
        <v>129250</v>
      </c>
      <c r="C7" s="79" t="s">
        <v>136</v>
      </c>
      <c r="D7" s="81">
        <v>2585</v>
      </c>
      <c r="E7" s="79">
        <v>2</v>
      </c>
      <c r="F7" s="79">
        <v>3</v>
      </c>
    </row>
    <row r="8" spans="1:6">
      <c r="A8" s="79" t="s">
        <v>145</v>
      </c>
      <c r="B8" s="80">
        <v>133250</v>
      </c>
      <c r="C8" s="79" t="s">
        <v>146</v>
      </c>
      <c r="D8" s="81">
        <v>2665</v>
      </c>
      <c r="E8" s="79">
        <v>3</v>
      </c>
      <c r="F8" s="79">
        <v>2</v>
      </c>
    </row>
    <row r="9" spans="1:6">
      <c r="A9" s="79" t="s">
        <v>147</v>
      </c>
      <c r="B9" s="80">
        <v>137250</v>
      </c>
      <c r="C9" s="79" t="s">
        <v>148</v>
      </c>
      <c r="D9" s="81">
        <v>2745</v>
      </c>
      <c r="E9" s="79">
        <v>4</v>
      </c>
      <c r="F9" s="79">
        <v>2</v>
      </c>
    </row>
    <row r="10" spans="1:6">
      <c r="A10" s="79" t="s">
        <v>149</v>
      </c>
      <c r="B10" s="80">
        <v>141250</v>
      </c>
      <c r="C10" s="79" t="s">
        <v>138</v>
      </c>
      <c r="D10" s="81">
        <v>2825</v>
      </c>
      <c r="E10" s="79">
        <v>3</v>
      </c>
      <c r="F10" s="79">
        <v>2</v>
      </c>
    </row>
    <row r="11" spans="1:6">
      <c r="A11" s="79" t="s">
        <v>150</v>
      </c>
      <c r="B11" s="80">
        <v>145250</v>
      </c>
      <c r="C11" s="79" t="s">
        <v>141</v>
      </c>
      <c r="D11" s="81">
        <v>2905</v>
      </c>
      <c r="E11" s="79">
        <v>4</v>
      </c>
      <c r="F11" s="79">
        <v>3</v>
      </c>
    </row>
    <row r="12" spans="1:6">
      <c r="A12" s="79" t="s">
        <v>151</v>
      </c>
      <c r="B12" s="80">
        <v>149250</v>
      </c>
      <c r="C12" s="79" t="s">
        <v>143</v>
      </c>
      <c r="D12" s="81">
        <v>2985</v>
      </c>
      <c r="E12" s="79">
        <v>3</v>
      </c>
      <c r="F12" s="79">
        <v>3</v>
      </c>
    </row>
    <row r="13" spans="1:6">
      <c r="A13" s="79" t="s">
        <v>152</v>
      </c>
      <c r="B13" s="80">
        <v>134250</v>
      </c>
      <c r="C13" s="79" t="s">
        <v>136</v>
      </c>
      <c r="D13" s="81">
        <v>2685</v>
      </c>
      <c r="E13" s="79">
        <v>4</v>
      </c>
      <c r="F13" s="79">
        <v>2</v>
      </c>
    </row>
    <row r="14" spans="1:6">
      <c r="A14" s="79" t="s">
        <v>153</v>
      </c>
      <c r="B14" s="80">
        <v>83000</v>
      </c>
      <c r="C14" s="79" t="s">
        <v>141</v>
      </c>
      <c r="D14" s="81">
        <v>1660</v>
      </c>
      <c r="E14" s="79">
        <v>4</v>
      </c>
      <c r="F14" s="79">
        <v>4</v>
      </c>
    </row>
    <row r="15" spans="1:6">
      <c r="A15" s="79" t="s">
        <v>154</v>
      </c>
      <c r="B15" s="80">
        <v>137250</v>
      </c>
      <c r="C15" s="79" t="s">
        <v>146</v>
      </c>
      <c r="D15" s="81">
        <v>2745</v>
      </c>
      <c r="E15" s="79">
        <v>4</v>
      </c>
      <c r="F15" s="79">
        <v>3</v>
      </c>
    </row>
    <row r="16" spans="1:6">
      <c r="A16" s="79" t="s">
        <v>155</v>
      </c>
      <c r="B16" s="80">
        <v>140250</v>
      </c>
      <c r="C16" s="79" t="s">
        <v>148</v>
      </c>
      <c r="D16" s="81">
        <v>2805</v>
      </c>
      <c r="E16" s="79">
        <v>4</v>
      </c>
      <c r="F16" s="79">
        <v>4</v>
      </c>
    </row>
    <row r="17" spans="1:6">
      <c r="A17" s="79" t="s">
        <v>156</v>
      </c>
      <c r="B17" s="80">
        <v>143250</v>
      </c>
      <c r="C17" s="79" t="s">
        <v>138</v>
      </c>
      <c r="D17" s="81">
        <v>2865</v>
      </c>
      <c r="E17" s="79">
        <v>3</v>
      </c>
      <c r="F17" s="79">
        <v>2</v>
      </c>
    </row>
    <row r="18" spans="1:6">
      <c r="A18" s="79" t="s">
        <v>157</v>
      </c>
      <c r="B18" s="80">
        <v>146250</v>
      </c>
      <c r="C18" s="79" t="s">
        <v>141</v>
      </c>
      <c r="D18" s="81">
        <v>2925</v>
      </c>
      <c r="E18" s="79">
        <v>3</v>
      </c>
      <c r="F18" s="79">
        <v>2</v>
      </c>
    </row>
    <row r="19" spans="1:6">
      <c r="A19" s="79" t="s">
        <v>158</v>
      </c>
      <c r="B19" s="80">
        <v>149250</v>
      </c>
      <c r="C19" s="79" t="s">
        <v>143</v>
      </c>
      <c r="D19" s="81">
        <v>2985</v>
      </c>
      <c r="E19" s="79">
        <v>2</v>
      </c>
      <c r="F19" s="79">
        <v>2</v>
      </c>
    </row>
    <row r="20" spans="1:6">
      <c r="A20" s="79" t="s">
        <v>159</v>
      </c>
      <c r="B20" s="80">
        <v>152250</v>
      </c>
      <c r="C20" s="79" t="s">
        <v>136</v>
      </c>
      <c r="D20" s="81">
        <v>3045</v>
      </c>
      <c r="E20" s="79">
        <v>3</v>
      </c>
      <c r="F20" s="79">
        <v>1</v>
      </c>
    </row>
    <row r="21" spans="1:6">
      <c r="A21" s="79" t="s">
        <v>160</v>
      </c>
      <c r="B21" s="80">
        <v>155250</v>
      </c>
      <c r="C21" s="79" t="s">
        <v>146</v>
      </c>
      <c r="D21" s="81">
        <v>3105</v>
      </c>
      <c r="E21" s="79">
        <v>4</v>
      </c>
      <c r="F21" s="79">
        <v>2</v>
      </c>
    </row>
    <row r="22" spans="1:6">
      <c r="A22" s="79" t="s">
        <v>161</v>
      </c>
      <c r="B22" s="80">
        <v>158250</v>
      </c>
      <c r="C22" s="79" t="s">
        <v>148</v>
      </c>
      <c r="D22" s="81">
        <v>3165</v>
      </c>
      <c r="E22" s="79">
        <v>4</v>
      </c>
      <c r="F22" s="79">
        <v>2</v>
      </c>
    </row>
    <row r="23" spans="1:6">
      <c r="A23" s="79" t="s">
        <v>162</v>
      </c>
      <c r="B23" s="80">
        <v>84250</v>
      </c>
      <c r="C23" s="79" t="s">
        <v>138</v>
      </c>
      <c r="D23" s="81">
        <v>1685</v>
      </c>
      <c r="E23" s="79">
        <v>4</v>
      </c>
      <c r="F23" s="79">
        <v>3</v>
      </c>
    </row>
    <row r="24" spans="1:6">
      <c r="A24" s="79" t="s">
        <v>163</v>
      </c>
      <c r="B24" s="80">
        <v>88250</v>
      </c>
      <c r="C24" s="79" t="s">
        <v>141</v>
      </c>
      <c r="D24" s="81">
        <v>1765</v>
      </c>
      <c r="E24" s="79">
        <v>3</v>
      </c>
      <c r="F24" s="79">
        <v>2</v>
      </c>
    </row>
    <row r="25" spans="1:6">
      <c r="A25" s="79" t="s">
        <v>164</v>
      </c>
      <c r="B25" s="80">
        <v>87000</v>
      </c>
      <c r="C25" s="79" t="s">
        <v>143</v>
      </c>
      <c r="D25" s="81">
        <v>1740</v>
      </c>
      <c r="E25" s="79">
        <v>3</v>
      </c>
      <c r="F25" s="79">
        <v>2</v>
      </c>
    </row>
    <row r="26" spans="1:6">
      <c r="A26" s="79" t="s">
        <v>165</v>
      </c>
      <c r="B26" s="80">
        <v>92250</v>
      </c>
      <c r="C26" s="79" t="s">
        <v>143</v>
      </c>
      <c r="D26" s="81">
        <v>1845</v>
      </c>
      <c r="E26" s="79">
        <v>3</v>
      </c>
      <c r="F26" s="79">
        <v>3</v>
      </c>
    </row>
    <row r="27" spans="1:6">
      <c r="A27" s="79" t="s">
        <v>166</v>
      </c>
      <c r="B27" s="80">
        <v>96250</v>
      </c>
      <c r="C27" s="79" t="s">
        <v>136</v>
      </c>
      <c r="D27" s="81">
        <v>1925</v>
      </c>
      <c r="E27" s="79">
        <v>4</v>
      </c>
      <c r="F27" s="79">
        <v>2</v>
      </c>
    </row>
    <row r="28" spans="1:6">
      <c r="A28" s="79" t="s">
        <v>167</v>
      </c>
      <c r="B28" s="80">
        <v>100250</v>
      </c>
      <c r="C28" s="79" t="s">
        <v>146</v>
      </c>
      <c r="D28" s="81">
        <v>2005</v>
      </c>
      <c r="E28" s="79">
        <v>3</v>
      </c>
      <c r="F28" s="79">
        <v>1</v>
      </c>
    </row>
    <row r="29" spans="1:6">
      <c r="A29" s="79" t="s">
        <v>168</v>
      </c>
      <c r="B29" s="80">
        <v>104250</v>
      </c>
      <c r="C29" s="79" t="s">
        <v>148</v>
      </c>
      <c r="D29" s="81">
        <v>2085</v>
      </c>
      <c r="E29" s="79">
        <v>2</v>
      </c>
      <c r="F29" s="79">
        <v>3</v>
      </c>
    </row>
    <row r="30" spans="1:6">
      <c r="A30" s="79" t="s">
        <v>169</v>
      </c>
      <c r="B30" s="80">
        <v>108250</v>
      </c>
      <c r="C30" s="79" t="s">
        <v>138</v>
      </c>
      <c r="D30" s="81">
        <v>2165</v>
      </c>
      <c r="E30" s="79">
        <v>3</v>
      </c>
      <c r="F30" s="79">
        <v>2</v>
      </c>
    </row>
    <row r="31" spans="1:6">
      <c r="A31" s="79" t="s">
        <v>170</v>
      </c>
      <c r="B31" s="80">
        <v>112250</v>
      </c>
      <c r="C31" s="79" t="s">
        <v>141</v>
      </c>
      <c r="D31" s="81">
        <v>2245</v>
      </c>
      <c r="E31" s="79">
        <v>4</v>
      </c>
      <c r="F31" s="79">
        <v>2</v>
      </c>
    </row>
    <row r="32" spans="1:6">
      <c r="A32" s="79" t="s">
        <v>171</v>
      </c>
      <c r="B32" s="80">
        <v>116250</v>
      </c>
      <c r="C32" s="79" t="s">
        <v>143</v>
      </c>
      <c r="D32" s="81">
        <v>2325</v>
      </c>
      <c r="E32" s="79">
        <v>3</v>
      </c>
      <c r="F32" s="79">
        <v>2</v>
      </c>
    </row>
    <row r="33" spans="1:6">
      <c r="A33" s="79" t="s">
        <v>172</v>
      </c>
      <c r="B33" s="80">
        <v>120250</v>
      </c>
      <c r="C33" s="79" t="s">
        <v>136</v>
      </c>
      <c r="D33" s="81">
        <v>2405</v>
      </c>
      <c r="E33" s="79">
        <v>4</v>
      </c>
      <c r="F33" s="79">
        <v>3</v>
      </c>
    </row>
    <row r="34" spans="1:6">
      <c r="A34" s="79" t="s">
        <v>173</v>
      </c>
      <c r="B34" s="80">
        <v>124250</v>
      </c>
      <c r="C34" s="79" t="s">
        <v>146</v>
      </c>
      <c r="D34" s="81">
        <v>2485</v>
      </c>
      <c r="E34" s="79">
        <v>3</v>
      </c>
      <c r="F34" s="79">
        <v>3</v>
      </c>
    </row>
    <row r="35" spans="1:6">
      <c r="A35" s="79" t="s">
        <v>174</v>
      </c>
      <c r="B35" s="80">
        <v>128250</v>
      </c>
      <c r="C35" s="79" t="s">
        <v>148</v>
      </c>
      <c r="D35" s="81">
        <v>2565</v>
      </c>
      <c r="E35" s="79">
        <v>4</v>
      </c>
      <c r="F35" s="79">
        <v>2</v>
      </c>
    </row>
    <row r="36" spans="1:6">
      <c r="A36" s="79" t="s">
        <v>175</v>
      </c>
      <c r="B36" s="80">
        <v>91000</v>
      </c>
      <c r="C36" s="79" t="s">
        <v>136</v>
      </c>
      <c r="D36" s="81">
        <v>1820</v>
      </c>
      <c r="E36" s="79">
        <v>3</v>
      </c>
      <c r="F36" s="79">
        <v>2</v>
      </c>
    </row>
    <row r="37" spans="1:6">
      <c r="A37" s="79" t="s">
        <v>176</v>
      </c>
      <c r="B37" s="80">
        <v>132250</v>
      </c>
      <c r="C37" s="79" t="s">
        <v>138</v>
      </c>
      <c r="D37" s="81">
        <v>2645</v>
      </c>
      <c r="E37" s="79">
        <v>4</v>
      </c>
      <c r="F37" s="79">
        <v>3</v>
      </c>
    </row>
    <row r="38" spans="1:6">
      <c r="A38" s="79" t="s">
        <v>177</v>
      </c>
      <c r="B38" s="80">
        <v>136250</v>
      </c>
      <c r="C38" s="79" t="s">
        <v>141</v>
      </c>
      <c r="D38" s="81">
        <v>2725</v>
      </c>
      <c r="E38" s="79">
        <v>4</v>
      </c>
      <c r="F38" s="79">
        <v>4</v>
      </c>
    </row>
    <row r="39" spans="1:6">
      <c r="A39" s="79" t="s">
        <v>178</v>
      </c>
      <c r="B39" s="80">
        <v>140250</v>
      </c>
      <c r="C39" s="79" t="s">
        <v>143</v>
      </c>
      <c r="D39" s="81">
        <v>2805</v>
      </c>
      <c r="E39" s="79">
        <v>3</v>
      </c>
      <c r="F39" s="79">
        <v>2</v>
      </c>
    </row>
    <row r="40" spans="1:6">
      <c r="A40" s="79" t="s">
        <v>179</v>
      </c>
      <c r="B40" s="80">
        <v>95000</v>
      </c>
      <c r="C40" s="79" t="s">
        <v>146</v>
      </c>
      <c r="D40" s="81">
        <v>1900</v>
      </c>
      <c r="E40" s="79">
        <v>2</v>
      </c>
      <c r="F40" s="79">
        <v>2</v>
      </c>
    </row>
    <row r="41" spans="1:6">
      <c r="A41" s="79" t="s">
        <v>180</v>
      </c>
      <c r="B41" s="80">
        <v>99000</v>
      </c>
      <c r="C41" s="79" t="s">
        <v>148</v>
      </c>
      <c r="D41" s="81">
        <v>1980</v>
      </c>
      <c r="E41" s="79">
        <v>3</v>
      </c>
      <c r="F41" s="79">
        <v>1</v>
      </c>
    </row>
    <row r="42" spans="1:6">
      <c r="A42" s="79" t="s">
        <v>181</v>
      </c>
      <c r="B42" s="80">
        <v>103000</v>
      </c>
      <c r="C42" s="79" t="s">
        <v>138</v>
      </c>
      <c r="D42" s="81">
        <v>2060</v>
      </c>
      <c r="E42" s="79">
        <v>4</v>
      </c>
      <c r="F42" s="79">
        <v>2</v>
      </c>
    </row>
    <row r="43" spans="1:6">
      <c r="A43" s="79" t="s">
        <v>182</v>
      </c>
      <c r="B43" s="80">
        <v>107000</v>
      </c>
      <c r="C43" s="79" t="s">
        <v>141</v>
      </c>
      <c r="D43" s="81">
        <v>2140</v>
      </c>
      <c r="E43" s="79">
        <v>4</v>
      </c>
      <c r="F43" s="79">
        <v>2</v>
      </c>
    </row>
    <row r="44" spans="1:6">
      <c r="A44" s="79" t="s">
        <v>183</v>
      </c>
      <c r="B44" s="80">
        <v>111000</v>
      </c>
      <c r="C44" s="79" t="s">
        <v>143</v>
      </c>
      <c r="D44" s="81">
        <v>2220</v>
      </c>
      <c r="E44" s="79">
        <v>4</v>
      </c>
      <c r="F44" s="79">
        <v>3</v>
      </c>
    </row>
    <row r="45" spans="1:6">
      <c r="A45" s="79" t="s">
        <v>184</v>
      </c>
      <c r="B45" s="80">
        <v>115000</v>
      </c>
      <c r="C45" s="79" t="s">
        <v>136</v>
      </c>
      <c r="D45" s="81">
        <v>2300</v>
      </c>
      <c r="E45" s="79">
        <v>3</v>
      </c>
      <c r="F45" s="79">
        <v>3</v>
      </c>
    </row>
    <row r="46" spans="1:6">
      <c r="A46" s="79" t="s">
        <v>185</v>
      </c>
      <c r="B46" s="80">
        <v>132000</v>
      </c>
      <c r="C46" s="79" t="s">
        <v>146</v>
      </c>
      <c r="D46" s="81">
        <v>2640</v>
      </c>
      <c r="E46" s="79">
        <v>3</v>
      </c>
      <c r="F46" s="79">
        <v>1</v>
      </c>
    </row>
    <row r="47" spans="1:6">
      <c r="A47" s="79" t="s">
        <v>186</v>
      </c>
      <c r="B47" s="80">
        <v>119000</v>
      </c>
      <c r="C47" s="79" t="s">
        <v>146</v>
      </c>
      <c r="D47" s="81">
        <v>2380</v>
      </c>
      <c r="E47" s="79">
        <v>3</v>
      </c>
      <c r="F47" s="79">
        <v>2</v>
      </c>
    </row>
    <row r="48" spans="1:6">
      <c r="A48" s="79" t="s">
        <v>187</v>
      </c>
      <c r="B48" s="80">
        <v>123000</v>
      </c>
      <c r="C48" s="79" t="s">
        <v>148</v>
      </c>
      <c r="D48" s="81">
        <v>2460</v>
      </c>
      <c r="E48" s="79">
        <v>4</v>
      </c>
      <c r="F48" s="79">
        <v>2</v>
      </c>
    </row>
    <row r="49" spans="1:6">
      <c r="A49" s="79" t="s">
        <v>188</v>
      </c>
      <c r="B49" s="80">
        <v>127000</v>
      </c>
      <c r="C49" s="79" t="s">
        <v>138</v>
      </c>
      <c r="D49" s="81">
        <v>2540</v>
      </c>
      <c r="E49" s="79">
        <v>3</v>
      </c>
      <c r="F49" s="79">
        <v>1</v>
      </c>
    </row>
    <row r="50" spans="1:6">
      <c r="A50" s="79" t="s">
        <v>189</v>
      </c>
      <c r="B50" s="80">
        <v>131000</v>
      </c>
      <c r="C50" s="79" t="s">
        <v>141</v>
      </c>
      <c r="D50" s="81">
        <v>2620</v>
      </c>
      <c r="E50" s="79">
        <v>2</v>
      </c>
      <c r="F50" s="79">
        <v>3</v>
      </c>
    </row>
    <row r="51" spans="1:6">
      <c r="A51" s="79" t="s">
        <v>190</v>
      </c>
      <c r="B51" s="80">
        <v>135000</v>
      </c>
      <c r="C51" s="79" t="s">
        <v>143</v>
      </c>
      <c r="D51" s="81">
        <v>2700</v>
      </c>
      <c r="E51" s="79">
        <v>3</v>
      </c>
      <c r="F51" s="79">
        <v>2</v>
      </c>
    </row>
    <row r="52" spans="1:6">
      <c r="A52" s="79" t="s">
        <v>191</v>
      </c>
      <c r="B52" s="80">
        <v>139000</v>
      </c>
      <c r="C52" s="79" t="s">
        <v>136</v>
      </c>
      <c r="D52" s="81">
        <v>2780</v>
      </c>
      <c r="E52" s="79">
        <v>4</v>
      </c>
      <c r="F52" s="79">
        <v>2</v>
      </c>
    </row>
    <row r="53" spans="1:6">
      <c r="A53" s="79" t="s">
        <v>192</v>
      </c>
      <c r="B53" s="80">
        <v>143000</v>
      </c>
      <c r="C53" s="79" t="s">
        <v>146</v>
      </c>
      <c r="D53" s="81">
        <v>2860</v>
      </c>
      <c r="E53" s="79">
        <v>3</v>
      </c>
      <c r="F53" s="79">
        <v>2</v>
      </c>
    </row>
    <row r="54" spans="1:6">
      <c r="A54" s="79" t="s">
        <v>193</v>
      </c>
      <c r="B54" s="80">
        <v>147000</v>
      </c>
      <c r="C54" s="79" t="s">
        <v>148</v>
      </c>
      <c r="D54" s="81">
        <v>2940</v>
      </c>
      <c r="E54" s="79">
        <v>4</v>
      </c>
      <c r="F54" s="79">
        <v>3</v>
      </c>
    </row>
    <row r="55" spans="1:6">
      <c r="A55" s="79" t="s">
        <v>194</v>
      </c>
      <c r="B55" s="80">
        <v>130500</v>
      </c>
      <c r="C55" s="79" t="s">
        <v>138</v>
      </c>
      <c r="D55" s="81">
        <v>2610</v>
      </c>
      <c r="E55" s="79">
        <v>3</v>
      </c>
      <c r="F55" s="79">
        <v>3</v>
      </c>
    </row>
    <row r="56" spans="1:6">
      <c r="A56" s="79" t="s">
        <v>195</v>
      </c>
      <c r="B56" s="80">
        <v>133500</v>
      </c>
      <c r="C56" s="79" t="s">
        <v>141</v>
      </c>
      <c r="D56" s="81">
        <v>2670</v>
      </c>
      <c r="E56" s="79">
        <v>4</v>
      </c>
      <c r="F56" s="79">
        <v>2</v>
      </c>
    </row>
    <row r="57" spans="1:6">
      <c r="A57" s="79" t="s">
        <v>196</v>
      </c>
      <c r="B57" s="80">
        <v>135000</v>
      </c>
      <c r="C57" s="79" t="s">
        <v>148</v>
      </c>
      <c r="D57" s="81">
        <v>2700</v>
      </c>
      <c r="E57" s="79">
        <v>2</v>
      </c>
      <c r="F57" s="79">
        <v>3</v>
      </c>
    </row>
    <row r="58" spans="1:6">
      <c r="A58" s="79" t="s">
        <v>197</v>
      </c>
      <c r="B58" s="80">
        <v>136500</v>
      </c>
      <c r="C58" s="79" t="s">
        <v>143</v>
      </c>
      <c r="D58" s="81">
        <v>2730</v>
      </c>
      <c r="E58" s="79">
        <v>4</v>
      </c>
      <c r="F58" s="79">
        <v>3</v>
      </c>
    </row>
    <row r="59" spans="1:6">
      <c r="A59" s="79" t="s">
        <v>198</v>
      </c>
      <c r="B59" s="80">
        <v>139500</v>
      </c>
      <c r="C59" s="79" t="s">
        <v>136</v>
      </c>
      <c r="D59" s="81">
        <v>2790</v>
      </c>
      <c r="E59" s="79">
        <v>4</v>
      </c>
      <c r="F59" s="79">
        <v>4</v>
      </c>
    </row>
    <row r="60" spans="1:6">
      <c r="A60" s="79" t="s">
        <v>199</v>
      </c>
      <c r="B60" s="80">
        <v>142500</v>
      </c>
      <c r="C60" s="79" t="s">
        <v>146</v>
      </c>
      <c r="D60" s="81">
        <v>2850</v>
      </c>
      <c r="E60" s="79">
        <v>3</v>
      </c>
      <c r="F60" s="79">
        <v>2</v>
      </c>
    </row>
    <row r="61" spans="1:6">
      <c r="A61" s="79" t="s">
        <v>200</v>
      </c>
      <c r="B61" s="80">
        <v>145500</v>
      </c>
      <c r="C61" s="79" t="s">
        <v>148</v>
      </c>
      <c r="D61" s="81">
        <v>2910</v>
      </c>
      <c r="E61" s="79">
        <v>3</v>
      </c>
      <c r="F61" s="79">
        <v>2</v>
      </c>
    </row>
    <row r="62" spans="1:6">
      <c r="A62" s="79" t="s">
        <v>201</v>
      </c>
      <c r="B62" s="80">
        <v>148500</v>
      </c>
      <c r="C62" s="79" t="s">
        <v>138</v>
      </c>
      <c r="D62" s="81">
        <v>2970</v>
      </c>
      <c r="E62" s="79">
        <v>2</v>
      </c>
      <c r="F62" s="79">
        <v>2</v>
      </c>
    </row>
    <row r="63" spans="1:6">
      <c r="A63" s="79" t="s">
        <v>202</v>
      </c>
      <c r="B63" s="80">
        <v>151500</v>
      </c>
      <c r="C63" s="79" t="s">
        <v>141</v>
      </c>
      <c r="D63" s="81">
        <v>3030</v>
      </c>
      <c r="E63" s="79">
        <v>3</v>
      </c>
      <c r="F63" s="79">
        <v>1</v>
      </c>
    </row>
    <row r="64" spans="1:6">
      <c r="A64" s="79" t="s">
        <v>203</v>
      </c>
      <c r="B64" s="80">
        <v>154500</v>
      </c>
      <c r="C64" s="79" t="s">
        <v>143</v>
      </c>
      <c r="D64" s="81">
        <v>3090</v>
      </c>
      <c r="E64" s="79">
        <v>4</v>
      </c>
      <c r="F64" s="79">
        <v>2</v>
      </c>
    </row>
    <row r="65" spans="1:6">
      <c r="A65" s="79" t="s">
        <v>204</v>
      </c>
      <c r="B65" s="80">
        <v>80500</v>
      </c>
      <c r="C65" s="79" t="s">
        <v>136</v>
      </c>
      <c r="D65" s="81">
        <v>1610</v>
      </c>
      <c r="E65" s="79">
        <v>4</v>
      </c>
      <c r="F65" s="79">
        <v>2</v>
      </c>
    </row>
    <row r="66" spans="1:6">
      <c r="A66" s="79" t="s">
        <v>205</v>
      </c>
      <c r="B66" s="80">
        <v>84500</v>
      </c>
      <c r="C66" s="79" t="s">
        <v>146</v>
      </c>
      <c r="D66" s="81">
        <v>1690</v>
      </c>
      <c r="E66" s="79">
        <v>4</v>
      </c>
      <c r="F66" s="79">
        <v>3</v>
      </c>
    </row>
    <row r="67" spans="1:6">
      <c r="A67" s="79" t="s">
        <v>206</v>
      </c>
      <c r="B67" s="80">
        <v>88500</v>
      </c>
      <c r="C67" s="79" t="s">
        <v>148</v>
      </c>
      <c r="D67" s="81">
        <v>1770</v>
      </c>
      <c r="E67" s="79">
        <v>3</v>
      </c>
      <c r="F67" s="79">
        <v>2</v>
      </c>
    </row>
    <row r="68" spans="1:6">
      <c r="A68" s="79" t="s">
        <v>207</v>
      </c>
      <c r="B68" s="80">
        <v>138000</v>
      </c>
      <c r="C68" s="79" t="s">
        <v>138</v>
      </c>
      <c r="D68" s="81">
        <v>2760</v>
      </c>
      <c r="E68" s="79">
        <v>3</v>
      </c>
      <c r="F68" s="79">
        <v>2</v>
      </c>
    </row>
    <row r="69" spans="1:6">
      <c r="A69" s="79" t="s">
        <v>208</v>
      </c>
      <c r="B69" s="80">
        <v>92500</v>
      </c>
      <c r="C69" s="79" t="s">
        <v>138</v>
      </c>
      <c r="D69" s="81">
        <v>1850</v>
      </c>
      <c r="E69" s="79">
        <v>3</v>
      </c>
      <c r="F69" s="79">
        <v>3</v>
      </c>
    </row>
    <row r="70" spans="1:6">
      <c r="A70" s="79" t="s">
        <v>209</v>
      </c>
      <c r="B70" s="80">
        <v>96500</v>
      </c>
      <c r="C70" s="79" t="s">
        <v>141</v>
      </c>
      <c r="D70" s="81">
        <v>1930</v>
      </c>
      <c r="E70" s="79">
        <v>4</v>
      </c>
      <c r="F70" s="79">
        <v>2</v>
      </c>
    </row>
    <row r="71" spans="1:6">
      <c r="A71" s="79" t="s">
        <v>210</v>
      </c>
      <c r="B71" s="80">
        <v>100500</v>
      </c>
      <c r="C71" s="79" t="s">
        <v>143</v>
      </c>
      <c r="D71" s="81">
        <v>2010</v>
      </c>
      <c r="E71" s="79">
        <v>3</v>
      </c>
      <c r="F71" s="79">
        <v>1</v>
      </c>
    </row>
    <row r="72" spans="1:6">
      <c r="A72" s="79" t="s">
        <v>211</v>
      </c>
      <c r="B72" s="80">
        <v>104500</v>
      </c>
      <c r="C72" s="79" t="s">
        <v>136</v>
      </c>
      <c r="D72" s="81">
        <v>2090</v>
      </c>
      <c r="E72" s="79">
        <v>2</v>
      </c>
      <c r="F72" s="79">
        <v>3</v>
      </c>
    </row>
    <row r="73" spans="1:6">
      <c r="A73" s="79" t="s">
        <v>212</v>
      </c>
      <c r="B73" s="80">
        <v>108500</v>
      </c>
      <c r="C73" s="79" t="s">
        <v>146</v>
      </c>
      <c r="D73" s="81">
        <v>2170</v>
      </c>
      <c r="E73" s="79">
        <v>3</v>
      </c>
      <c r="F73" s="79">
        <v>2</v>
      </c>
    </row>
    <row r="74" spans="1:6">
      <c r="A74" s="79" t="s">
        <v>213</v>
      </c>
      <c r="B74" s="80">
        <v>112500</v>
      </c>
      <c r="C74" s="79" t="s">
        <v>148</v>
      </c>
      <c r="D74" s="81">
        <v>2250</v>
      </c>
      <c r="E74" s="79">
        <v>4</v>
      </c>
      <c r="F74" s="79">
        <v>2</v>
      </c>
    </row>
    <row r="75" spans="1:6">
      <c r="A75" s="79" t="s">
        <v>214</v>
      </c>
      <c r="B75" s="80">
        <v>116500</v>
      </c>
      <c r="C75" s="79" t="s">
        <v>138</v>
      </c>
      <c r="D75" s="81">
        <v>2330</v>
      </c>
      <c r="E75" s="79">
        <v>3</v>
      </c>
      <c r="F75" s="79">
        <v>2</v>
      </c>
    </row>
    <row r="76" spans="1:6">
      <c r="A76" s="79" t="s">
        <v>215</v>
      </c>
      <c r="B76" s="80">
        <v>120500</v>
      </c>
      <c r="C76" s="79" t="s">
        <v>141</v>
      </c>
      <c r="D76" s="81">
        <v>2410</v>
      </c>
      <c r="E76" s="79">
        <v>4</v>
      </c>
      <c r="F76" s="79">
        <v>3</v>
      </c>
    </row>
    <row r="77" spans="1:6">
      <c r="A77" s="79" t="s">
        <v>216</v>
      </c>
      <c r="B77" s="80">
        <v>124500</v>
      </c>
      <c r="C77" s="79" t="s">
        <v>143</v>
      </c>
      <c r="D77" s="81">
        <v>2490</v>
      </c>
      <c r="E77" s="79">
        <v>3</v>
      </c>
      <c r="F77" s="79">
        <v>3</v>
      </c>
    </row>
    <row r="78" spans="1:6">
      <c r="A78" s="79" t="s">
        <v>217</v>
      </c>
      <c r="B78" s="80">
        <v>128500</v>
      </c>
      <c r="C78" s="79" t="s">
        <v>136</v>
      </c>
      <c r="D78" s="81">
        <v>2570</v>
      </c>
      <c r="E78" s="79">
        <v>4</v>
      </c>
      <c r="F78" s="79">
        <v>2</v>
      </c>
    </row>
    <row r="79" spans="1:6">
      <c r="A79" s="79" t="s">
        <v>218</v>
      </c>
      <c r="B79" s="80">
        <v>141000</v>
      </c>
      <c r="C79" s="79" t="s">
        <v>141</v>
      </c>
      <c r="D79" s="81">
        <v>2820</v>
      </c>
      <c r="E79" s="79">
        <v>4</v>
      </c>
      <c r="F79" s="79">
        <v>2</v>
      </c>
    </row>
    <row r="80" spans="1:6">
      <c r="A80" s="79" t="s">
        <v>219</v>
      </c>
      <c r="B80" s="80">
        <v>132500</v>
      </c>
      <c r="C80" s="79" t="s">
        <v>146</v>
      </c>
      <c r="D80" s="81">
        <v>2650</v>
      </c>
      <c r="E80" s="79">
        <v>4</v>
      </c>
      <c r="F80" s="79">
        <v>3</v>
      </c>
    </row>
    <row r="81" spans="1:6">
      <c r="A81" s="79" t="s">
        <v>220</v>
      </c>
      <c r="B81" s="80">
        <v>136500</v>
      </c>
      <c r="C81" s="79" t="s">
        <v>148</v>
      </c>
      <c r="D81" s="81">
        <v>2730</v>
      </c>
      <c r="E81" s="79">
        <v>4</v>
      </c>
      <c r="F81" s="79">
        <v>4</v>
      </c>
    </row>
    <row r="82" spans="1:6">
      <c r="A82" s="79" t="s">
        <v>221</v>
      </c>
      <c r="B82" s="80">
        <v>140500</v>
      </c>
      <c r="C82" s="79" t="s">
        <v>138</v>
      </c>
      <c r="D82" s="81">
        <v>2810</v>
      </c>
      <c r="E82" s="79">
        <v>3</v>
      </c>
      <c r="F82" s="79">
        <v>2</v>
      </c>
    </row>
    <row r="83" spans="1:6">
      <c r="A83" s="79" t="s">
        <v>222</v>
      </c>
      <c r="B83" s="80">
        <v>144500</v>
      </c>
      <c r="C83" s="79" t="s">
        <v>141</v>
      </c>
      <c r="D83" s="81">
        <v>2890</v>
      </c>
      <c r="E83" s="79">
        <v>3</v>
      </c>
      <c r="F83" s="79">
        <v>2</v>
      </c>
    </row>
    <row r="84" spans="1:6">
      <c r="A84" s="79" t="s">
        <v>223</v>
      </c>
      <c r="B84" s="80">
        <v>148500</v>
      </c>
      <c r="C84" s="79" t="s">
        <v>143</v>
      </c>
      <c r="D84" s="81">
        <v>2970</v>
      </c>
      <c r="E84" s="79">
        <v>2</v>
      </c>
      <c r="F84" s="79">
        <v>2</v>
      </c>
    </row>
    <row r="85" spans="1:6">
      <c r="A85" s="79" t="s">
        <v>224</v>
      </c>
      <c r="B85" s="80">
        <v>129750</v>
      </c>
      <c r="C85" s="79" t="s">
        <v>136</v>
      </c>
      <c r="D85" s="81">
        <v>2595</v>
      </c>
      <c r="E85" s="79">
        <v>3</v>
      </c>
      <c r="F85" s="79">
        <v>1</v>
      </c>
    </row>
    <row r="86" spans="1:6">
      <c r="A86" s="79" t="s">
        <v>225</v>
      </c>
      <c r="B86" s="80">
        <v>132750</v>
      </c>
      <c r="C86" s="79" t="s">
        <v>146</v>
      </c>
      <c r="D86" s="81">
        <v>2655</v>
      </c>
      <c r="E86" s="79">
        <v>4</v>
      </c>
      <c r="F86" s="79">
        <v>2</v>
      </c>
    </row>
    <row r="87" spans="1:6">
      <c r="A87" s="79" t="s">
        <v>226</v>
      </c>
      <c r="B87" s="80">
        <v>135750</v>
      </c>
      <c r="C87" s="79" t="s">
        <v>148</v>
      </c>
      <c r="D87" s="81">
        <v>2715</v>
      </c>
      <c r="E87" s="79">
        <v>4</v>
      </c>
      <c r="F87" s="79">
        <v>2</v>
      </c>
    </row>
    <row r="88" spans="1:6">
      <c r="A88" s="79" t="s">
        <v>227</v>
      </c>
      <c r="B88" s="80">
        <v>138750</v>
      </c>
      <c r="C88" s="79" t="s">
        <v>138</v>
      </c>
      <c r="D88" s="81">
        <v>2775</v>
      </c>
      <c r="E88" s="79">
        <v>4</v>
      </c>
      <c r="F88" s="79">
        <v>3</v>
      </c>
    </row>
    <row r="89" spans="1:6">
      <c r="A89" s="79" t="s">
        <v>228</v>
      </c>
      <c r="B89" s="80">
        <v>141750</v>
      </c>
      <c r="C89" s="79" t="s">
        <v>141</v>
      </c>
      <c r="D89" s="81">
        <v>2835</v>
      </c>
      <c r="E89" s="79">
        <v>3</v>
      </c>
      <c r="F89" s="79">
        <v>3</v>
      </c>
    </row>
    <row r="90" spans="1:6">
      <c r="A90" s="79" t="s">
        <v>229</v>
      </c>
      <c r="B90" s="80">
        <v>144000</v>
      </c>
      <c r="C90" s="79" t="s">
        <v>143</v>
      </c>
      <c r="D90" s="81">
        <v>2880</v>
      </c>
      <c r="E90" s="79">
        <v>3</v>
      </c>
      <c r="F90" s="79">
        <v>2</v>
      </c>
    </row>
    <row r="91" spans="1:6">
      <c r="A91" s="79" t="s">
        <v>230</v>
      </c>
      <c r="B91" s="80">
        <v>144750</v>
      </c>
      <c r="C91" s="79" t="s">
        <v>143</v>
      </c>
      <c r="D91" s="81">
        <v>2895</v>
      </c>
      <c r="E91" s="79">
        <v>3</v>
      </c>
      <c r="F91" s="79">
        <v>2</v>
      </c>
    </row>
    <row r="92" spans="1:6">
      <c r="A92" s="79" t="s">
        <v>231</v>
      </c>
      <c r="B92" s="80">
        <v>147750</v>
      </c>
      <c r="C92" s="79" t="s">
        <v>136</v>
      </c>
      <c r="D92" s="81">
        <v>2955</v>
      </c>
      <c r="E92" s="79">
        <v>4</v>
      </c>
      <c r="F92" s="79">
        <v>2</v>
      </c>
    </row>
    <row r="93" spans="1:6">
      <c r="A93" s="79" t="s">
        <v>232</v>
      </c>
      <c r="B93" s="80">
        <v>150750</v>
      </c>
      <c r="C93" s="79" t="s">
        <v>146</v>
      </c>
      <c r="D93" s="81">
        <v>3015</v>
      </c>
      <c r="E93" s="79">
        <v>3</v>
      </c>
      <c r="F93" s="79">
        <v>1</v>
      </c>
    </row>
    <row r="94" spans="1:6">
      <c r="A94" s="79" t="s">
        <v>233</v>
      </c>
      <c r="B94" s="80">
        <v>153750</v>
      </c>
      <c r="C94" s="79" t="s">
        <v>148</v>
      </c>
      <c r="D94" s="81">
        <v>3075</v>
      </c>
      <c r="E94" s="79">
        <v>2</v>
      </c>
      <c r="F94" s="79">
        <v>3</v>
      </c>
    </row>
    <row r="95" spans="1:6">
      <c r="A95" s="79" t="s">
        <v>234</v>
      </c>
      <c r="B95" s="80">
        <v>79750</v>
      </c>
      <c r="C95" s="79" t="s">
        <v>138</v>
      </c>
      <c r="D95" s="81">
        <v>1595</v>
      </c>
      <c r="E95" s="79">
        <v>3</v>
      </c>
      <c r="F95" s="79">
        <v>2</v>
      </c>
    </row>
    <row r="96" spans="1:6">
      <c r="A96" s="79" t="s">
        <v>235</v>
      </c>
      <c r="B96" s="80">
        <v>83750</v>
      </c>
      <c r="C96" s="79" t="s">
        <v>141</v>
      </c>
      <c r="D96" s="81">
        <v>1675</v>
      </c>
      <c r="E96" s="79">
        <v>4</v>
      </c>
      <c r="F96" s="79">
        <v>2</v>
      </c>
    </row>
    <row r="97" spans="1:6">
      <c r="A97" s="79" t="s">
        <v>236</v>
      </c>
      <c r="B97" s="80">
        <v>87750</v>
      </c>
      <c r="C97" s="79" t="s">
        <v>143</v>
      </c>
      <c r="D97" s="81">
        <v>1755</v>
      </c>
      <c r="E97" s="79">
        <v>3</v>
      </c>
      <c r="F97" s="79">
        <v>2</v>
      </c>
    </row>
    <row r="98" spans="1:6">
      <c r="A98" s="79" t="s">
        <v>237</v>
      </c>
      <c r="B98" s="80">
        <v>91750</v>
      </c>
      <c r="C98" s="79" t="s">
        <v>136</v>
      </c>
      <c r="D98" s="81">
        <v>1835</v>
      </c>
      <c r="E98" s="79">
        <v>4</v>
      </c>
      <c r="F98" s="79">
        <v>3</v>
      </c>
    </row>
    <row r="99" spans="1:6">
      <c r="A99" s="79" t="s">
        <v>238</v>
      </c>
      <c r="B99" s="80">
        <v>95750</v>
      </c>
      <c r="C99" s="79" t="s">
        <v>146</v>
      </c>
      <c r="D99" s="81">
        <v>1915</v>
      </c>
      <c r="E99" s="79">
        <v>3</v>
      </c>
      <c r="F99" s="79">
        <v>3</v>
      </c>
    </row>
    <row r="100" spans="1:6">
      <c r="A100" s="79" t="s">
        <v>239</v>
      </c>
      <c r="B100" s="80">
        <v>99750</v>
      </c>
      <c r="C100" s="79" t="s">
        <v>148</v>
      </c>
      <c r="D100" s="81">
        <v>1995</v>
      </c>
      <c r="E100" s="79">
        <v>4</v>
      </c>
      <c r="F100" s="79">
        <v>2</v>
      </c>
    </row>
    <row r="101" spans="1:6">
      <c r="A101" s="79" t="s">
        <v>240</v>
      </c>
      <c r="B101" s="80">
        <v>147000</v>
      </c>
      <c r="C101" s="79" t="s">
        <v>136</v>
      </c>
      <c r="D101" s="81">
        <v>2940</v>
      </c>
      <c r="E101" s="79">
        <v>4</v>
      </c>
      <c r="F101" s="79">
        <v>3</v>
      </c>
    </row>
    <row r="102" spans="1:6">
      <c r="A102" s="79" t="s">
        <v>241</v>
      </c>
      <c r="B102" s="80">
        <v>103750</v>
      </c>
      <c r="C102" s="79" t="s">
        <v>138</v>
      </c>
      <c r="D102" s="81">
        <v>2075</v>
      </c>
      <c r="E102" s="79">
        <v>4</v>
      </c>
      <c r="F102" s="79">
        <v>3</v>
      </c>
    </row>
    <row r="103" spans="1:6">
      <c r="A103" s="79" t="s">
        <v>242</v>
      </c>
      <c r="B103" s="80">
        <v>107750</v>
      </c>
      <c r="C103" s="79" t="s">
        <v>141</v>
      </c>
      <c r="D103" s="81">
        <v>2155</v>
      </c>
      <c r="E103" s="79">
        <v>4</v>
      </c>
      <c r="F103" s="79">
        <v>4</v>
      </c>
    </row>
    <row r="104" spans="1:6">
      <c r="A104" s="79" t="s">
        <v>243</v>
      </c>
      <c r="B104" s="80">
        <v>111750</v>
      </c>
      <c r="C104" s="79" t="s">
        <v>143</v>
      </c>
      <c r="D104" s="81">
        <v>2235</v>
      </c>
      <c r="E104" s="79">
        <v>3</v>
      </c>
      <c r="F104" s="79">
        <v>2</v>
      </c>
    </row>
    <row r="105" spans="1:6">
      <c r="A105" s="79" t="s">
        <v>244</v>
      </c>
      <c r="B105" s="80">
        <v>115750</v>
      </c>
      <c r="C105" s="79" t="s">
        <v>136</v>
      </c>
      <c r="D105" s="81">
        <v>2315</v>
      </c>
      <c r="E105" s="79">
        <v>3</v>
      </c>
      <c r="F105" s="79">
        <v>2</v>
      </c>
    </row>
    <row r="106" spans="1:6">
      <c r="A106" s="79" t="s">
        <v>245</v>
      </c>
      <c r="B106" s="80">
        <v>119750</v>
      </c>
      <c r="C106" s="79" t="s">
        <v>146</v>
      </c>
      <c r="D106" s="81">
        <v>2395</v>
      </c>
      <c r="E106" s="79">
        <v>2</v>
      </c>
      <c r="F106" s="79">
        <v>2</v>
      </c>
    </row>
    <row r="107" spans="1:6">
      <c r="A107" s="79" t="s">
        <v>246</v>
      </c>
      <c r="B107" s="80">
        <v>123750</v>
      </c>
      <c r="C107" s="79" t="s">
        <v>148</v>
      </c>
      <c r="D107" s="81">
        <v>2475</v>
      </c>
      <c r="E107" s="79">
        <v>3</v>
      </c>
      <c r="F107" s="79">
        <v>1</v>
      </c>
    </row>
    <row r="108" spans="1:6">
      <c r="A108" s="79" t="s">
        <v>247</v>
      </c>
      <c r="B108" s="80">
        <v>127750</v>
      </c>
      <c r="C108" s="79" t="s">
        <v>138</v>
      </c>
      <c r="D108" s="81">
        <v>2555</v>
      </c>
      <c r="E108" s="79">
        <v>4</v>
      </c>
      <c r="F108" s="79">
        <v>2</v>
      </c>
    </row>
    <row r="109" spans="1:6">
      <c r="A109" s="79" t="s">
        <v>248</v>
      </c>
      <c r="B109" s="80">
        <v>131750</v>
      </c>
      <c r="C109" s="79" t="s">
        <v>141</v>
      </c>
      <c r="D109" s="81">
        <v>2635</v>
      </c>
      <c r="E109" s="79">
        <v>4</v>
      </c>
      <c r="F109" s="79">
        <v>2</v>
      </c>
    </row>
    <row r="110" spans="1:6">
      <c r="A110" s="79" t="s">
        <v>249</v>
      </c>
      <c r="B110" s="80">
        <v>135750</v>
      </c>
      <c r="C110" s="79" t="s">
        <v>143</v>
      </c>
      <c r="D110" s="81">
        <v>2715</v>
      </c>
      <c r="E110" s="79">
        <v>4</v>
      </c>
      <c r="F110" s="79">
        <v>3</v>
      </c>
    </row>
    <row r="111" spans="1:6">
      <c r="A111" s="79" t="s">
        <v>250</v>
      </c>
      <c r="B111" s="80">
        <v>139750</v>
      </c>
      <c r="C111" s="79" t="s">
        <v>136</v>
      </c>
      <c r="D111" s="81">
        <v>2795</v>
      </c>
      <c r="E111" s="79">
        <v>3</v>
      </c>
      <c r="F111" s="79">
        <v>2</v>
      </c>
    </row>
    <row r="112" spans="1:6">
      <c r="A112" s="79" t="s">
        <v>251</v>
      </c>
      <c r="B112" s="80">
        <v>150000</v>
      </c>
      <c r="C112" s="79" t="s">
        <v>146</v>
      </c>
      <c r="D112" s="81">
        <v>3000</v>
      </c>
      <c r="E112" s="79">
        <v>3</v>
      </c>
      <c r="F112" s="79">
        <v>3</v>
      </c>
    </row>
    <row r="113" spans="1:6">
      <c r="A113" s="79" t="s">
        <v>252</v>
      </c>
      <c r="B113" s="80">
        <v>143750</v>
      </c>
      <c r="C113" s="79" t="s">
        <v>146</v>
      </c>
      <c r="D113" s="81">
        <v>2875</v>
      </c>
      <c r="E113" s="79">
        <v>3</v>
      </c>
      <c r="F113" s="79">
        <v>3</v>
      </c>
    </row>
    <row r="114" spans="1:6">
      <c r="A114" s="79" t="s">
        <v>253</v>
      </c>
      <c r="B114" s="80">
        <v>147750</v>
      </c>
      <c r="C114" s="79" t="s">
        <v>148</v>
      </c>
      <c r="D114" s="81">
        <v>2955</v>
      </c>
      <c r="E114" s="79">
        <v>4</v>
      </c>
      <c r="F114" s="79">
        <v>2</v>
      </c>
    </row>
    <row r="115" spans="1:6">
      <c r="A115" s="79" t="s">
        <v>254</v>
      </c>
      <c r="B115" s="80">
        <v>131250</v>
      </c>
      <c r="C115" s="79" t="s">
        <v>138</v>
      </c>
      <c r="D115" s="81">
        <v>2625</v>
      </c>
      <c r="E115" s="79">
        <v>3</v>
      </c>
      <c r="F115" s="79">
        <v>1</v>
      </c>
    </row>
    <row r="116" spans="1:6">
      <c r="A116" s="79" t="s">
        <v>255</v>
      </c>
      <c r="B116" s="80">
        <v>134250</v>
      </c>
      <c r="C116" s="79" t="s">
        <v>141</v>
      </c>
      <c r="D116" s="81">
        <v>2685</v>
      </c>
      <c r="E116" s="79">
        <v>2</v>
      </c>
      <c r="F116" s="79">
        <v>3</v>
      </c>
    </row>
    <row r="117" spans="1:6">
      <c r="A117" s="79" t="s">
        <v>256</v>
      </c>
      <c r="B117" s="80">
        <v>137250</v>
      </c>
      <c r="C117" s="79" t="s">
        <v>143</v>
      </c>
      <c r="D117" s="81">
        <v>2745</v>
      </c>
      <c r="E117" s="79">
        <v>3</v>
      </c>
      <c r="F117" s="79">
        <v>2</v>
      </c>
    </row>
    <row r="118" spans="1:6">
      <c r="A118" s="79" t="s">
        <v>257</v>
      </c>
      <c r="B118" s="80">
        <v>140250</v>
      </c>
      <c r="C118" s="79" t="s">
        <v>136</v>
      </c>
      <c r="D118" s="81">
        <v>2805</v>
      </c>
      <c r="E118" s="79">
        <v>4</v>
      </c>
      <c r="F118" s="79">
        <v>2</v>
      </c>
    </row>
    <row r="119" spans="1:6">
      <c r="A119" s="79" t="s">
        <v>258</v>
      </c>
      <c r="B119" s="80">
        <v>143250</v>
      </c>
      <c r="C119" s="79" t="s">
        <v>146</v>
      </c>
      <c r="D119" s="81">
        <v>2865</v>
      </c>
      <c r="E119" s="79">
        <v>3</v>
      </c>
      <c r="F119" s="79">
        <v>2</v>
      </c>
    </row>
    <row r="120" spans="1:6">
      <c r="A120" s="79" t="s">
        <v>259</v>
      </c>
      <c r="B120" s="80">
        <v>146250</v>
      </c>
      <c r="C120" s="79" t="s">
        <v>148</v>
      </c>
      <c r="D120" s="81">
        <v>2925</v>
      </c>
      <c r="E120" s="79">
        <v>4</v>
      </c>
      <c r="F120" s="79">
        <v>3</v>
      </c>
    </row>
    <row r="121" spans="1:6">
      <c r="A121" s="79" t="s">
        <v>260</v>
      </c>
      <c r="B121" s="80">
        <v>149250</v>
      </c>
      <c r="C121" s="79" t="s">
        <v>138</v>
      </c>
      <c r="D121" s="81">
        <v>2985</v>
      </c>
      <c r="E121" s="79">
        <v>3</v>
      </c>
      <c r="F121" s="79">
        <v>3</v>
      </c>
    </row>
    <row r="122" spans="1:6">
      <c r="A122" s="79" t="s">
        <v>261</v>
      </c>
      <c r="B122" s="80">
        <v>152250</v>
      </c>
      <c r="C122" s="79" t="s">
        <v>141</v>
      </c>
      <c r="D122" s="81">
        <v>3045</v>
      </c>
      <c r="E122" s="79">
        <v>4</v>
      </c>
      <c r="F122" s="79">
        <v>2</v>
      </c>
    </row>
    <row r="123" spans="1:6">
      <c r="A123" s="79" t="s">
        <v>262</v>
      </c>
      <c r="B123" s="80">
        <v>153000</v>
      </c>
      <c r="C123" s="79" t="s">
        <v>148</v>
      </c>
      <c r="D123" s="81">
        <v>3060</v>
      </c>
      <c r="E123" s="79">
        <v>4</v>
      </c>
      <c r="F123" s="79">
        <v>2</v>
      </c>
    </row>
    <row r="124" spans="1:6">
      <c r="A124" s="79" t="s">
        <v>263</v>
      </c>
      <c r="B124" s="80">
        <v>155250</v>
      </c>
      <c r="C124" s="79" t="s">
        <v>143</v>
      </c>
      <c r="D124" s="81">
        <v>3105</v>
      </c>
      <c r="E124" s="79">
        <v>4</v>
      </c>
      <c r="F124" s="79">
        <v>3</v>
      </c>
    </row>
    <row r="125" spans="1:6">
      <c r="A125" s="79" t="s">
        <v>264</v>
      </c>
      <c r="B125" s="80">
        <v>81250</v>
      </c>
      <c r="C125" s="79" t="s">
        <v>136</v>
      </c>
      <c r="D125" s="81">
        <v>1625</v>
      </c>
      <c r="E125" s="79">
        <v>4</v>
      </c>
      <c r="F125" s="79">
        <v>4</v>
      </c>
    </row>
    <row r="126" spans="1:6">
      <c r="A126" s="79" t="s">
        <v>265</v>
      </c>
      <c r="B126" s="80">
        <v>85250</v>
      </c>
      <c r="C126" s="79" t="s">
        <v>146</v>
      </c>
      <c r="D126" s="81">
        <v>1705</v>
      </c>
      <c r="E126" s="79">
        <v>3</v>
      </c>
      <c r="F126" s="79">
        <v>2</v>
      </c>
    </row>
    <row r="127" spans="1:6">
      <c r="A127" s="79" t="s">
        <v>266</v>
      </c>
      <c r="B127" s="80">
        <v>89250</v>
      </c>
      <c r="C127" s="79" t="s">
        <v>148</v>
      </c>
      <c r="D127" s="81">
        <v>1785</v>
      </c>
      <c r="E127" s="79">
        <v>3</v>
      </c>
      <c r="F127" s="79">
        <v>2</v>
      </c>
    </row>
    <row r="128" spans="1:6">
      <c r="A128" s="79" t="s">
        <v>267</v>
      </c>
      <c r="B128" s="80">
        <v>93250</v>
      </c>
      <c r="C128" s="79" t="s">
        <v>138</v>
      </c>
      <c r="D128" s="81">
        <v>1865</v>
      </c>
      <c r="E128" s="79">
        <v>2</v>
      </c>
      <c r="F128" s="79">
        <v>2</v>
      </c>
    </row>
    <row r="129" spans="1:6">
      <c r="A129" s="79" t="s">
        <v>268</v>
      </c>
      <c r="B129" s="80">
        <v>97250</v>
      </c>
      <c r="C129" s="79" t="s">
        <v>141</v>
      </c>
      <c r="D129" s="81">
        <v>1945</v>
      </c>
      <c r="E129" s="79">
        <v>3</v>
      </c>
      <c r="F129" s="79">
        <v>1</v>
      </c>
    </row>
    <row r="130" spans="1:6">
      <c r="A130" s="79" t="s">
        <v>269</v>
      </c>
      <c r="B130" s="80">
        <v>101250</v>
      </c>
      <c r="C130" s="79" t="s">
        <v>143</v>
      </c>
      <c r="D130" s="81">
        <v>2025</v>
      </c>
      <c r="E130" s="79">
        <v>4</v>
      </c>
      <c r="F130" s="79">
        <v>2</v>
      </c>
    </row>
    <row r="131" spans="1:6">
      <c r="A131" s="79" t="s">
        <v>270</v>
      </c>
      <c r="B131" s="80">
        <v>105250</v>
      </c>
      <c r="C131" s="79" t="s">
        <v>136</v>
      </c>
      <c r="D131" s="81">
        <v>2105</v>
      </c>
      <c r="E131" s="79">
        <v>4</v>
      </c>
      <c r="F131" s="79">
        <v>2</v>
      </c>
    </row>
    <row r="132" spans="1:6">
      <c r="A132" s="79" t="s">
        <v>271</v>
      </c>
      <c r="B132" s="80">
        <v>109250</v>
      </c>
      <c r="C132" s="79" t="s">
        <v>146</v>
      </c>
      <c r="D132" s="81">
        <v>2185</v>
      </c>
      <c r="E132" s="79">
        <v>4</v>
      </c>
      <c r="F132" s="79">
        <v>3</v>
      </c>
    </row>
    <row r="133" spans="1:6">
      <c r="A133" s="79" t="s">
        <v>272</v>
      </c>
      <c r="B133" s="80">
        <v>113250</v>
      </c>
      <c r="C133" s="79" t="s">
        <v>148</v>
      </c>
      <c r="D133" s="81">
        <v>2265</v>
      </c>
      <c r="E133" s="79">
        <v>3</v>
      </c>
      <c r="F133" s="79">
        <v>3</v>
      </c>
    </row>
  </sheetData>
  <conditionalFormatting sqref="B1:B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ellIs" dxfId="19" priority="2" operator="greaterThan">
      <formula>2500</formula>
    </cfRule>
  </conditionalFormatting>
  <conditionalFormatting sqref="E1:E1048576">
    <cfRule type="cellIs" dxfId="18" priority="1" operator="equal">
      <formula>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6ED5-0CCB-4703-AD62-DB0BBE9FE615}">
  <sheetPr>
    <tabColor theme="9" tint="-0.249977111117893"/>
  </sheetPr>
  <dimension ref="A2:I18"/>
  <sheetViews>
    <sheetView zoomScale="110" zoomScaleNormal="110" workbookViewId="0">
      <selection activeCell="B20" sqref="B20"/>
    </sheetView>
  </sheetViews>
  <sheetFormatPr defaultColWidth="7.3984375" defaultRowHeight="14.25"/>
  <cols>
    <col min="1" max="1" width="12.69921875" style="4" bestFit="1" customWidth="1"/>
    <col min="2" max="2" width="9.796875" style="4" bestFit="1" customWidth="1"/>
    <col min="3" max="4" width="7.3984375" style="4" bestFit="1" customWidth="1"/>
    <col min="5" max="5" width="7.3984375" style="4" customWidth="1"/>
    <col min="6" max="6" width="9.09765625" style="4" customWidth="1"/>
    <col min="7" max="7" width="0.796875" style="4" customWidth="1"/>
    <col min="8" max="8" width="15.69921875" style="4" customWidth="1"/>
    <col min="9" max="9" width="11.5" style="4" bestFit="1" customWidth="1"/>
    <col min="10" max="16384" width="7.3984375" style="4"/>
  </cols>
  <sheetData>
    <row r="2" spans="1:9" ht="18.399999999999999" thickBot="1">
      <c r="A2" s="89" t="s">
        <v>273</v>
      </c>
      <c r="B2" s="89"/>
      <c r="C2" s="89"/>
      <c r="D2" s="89"/>
      <c r="E2" s="89"/>
      <c r="F2" s="89"/>
      <c r="H2"/>
      <c r="I2"/>
    </row>
    <row r="3" spans="1:9" ht="23.65" thickTop="1">
      <c r="A3" s="56"/>
      <c r="B3" s="56"/>
      <c r="C3" s="56"/>
      <c r="D3" s="56"/>
      <c r="E3" s="56"/>
      <c r="F3" s="56"/>
      <c r="H3"/>
      <c r="I3"/>
    </row>
    <row r="4" spans="1:9" ht="23.65" thickBot="1">
      <c r="A4" s="57" t="s">
        <v>274</v>
      </c>
      <c r="B4" s="66">
        <v>34000</v>
      </c>
      <c r="C4" s="56"/>
      <c r="D4" s="56"/>
      <c r="E4" s="56"/>
      <c r="F4" s="56"/>
      <c r="H4"/>
      <c r="I4"/>
    </row>
    <row r="5" spans="1:9" ht="15" thickTop="1" thickBot="1"/>
    <row r="6" spans="1:9" ht="16.149999999999999" thickBot="1">
      <c r="A6" s="40" t="s">
        <v>275</v>
      </c>
      <c r="B6" s="40" t="s">
        <v>276</v>
      </c>
      <c r="C6" s="40" t="s">
        <v>277</v>
      </c>
      <c r="D6" s="40" t="s">
        <v>278</v>
      </c>
      <c r="E6" s="40" t="s">
        <v>279</v>
      </c>
      <c r="F6" s="40" t="s">
        <v>280</v>
      </c>
      <c r="G6" s="41"/>
      <c r="H6" s="42" t="s">
        <v>281</v>
      </c>
      <c r="I6" s="35"/>
    </row>
    <row r="7" spans="1:9" ht="15.75">
      <c r="A7" s="43" t="s">
        <v>282</v>
      </c>
      <c r="B7" s="44">
        <v>9550</v>
      </c>
      <c r="C7" s="44">
        <v>9230</v>
      </c>
      <c r="D7" s="44">
        <v>8500</v>
      </c>
      <c r="E7" s="44">
        <v>8965</v>
      </c>
      <c r="F7" s="45">
        <f>SUM(B7:E7)</f>
        <v>36245</v>
      </c>
      <c r="G7" s="41"/>
      <c r="H7" s="46" t="str">
        <f>IF(F7&gt;=$B$4,"Yes, goal met","No,goal not met")</f>
        <v>Yes, goal met</v>
      </c>
      <c r="I7" s="35"/>
    </row>
    <row r="8" spans="1:9" ht="15.75">
      <c r="A8" s="43" t="s">
        <v>283</v>
      </c>
      <c r="B8" s="44">
        <v>5975</v>
      </c>
      <c r="C8" s="44">
        <v>6900</v>
      </c>
      <c r="D8" s="44">
        <v>8500</v>
      </c>
      <c r="E8" s="44">
        <v>10100</v>
      </c>
      <c r="F8" s="45">
        <f t="shared" ref="F8:F12" si="0">SUM(B8:E8)</f>
        <v>31475</v>
      </c>
      <c r="G8" s="41"/>
      <c r="H8" s="46" t="str">
        <f t="shared" ref="H8:H12" si="1">IF(F8&gt;=$B$4,"Yes, goal met","No,goal not met")</f>
        <v>No,goal not met</v>
      </c>
      <c r="I8" s="35"/>
    </row>
    <row r="9" spans="1:9" ht="15.75">
      <c r="A9" s="43" t="s">
        <v>284</v>
      </c>
      <c r="B9" s="44">
        <v>7825</v>
      </c>
      <c r="C9" s="44">
        <v>8580</v>
      </c>
      <c r="D9" s="44">
        <v>9910</v>
      </c>
      <c r="E9" s="44">
        <v>7512</v>
      </c>
      <c r="F9" s="45">
        <f t="shared" si="0"/>
        <v>33827</v>
      </c>
      <c r="G9" s="41"/>
      <c r="H9" s="46" t="str">
        <f t="shared" si="1"/>
        <v>No,goal not met</v>
      </c>
      <c r="I9" s="35"/>
    </row>
    <row r="10" spans="1:9" ht="15.75">
      <c r="A10" s="43" t="s">
        <v>285</v>
      </c>
      <c r="B10" s="44">
        <v>9560</v>
      </c>
      <c r="C10" s="44">
        <v>10150</v>
      </c>
      <c r="D10" s="44">
        <v>11200</v>
      </c>
      <c r="E10" s="44">
        <v>9795</v>
      </c>
      <c r="F10" s="45">
        <f t="shared" si="0"/>
        <v>40705</v>
      </c>
      <c r="G10" s="41"/>
      <c r="H10" s="46" t="str">
        <f t="shared" si="1"/>
        <v>Yes, goal met</v>
      </c>
      <c r="I10" s="35"/>
    </row>
    <row r="11" spans="1:9" ht="15.75">
      <c r="A11" s="47" t="s">
        <v>286</v>
      </c>
      <c r="B11" s="48">
        <v>8800</v>
      </c>
      <c r="C11" s="48">
        <v>7645</v>
      </c>
      <c r="D11" s="48">
        <v>9250</v>
      </c>
      <c r="E11" s="48">
        <v>8304</v>
      </c>
      <c r="F11" s="45">
        <f t="shared" si="0"/>
        <v>33999</v>
      </c>
      <c r="G11" s="41"/>
      <c r="H11" s="46" t="str">
        <f t="shared" si="1"/>
        <v>No,goal not met</v>
      </c>
      <c r="I11" s="35"/>
    </row>
    <row r="12" spans="1:9" ht="16.149999999999999" thickBot="1">
      <c r="A12" s="49" t="s">
        <v>287</v>
      </c>
      <c r="B12" s="50">
        <v>7892</v>
      </c>
      <c r="C12" s="50">
        <v>9695</v>
      </c>
      <c r="D12" s="50">
        <v>9520</v>
      </c>
      <c r="E12" s="50">
        <v>10252</v>
      </c>
      <c r="F12" s="45">
        <f t="shared" si="0"/>
        <v>37359</v>
      </c>
      <c r="G12" s="41"/>
      <c r="H12" s="46" t="str">
        <f t="shared" si="1"/>
        <v>Yes, goal met</v>
      </c>
      <c r="I12" s="35"/>
    </row>
    <row r="14" spans="1:9" ht="28.5" hidden="1" customHeight="1">
      <c r="D14" s="90" t="s">
        <v>288</v>
      </c>
      <c r="E14" s="91"/>
      <c r="F14" s="5"/>
      <c r="H14" s="6" t="s">
        <v>289</v>
      </c>
      <c r="I14" s="7"/>
    </row>
    <row r="15" spans="1:9" ht="29.25" hidden="1" customHeight="1">
      <c r="D15" s="90" t="s">
        <v>290</v>
      </c>
      <c r="E15" s="91"/>
      <c r="F15" s="5"/>
    </row>
    <row r="16" spans="1:9" ht="24" hidden="1" customHeight="1">
      <c r="D16" s="90" t="s">
        <v>291</v>
      </c>
      <c r="E16" s="91"/>
      <c r="F16" s="5"/>
    </row>
    <row r="17" spans="4:6" ht="26.25" hidden="1" customHeight="1">
      <c r="D17" s="90" t="s">
        <v>292</v>
      </c>
      <c r="E17" s="91"/>
      <c r="F17" s="5"/>
    </row>
    <row r="18" spans="4:6" ht="25.5" hidden="1" customHeight="1">
      <c r="D18" s="90" t="s">
        <v>293</v>
      </c>
      <c r="E18" s="91"/>
      <c r="F18" s="5"/>
    </row>
  </sheetData>
  <mergeCells count="6">
    <mergeCell ref="A2:F2"/>
    <mergeCell ref="D18:E18"/>
    <mergeCell ref="D17:E17"/>
    <mergeCell ref="D16:E16"/>
    <mergeCell ref="D15:E15"/>
    <mergeCell ref="D14:E1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76B-0FEC-4E20-B178-071F36FC1CCD}">
  <sheetPr>
    <tabColor theme="9" tint="-0.249977111117893"/>
  </sheetPr>
  <dimension ref="A1:L61"/>
  <sheetViews>
    <sheetView zoomScale="110" zoomScaleNormal="110" workbookViewId="0">
      <selection activeCell="K19" sqref="K19"/>
    </sheetView>
  </sheetViews>
  <sheetFormatPr defaultColWidth="7.3984375" defaultRowHeight="14.25"/>
  <cols>
    <col min="1" max="1" width="1.09765625" style="8" customWidth="1"/>
    <col min="2" max="2" width="7.3984375" style="8" customWidth="1"/>
    <col min="3" max="3" width="14.59765625" style="9" customWidth="1"/>
    <col min="4" max="4" width="11.3984375" style="9" customWidth="1"/>
    <col min="5" max="6" width="11.3984375" style="8" customWidth="1"/>
    <col min="7" max="7" width="12.8984375" style="8" customWidth="1"/>
    <col min="8" max="8" width="2.69921875" style="8" customWidth="1"/>
    <col min="9" max="9" width="10.59765625" style="8" customWidth="1"/>
    <col min="10" max="10" width="12.296875" style="8" bestFit="1" customWidth="1"/>
    <col min="11" max="11" width="12.09765625" style="8" customWidth="1"/>
    <col min="12" max="12" width="11.3984375" style="8" bestFit="1" customWidth="1"/>
    <col min="13" max="16384" width="7.3984375" style="8"/>
  </cols>
  <sheetData>
    <row r="1" spans="1:12" ht="21.4" thickBot="1">
      <c r="B1" s="92" t="s">
        <v>294</v>
      </c>
      <c r="C1" s="93"/>
      <c r="D1" s="93"/>
      <c r="E1" s="93"/>
      <c r="F1" s="93"/>
      <c r="G1" s="94"/>
    </row>
    <row r="3" spans="1:12" ht="15.75">
      <c r="B3" s="68" t="s">
        <v>295</v>
      </c>
      <c r="C3" s="68" t="s">
        <v>296</v>
      </c>
      <c r="D3" s="68" t="s">
        <v>297</v>
      </c>
      <c r="E3" s="68" t="s">
        <v>298</v>
      </c>
      <c r="F3" s="68" t="s">
        <v>299</v>
      </c>
      <c r="G3" s="69" t="s">
        <v>300</v>
      </c>
    </row>
    <row r="4" spans="1:12">
      <c r="A4" s="10"/>
      <c r="B4" s="70" t="s">
        <v>301</v>
      </c>
      <c r="C4" s="71" t="s">
        <v>302</v>
      </c>
      <c r="D4" s="11">
        <v>800</v>
      </c>
      <c r="E4" s="11">
        <v>650</v>
      </c>
      <c r="F4" s="11">
        <v>700</v>
      </c>
      <c r="G4" s="72">
        <f t="shared" ref="G4:G35" si="0">SUM(D4:F4)</f>
        <v>2150</v>
      </c>
    </row>
    <row r="5" spans="1:12" ht="13.5" customHeight="1">
      <c r="A5" s="10"/>
      <c r="B5" s="70" t="s">
        <v>301</v>
      </c>
      <c r="C5" s="71" t="s">
        <v>303</v>
      </c>
      <c r="D5" s="11">
        <v>900</v>
      </c>
      <c r="E5" s="11">
        <v>850</v>
      </c>
      <c r="F5" s="11">
        <v>850</v>
      </c>
      <c r="G5" s="72">
        <f t="shared" si="0"/>
        <v>2600</v>
      </c>
      <c r="J5" s="12"/>
      <c r="K5" s="12"/>
      <c r="L5" s="13"/>
    </row>
    <row r="6" spans="1:12" ht="13.5" customHeight="1">
      <c r="A6" s="10"/>
      <c r="B6" s="70" t="s">
        <v>301</v>
      </c>
      <c r="C6" s="71" t="s">
        <v>304</v>
      </c>
      <c r="D6" s="11">
        <v>4850</v>
      </c>
      <c r="E6" s="11">
        <v>3200</v>
      </c>
      <c r="F6" s="11">
        <v>1155</v>
      </c>
      <c r="G6" s="72">
        <f t="shared" si="0"/>
        <v>9205</v>
      </c>
      <c r="I6" s="14" t="s">
        <v>296</v>
      </c>
      <c r="J6" s="14" t="s">
        <v>305</v>
      </c>
      <c r="L6" s="13"/>
    </row>
    <row r="7" spans="1:12" ht="13.5" customHeight="1">
      <c r="A7" s="10"/>
      <c r="B7" s="70" t="s">
        <v>301</v>
      </c>
      <c r="C7" s="71" t="s">
        <v>306</v>
      </c>
      <c r="D7" s="11">
        <v>1250</v>
      </c>
      <c r="E7" s="11">
        <v>1250</v>
      </c>
      <c r="F7" s="11">
        <v>1250</v>
      </c>
      <c r="G7" s="72">
        <f t="shared" si="0"/>
        <v>3750</v>
      </c>
      <c r="I7" s="15" t="s">
        <v>307</v>
      </c>
      <c r="J7" s="17">
        <f>SUMIF(C4:C61,I7,G4:G61)</f>
        <v>17215</v>
      </c>
      <c r="L7" s="13"/>
    </row>
    <row r="8" spans="1:12" ht="13.5" customHeight="1">
      <c r="A8" s="10"/>
      <c r="B8" s="70" t="s">
        <v>301</v>
      </c>
      <c r="C8" s="71" t="s">
        <v>307</v>
      </c>
      <c r="D8" s="11">
        <v>2025</v>
      </c>
      <c r="E8" s="11">
        <v>2200</v>
      </c>
      <c r="F8" s="11">
        <v>1650</v>
      </c>
      <c r="G8" s="72">
        <f t="shared" si="0"/>
        <v>5875</v>
      </c>
      <c r="L8" s="13"/>
    </row>
    <row r="9" spans="1:12" ht="13.5" customHeight="1">
      <c r="A9" s="10"/>
      <c r="B9" s="70" t="s">
        <v>301</v>
      </c>
      <c r="C9" s="71" t="s">
        <v>308</v>
      </c>
      <c r="D9" s="11">
        <v>1350</v>
      </c>
      <c r="E9" s="11">
        <v>1500</v>
      </c>
      <c r="F9" s="11">
        <v>1700</v>
      </c>
      <c r="G9" s="72">
        <f t="shared" si="0"/>
        <v>4550</v>
      </c>
    </row>
    <row r="10" spans="1:12">
      <c r="A10" s="10"/>
      <c r="B10" s="70" t="s">
        <v>301</v>
      </c>
      <c r="C10" s="71" t="s">
        <v>309</v>
      </c>
      <c r="D10" s="11">
        <v>3300</v>
      </c>
      <c r="E10" s="11">
        <v>3500</v>
      </c>
      <c r="F10" s="11">
        <v>3700</v>
      </c>
      <c r="G10" s="72">
        <f t="shared" si="0"/>
        <v>10500</v>
      </c>
    </row>
    <row r="11" spans="1:12">
      <c r="A11" s="10"/>
      <c r="B11" s="70" t="s">
        <v>301</v>
      </c>
      <c r="C11" s="71" t="s">
        <v>310</v>
      </c>
      <c r="D11" s="11">
        <v>3825</v>
      </c>
      <c r="E11" s="11">
        <v>3725</v>
      </c>
      <c r="F11" s="11">
        <v>3750</v>
      </c>
      <c r="G11" s="72">
        <f t="shared" si="0"/>
        <v>11300</v>
      </c>
    </row>
    <row r="12" spans="1:12" ht="15.75">
      <c r="A12" s="10"/>
      <c r="B12" s="70" t="s">
        <v>301</v>
      </c>
      <c r="C12" s="71" t="s">
        <v>311</v>
      </c>
      <c r="D12" s="11">
        <v>8900</v>
      </c>
      <c r="E12" s="11">
        <v>10315</v>
      </c>
      <c r="F12" s="11">
        <v>5250</v>
      </c>
      <c r="G12" s="72">
        <f t="shared" si="0"/>
        <v>24465</v>
      </c>
      <c r="I12" s="14" t="s">
        <v>296</v>
      </c>
      <c r="J12" s="14" t="s">
        <v>312</v>
      </c>
    </row>
    <row r="13" spans="1:12">
      <c r="A13" s="10"/>
      <c r="B13" s="70" t="s">
        <v>301</v>
      </c>
      <c r="C13" s="71" t="s">
        <v>313</v>
      </c>
      <c r="D13" s="11">
        <v>6250</v>
      </c>
      <c r="E13" s="11">
        <v>6000</v>
      </c>
      <c r="F13" s="11">
        <v>6500</v>
      </c>
      <c r="G13" s="72">
        <f t="shared" si="0"/>
        <v>18750</v>
      </c>
      <c r="I13" s="15" t="s">
        <v>314</v>
      </c>
      <c r="J13" s="17">
        <f>SUMIF(C4:C61,I13,G4:G61)</f>
        <v>71160</v>
      </c>
    </row>
    <row r="14" spans="1:12">
      <c r="A14" s="10"/>
      <c r="B14" s="70" t="s">
        <v>301</v>
      </c>
      <c r="C14" s="71" t="s">
        <v>314</v>
      </c>
      <c r="D14" s="11">
        <v>8000</v>
      </c>
      <c r="E14" s="11">
        <v>8000</v>
      </c>
      <c r="F14" s="11">
        <v>8000</v>
      </c>
      <c r="G14" s="72">
        <f t="shared" si="0"/>
        <v>24000</v>
      </c>
    </row>
    <row r="15" spans="1:12">
      <c r="A15" s="10"/>
      <c r="B15" s="70" t="s">
        <v>301</v>
      </c>
      <c r="C15" s="71" t="s">
        <v>315</v>
      </c>
      <c r="D15" s="11">
        <v>11500</v>
      </c>
      <c r="E15" s="11">
        <v>12500</v>
      </c>
      <c r="F15" s="11">
        <v>12500</v>
      </c>
      <c r="G15" s="72">
        <f t="shared" si="0"/>
        <v>36500</v>
      </c>
    </row>
    <row r="16" spans="1:12">
      <c r="A16" s="10"/>
      <c r="B16" s="70" t="s">
        <v>301</v>
      </c>
      <c r="C16" s="71" t="s">
        <v>316</v>
      </c>
      <c r="D16" s="11">
        <v>12250</v>
      </c>
      <c r="E16" s="11">
        <v>12250</v>
      </c>
      <c r="F16" s="11">
        <v>12750</v>
      </c>
      <c r="G16" s="72">
        <f t="shared" si="0"/>
        <v>37250</v>
      </c>
    </row>
    <row r="17" spans="1:11">
      <c r="A17" s="10"/>
      <c r="B17" s="70" t="s">
        <v>301</v>
      </c>
      <c r="C17" s="71" t="s">
        <v>317</v>
      </c>
      <c r="D17" s="11">
        <v>25000</v>
      </c>
      <c r="E17" s="11">
        <v>24000</v>
      </c>
      <c r="F17" s="11">
        <v>26390</v>
      </c>
      <c r="G17" s="72">
        <f t="shared" si="0"/>
        <v>75390</v>
      </c>
    </row>
    <row r="18" spans="1:11" ht="15.75">
      <c r="A18" s="10"/>
      <c r="B18" s="71" t="s">
        <v>318</v>
      </c>
      <c r="C18" s="71" t="s">
        <v>302</v>
      </c>
      <c r="D18" s="11">
        <v>800</v>
      </c>
      <c r="E18" s="11">
        <v>950</v>
      </c>
      <c r="F18" s="11">
        <v>750</v>
      </c>
      <c r="G18" s="72">
        <f t="shared" si="0"/>
        <v>2500</v>
      </c>
      <c r="I18" s="14" t="s">
        <v>295</v>
      </c>
      <c r="J18" s="14" t="s">
        <v>296</v>
      </c>
      <c r="K18" s="14" t="s">
        <v>300</v>
      </c>
    </row>
    <row r="19" spans="1:11" ht="15">
      <c r="B19" s="71" t="s">
        <v>318</v>
      </c>
      <c r="C19" s="71" t="s">
        <v>306</v>
      </c>
      <c r="D19" s="11">
        <v>850</v>
      </c>
      <c r="E19" s="11">
        <v>750</v>
      </c>
      <c r="F19" s="11">
        <v>800</v>
      </c>
      <c r="G19" s="72">
        <f t="shared" si="0"/>
        <v>2400</v>
      </c>
      <c r="I19" s="15" t="s">
        <v>301</v>
      </c>
      <c r="J19" s="15" t="s">
        <v>307</v>
      </c>
      <c r="K19" s="16">
        <f>SUMIFS(G4:G61,B4:B61,I19,C4:C61,J19)</f>
        <v>5875</v>
      </c>
    </row>
    <row r="20" spans="1:11">
      <c r="B20" s="71" t="s">
        <v>318</v>
      </c>
      <c r="C20" s="71" t="s">
        <v>308</v>
      </c>
      <c r="D20" s="11">
        <v>940</v>
      </c>
      <c r="E20" s="11">
        <v>950</v>
      </c>
      <c r="F20" s="11">
        <v>820</v>
      </c>
      <c r="G20" s="72">
        <f t="shared" si="0"/>
        <v>2710</v>
      </c>
    </row>
    <row r="21" spans="1:11">
      <c r="B21" s="71" t="s">
        <v>318</v>
      </c>
      <c r="C21" s="71" t="s">
        <v>303</v>
      </c>
      <c r="D21" s="11">
        <v>980</v>
      </c>
      <c r="E21" s="11">
        <v>850</v>
      </c>
      <c r="F21" s="11">
        <v>950</v>
      </c>
      <c r="G21" s="72">
        <f t="shared" si="0"/>
        <v>2780</v>
      </c>
    </row>
    <row r="22" spans="1:11">
      <c r="B22" s="71" t="s">
        <v>318</v>
      </c>
      <c r="C22" s="71" t="s">
        <v>311</v>
      </c>
      <c r="D22" s="11">
        <v>1250</v>
      </c>
      <c r="E22" s="11">
        <v>1250</v>
      </c>
      <c r="F22" s="11">
        <v>1250</v>
      </c>
      <c r="G22" s="72">
        <f t="shared" si="0"/>
        <v>3750</v>
      </c>
    </row>
    <row r="23" spans="1:11">
      <c r="B23" s="71" t="s">
        <v>318</v>
      </c>
      <c r="C23" s="71" t="s">
        <v>307</v>
      </c>
      <c r="D23" s="11">
        <v>1150</v>
      </c>
      <c r="E23" s="11">
        <v>1255</v>
      </c>
      <c r="F23" s="11">
        <v>1400</v>
      </c>
      <c r="G23" s="72">
        <f t="shared" si="0"/>
        <v>3805</v>
      </c>
    </row>
    <row r="24" spans="1:11">
      <c r="B24" s="71" t="s">
        <v>318</v>
      </c>
      <c r="C24" s="71" t="s">
        <v>309</v>
      </c>
      <c r="D24" s="11">
        <v>2410</v>
      </c>
      <c r="E24" s="11">
        <v>1850</v>
      </c>
      <c r="F24" s="11">
        <v>2390</v>
      </c>
      <c r="G24" s="72">
        <f t="shared" si="0"/>
        <v>6650</v>
      </c>
    </row>
    <row r="25" spans="1:11">
      <c r="B25" s="71" t="s">
        <v>318</v>
      </c>
      <c r="C25" s="71" t="s">
        <v>310</v>
      </c>
      <c r="D25" s="11">
        <v>3200</v>
      </c>
      <c r="E25" s="11">
        <v>3760</v>
      </c>
      <c r="F25" s="11">
        <v>3750</v>
      </c>
      <c r="G25" s="72">
        <f t="shared" si="0"/>
        <v>10710</v>
      </c>
    </row>
    <row r="26" spans="1:11">
      <c r="B26" s="71" t="s">
        <v>318</v>
      </c>
      <c r="C26" s="71" t="s">
        <v>304</v>
      </c>
      <c r="D26" s="11">
        <v>5000</v>
      </c>
      <c r="E26" s="11">
        <v>4800</v>
      </c>
      <c r="F26" s="11">
        <v>4500</v>
      </c>
      <c r="G26" s="72">
        <f t="shared" si="0"/>
        <v>14300</v>
      </c>
    </row>
    <row r="27" spans="1:11">
      <c r="B27" s="71" t="s">
        <v>318</v>
      </c>
      <c r="C27" s="71" t="s">
        <v>313</v>
      </c>
      <c r="D27" s="11">
        <v>5250</v>
      </c>
      <c r="E27" s="11">
        <v>8990</v>
      </c>
      <c r="F27" s="11">
        <v>5515</v>
      </c>
      <c r="G27" s="72">
        <f t="shared" si="0"/>
        <v>19755</v>
      </c>
    </row>
    <row r="28" spans="1:11">
      <c r="B28" s="71" t="s">
        <v>318</v>
      </c>
      <c r="C28" s="71" t="s">
        <v>314</v>
      </c>
      <c r="D28" s="11">
        <v>6020</v>
      </c>
      <c r="E28" s="11">
        <v>6020</v>
      </c>
      <c r="F28" s="11">
        <v>6020</v>
      </c>
      <c r="G28" s="72">
        <f t="shared" si="0"/>
        <v>18060</v>
      </c>
    </row>
    <row r="29" spans="1:11">
      <c r="B29" s="71" t="s">
        <v>318</v>
      </c>
      <c r="C29" s="71" t="s">
        <v>315</v>
      </c>
      <c r="D29" s="11">
        <v>12940</v>
      </c>
      <c r="E29" s="11">
        <v>11300</v>
      </c>
      <c r="F29" s="11">
        <v>11500</v>
      </c>
      <c r="G29" s="72">
        <f t="shared" si="0"/>
        <v>35740</v>
      </c>
    </row>
    <row r="30" spans="1:11">
      <c r="B30" s="71" t="s">
        <v>318</v>
      </c>
      <c r="C30" s="71" t="s">
        <v>316</v>
      </c>
      <c r="D30" s="11">
        <v>14250</v>
      </c>
      <c r="E30" s="11">
        <v>15250</v>
      </c>
      <c r="F30" s="11">
        <v>12050</v>
      </c>
      <c r="G30" s="72">
        <f t="shared" si="0"/>
        <v>41550</v>
      </c>
    </row>
    <row r="31" spans="1:11">
      <c r="B31" s="71" t="s">
        <v>318</v>
      </c>
      <c r="C31" s="71" t="s">
        <v>317</v>
      </c>
      <c r="D31" s="11">
        <v>25700</v>
      </c>
      <c r="E31" s="11">
        <v>24200</v>
      </c>
      <c r="F31" s="11">
        <v>26930</v>
      </c>
      <c r="G31" s="72">
        <f t="shared" si="0"/>
        <v>76830</v>
      </c>
    </row>
    <row r="32" spans="1:11">
      <c r="B32" s="71" t="s">
        <v>319</v>
      </c>
      <c r="C32" s="71" t="s">
        <v>306</v>
      </c>
      <c r="D32" s="11">
        <v>2140</v>
      </c>
      <c r="E32" s="11">
        <v>2310</v>
      </c>
      <c r="F32" s="11">
        <v>2000</v>
      </c>
      <c r="G32" s="72">
        <f t="shared" si="0"/>
        <v>6450</v>
      </c>
    </row>
    <row r="33" spans="2:7">
      <c r="B33" s="71" t="s">
        <v>319</v>
      </c>
      <c r="C33" s="71" t="s">
        <v>302</v>
      </c>
      <c r="D33" s="11">
        <v>730</v>
      </c>
      <c r="E33" s="11">
        <v>525</v>
      </c>
      <c r="F33" s="11">
        <v>430</v>
      </c>
      <c r="G33" s="72">
        <f t="shared" si="0"/>
        <v>1685</v>
      </c>
    </row>
    <row r="34" spans="2:7">
      <c r="B34" s="71" t="s">
        <v>319</v>
      </c>
      <c r="C34" s="71" t="s">
        <v>303</v>
      </c>
      <c r="D34" s="11">
        <v>700</v>
      </c>
      <c r="E34" s="11">
        <v>750</v>
      </c>
      <c r="F34" s="11">
        <v>750</v>
      </c>
      <c r="G34" s="72">
        <f t="shared" si="0"/>
        <v>2200</v>
      </c>
    </row>
    <row r="35" spans="2:7">
      <c r="B35" s="71" t="s">
        <v>319</v>
      </c>
      <c r="C35" s="71" t="s">
        <v>308</v>
      </c>
      <c r="D35" s="11">
        <v>2000</v>
      </c>
      <c r="E35" s="11">
        <v>950</v>
      </c>
      <c r="F35" s="11">
        <v>800</v>
      </c>
      <c r="G35" s="72">
        <f t="shared" si="0"/>
        <v>3750</v>
      </c>
    </row>
    <row r="36" spans="2:7">
      <c r="B36" s="71" t="s">
        <v>319</v>
      </c>
      <c r="C36" s="71" t="s">
        <v>309</v>
      </c>
      <c r="D36" s="11">
        <v>745</v>
      </c>
      <c r="E36" s="11">
        <v>780</v>
      </c>
      <c r="F36" s="11">
        <v>900</v>
      </c>
      <c r="G36" s="72">
        <f t="shared" ref="G36:G61" si="1">SUM(D36:F36)</f>
        <v>2425</v>
      </c>
    </row>
    <row r="37" spans="2:7">
      <c r="B37" s="71" t="s">
        <v>319</v>
      </c>
      <c r="C37" s="71" t="s">
        <v>307</v>
      </c>
      <c r="D37" s="11">
        <v>1150</v>
      </c>
      <c r="E37" s="11">
        <v>1200</v>
      </c>
      <c r="F37" s="11">
        <v>1400</v>
      </c>
      <c r="G37" s="72">
        <f t="shared" si="1"/>
        <v>3750</v>
      </c>
    </row>
    <row r="38" spans="2:7">
      <c r="B38" s="71" t="s">
        <v>319</v>
      </c>
      <c r="C38" s="71" t="s">
        <v>304</v>
      </c>
      <c r="D38" s="11">
        <v>2780</v>
      </c>
      <c r="E38" s="11">
        <v>3590</v>
      </c>
      <c r="F38" s="11">
        <v>2300</v>
      </c>
      <c r="G38" s="72">
        <f t="shared" si="1"/>
        <v>8670</v>
      </c>
    </row>
    <row r="39" spans="2:7">
      <c r="B39" s="71" t="s">
        <v>319</v>
      </c>
      <c r="C39" s="71" t="s">
        <v>311</v>
      </c>
      <c r="D39" s="11">
        <v>3490</v>
      </c>
      <c r="E39" s="11">
        <v>32840</v>
      </c>
      <c r="F39" s="11">
        <v>3070</v>
      </c>
      <c r="G39" s="72">
        <f t="shared" si="1"/>
        <v>39400</v>
      </c>
    </row>
    <row r="40" spans="2:7">
      <c r="B40" s="71" t="s">
        <v>319</v>
      </c>
      <c r="C40" s="71" t="s">
        <v>314</v>
      </c>
      <c r="D40" s="11">
        <v>4700</v>
      </c>
      <c r="E40" s="11">
        <v>4700</v>
      </c>
      <c r="F40" s="11">
        <v>4700</v>
      </c>
      <c r="G40" s="72">
        <f t="shared" si="1"/>
        <v>14100</v>
      </c>
    </row>
    <row r="41" spans="2:7">
      <c r="B41" s="71" t="s">
        <v>319</v>
      </c>
      <c r="C41" s="71" t="s">
        <v>313</v>
      </c>
      <c r="D41" s="11">
        <v>5250</v>
      </c>
      <c r="E41" s="11">
        <v>5000</v>
      </c>
      <c r="F41" s="11">
        <v>5500</v>
      </c>
      <c r="G41" s="72">
        <f t="shared" si="1"/>
        <v>15750</v>
      </c>
    </row>
    <row r="42" spans="2:7">
      <c r="B42" s="71" t="s">
        <v>319</v>
      </c>
      <c r="C42" s="71" t="s">
        <v>310</v>
      </c>
      <c r="D42" s="11">
        <v>6980</v>
      </c>
      <c r="E42" s="11">
        <v>6310</v>
      </c>
      <c r="F42" s="11">
        <v>6375</v>
      </c>
      <c r="G42" s="72">
        <f t="shared" si="1"/>
        <v>19665</v>
      </c>
    </row>
    <row r="43" spans="2:7">
      <c r="B43" s="71" t="s">
        <v>319</v>
      </c>
      <c r="C43" s="71" t="s">
        <v>316</v>
      </c>
      <c r="D43" s="11">
        <v>11250</v>
      </c>
      <c r="E43" s="11">
        <v>11250</v>
      </c>
      <c r="F43" s="11">
        <v>11750</v>
      </c>
      <c r="G43" s="72">
        <f t="shared" si="1"/>
        <v>34250</v>
      </c>
    </row>
    <row r="44" spans="2:7">
      <c r="B44" s="71" t="s">
        <v>319</v>
      </c>
      <c r="C44" s="71" t="s">
        <v>315</v>
      </c>
      <c r="D44" s="11">
        <v>24500</v>
      </c>
      <c r="E44" s="11">
        <v>23500</v>
      </c>
      <c r="F44" s="11">
        <v>24500</v>
      </c>
      <c r="G44" s="72">
        <f t="shared" si="1"/>
        <v>72500</v>
      </c>
    </row>
    <row r="45" spans="2:7">
      <c r="B45" s="71" t="s">
        <v>319</v>
      </c>
      <c r="C45" s="71" t="s">
        <v>320</v>
      </c>
      <c r="D45" s="11">
        <v>56900</v>
      </c>
      <c r="E45" s="11">
        <v>62800</v>
      </c>
      <c r="F45" s="11">
        <v>60870</v>
      </c>
      <c r="G45" s="72">
        <f t="shared" si="1"/>
        <v>180570</v>
      </c>
    </row>
    <row r="46" spans="2:7">
      <c r="B46" s="71" t="s">
        <v>319</v>
      </c>
      <c r="C46" s="71" t="s">
        <v>317</v>
      </c>
      <c r="D46" s="11">
        <v>24290</v>
      </c>
      <c r="E46" s="11">
        <v>24050</v>
      </c>
      <c r="F46" s="11">
        <v>26600</v>
      </c>
      <c r="G46" s="72">
        <f t="shared" si="1"/>
        <v>74940</v>
      </c>
    </row>
    <row r="47" spans="2:7">
      <c r="B47" s="71" t="s">
        <v>321</v>
      </c>
      <c r="C47" s="71" t="s">
        <v>306</v>
      </c>
      <c r="D47" s="11">
        <v>775</v>
      </c>
      <c r="E47" s="11">
        <v>750</v>
      </c>
      <c r="F47" s="11">
        <v>700</v>
      </c>
      <c r="G47" s="72">
        <f t="shared" si="1"/>
        <v>2225</v>
      </c>
    </row>
    <row r="48" spans="2:7">
      <c r="B48" s="71" t="s">
        <v>321</v>
      </c>
      <c r="C48" s="71" t="s">
        <v>303</v>
      </c>
      <c r="D48" s="11">
        <v>700</v>
      </c>
      <c r="E48" s="11">
        <v>750</v>
      </c>
      <c r="F48" s="11">
        <v>750</v>
      </c>
      <c r="G48" s="72">
        <f t="shared" si="1"/>
        <v>2200</v>
      </c>
    </row>
    <row r="49" spans="2:7">
      <c r="B49" s="71" t="s">
        <v>321</v>
      </c>
      <c r="C49" s="71" t="s">
        <v>302</v>
      </c>
      <c r="D49" s="11">
        <v>300</v>
      </c>
      <c r="E49" s="11">
        <v>100</v>
      </c>
      <c r="F49" s="11">
        <v>150</v>
      </c>
      <c r="G49" s="72">
        <f t="shared" si="1"/>
        <v>550</v>
      </c>
    </row>
    <row r="50" spans="2:7">
      <c r="B50" s="71" t="s">
        <v>321</v>
      </c>
      <c r="C50" s="71" t="s">
        <v>309</v>
      </c>
      <c r="D50" s="11">
        <v>2000</v>
      </c>
      <c r="E50" s="11">
        <v>1800</v>
      </c>
      <c r="F50" s="11">
        <v>1900</v>
      </c>
      <c r="G50" s="72">
        <f t="shared" si="1"/>
        <v>5700</v>
      </c>
    </row>
    <row r="51" spans="2:7">
      <c r="B51" s="71" t="s">
        <v>321</v>
      </c>
      <c r="C51" s="71" t="s">
        <v>308</v>
      </c>
      <c r="D51" s="11">
        <v>2000</v>
      </c>
      <c r="E51" s="11">
        <v>950</v>
      </c>
      <c r="F51" s="11">
        <v>800</v>
      </c>
      <c r="G51" s="72">
        <f t="shared" si="1"/>
        <v>3750</v>
      </c>
    </row>
    <row r="52" spans="2:7">
      <c r="B52" s="71" t="s">
        <v>321</v>
      </c>
      <c r="C52" s="71" t="s">
        <v>311</v>
      </c>
      <c r="D52" s="11">
        <v>1250</v>
      </c>
      <c r="E52" s="11">
        <v>1250</v>
      </c>
      <c r="F52" s="11">
        <v>1250</v>
      </c>
      <c r="G52" s="72">
        <f t="shared" si="1"/>
        <v>3750</v>
      </c>
    </row>
    <row r="53" spans="2:7">
      <c r="B53" s="71" t="s">
        <v>321</v>
      </c>
      <c r="C53" s="71" t="s">
        <v>307</v>
      </c>
      <c r="D53" s="11">
        <v>1150</v>
      </c>
      <c r="E53" s="11">
        <v>1200</v>
      </c>
      <c r="F53" s="11">
        <v>1435</v>
      </c>
      <c r="G53" s="72">
        <f t="shared" si="1"/>
        <v>3785</v>
      </c>
    </row>
    <row r="54" spans="2:7">
      <c r="B54" s="71" t="s">
        <v>321</v>
      </c>
      <c r="C54" s="71" t="s">
        <v>310</v>
      </c>
      <c r="D54" s="11">
        <v>3800</v>
      </c>
      <c r="E54" s="11">
        <v>3700</v>
      </c>
      <c r="F54" s="11">
        <v>3750</v>
      </c>
      <c r="G54" s="72">
        <f t="shared" si="1"/>
        <v>11250</v>
      </c>
    </row>
    <row r="55" spans="2:7">
      <c r="B55" s="71" t="s">
        <v>321</v>
      </c>
      <c r="C55" s="71" t="s">
        <v>304</v>
      </c>
      <c r="D55" s="11">
        <v>5000</v>
      </c>
      <c r="E55" s="11">
        <v>4800</v>
      </c>
      <c r="F55" s="11">
        <v>4545</v>
      </c>
      <c r="G55" s="72">
        <f t="shared" si="1"/>
        <v>14345</v>
      </c>
    </row>
    <row r="56" spans="2:7">
      <c r="B56" s="71" t="s">
        <v>321</v>
      </c>
      <c r="C56" s="71" t="s">
        <v>314</v>
      </c>
      <c r="D56" s="11">
        <v>5000</v>
      </c>
      <c r="E56" s="11">
        <v>5000</v>
      </c>
      <c r="F56" s="11">
        <v>5000</v>
      </c>
      <c r="G56" s="72">
        <f t="shared" si="1"/>
        <v>15000</v>
      </c>
    </row>
    <row r="57" spans="2:7">
      <c r="B57" s="71" t="s">
        <v>321</v>
      </c>
      <c r="C57" s="71" t="s">
        <v>313</v>
      </c>
      <c r="D57" s="11">
        <v>5250</v>
      </c>
      <c r="E57" s="11">
        <v>5335</v>
      </c>
      <c r="F57" s="11">
        <v>5500</v>
      </c>
      <c r="G57" s="72">
        <f t="shared" si="1"/>
        <v>16085</v>
      </c>
    </row>
    <row r="58" spans="2:7">
      <c r="B58" s="71" t="s">
        <v>321</v>
      </c>
      <c r="C58" s="71" t="s">
        <v>316</v>
      </c>
      <c r="D58" s="11">
        <v>10250</v>
      </c>
      <c r="E58" s="11">
        <v>10250</v>
      </c>
      <c r="F58" s="11">
        <v>10750</v>
      </c>
      <c r="G58" s="72">
        <f t="shared" si="1"/>
        <v>31250</v>
      </c>
    </row>
    <row r="59" spans="2:7">
      <c r="B59" s="71" t="s">
        <v>321</v>
      </c>
      <c r="C59" s="71" t="s">
        <v>315</v>
      </c>
      <c r="D59" s="11">
        <v>14500</v>
      </c>
      <c r="E59" s="11">
        <v>13500</v>
      </c>
      <c r="F59" s="11">
        <v>15500</v>
      </c>
      <c r="G59" s="72">
        <f t="shared" si="1"/>
        <v>43500</v>
      </c>
    </row>
    <row r="60" spans="2:7">
      <c r="B60" s="71" t="s">
        <v>321</v>
      </c>
      <c r="C60" s="71" t="s">
        <v>320</v>
      </c>
      <c r="D60" s="11">
        <v>72000</v>
      </c>
      <c r="E60" s="11">
        <v>70000</v>
      </c>
      <c r="F60" s="11">
        <v>70000</v>
      </c>
      <c r="G60" s="72">
        <f t="shared" si="1"/>
        <v>212000</v>
      </c>
    </row>
    <row r="61" spans="2:7">
      <c r="B61" s="71" t="s">
        <v>321</v>
      </c>
      <c r="C61" s="71" t="s">
        <v>317</v>
      </c>
      <c r="D61" s="11">
        <v>25000</v>
      </c>
      <c r="E61" s="11">
        <v>24000</v>
      </c>
      <c r="F61" s="11">
        <v>26000</v>
      </c>
      <c r="G61" s="72">
        <f t="shared" si="1"/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64B-494B-4ED5-ACFB-6F3AFE2BD35E}">
  <dimension ref="A1:C18"/>
  <sheetViews>
    <sheetView zoomScale="175" zoomScaleNormal="175" workbookViewId="0">
      <selection activeCell="D12" sqref="D12"/>
    </sheetView>
  </sheetViews>
  <sheetFormatPr defaultColWidth="8.796875" defaultRowHeight="15.75"/>
  <cols>
    <col min="1" max="1" width="12" style="24" customWidth="1"/>
    <col min="2" max="2" width="9.5" style="24" customWidth="1"/>
    <col min="3" max="3" width="7.5" style="24" bestFit="1" customWidth="1"/>
    <col min="4" max="16384" width="8.796875" style="24"/>
  </cols>
  <sheetData>
    <row r="1" spans="1:3">
      <c r="A1" s="24" t="s">
        <v>322</v>
      </c>
      <c r="B1" s="24" t="s">
        <v>323</v>
      </c>
      <c r="C1" s="24" t="s">
        <v>324</v>
      </c>
    </row>
    <row r="2" spans="1:3">
      <c r="A2" s="24" t="s">
        <v>325</v>
      </c>
      <c r="B2" s="24" t="s">
        <v>326</v>
      </c>
      <c r="C2" s="25">
        <v>43466</v>
      </c>
    </row>
    <row r="3" spans="1:3">
      <c r="A3" s="24" t="s">
        <v>327</v>
      </c>
      <c r="B3" s="24" t="s">
        <v>328</v>
      </c>
      <c r="C3" s="25">
        <v>43529</v>
      </c>
    </row>
    <row r="4" spans="1:3">
      <c r="A4" s="24" t="s">
        <v>329</v>
      </c>
      <c r="B4" s="24" t="s">
        <v>330</v>
      </c>
      <c r="C4" s="25">
        <v>43532</v>
      </c>
    </row>
    <row r="5" spans="1:3">
      <c r="A5" s="24" t="s">
        <v>331</v>
      </c>
      <c r="B5" s="24" t="s">
        <v>330</v>
      </c>
      <c r="C5" s="25">
        <v>43534</v>
      </c>
    </row>
    <row r="6" spans="1:3">
      <c r="A6" s="24" t="s">
        <v>331</v>
      </c>
      <c r="B6" s="24" t="s">
        <v>332</v>
      </c>
      <c r="C6" s="25">
        <v>43539</v>
      </c>
    </row>
    <row r="7" spans="1:3">
      <c r="A7" s="24" t="s">
        <v>333</v>
      </c>
      <c r="B7" s="24" t="s">
        <v>328</v>
      </c>
      <c r="C7" s="25">
        <v>43568</v>
      </c>
    </row>
    <row r="8" spans="1:3">
      <c r="A8" s="24" t="s">
        <v>327</v>
      </c>
      <c r="B8" s="24" t="s">
        <v>328</v>
      </c>
      <c r="C8" s="25">
        <v>43591</v>
      </c>
    </row>
    <row r="9" spans="1:3">
      <c r="A9" s="24" t="s">
        <v>334</v>
      </c>
      <c r="B9" s="24" t="s">
        <v>328</v>
      </c>
      <c r="C9" s="25">
        <v>43599</v>
      </c>
    </row>
    <row r="10" spans="1:3">
      <c r="A10" s="24" t="s">
        <v>334</v>
      </c>
      <c r="B10" s="24" t="s">
        <v>335</v>
      </c>
      <c r="C10" s="25">
        <v>43610</v>
      </c>
    </row>
    <row r="11" spans="1:3">
      <c r="A11" s="24" t="s">
        <v>329</v>
      </c>
      <c r="B11" s="24" t="s">
        <v>332</v>
      </c>
      <c r="C11" s="25">
        <v>43645</v>
      </c>
    </row>
    <row r="12" spans="1:3">
      <c r="A12" s="24" t="s">
        <v>336</v>
      </c>
      <c r="B12" s="24" t="s">
        <v>326</v>
      </c>
      <c r="C12" s="25">
        <v>43737</v>
      </c>
    </row>
    <row r="15" spans="1:3">
      <c r="A15" s="26" t="s">
        <v>337</v>
      </c>
      <c r="B15" s="26"/>
    </row>
    <row r="16" spans="1:3">
      <c r="A16" s="24" t="str" cm="1">
        <f t="array" ref="A16:A18">_xlfn.UNIQUE(Table10[Customer Name],,TRUE)</f>
        <v>Fife, Grant</v>
      </c>
    </row>
    <row r="17" spans="1:1">
      <c r="A17" s="24" t="str">
        <v>Larson, Lynn</v>
      </c>
    </row>
    <row r="18" spans="1:1">
      <c r="A18" s="24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1FE-5F5E-4594-AE00-47AD16932941}">
  <dimension ref="A1:J7"/>
  <sheetViews>
    <sheetView zoomScale="220" zoomScaleNormal="220" workbookViewId="0">
      <selection activeCell="D12" sqref="D12"/>
    </sheetView>
  </sheetViews>
  <sheetFormatPr defaultColWidth="8.796875" defaultRowHeight="15.75"/>
  <cols>
    <col min="1" max="16384" width="8.796875" style="24"/>
  </cols>
  <sheetData>
    <row r="1" spans="1:10">
      <c r="A1" s="27" t="s">
        <v>338</v>
      </c>
      <c r="B1" s="27" t="s">
        <v>339</v>
      </c>
      <c r="C1" s="27" t="s">
        <v>340</v>
      </c>
      <c r="D1" s="27" t="s">
        <v>341</v>
      </c>
      <c r="G1" s="27" t="s">
        <v>342</v>
      </c>
    </row>
    <row r="2" spans="1:10">
      <c r="A2" s="24" t="s">
        <v>301</v>
      </c>
      <c r="B2" s="24" t="s">
        <v>13</v>
      </c>
      <c r="C2" s="24" t="s">
        <v>343</v>
      </c>
      <c r="D2" s="28">
        <v>6380</v>
      </c>
      <c r="G2" s="24" t="str" cm="1">
        <f t="array" ref="G2:J7">_xlfn._xlws.SORT(A2:D7,4,1)</f>
        <v>East</v>
      </c>
      <c r="H2" s="24" t="str">
        <v>Fritz</v>
      </c>
      <c r="I2" s="24" t="str">
        <v>Apple</v>
      </c>
      <c r="J2" s="24">
        <v>4394</v>
      </c>
    </row>
    <row r="3" spans="1:10">
      <c r="A3" s="24" t="s">
        <v>321</v>
      </c>
      <c r="B3" s="24" t="s">
        <v>344</v>
      </c>
      <c r="C3" s="24" t="s">
        <v>345</v>
      </c>
      <c r="D3" s="28">
        <v>5619</v>
      </c>
      <c r="G3" s="24" t="str">
        <v>North</v>
      </c>
      <c r="H3" s="24" t="str">
        <v>Amy</v>
      </c>
      <c r="I3" s="24" t="str">
        <v>Pear</v>
      </c>
      <c r="J3" s="24">
        <v>4565</v>
      </c>
    </row>
    <row r="4" spans="1:10">
      <c r="A4" s="24" t="s">
        <v>318</v>
      </c>
      <c r="B4" s="24" t="s">
        <v>346</v>
      </c>
      <c r="C4" s="24" t="s">
        <v>347</v>
      </c>
      <c r="D4" s="28">
        <v>4565</v>
      </c>
      <c r="G4" s="24" t="str">
        <v>South</v>
      </c>
      <c r="H4" s="24" t="str">
        <v>Sal</v>
      </c>
      <c r="I4" s="24" t="str">
        <v>Banana</v>
      </c>
      <c r="J4" s="24">
        <v>5323</v>
      </c>
    </row>
    <row r="5" spans="1:10">
      <c r="A5" s="24" t="s">
        <v>319</v>
      </c>
      <c r="B5" s="24" t="s">
        <v>348</v>
      </c>
      <c r="C5" s="24" t="s">
        <v>349</v>
      </c>
      <c r="D5" s="28">
        <v>5323</v>
      </c>
      <c r="G5" s="24" t="str">
        <v>West</v>
      </c>
      <c r="H5" s="24" t="str">
        <v>Fred</v>
      </c>
      <c r="I5" s="24" t="str">
        <v>Grape</v>
      </c>
      <c r="J5" s="24">
        <v>5619</v>
      </c>
    </row>
    <row r="6" spans="1:10">
      <c r="A6" s="24" t="s">
        <v>301</v>
      </c>
      <c r="B6" s="24" t="s">
        <v>350</v>
      </c>
      <c r="C6" s="24" t="s">
        <v>343</v>
      </c>
      <c r="D6" s="28">
        <v>4394</v>
      </c>
      <c r="G6" s="24" t="str">
        <v>East</v>
      </c>
      <c r="H6" s="24" t="str">
        <v>Tom</v>
      </c>
      <c r="I6" s="24" t="str">
        <v>Apple</v>
      </c>
      <c r="J6" s="24">
        <v>6380</v>
      </c>
    </row>
    <row r="7" spans="1:10">
      <c r="A7" s="24" t="s">
        <v>321</v>
      </c>
      <c r="B7" s="24" t="s">
        <v>351</v>
      </c>
      <c r="C7" s="24" t="s">
        <v>345</v>
      </c>
      <c r="D7" s="28">
        <v>7195</v>
      </c>
      <c r="G7" s="24" t="str">
        <v>West</v>
      </c>
      <c r="H7" s="24" t="str">
        <v>Sravan</v>
      </c>
      <c r="I7" s="24" t="str">
        <v>Grape</v>
      </c>
      <c r="J7" s="24">
        <v>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11F-87CE-42C9-AD65-F37C8A301E17}">
  <dimension ref="A1:I8"/>
  <sheetViews>
    <sheetView zoomScale="175" zoomScaleNormal="175" workbookViewId="0">
      <selection activeCell="D12" sqref="D12"/>
    </sheetView>
  </sheetViews>
  <sheetFormatPr defaultColWidth="8.796875" defaultRowHeight="15.75"/>
  <cols>
    <col min="1" max="1" width="8.796875" style="24"/>
    <col min="2" max="2" width="7.3984375" style="24" customWidth="1"/>
    <col min="3" max="16384" width="8.796875" style="24"/>
  </cols>
  <sheetData>
    <row r="1" spans="1:9" ht="23.25">
      <c r="A1" s="29" t="s">
        <v>352</v>
      </c>
      <c r="F1" s="30" t="s">
        <v>340</v>
      </c>
      <c r="G1" s="31" t="s">
        <v>347</v>
      </c>
    </row>
    <row r="2" spans="1:9">
      <c r="F2" s="30" t="s">
        <v>338</v>
      </c>
      <c r="G2" s="31" t="s">
        <v>319</v>
      </c>
    </row>
    <row r="3" spans="1:9">
      <c r="A3" s="24" t="s">
        <v>338</v>
      </c>
      <c r="B3" s="24" t="s">
        <v>339</v>
      </c>
      <c r="C3" s="24" t="s">
        <v>340</v>
      </c>
      <c r="D3" s="24" t="s">
        <v>341</v>
      </c>
      <c r="F3" s="32" t="s">
        <v>338</v>
      </c>
      <c r="G3" s="33" t="s">
        <v>339</v>
      </c>
      <c r="H3" s="33" t="s">
        <v>340</v>
      </c>
      <c r="I3" s="34" t="s">
        <v>341</v>
      </c>
    </row>
    <row r="4" spans="1:9">
      <c r="A4" s="24" t="s">
        <v>301</v>
      </c>
      <c r="B4" s="24" t="s">
        <v>344</v>
      </c>
      <c r="C4" s="24" t="s">
        <v>343</v>
      </c>
      <c r="D4" s="28">
        <v>6380</v>
      </c>
      <c r="F4" s="24" t="str" cm="1">
        <f t="array" ref="F4:I4">_xlfn._xlws.FILTER(Table3[],Table3[Product]=G1)</f>
        <v xml:space="preserve">North </v>
      </c>
      <c r="G4" s="24" t="str">
        <v>Sal</v>
      </c>
      <c r="H4" s="24" t="str">
        <v>Pear</v>
      </c>
      <c r="I4" s="24">
        <v>5323</v>
      </c>
    </row>
    <row r="5" spans="1:9">
      <c r="A5" s="24" t="s">
        <v>321</v>
      </c>
      <c r="B5" s="24" t="s">
        <v>346</v>
      </c>
      <c r="C5" s="24" t="s">
        <v>349</v>
      </c>
      <c r="D5" s="28">
        <v>5619</v>
      </c>
    </row>
    <row r="6" spans="1:9">
      <c r="A6" s="24" t="s">
        <v>353</v>
      </c>
      <c r="B6" s="24" t="s">
        <v>348</v>
      </c>
      <c r="C6" s="24" t="s">
        <v>347</v>
      </c>
      <c r="D6" s="28">
        <v>5323</v>
      </c>
    </row>
    <row r="7" spans="1:9">
      <c r="A7" s="24" t="s">
        <v>319</v>
      </c>
      <c r="B7" s="24" t="s">
        <v>350</v>
      </c>
      <c r="C7" s="24" t="s">
        <v>349</v>
      </c>
      <c r="D7" s="28">
        <v>1195</v>
      </c>
    </row>
    <row r="8" spans="1:9">
      <c r="A8" s="24" t="s">
        <v>301</v>
      </c>
      <c r="B8" s="24" t="s">
        <v>354</v>
      </c>
      <c r="C8" s="24" t="s">
        <v>349</v>
      </c>
      <c r="D8" s="28">
        <v>2437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0A0-1283-45CF-AC70-370D4F73753E}">
  <sheetPr>
    <tabColor theme="9" tint="0.39997558519241921"/>
  </sheetPr>
  <dimension ref="A1:F9"/>
  <sheetViews>
    <sheetView zoomScale="110" zoomScaleNormal="110" workbookViewId="0">
      <selection activeCell="E15" sqref="E15"/>
    </sheetView>
  </sheetViews>
  <sheetFormatPr defaultColWidth="7" defaultRowHeight="14.25"/>
  <cols>
    <col min="1" max="1" width="13" style="4" bestFit="1" customWidth="1"/>
    <col min="2" max="5" width="8.3984375" style="4" customWidth="1"/>
    <col min="6" max="6" width="8" style="4" bestFit="1" customWidth="1"/>
    <col min="7" max="16384" width="7" style="4"/>
  </cols>
  <sheetData>
    <row r="1" spans="1:6" ht="23.25">
      <c r="A1" s="95" t="s">
        <v>355</v>
      </c>
      <c r="B1" s="95"/>
      <c r="C1" s="95"/>
      <c r="D1" s="95"/>
      <c r="E1" s="95"/>
    </row>
    <row r="2" spans="1:6" ht="23.25">
      <c r="A2" s="96">
        <f ca="1">TODAY()</f>
        <v>45944</v>
      </c>
      <c r="B2" s="96"/>
      <c r="C2" s="96"/>
      <c r="D2" s="96"/>
      <c r="E2" s="96"/>
    </row>
    <row r="4" spans="1:6" ht="16.149999999999999">
      <c r="A4" s="67" t="s">
        <v>356</v>
      </c>
      <c r="B4" s="67" t="s">
        <v>276</v>
      </c>
      <c r="C4" s="67" t="s">
        <v>277</v>
      </c>
      <c r="D4" s="67" t="s">
        <v>278</v>
      </c>
      <c r="E4" s="67" t="s">
        <v>279</v>
      </c>
      <c r="F4" s="18"/>
    </row>
    <row r="5" spans="1:6" ht="15.75">
      <c r="A5" s="51" t="s">
        <v>357</v>
      </c>
      <c r="B5" s="52">
        <v>4520</v>
      </c>
      <c r="C5" s="52">
        <v>3620</v>
      </c>
      <c r="D5" s="52">
        <v>2560</v>
      </c>
      <c r="E5" s="52">
        <v>2750</v>
      </c>
      <c r="F5" s="18"/>
    </row>
    <row r="6" spans="1:6" ht="15.75">
      <c r="A6" s="51" t="s">
        <v>358</v>
      </c>
      <c r="B6" s="52">
        <v>3220</v>
      </c>
      <c r="C6" s="52">
        <v>5230</v>
      </c>
      <c r="D6" s="52">
        <v>4550</v>
      </c>
      <c r="E6" s="52">
        <v>5400</v>
      </c>
      <c r="F6" s="18"/>
    </row>
    <row r="7" spans="1:6" ht="15.75">
      <c r="A7" s="51" t="s">
        <v>359</v>
      </c>
      <c r="B7" s="52">
        <v>4560</v>
      </c>
      <c r="C7" s="52">
        <v>2320</v>
      </c>
      <c r="D7" s="52">
        <v>3220</v>
      </c>
      <c r="E7" s="52">
        <v>2320</v>
      </c>
      <c r="F7" s="18"/>
    </row>
    <row r="8" spans="1:6" ht="15.75">
      <c r="A8" s="51" t="s">
        <v>360</v>
      </c>
      <c r="B8" s="52">
        <v>5600</v>
      </c>
      <c r="C8" s="52">
        <v>6510</v>
      </c>
      <c r="D8" s="52">
        <v>5660</v>
      </c>
      <c r="E8" s="52">
        <v>4500</v>
      </c>
      <c r="F8" s="18"/>
    </row>
    <row r="9" spans="1:6" ht="15.75">
      <c r="A9" s="51" t="s">
        <v>361</v>
      </c>
      <c r="B9" s="52">
        <v>2330</v>
      </c>
      <c r="C9" s="52">
        <v>4520</v>
      </c>
      <c r="D9" s="52">
        <v>5500</v>
      </c>
      <c r="E9" s="52">
        <v>4510</v>
      </c>
    </row>
  </sheetData>
  <mergeCells count="2">
    <mergeCell ref="A1:E1"/>
    <mergeCell ref="A2:E2"/>
  </mergeCells>
  <pageMargins left="0.75" right="0.75" top="1" bottom="1" header="0.5" footer="0.5"/>
  <pageSetup orientation="portrait" horizontalDpi="1200" verticalDpi="1200"/>
  <headerFooter alignWithMargins="0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2E3-0CD2-44EA-B0D2-FC1114486179}">
  <sheetPr>
    <tabColor theme="9" tint="0.39997558519241921"/>
  </sheetPr>
  <dimension ref="A1:G34"/>
  <sheetViews>
    <sheetView zoomScale="110" zoomScaleNormal="110" workbookViewId="0">
      <selection activeCell="H3" sqref="H3"/>
    </sheetView>
  </sheetViews>
  <sheetFormatPr defaultColWidth="7.19921875" defaultRowHeight="14.25"/>
  <cols>
    <col min="1" max="1" width="15.3984375" style="2" customWidth="1"/>
    <col min="2" max="2" width="9.19921875" style="20" customWidth="1"/>
    <col min="3" max="3" width="8.8984375" style="21" customWidth="1"/>
    <col min="4" max="4" width="9.8984375" style="21" customWidth="1"/>
    <col min="5" max="5" width="9" style="21" bestFit="1" customWidth="1"/>
    <col min="6" max="6" width="9.8984375" style="21" bestFit="1" customWidth="1"/>
    <col min="7" max="7" width="10.09765625" style="21" customWidth="1"/>
    <col min="8" max="8" width="7.19921875" style="2"/>
    <col min="9" max="9" width="21.796875" style="2" customWidth="1"/>
    <col min="10" max="16384" width="7.19921875" style="2"/>
  </cols>
  <sheetData>
    <row r="1" spans="1:7">
      <c r="A1" s="19" t="s">
        <v>356</v>
      </c>
      <c r="B1" s="20" t="s">
        <v>362</v>
      </c>
      <c r="C1" s="20" t="s">
        <v>363</v>
      </c>
      <c r="D1" s="20" t="s">
        <v>364</v>
      </c>
      <c r="E1" s="20" t="s">
        <v>365</v>
      </c>
      <c r="F1" s="20" t="s">
        <v>366</v>
      </c>
      <c r="G1" s="20" t="s">
        <v>367</v>
      </c>
    </row>
    <row r="2" spans="1:7">
      <c r="A2" s="2" t="s">
        <v>368</v>
      </c>
      <c r="B2" s="20">
        <v>3947</v>
      </c>
      <c r="C2" s="21">
        <v>557</v>
      </c>
      <c r="D2" s="21">
        <v>3863</v>
      </c>
      <c r="E2" s="21">
        <v>1117</v>
      </c>
      <c r="F2" s="21">
        <v>8237</v>
      </c>
      <c r="G2" s="21">
        <v>8690</v>
      </c>
    </row>
    <row r="3" spans="1:7">
      <c r="A3" s="19" t="s">
        <v>369</v>
      </c>
      <c r="B3" s="20">
        <v>4411</v>
      </c>
      <c r="C3" s="21">
        <v>1042</v>
      </c>
      <c r="D3" s="21">
        <v>9355</v>
      </c>
      <c r="E3" s="21">
        <v>1100</v>
      </c>
      <c r="F3" s="21">
        <v>10185</v>
      </c>
      <c r="G3" s="21">
        <v>18749</v>
      </c>
    </row>
    <row r="4" spans="1:7">
      <c r="A4" s="19" t="s">
        <v>370</v>
      </c>
      <c r="B4" s="20">
        <v>2521</v>
      </c>
      <c r="C4" s="21">
        <v>3072</v>
      </c>
      <c r="D4" s="21">
        <v>6702</v>
      </c>
      <c r="E4" s="21">
        <v>2116</v>
      </c>
      <c r="F4" s="21">
        <v>13452</v>
      </c>
      <c r="G4" s="21">
        <v>8046</v>
      </c>
    </row>
    <row r="5" spans="1:7">
      <c r="A5" s="19" t="s">
        <v>371</v>
      </c>
      <c r="B5" s="20">
        <v>4752</v>
      </c>
      <c r="C5" s="21">
        <v>3755</v>
      </c>
      <c r="D5" s="21">
        <v>4415</v>
      </c>
      <c r="E5" s="21">
        <v>1089</v>
      </c>
      <c r="F5" s="21">
        <v>4404</v>
      </c>
      <c r="G5" s="21">
        <v>20114</v>
      </c>
    </row>
    <row r="6" spans="1:7">
      <c r="A6" s="2" t="s">
        <v>372</v>
      </c>
      <c r="B6" s="20">
        <v>4964</v>
      </c>
      <c r="C6" s="21">
        <v>3152</v>
      </c>
      <c r="D6" s="21">
        <v>11601</v>
      </c>
      <c r="E6" s="21">
        <v>1122</v>
      </c>
      <c r="F6" s="21">
        <v>3170</v>
      </c>
      <c r="G6" s="21">
        <v>10733</v>
      </c>
    </row>
    <row r="7" spans="1:7">
      <c r="A7" s="19" t="s">
        <v>373</v>
      </c>
      <c r="B7" s="20">
        <v>2327</v>
      </c>
      <c r="C7" s="21">
        <v>4056</v>
      </c>
      <c r="D7" s="21">
        <v>3726</v>
      </c>
      <c r="E7" s="21">
        <v>1135</v>
      </c>
      <c r="F7" s="21">
        <v>8817</v>
      </c>
      <c r="G7" s="21">
        <v>18524</v>
      </c>
    </row>
    <row r="8" spans="1:7">
      <c r="A8" s="19" t="s">
        <v>374</v>
      </c>
      <c r="B8" s="20">
        <v>3967</v>
      </c>
      <c r="C8" s="21">
        <v>4906</v>
      </c>
      <c r="D8" s="21">
        <v>9007</v>
      </c>
      <c r="E8" s="21">
        <v>2113</v>
      </c>
      <c r="F8" s="21">
        <v>13090</v>
      </c>
      <c r="G8" s="21">
        <v>13953</v>
      </c>
    </row>
    <row r="9" spans="1:7">
      <c r="A9" s="19" t="s">
        <v>375</v>
      </c>
      <c r="B9" s="20">
        <v>4670</v>
      </c>
      <c r="C9" s="21">
        <v>521</v>
      </c>
      <c r="D9" s="21">
        <v>4505</v>
      </c>
      <c r="E9" s="21">
        <v>1024</v>
      </c>
      <c r="F9" s="21">
        <v>3528</v>
      </c>
      <c r="G9" s="21">
        <v>15275</v>
      </c>
    </row>
    <row r="10" spans="1:7">
      <c r="A10" s="19" t="s">
        <v>376</v>
      </c>
      <c r="B10" s="20">
        <v>3379</v>
      </c>
      <c r="C10" s="21">
        <v>3428</v>
      </c>
      <c r="D10" s="21">
        <v>3973</v>
      </c>
      <c r="E10" s="21">
        <v>1716</v>
      </c>
      <c r="F10" s="21">
        <v>4839</v>
      </c>
      <c r="G10" s="21">
        <v>13085</v>
      </c>
    </row>
    <row r="11" spans="1:7">
      <c r="A11" s="2" t="s">
        <v>377</v>
      </c>
      <c r="B11" s="20">
        <v>5363</v>
      </c>
      <c r="C11" s="21">
        <v>1562</v>
      </c>
      <c r="D11" s="21">
        <v>2945</v>
      </c>
      <c r="E11" s="21">
        <v>1176</v>
      </c>
      <c r="F11" s="21">
        <v>9642</v>
      </c>
      <c r="G11" s="21">
        <v>13714</v>
      </c>
    </row>
    <row r="12" spans="1:7">
      <c r="A12" s="2" t="s">
        <v>378</v>
      </c>
      <c r="B12" s="20">
        <v>3275</v>
      </c>
      <c r="C12" s="21">
        <v>2779</v>
      </c>
      <c r="D12" s="21">
        <v>7549</v>
      </c>
      <c r="E12" s="21">
        <v>1101</v>
      </c>
      <c r="F12" s="21">
        <v>5850</v>
      </c>
      <c r="G12" s="21">
        <v>15065</v>
      </c>
    </row>
    <row r="13" spans="1:7">
      <c r="A13" s="19" t="s">
        <v>379</v>
      </c>
      <c r="B13" s="20">
        <v>3860</v>
      </c>
      <c r="C13" s="21">
        <v>3470</v>
      </c>
      <c r="D13" s="21">
        <v>3862</v>
      </c>
      <c r="E13" s="21">
        <v>1040</v>
      </c>
      <c r="F13" s="21">
        <v>10024</v>
      </c>
      <c r="G13" s="21">
        <v>18389</v>
      </c>
    </row>
    <row r="14" spans="1:7">
      <c r="A14" s="19" t="s">
        <v>380</v>
      </c>
      <c r="B14" s="20">
        <v>4685</v>
      </c>
      <c r="C14" s="21">
        <v>1913</v>
      </c>
      <c r="D14" s="21">
        <v>4596</v>
      </c>
      <c r="E14" s="21">
        <v>1126</v>
      </c>
      <c r="F14" s="21">
        <v>5503</v>
      </c>
      <c r="G14" s="21">
        <v>10686</v>
      </c>
    </row>
    <row r="15" spans="1:7">
      <c r="A15" s="2" t="s">
        <v>381</v>
      </c>
      <c r="B15" s="20">
        <v>4052</v>
      </c>
      <c r="C15" s="21">
        <v>2883</v>
      </c>
      <c r="D15" s="21">
        <v>2142</v>
      </c>
      <c r="E15" s="21">
        <v>2012</v>
      </c>
      <c r="F15" s="21">
        <v>13547</v>
      </c>
      <c r="G15" s="21">
        <v>21983</v>
      </c>
    </row>
    <row r="16" spans="1:7">
      <c r="A16" s="19" t="s">
        <v>382</v>
      </c>
      <c r="B16" s="20">
        <v>5541</v>
      </c>
      <c r="C16" s="21">
        <v>4931</v>
      </c>
      <c r="D16" s="21">
        <v>8283</v>
      </c>
      <c r="E16" s="21">
        <v>1054</v>
      </c>
      <c r="F16" s="21">
        <v>9543</v>
      </c>
      <c r="G16" s="21">
        <v>11967</v>
      </c>
    </row>
    <row r="17" spans="1:7">
      <c r="A17" s="19" t="s">
        <v>383</v>
      </c>
      <c r="B17" s="20">
        <v>5667</v>
      </c>
      <c r="C17" s="21">
        <v>4798</v>
      </c>
      <c r="D17" s="21">
        <v>8420</v>
      </c>
      <c r="E17" s="21">
        <v>1389</v>
      </c>
      <c r="F17" s="21">
        <v>10468</v>
      </c>
      <c r="G17" s="21">
        <v>12677</v>
      </c>
    </row>
    <row r="18" spans="1:7">
      <c r="A18" s="19" t="s">
        <v>384</v>
      </c>
      <c r="B18" s="20">
        <v>4269</v>
      </c>
      <c r="C18" s="21">
        <v>4459</v>
      </c>
      <c r="D18" s="21">
        <v>2248</v>
      </c>
      <c r="E18" s="21">
        <v>1058</v>
      </c>
      <c r="F18" s="21">
        <v>6267</v>
      </c>
      <c r="G18" s="21">
        <v>14982</v>
      </c>
    </row>
    <row r="19" spans="1:7">
      <c r="A19" s="19" t="s">
        <v>385</v>
      </c>
      <c r="B19" s="20">
        <v>3502</v>
      </c>
      <c r="C19" s="21">
        <v>4172</v>
      </c>
      <c r="D19" s="21">
        <v>11074</v>
      </c>
      <c r="E19" s="21">
        <v>1282</v>
      </c>
      <c r="F19" s="21">
        <v>2365</v>
      </c>
      <c r="G19" s="21">
        <v>9380</v>
      </c>
    </row>
    <row r="20" spans="1:7">
      <c r="A20" s="19" t="s">
        <v>386</v>
      </c>
      <c r="B20" s="20">
        <v>5853</v>
      </c>
      <c r="C20" s="21">
        <v>2011</v>
      </c>
      <c r="D20" s="21">
        <v>3807</v>
      </c>
      <c r="E20" s="21">
        <v>1348</v>
      </c>
      <c r="F20" s="21">
        <v>11110</v>
      </c>
      <c r="G20" s="21">
        <v>18047</v>
      </c>
    </row>
    <row r="21" spans="1:7">
      <c r="A21" s="19" t="s">
        <v>387</v>
      </c>
      <c r="B21" s="20">
        <v>2586</v>
      </c>
      <c r="C21" s="21">
        <v>2398</v>
      </c>
      <c r="D21" s="21">
        <v>2453</v>
      </c>
      <c r="E21" s="21">
        <v>1020</v>
      </c>
      <c r="F21" s="21">
        <v>4612</v>
      </c>
      <c r="G21" s="21">
        <v>20525</v>
      </c>
    </row>
    <row r="22" spans="1:7">
      <c r="A22" s="19" t="s">
        <v>388</v>
      </c>
      <c r="B22" s="20">
        <v>5714</v>
      </c>
      <c r="C22" s="21">
        <v>4960</v>
      </c>
      <c r="D22" s="21">
        <v>11507</v>
      </c>
      <c r="E22" s="21">
        <v>1010</v>
      </c>
      <c r="F22" s="21">
        <v>6599</v>
      </c>
      <c r="G22" s="21">
        <v>11626</v>
      </c>
    </row>
    <row r="23" spans="1:7">
      <c r="A23" s="19" t="s">
        <v>389</v>
      </c>
      <c r="B23" s="20">
        <v>5347</v>
      </c>
      <c r="C23" s="21">
        <v>4060</v>
      </c>
      <c r="D23" s="21">
        <v>7056</v>
      </c>
      <c r="E23" s="21">
        <v>1555</v>
      </c>
      <c r="F23" s="21">
        <v>5439</v>
      </c>
      <c r="G23" s="21">
        <v>15285</v>
      </c>
    </row>
    <row r="24" spans="1:7">
      <c r="A24" s="2" t="s">
        <v>390</v>
      </c>
      <c r="B24" s="20">
        <v>4222</v>
      </c>
      <c r="C24" s="21">
        <v>3317</v>
      </c>
      <c r="D24" s="21">
        <v>5849</v>
      </c>
      <c r="E24" s="21">
        <v>2081</v>
      </c>
      <c r="F24" s="21">
        <v>10521</v>
      </c>
      <c r="G24" s="21">
        <v>18979</v>
      </c>
    </row>
    <row r="25" spans="1:7">
      <c r="A25" s="19" t="s">
        <v>391</v>
      </c>
      <c r="B25" s="20">
        <v>5929</v>
      </c>
      <c r="C25" s="21">
        <v>3127</v>
      </c>
      <c r="D25" s="21">
        <v>7971</v>
      </c>
      <c r="E25" s="21">
        <v>1114</v>
      </c>
      <c r="F25" s="21">
        <v>2686</v>
      </c>
      <c r="G25" s="21">
        <v>24099</v>
      </c>
    </row>
    <row r="26" spans="1:7">
      <c r="A26" s="19" t="s">
        <v>392</v>
      </c>
      <c r="B26" s="20">
        <v>4270</v>
      </c>
      <c r="C26" s="21">
        <v>4263</v>
      </c>
      <c r="D26" s="21">
        <v>4999</v>
      </c>
      <c r="E26" s="21">
        <v>1052</v>
      </c>
      <c r="F26" s="21">
        <v>2399</v>
      </c>
      <c r="G26" s="21">
        <v>8924</v>
      </c>
    </row>
    <row r="27" spans="1:7">
      <c r="A27" s="19" t="s">
        <v>393</v>
      </c>
      <c r="B27" s="20">
        <v>5421</v>
      </c>
      <c r="C27" s="21">
        <v>4728</v>
      </c>
      <c r="D27" s="21">
        <v>7158</v>
      </c>
      <c r="E27" s="21">
        <v>1116</v>
      </c>
      <c r="F27" s="21">
        <v>4276</v>
      </c>
      <c r="G27" s="21">
        <v>13907</v>
      </c>
    </row>
    <row r="28" spans="1:7">
      <c r="A28" s="19" t="s">
        <v>394</v>
      </c>
      <c r="B28" s="20">
        <v>3259</v>
      </c>
      <c r="C28" s="21">
        <v>3679</v>
      </c>
      <c r="D28" s="21">
        <v>8406</v>
      </c>
      <c r="E28" s="21">
        <v>2123</v>
      </c>
      <c r="F28" s="21">
        <v>14697</v>
      </c>
      <c r="G28" s="21">
        <v>16827</v>
      </c>
    </row>
    <row r="29" spans="1:7">
      <c r="A29" s="2" t="s">
        <v>395</v>
      </c>
      <c r="B29" s="20">
        <v>2943</v>
      </c>
      <c r="C29" s="21">
        <v>3943</v>
      </c>
      <c r="D29" s="21">
        <v>11987</v>
      </c>
      <c r="E29" s="21">
        <v>1183</v>
      </c>
      <c r="F29" s="21">
        <v>3071</v>
      </c>
      <c r="G29" s="21">
        <v>11292</v>
      </c>
    </row>
    <row r="30" spans="1:7">
      <c r="A30" s="2" t="s">
        <v>396</v>
      </c>
      <c r="B30" s="20">
        <v>5529</v>
      </c>
      <c r="C30" s="21">
        <v>4925</v>
      </c>
      <c r="D30" s="21">
        <v>3122</v>
      </c>
      <c r="E30" s="21">
        <v>1629</v>
      </c>
      <c r="F30" s="21">
        <v>14684</v>
      </c>
      <c r="G30" s="21">
        <v>20871</v>
      </c>
    </row>
    <row r="31" spans="1:7">
      <c r="A31" s="19" t="s">
        <v>397</v>
      </c>
      <c r="B31" s="20">
        <v>2380</v>
      </c>
      <c r="C31" s="21">
        <v>3247</v>
      </c>
      <c r="D31" s="21">
        <v>11956</v>
      </c>
      <c r="E31" s="21">
        <v>1156</v>
      </c>
      <c r="F31" s="21">
        <v>3098</v>
      </c>
      <c r="G31" s="21">
        <v>8531</v>
      </c>
    </row>
    <row r="34" spans="1:1">
      <c r="A34" s="22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58F7-23DD-4D32-8661-2A31B20C9A88}">
  <sheetPr>
    <tabColor theme="0"/>
  </sheetPr>
  <dimension ref="B19:C20"/>
  <sheetViews>
    <sheetView showGridLines="0" workbookViewId="0">
      <selection activeCell="I26" sqref="I26"/>
    </sheetView>
  </sheetViews>
  <sheetFormatPr defaultColWidth="7.19921875" defaultRowHeight="14.25"/>
  <cols>
    <col min="1" max="16384" width="7.19921875" style="2"/>
  </cols>
  <sheetData>
    <row r="19" spans="2:3">
      <c r="B19" s="22"/>
    </row>
    <row r="20" spans="2:3">
      <c r="B20" s="22"/>
      <c r="C20" s="2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4149-E2B5-401E-A83E-86CEAAA591DE}">
  <dimension ref="A3:F17"/>
  <sheetViews>
    <sheetView topLeftCell="A2" workbookViewId="0">
      <selection activeCell="G7" sqref="G7"/>
    </sheetView>
  </sheetViews>
  <sheetFormatPr defaultRowHeight="15.75"/>
  <cols>
    <col min="1" max="1" width="14.19921875" bestFit="1" customWidth="1"/>
    <col min="2" max="2" width="9.09765625" bestFit="1" customWidth="1"/>
    <col min="3" max="4" width="5.59765625" bestFit="1" customWidth="1"/>
    <col min="5" max="5" width="4.59765625" bestFit="1" customWidth="1"/>
    <col min="6" max="6" width="11.3984375" bestFit="1" customWidth="1"/>
    <col min="7" max="7" width="7.5" bestFit="1" customWidth="1"/>
    <col min="8" max="8" width="5.59765625" bestFit="1" customWidth="1"/>
    <col min="9" max="9" width="9.3984375" bestFit="1" customWidth="1"/>
    <col min="10" max="11" width="8.5" bestFit="1" customWidth="1"/>
    <col min="12" max="12" width="14.19921875" bestFit="1" customWidth="1"/>
    <col min="13" max="13" width="7.5" bestFit="1" customWidth="1"/>
    <col min="14" max="14" width="11.3984375" bestFit="1" customWidth="1"/>
  </cols>
  <sheetData>
    <row r="3" spans="1:6">
      <c r="A3" s="87" t="s">
        <v>398</v>
      </c>
      <c r="B3" s="87" t="s">
        <v>338</v>
      </c>
    </row>
    <row r="4" spans="1:6">
      <c r="A4" s="87" t="s">
        <v>399</v>
      </c>
      <c r="B4" t="s">
        <v>301</v>
      </c>
      <c r="C4" t="s">
        <v>318</v>
      </c>
      <c r="D4" t="s">
        <v>319</v>
      </c>
      <c r="E4" t="s">
        <v>321</v>
      </c>
      <c r="F4" t="s">
        <v>400</v>
      </c>
    </row>
    <row r="5" spans="1:6">
      <c r="A5" t="s">
        <v>401</v>
      </c>
      <c r="B5" s="86"/>
      <c r="C5" s="86">
        <v>2</v>
      </c>
      <c r="D5" s="86"/>
      <c r="E5" s="86"/>
      <c r="F5" s="86">
        <v>2</v>
      </c>
    </row>
    <row r="6" spans="1:6">
      <c r="A6" t="s">
        <v>402</v>
      </c>
      <c r="B6" s="86">
        <v>8</v>
      </c>
      <c r="C6" s="86"/>
      <c r="D6" s="86"/>
      <c r="E6" s="86"/>
      <c r="F6" s="86">
        <v>8</v>
      </c>
    </row>
    <row r="7" spans="1:6">
      <c r="A7" t="s">
        <v>403</v>
      </c>
      <c r="B7" s="86"/>
      <c r="C7" s="86"/>
      <c r="D7" s="86"/>
      <c r="E7" s="86">
        <v>4</v>
      </c>
      <c r="F7" s="86">
        <v>4</v>
      </c>
    </row>
    <row r="8" spans="1:6">
      <c r="A8" t="s">
        <v>404</v>
      </c>
      <c r="B8" s="86"/>
      <c r="C8" s="86"/>
      <c r="D8" s="86"/>
      <c r="E8" s="86">
        <v>6</v>
      </c>
      <c r="F8" s="86">
        <v>6</v>
      </c>
    </row>
    <row r="9" spans="1:6">
      <c r="A9" t="s">
        <v>405</v>
      </c>
      <c r="B9" s="86"/>
      <c r="C9" s="86"/>
      <c r="D9" s="86"/>
      <c r="E9" s="86">
        <v>4</v>
      </c>
      <c r="F9" s="86">
        <v>4</v>
      </c>
    </row>
    <row r="10" spans="1:6">
      <c r="A10" t="s">
        <v>406</v>
      </c>
      <c r="B10" s="86"/>
      <c r="C10" s="86"/>
      <c r="D10" s="86">
        <v>5</v>
      </c>
      <c r="E10" s="86"/>
      <c r="F10" s="86">
        <v>5</v>
      </c>
    </row>
    <row r="11" spans="1:6">
      <c r="A11" t="s">
        <v>407</v>
      </c>
      <c r="B11" s="86"/>
      <c r="C11" s="86"/>
      <c r="D11" s="86">
        <v>7</v>
      </c>
      <c r="E11" s="86"/>
      <c r="F11" s="86">
        <v>7</v>
      </c>
    </row>
    <row r="12" spans="1:6">
      <c r="A12" t="s">
        <v>408</v>
      </c>
      <c r="B12" s="86"/>
      <c r="C12" s="86">
        <v>7</v>
      </c>
      <c r="D12" s="86"/>
      <c r="E12" s="86"/>
      <c r="F12" s="86">
        <v>7</v>
      </c>
    </row>
    <row r="13" spans="1:6">
      <c r="A13" t="s">
        <v>409</v>
      </c>
      <c r="B13" s="86">
        <v>8</v>
      </c>
      <c r="C13" s="86"/>
      <c r="D13" s="86"/>
      <c r="E13" s="86"/>
      <c r="F13" s="86">
        <v>8</v>
      </c>
    </row>
    <row r="14" spans="1:6">
      <c r="A14" t="s">
        <v>410</v>
      </c>
      <c r="B14" s="86"/>
      <c r="C14" s="86">
        <v>7</v>
      </c>
      <c r="D14" s="86"/>
      <c r="E14" s="86"/>
      <c r="F14" s="86">
        <v>7</v>
      </c>
    </row>
    <row r="15" spans="1:6">
      <c r="A15" t="s">
        <v>411</v>
      </c>
      <c r="B15" s="86"/>
      <c r="C15" s="86"/>
      <c r="D15" s="86"/>
      <c r="E15" s="86">
        <v>3</v>
      </c>
      <c r="F15" s="86">
        <v>3</v>
      </c>
    </row>
    <row r="16" spans="1:6">
      <c r="A16" t="s">
        <v>412</v>
      </c>
      <c r="B16" s="86"/>
      <c r="C16" s="86">
        <v>4</v>
      </c>
      <c r="D16" s="86"/>
      <c r="E16" s="86"/>
      <c r="F16" s="86">
        <v>4</v>
      </c>
    </row>
    <row r="17" spans="1:6">
      <c r="A17" t="s">
        <v>400</v>
      </c>
      <c r="B17" s="86">
        <v>16</v>
      </c>
      <c r="C17" s="86">
        <v>20</v>
      </c>
      <c r="D17" s="86">
        <v>12</v>
      </c>
      <c r="E17" s="86">
        <v>17</v>
      </c>
      <c r="F17" s="86">
        <v>65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C32B-A925-4623-807A-F94832090A02}">
  <sheetPr>
    <tabColor rgb="FFFF0000"/>
  </sheetPr>
  <dimension ref="A1:V68"/>
  <sheetViews>
    <sheetView topLeftCell="A2" zoomScale="110" zoomScaleNormal="110" workbookViewId="0">
      <selection activeCell="M6" sqref="M6"/>
    </sheetView>
  </sheetViews>
  <sheetFormatPr defaultColWidth="7.19921875" defaultRowHeight="14.25"/>
  <cols>
    <col min="1" max="1" width="9.5" style="2" bestFit="1" customWidth="1"/>
    <col min="2" max="2" width="11.19921875" style="2" bestFit="1" customWidth="1"/>
    <col min="3" max="3" width="12" style="2" bestFit="1" customWidth="1"/>
    <col min="4" max="4" width="14.3984375" style="2" bestFit="1" customWidth="1"/>
    <col min="5" max="5" width="10.5" style="2" bestFit="1" customWidth="1"/>
    <col min="6" max="6" width="9" style="2" bestFit="1" customWidth="1"/>
    <col min="7" max="7" width="7.3984375" style="2" bestFit="1" customWidth="1"/>
    <col min="8" max="8" width="14.19921875" style="2" bestFit="1" customWidth="1"/>
    <col min="9" max="9" width="11.796875" style="2" bestFit="1" customWidth="1"/>
    <col min="10" max="10" width="8.5" style="2" bestFit="1" customWidth="1"/>
    <col min="11" max="11" width="12.69921875" style="2" bestFit="1" customWidth="1"/>
    <col min="12" max="12" width="13.8984375" style="2" bestFit="1" customWidth="1"/>
    <col min="13" max="13" width="15.09765625" style="2" bestFit="1" customWidth="1"/>
    <col min="14" max="14" width="9.59765625" style="2" bestFit="1" customWidth="1"/>
    <col min="15" max="15" width="10.5" style="2" bestFit="1" customWidth="1"/>
    <col min="16" max="16" width="17.3984375" style="2" bestFit="1" customWidth="1"/>
    <col min="17" max="17" width="15.09765625" style="2" bestFit="1" customWidth="1"/>
    <col min="18" max="18" width="14.796875" style="2" bestFit="1" customWidth="1"/>
    <col min="19" max="19" width="10.296875" style="2" bestFit="1" customWidth="1"/>
    <col min="20" max="21" width="9.69921875" style="2" bestFit="1" customWidth="1"/>
    <col min="22" max="22" width="12.296875" style="2" bestFit="1" customWidth="1"/>
    <col min="23" max="23" width="9.8984375" style="2" bestFit="1" customWidth="1"/>
    <col min="24" max="16384" width="7.19921875" style="2"/>
  </cols>
  <sheetData>
    <row r="1" spans="1:22" ht="18">
      <c r="A1" s="97" t="s">
        <v>413</v>
      </c>
      <c r="B1" s="97"/>
      <c r="C1" s="97"/>
      <c r="D1" s="97"/>
    </row>
    <row r="3" spans="1:22">
      <c r="A3" s="58" t="s">
        <v>414</v>
      </c>
      <c r="B3" s="58" t="s">
        <v>415</v>
      </c>
      <c r="C3" s="58" t="s">
        <v>416</v>
      </c>
      <c r="D3" s="58" t="s">
        <v>322</v>
      </c>
      <c r="E3" s="58" t="s">
        <v>417</v>
      </c>
      <c r="F3" s="58" t="s">
        <v>399</v>
      </c>
      <c r="G3" s="58" t="s">
        <v>418</v>
      </c>
      <c r="H3" s="58" t="s">
        <v>419</v>
      </c>
      <c r="I3" s="58" t="s">
        <v>356</v>
      </c>
      <c r="J3" s="58" t="s">
        <v>338</v>
      </c>
      <c r="K3" s="58" t="s">
        <v>420</v>
      </c>
      <c r="L3" s="58" t="s">
        <v>421</v>
      </c>
      <c r="M3" s="58" t="s">
        <v>422</v>
      </c>
      <c r="N3" s="58" t="s">
        <v>423</v>
      </c>
      <c r="O3" s="58" t="s">
        <v>424</v>
      </c>
      <c r="P3" s="58" t="s">
        <v>425</v>
      </c>
      <c r="Q3" s="58" t="s">
        <v>426</v>
      </c>
      <c r="R3" s="58" t="s">
        <v>296</v>
      </c>
      <c r="S3" s="58" t="s">
        <v>427</v>
      </c>
      <c r="T3" s="58" t="s">
        <v>428</v>
      </c>
      <c r="U3" s="58" t="s">
        <v>429</v>
      </c>
      <c r="V3" s="58" t="s">
        <v>430</v>
      </c>
    </row>
    <row r="4" spans="1:22" ht="15.75">
      <c r="A4" s="59">
        <v>1368</v>
      </c>
      <c r="B4" s="60">
        <v>45287</v>
      </c>
      <c r="C4" s="59">
        <v>27</v>
      </c>
      <c r="D4" s="59" t="s">
        <v>431</v>
      </c>
      <c r="E4" s="59" t="s">
        <v>432</v>
      </c>
      <c r="F4" s="59" t="s">
        <v>404</v>
      </c>
      <c r="G4" s="59" t="s">
        <v>433</v>
      </c>
      <c r="H4" s="59" t="s">
        <v>434</v>
      </c>
      <c r="I4" s="59" t="s">
        <v>435</v>
      </c>
      <c r="J4" s="59" t="s">
        <v>321</v>
      </c>
      <c r="K4" s="60">
        <f>B4+2</f>
        <v>45289</v>
      </c>
      <c r="L4" s="59" t="s">
        <v>436</v>
      </c>
      <c r="M4" s="59" t="s">
        <v>437</v>
      </c>
      <c r="N4" s="59" t="s">
        <v>404</v>
      </c>
      <c r="O4" s="59" t="s">
        <v>433</v>
      </c>
      <c r="P4" s="59" t="s">
        <v>434</v>
      </c>
      <c r="Q4" s="59" t="s">
        <v>438</v>
      </c>
      <c r="R4" s="59" t="s">
        <v>439</v>
      </c>
      <c r="S4" s="61">
        <v>14</v>
      </c>
      <c r="T4" s="62">
        <v>19</v>
      </c>
      <c r="U4" s="61">
        <f>S4*T4</f>
        <v>266</v>
      </c>
      <c r="V4" s="63">
        <v>25.802</v>
      </c>
    </row>
    <row r="5" spans="1:22" ht="15.75">
      <c r="A5" s="59">
        <v>1369</v>
      </c>
      <c r="B5" s="60">
        <v>45287</v>
      </c>
      <c r="C5" s="59">
        <v>27</v>
      </c>
      <c r="D5" s="59" t="s">
        <v>431</v>
      </c>
      <c r="E5" s="59" t="s">
        <v>432</v>
      </c>
      <c r="F5" s="59" t="s">
        <v>404</v>
      </c>
      <c r="G5" s="59" t="s">
        <v>433</v>
      </c>
      <c r="H5" s="59" t="s">
        <v>434</v>
      </c>
      <c r="I5" s="59" t="s">
        <v>435</v>
      </c>
      <c r="J5" s="59" t="s">
        <v>321</v>
      </c>
      <c r="K5" s="60">
        <f>B5+2</f>
        <v>45289</v>
      </c>
      <c r="L5" s="59" t="s">
        <v>436</v>
      </c>
      <c r="M5" s="59" t="s">
        <v>437</v>
      </c>
      <c r="N5" s="59" t="s">
        <v>404</v>
      </c>
      <c r="O5" s="59" t="s">
        <v>433</v>
      </c>
      <c r="P5" s="59" t="s">
        <v>434</v>
      </c>
      <c r="Q5" s="59" t="s">
        <v>440</v>
      </c>
      <c r="R5" s="59" t="s">
        <v>441</v>
      </c>
      <c r="S5" s="61">
        <v>3.5</v>
      </c>
      <c r="T5" s="62">
        <v>60</v>
      </c>
      <c r="U5" s="61">
        <f>S5*T5</f>
        <v>210</v>
      </c>
      <c r="V5" s="63">
        <v>20.16</v>
      </c>
    </row>
    <row r="6" spans="1:22" ht="15.75">
      <c r="A6" s="59">
        <v>1370</v>
      </c>
      <c r="B6" s="60">
        <v>45264</v>
      </c>
      <c r="C6" s="59">
        <v>4</v>
      </c>
      <c r="D6" s="59" t="s">
        <v>442</v>
      </c>
      <c r="E6" s="59" t="s">
        <v>443</v>
      </c>
      <c r="F6" s="59" t="s">
        <v>409</v>
      </c>
      <c r="G6" s="59" t="s">
        <v>444</v>
      </c>
      <c r="H6" s="59" t="s">
        <v>434</v>
      </c>
      <c r="I6" s="59" t="s">
        <v>445</v>
      </c>
      <c r="J6" s="59" t="s">
        <v>301</v>
      </c>
      <c r="K6" s="60">
        <f>B6+2</f>
        <v>45266</v>
      </c>
      <c r="L6" s="59" t="s">
        <v>446</v>
      </c>
      <c r="M6" s="59" t="s">
        <v>447</v>
      </c>
      <c r="N6" s="59" t="s">
        <v>409</v>
      </c>
      <c r="O6" s="59" t="s">
        <v>444</v>
      </c>
      <c r="P6" s="59" t="s">
        <v>434</v>
      </c>
      <c r="Q6" s="59" t="s">
        <v>448</v>
      </c>
      <c r="R6" s="59" t="s">
        <v>441</v>
      </c>
      <c r="S6" s="61">
        <v>30</v>
      </c>
      <c r="T6" s="62">
        <v>81</v>
      </c>
      <c r="U6" s="61">
        <f>S6*T6</f>
        <v>2430</v>
      </c>
      <c r="V6" s="63">
        <v>255.15</v>
      </c>
    </row>
    <row r="7" spans="1:22" ht="15.75">
      <c r="A7" s="59">
        <v>1371</v>
      </c>
      <c r="B7" s="60">
        <v>45264</v>
      </c>
      <c r="C7" s="59">
        <v>4</v>
      </c>
      <c r="D7" s="59" t="s">
        <v>442</v>
      </c>
      <c r="E7" s="59" t="s">
        <v>443</v>
      </c>
      <c r="F7" s="59" t="s">
        <v>409</v>
      </c>
      <c r="G7" s="59" t="s">
        <v>444</v>
      </c>
      <c r="H7" s="59" t="s">
        <v>434</v>
      </c>
      <c r="I7" s="59" t="s">
        <v>445</v>
      </c>
      <c r="J7" s="59" t="s">
        <v>301</v>
      </c>
      <c r="K7" s="60">
        <f>B7+2</f>
        <v>45266</v>
      </c>
      <c r="L7" s="59" t="s">
        <v>446</v>
      </c>
      <c r="M7" s="59" t="s">
        <v>447</v>
      </c>
      <c r="N7" s="59" t="s">
        <v>409</v>
      </c>
      <c r="O7" s="59" t="s">
        <v>444</v>
      </c>
      <c r="P7" s="59" t="s">
        <v>434</v>
      </c>
      <c r="Q7" s="59" t="s">
        <v>449</v>
      </c>
      <c r="R7" s="59" t="s">
        <v>441</v>
      </c>
      <c r="S7" s="61">
        <v>53</v>
      </c>
      <c r="T7" s="62">
        <v>83</v>
      </c>
      <c r="U7" s="61">
        <f>S7*T7</f>
        <v>4399</v>
      </c>
      <c r="V7" s="63">
        <v>461.89500000000004</v>
      </c>
    </row>
    <row r="8" spans="1:22" ht="15.75">
      <c r="A8" s="59">
        <v>1372</v>
      </c>
      <c r="B8" s="60">
        <v>45264</v>
      </c>
      <c r="C8" s="59">
        <v>4</v>
      </c>
      <c r="D8" s="59" t="s">
        <v>442</v>
      </c>
      <c r="E8" s="59" t="s">
        <v>443</v>
      </c>
      <c r="F8" s="59" t="s">
        <v>409</v>
      </c>
      <c r="G8" s="59" t="s">
        <v>444</v>
      </c>
      <c r="H8" s="59" t="s">
        <v>434</v>
      </c>
      <c r="I8" s="59" t="s">
        <v>445</v>
      </c>
      <c r="J8" s="59" t="s">
        <v>301</v>
      </c>
      <c r="K8" s="60">
        <f>B8+2</f>
        <v>45266</v>
      </c>
      <c r="L8" s="59" t="s">
        <v>446</v>
      </c>
      <c r="M8" s="59" t="s">
        <v>447</v>
      </c>
      <c r="N8" s="59" t="s">
        <v>409</v>
      </c>
      <c r="O8" s="59" t="s">
        <v>444</v>
      </c>
      <c r="P8" s="59" t="s">
        <v>434</v>
      </c>
      <c r="Q8" s="59" t="s">
        <v>440</v>
      </c>
      <c r="R8" s="59" t="s">
        <v>441</v>
      </c>
      <c r="S8" s="61">
        <v>3.5</v>
      </c>
      <c r="T8" s="62">
        <v>75</v>
      </c>
      <c r="U8" s="61">
        <f>S8*T8</f>
        <v>262.5</v>
      </c>
      <c r="V8" s="63">
        <v>26.25</v>
      </c>
    </row>
    <row r="9" spans="1:22" ht="15.75">
      <c r="A9" s="59">
        <v>1373</v>
      </c>
      <c r="B9" s="60">
        <v>45272</v>
      </c>
      <c r="C9" s="59">
        <v>12</v>
      </c>
      <c r="D9" s="59" t="s">
        <v>450</v>
      </c>
      <c r="E9" s="59" t="s">
        <v>451</v>
      </c>
      <c r="F9" s="59" t="s">
        <v>404</v>
      </c>
      <c r="G9" s="59" t="s">
        <v>433</v>
      </c>
      <c r="H9" s="59" t="s">
        <v>434</v>
      </c>
      <c r="I9" s="59" t="s">
        <v>435</v>
      </c>
      <c r="J9" s="59" t="s">
        <v>321</v>
      </c>
      <c r="K9" s="60">
        <f>B9+2</f>
        <v>45274</v>
      </c>
      <c r="L9" s="59" t="s">
        <v>436</v>
      </c>
      <c r="M9" s="59" t="s">
        <v>452</v>
      </c>
      <c r="N9" s="59" t="s">
        <v>404</v>
      </c>
      <c r="O9" s="59" t="s">
        <v>433</v>
      </c>
      <c r="P9" s="59" t="s">
        <v>434</v>
      </c>
      <c r="Q9" s="59" t="s">
        <v>453</v>
      </c>
      <c r="R9" s="59" t="s">
        <v>439</v>
      </c>
      <c r="S9" s="61">
        <v>18</v>
      </c>
      <c r="T9" s="62">
        <v>97</v>
      </c>
      <c r="U9" s="61">
        <f>S9*T9</f>
        <v>1746</v>
      </c>
      <c r="V9" s="63">
        <v>183.33000000000004</v>
      </c>
    </row>
    <row r="10" spans="1:22" ht="15.75">
      <c r="A10" s="59">
        <v>1374</v>
      </c>
      <c r="B10" s="60">
        <v>45272</v>
      </c>
      <c r="C10" s="59">
        <v>12</v>
      </c>
      <c r="D10" s="59" t="s">
        <v>450</v>
      </c>
      <c r="E10" s="59" t="s">
        <v>451</v>
      </c>
      <c r="F10" s="59" t="s">
        <v>404</v>
      </c>
      <c r="G10" s="59" t="s">
        <v>433</v>
      </c>
      <c r="H10" s="59" t="s">
        <v>434</v>
      </c>
      <c r="I10" s="59" t="s">
        <v>435</v>
      </c>
      <c r="J10" s="59" t="s">
        <v>321</v>
      </c>
      <c r="K10" s="60">
        <f>B10+2</f>
        <v>45274</v>
      </c>
      <c r="L10" s="59" t="s">
        <v>436</v>
      </c>
      <c r="M10" s="59" t="s">
        <v>452</v>
      </c>
      <c r="N10" s="59" t="s">
        <v>404</v>
      </c>
      <c r="O10" s="59" t="s">
        <v>433</v>
      </c>
      <c r="P10" s="59" t="s">
        <v>434</v>
      </c>
      <c r="Q10" s="59" t="s">
        <v>454</v>
      </c>
      <c r="R10" s="59" t="s">
        <v>439</v>
      </c>
      <c r="S10" s="61">
        <v>46</v>
      </c>
      <c r="T10" s="62">
        <v>61</v>
      </c>
      <c r="U10" s="61">
        <f>S10*T10</f>
        <v>2806</v>
      </c>
      <c r="V10" s="63">
        <v>291.82400000000001</v>
      </c>
    </row>
    <row r="11" spans="1:22" ht="15.75">
      <c r="A11" s="59">
        <v>1375</v>
      </c>
      <c r="B11" s="60">
        <v>45268</v>
      </c>
      <c r="C11" s="59">
        <v>8</v>
      </c>
      <c r="D11" s="59" t="s">
        <v>455</v>
      </c>
      <c r="E11" s="59" t="s">
        <v>456</v>
      </c>
      <c r="F11" s="59" t="s">
        <v>410</v>
      </c>
      <c r="G11" s="59" t="s">
        <v>457</v>
      </c>
      <c r="H11" s="59" t="s">
        <v>434</v>
      </c>
      <c r="I11" s="59" t="s">
        <v>458</v>
      </c>
      <c r="J11" s="59" t="s">
        <v>318</v>
      </c>
      <c r="K11" s="60">
        <f>B11+2</f>
        <v>45270</v>
      </c>
      <c r="L11" s="59" t="s">
        <v>459</v>
      </c>
      <c r="M11" s="59" t="s">
        <v>460</v>
      </c>
      <c r="N11" s="59" t="s">
        <v>410</v>
      </c>
      <c r="O11" s="59" t="s">
        <v>457</v>
      </c>
      <c r="P11" s="59" t="s">
        <v>434</v>
      </c>
      <c r="Q11" s="59" t="s">
        <v>461</v>
      </c>
      <c r="R11" s="59" t="s">
        <v>462</v>
      </c>
      <c r="S11" s="61">
        <v>9.1999999999999993</v>
      </c>
      <c r="T11" s="62">
        <v>28</v>
      </c>
      <c r="U11" s="61">
        <f>S11*T11</f>
        <v>257.59999999999997</v>
      </c>
      <c r="V11" s="63">
        <v>24.471999999999998</v>
      </c>
    </row>
    <row r="12" spans="1:22" ht="15.75">
      <c r="A12" s="59">
        <v>1376</v>
      </c>
      <c r="B12" s="60">
        <v>45264</v>
      </c>
      <c r="C12" s="59">
        <v>4</v>
      </c>
      <c r="D12" s="59" t="s">
        <v>442</v>
      </c>
      <c r="E12" s="59" t="s">
        <v>443</v>
      </c>
      <c r="F12" s="59" t="s">
        <v>409</v>
      </c>
      <c r="G12" s="59" t="s">
        <v>444</v>
      </c>
      <c r="H12" s="59" t="s">
        <v>434</v>
      </c>
      <c r="I12" s="59" t="s">
        <v>445</v>
      </c>
      <c r="J12" s="59" t="s">
        <v>301</v>
      </c>
      <c r="K12" s="60">
        <f>B12+2</f>
        <v>45266</v>
      </c>
      <c r="L12" s="59" t="s">
        <v>459</v>
      </c>
      <c r="M12" s="59" t="s">
        <v>447</v>
      </c>
      <c r="N12" s="59" t="s">
        <v>409</v>
      </c>
      <c r="O12" s="59" t="s">
        <v>444</v>
      </c>
      <c r="P12" s="59" t="s">
        <v>434</v>
      </c>
      <c r="Q12" s="59" t="s">
        <v>461</v>
      </c>
      <c r="R12" s="59" t="s">
        <v>462</v>
      </c>
      <c r="S12" s="61">
        <v>9.1999999999999993</v>
      </c>
      <c r="T12" s="62">
        <v>97</v>
      </c>
      <c r="U12" s="61">
        <f>S12*T12</f>
        <v>892.4</v>
      </c>
      <c r="V12" s="63">
        <v>93.702000000000012</v>
      </c>
    </row>
    <row r="13" spans="1:22" ht="15.75">
      <c r="A13" s="59">
        <v>1377</v>
      </c>
      <c r="B13" s="60">
        <v>45289</v>
      </c>
      <c r="C13" s="59">
        <v>29</v>
      </c>
      <c r="D13" s="59" t="s">
        <v>463</v>
      </c>
      <c r="E13" s="59" t="s">
        <v>464</v>
      </c>
      <c r="F13" s="59" t="s">
        <v>403</v>
      </c>
      <c r="G13" s="59" t="s">
        <v>465</v>
      </c>
      <c r="H13" s="59" t="s">
        <v>434</v>
      </c>
      <c r="I13" s="59" t="s">
        <v>466</v>
      </c>
      <c r="J13" s="59" t="s">
        <v>321</v>
      </c>
      <c r="K13" s="60">
        <f>B13+2</f>
        <v>45291</v>
      </c>
      <c r="L13" s="59" t="s">
        <v>436</v>
      </c>
      <c r="M13" s="59" t="s">
        <v>467</v>
      </c>
      <c r="N13" s="59" t="s">
        <v>403</v>
      </c>
      <c r="O13" s="59" t="s">
        <v>465</v>
      </c>
      <c r="P13" s="59" t="s">
        <v>434</v>
      </c>
      <c r="Q13" s="59" t="s">
        <v>468</v>
      </c>
      <c r="R13" s="59" t="s">
        <v>469</v>
      </c>
      <c r="S13" s="61">
        <v>12.75</v>
      </c>
      <c r="T13" s="62">
        <v>23</v>
      </c>
      <c r="U13" s="61">
        <f>S13*T13</f>
        <v>293.25</v>
      </c>
      <c r="V13" s="63">
        <v>29.325000000000003</v>
      </c>
    </row>
    <row r="14" spans="1:22" ht="15.75">
      <c r="A14" s="59">
        <v>1378</v>
      </c>
      <c r="B14" s="60">
        <v>45263</v>
      </c>
      <c r="C14" s="59">
        <v>3</v>
      </c>
      <c r="D14" s="59" t="s">
        <v>470</v>
      </c>
      <c r="E14" s="59" t="s">
        <v>471</v>
      </c>
      <c r="F14" s="59" t="s">
        <v>405</v>
      </c>
      <c r="G14" s="59" t="s">
        <v>472</v>
      </c>
      <c r="H14" s="59" t="s">
        <v>434</v>
      </c>
      <c r="I14" s="59" t="s">
        <v>435</v>
      </c>
      <c r="J14" s="59" t="s">
        <v>321</v>
      </c>
      <c r="K14" s="60">
        <f>B14+2</f>
        <v>45265</v>
      </c>
      <c r="L14" s="59" t="s">
        <v>436</v>
      </c>
      <c r="M14" s="59" t="s">
        <v>473</v>
      </c>
      <c r="N14" s="59" t="s">
        <v>405</v>
      </c>
      <c r="O14" s="59" t="s">
        <v>472</v>
      </c>
      <c r="P14" s="59" t="s">
        <v>434</v>
      </c>
      <c r="Q14" s="59" t="s">
        <v>474</v>
      </c>
      <c r="R14" s="59" t="s">
        <v>475</v>
      </c>
      <c r="S14" s="61">
        <v>9.65</v>
      </c>
      <c r="T14" s="62">
        <v>89</v>
      </c>
      <c r="U14" s="61">
        <f>S14*T14</f>
        <v>858.85</v>
      </c>
      <c r="V14" s="63">
        <v>81.59075</v>
      </c>
    </row>
    <row r="15" spans="1:22" ht="15.75">
      <c r="A15" s="59">
        <v>1379</v>
      </c>
      <c r="B15" s="60">
        <v>45266</v>
      </c>
      <c r="C15" s="59">
        <v>6</v>
      </c>
      <c r="D15" s="59" t="s">
        <v>476</v>
      </c>
      <c r="E15" s="59" t="s">
        <v>477</v>
      </c>
      <c r="F15" s="59" t="s">
        <v>408</v>
      </c>
      <c r="G15" s="59" t="s">
        <v>478</v>
      </c>
      <c r="H15" s="59" t="s">
        <v>434</v>
      </c>
      <c r="I15" s="59" t="s">
        <v>479</v>
      </c>
      <c r="J15" s="59" t="s">
        <v>318</v>
      </c>
      <c r="K15" s="60">
        <f>B15+2</f>
        <v>45268</v>
      </c>
      <c r="L15" s="59" t="s">
        <v>436</v>
      </c>
      <c r="M15" s="59" t="s">
        <v>480</v>
      </c>
      <c r="N15" s="59" t="s">
        <v>408</v>
      </c>
      <c r="O15" s="59" t="s">
        <v>478</v>
      </c>
      <c r="P15" s="59" t="s">
        <v>434</v>
      </c>
      <c r="Q15" s="59" t="s">
        <v>481</v>
      </c>
      <c r="R15" s="59" t="s">
        <v>482</v>
      </c>
      <c r="S15" s="61">
        <v>40</v>
      </c>
      <c r="T15" s="62">
        <v>25</v>
      </c>
      <c r="U15" s="61">
        <f>S15*T15</f>
        <v>1000</v>
      </c>
      <c r="V15" s="63">
        <v>96</v>
      </c>
    </row>
    <row r="16" spans="1:22" ht="15.75">
      <c r="A16" s="59">
        <v>1380</v>
      </c>
      <c r="B16" s="60">
        <v>45288</v>
      </c>
      <c r="C16" s="59">
        <v>28</v>
      </c>
      <c r="D16" s="59" t="s">
        <v>483</v>
      </c>
      <c r="E16" s="59" t="s">
        <v>484</v>
      </c>
      <c r="F16" s="59" t="s">
        <v>406</v>
      </c>
      <c r="G16" s="59" t="s">
        <v>485</v>
      </c>
      <c r="H16" s="59" t="s">
        <v>434</v>
      </c>
      <c r="I16" s="59" t="s">
        <v>486</v>
      </c>
      <c r="J16" s="59" t="s">
        <v>319</v>
      </c>
      <c r="K16" s="60">
        <f>B16+2</f>
        <v>45290</v>
      </c>
      <c r="L16" s="59" t="s">
        <v>459</v>
      </c>
      <c r="M16" s="59" t="s">
        <v>487</v>
      </c>
      <c r="N16" s="59" t="s">
        <v>406</v>
      </c>
      <c r="O16" s="59" t="s">
        <v>485</v>
      </c>
      <c r="P16" s="59" t="s">
        <v>434</v>
      </c>
      <c r="Q16" s="59" t="s">
        <v>454</v>
      </c>
      <c r="R16" s="59" t="s">
        <v>439</v>
      </c>
      <c r="S16" s="61">
        <v>46</v>
      </c>
      <c r="T16" s="62">
        <v>19</v>
      </c>
      <c r="U16" s="61">
        <f>S16*T16</f>
        <v>874</v>
      </c>
      <c r="V16" s="63">
        <v>89.14800000000001</v>
      </c>
    </row>
    <row r="17" spans="1:22" ht="15.75">
      <c r="A17" s="59">
        <v>1381</v>
      </c>
      <c r="B17" s="60">
        <v>45268</v>
      </c>
      <c r="C17" s="59">
        <v>8</v>
      </c>
      <c r="D17" s="59" t="s">
        <v>455</v>
      </c>
      <c r="E17" s="59" t="s">
        <v>456</v>
      </c>
      <c r="F17" s="59" t="s">
        <v>410</v>
      </c>
      <c r="G17" s="59" t="s">
        <v>457</v>
      </c>
      <c r="H17" s="59" t="s">
        <v>434</v>
      </c>
      <c r="I17" s="59" t="s">
        <v>458</v>
      </c>
      <c r="J17" s="59" t="s">
        <v>318</v>
      </c>
      <c r="K17" s="60">
        <f>B17+2</f>
        <v>45270</v>
      </c>
      <c r="L17" s="59" t="s">
        <v>459</v>
      </c>
      <c r="M17" s="59" t="s">
        <v>460</v>
      </c>
      <c r="N17" s="59" t="s">
        <v>410</v>
      </c>
      <c r="O17" s="59" t="s">
        <v>457</v>
      </c>
      <c r="P17" s="59" t="s">
        <v>434</v>
      </c>
      <c r="Q17" s="59" t="s">
        <v>468</v>
      </c>
      <c r="R17" s="59" t="s">
        <v>469</v>
      </c>
      <c r="S17" s="61">
        <v>12.75</v>
      </c>
      <c r="T17" s="62">
        <v>36</v>
      </c>
      <c r="U17" s="61">
        <f>S17*T17</f>
        <v>459</v>
      </c>
      <c r="V17" s="63">
        <v>45.441000000000003</v>
      </c>
    </row>
    <row r="18" spans="1:22" ht="15.75">
      <c r="A18" s="59">
        <v>1382</v>
      </c>
      <c r="B18" s="60">
        <v>45270</v>
      </c>
      <c r="C18" s="59">
        <v>10</v>
      </c>
      <c r="D18" s="59" t="s">
        <v>488</v>
      </c>
      <c r="E18" s="59" t="s">
        <v>489</v>
      </c>
      <c r="F18" s="59" t="s">
        <v>402</v>
      </c>
      <c r="G18" s="59" t="s">
        <v>490</v>
      </c>
      <c r="H18" s="59" t="s">
        <v>434</v>
      </c>
      <c r="I18" s="59" t="s">
        <v>491</v>
      </c>
      <c r="J18" s="59" t="s">
        <v>301</v>
      </c>
      <c r="K18" s="60">
        <f>B18+2</f>
        <v>45272</v>
      </c>
      <c r="L18" s="59" t="s">
        <v>436</v>
      </c>
      <c r="M18" s="59" t="s">
        <v>492</v>
      </c>
      <c r="N18" s="59" t="s">
        <v>402</v>
      </c>
      <c r="O18" s="59" t="s">
        <v>490</v>
      </c>
      <c r="P18" s="59" t="s">
        <v>434</v>
      </c>
      <c r="Q18" s="59" t="s">
        <v>493</v>
      </c>
      <c r="R18" s="59" t="s">
        <v>439</v>
      </c>
      <c r="S18" s="61">
        <v>2.99</v>
      </c>
      <c r="T18" s="62">
        <v>93</v>
      </c>
      <c r="U18" s="61">
        <f>S18*T18</f>
        <v>278.07</v>
      </c>
      <c r="V18" s="63">
        <v>26.416650000000001</v>
      </c>
    </row>
    <row r="19" spans="1:22" ht="15.75">
      <c r="A19" s="59">
        <v>1383</v>
      </c>
      <c r="B19" s="60">
        <v>45267</v>
      </c>
      <c r="C19" s="59">
        <v>7</v>
      </c>
      <c r="D19" s="59" t="s">
        <v>494</v>
      </c>
      <c r="E19" s="59" t="s">
        <v>495</v>
      </c>
      <c r="F19" s="59" t="s">
        <v>401</v>
      </c>
      <c r="G19" s="59" t="s">
        <v>496</v>
      </c>
      <c r="H19" s="59" t="s">
        <v>434</v>
      </c>
      <c r="I19" s="59" t="s">
        <v>458</v>
      </c>
      <c r="J19" s="59" t="s">
        <v>318</v>
      </c>
      <c r="K19" s="60">
        <f>B19+2</f>
        <v>45269</v>
      </c>
      <c r="L19" s="59" t="s">
        <v>436</v>
      </c>
      <c r="M19" s="59" t="s">
        <v>497</v>
      </c>
      <c r="N19" s="59" t="s">
        <v>401</v>
      </c>
      <c r="O19" s="59" t="s">
        <v>496</v>
      </c>
      <c r="P19" s="59" t="s">
        <v>434</v>
      </c>
      <c r="Q19" s="59" t="s">
        <v>454</v>
      </c>
      <c r="R19" s="59" t="s">
        <v>439</v>
      </c>
      <c r="S19" s="61">
        <v>46</v>
      </c>
      <c r="T19" s="62">
        <v>64</v>
      </c>
      <c r="U19" s="61">
        <f>S19*T19</f>
        <v>2944</v>
      </c>
      <c r="V19" s="63">
        <v>279.68</v>
      </c>
    </row>
    <row r="20" spans="1:22" ht="15.75">
      <c r="A20" s="59">
        <v>1384</v>
      </c>
      <c r="B20" s="60">
        <v>45270</v>
      </c>
      <c r="C20" s="59">
        <v>10</v>
      </c>
      <c r="D20" s="59" t="s">
        <v>488</v>
      </c>
      <c r="E20" s="59" t="s">
        <v>489</v>
      </c>
      <c r="F20" s="59" t="s">
        <v>402</v>
      </c>
      <c r="G20" s="59" t="s">
        <v>490</v>
      </c>
      <c r="H20" s="59" t="s">
        <v>434</v>
      </c>
      <c r="I20" s="59" t="s">
        <v>491</v>
      </c>
      <c r="J20" s="59" t="s">
        <v>301</v>
      </c>
      <c r="K20" s="60">
        <f>B20+2</f>
        <v>45272</v>
      </c>
      <c r="L20" s="59" t="s">
        <v>446</v>
      </c>
      <c r="M20" s="59" t="s">
        <v>492</v>
      </c>
      <c r="N20" s="59" t="s">
        <v>402</v>
      </c>
      <c r="O20" s="59" t="s">
        <v>490</v>
      </c>
      <c r="P20" s="59" t="s">
        <v>434</v>
      </c>
      <c r="Q20" s="59" t="s">
        <v>498</v>
      </c>
      <c r="R20" s="59" t="s">
        <v>499</v>
      </c>
      <c r="S20" s="61">
        <v>25</v>
      </c>
      <c r="T20" s="62">
        <v>84</v>
      </c>
      <c r="U20" s="61">
        <f>S20*T20</f>
        <v>2100</v>
      </c>
      <c r="V20" s="63">
        <v>220.5</v>
      </c>
    </row>
    <row r="21" spans="1:22" ht="15.75">
      <c r="A21" s="59">
        <v>1385</v>
      </c>
      <c r="B21" s="60">
        <v>45270</v>
      </c>
      <c r="C21" s="59">
        <v>10</v>
      </c>
      <c r="D21" s="59" t="s">
        <v>488</v>
      </c>
      <c r="E21" s="59" t="s">
        <v>489</v>
      </c>
      <c r="F21" s="59" t="s">
        <v>402</v>
      </c>
      <c r="G21" s="59" t="s">
        <v>490</v>
      </c>
      <c r="H21" s="59" t="s">
        <v>434</v>
      </c>
      <c r="I21" s="59" t="s">
        <v>491</v>
      </c>
      <c r="J21" s="59" t="s">
        <v>301</v>
      </c>
      <c r="K21" s="60">
        <f>B21+2</f>
        <v>45272</v>
      </c>
      <c r="L21" s="59" t="s">
        <v>446</v>
      </c>
      <c r="M21" s="59" t="s">
        <v>492</v>
      </c>
      <c r="N21" s="59" t="s">
        <v>402</v>
      </c>
      <c r="O21" s="59" t="s">
        <v>490</v>
      </c>
      <c r="P21" s="59" t="s">
        <v>434</v>
      </c>
      <c r="Q21" s="59" t="s">
        <v>500</v>
      </c>
      <c r="R21" s="59" t="s">
        <v>501</v>
      </c>
      <c r="S21" s="61">
        <v>22</v>
      </c>
      <c r="T21" s="62">
        <v>72</v>
      </c>
      <c r="U21" s="61">
        <f>S21*T21</f>
        <v>1584</v>
      </c>
      <c r="V21" s="63">
        <v>150.47999999999999</v>
      </c>
    </row>
    <row r="22" spans="1:22" ht="15.75">
      <c r="A22" s="59">
        <v>1386</v>
      </c>
      <c r="B22" s="60">
        <v>45270</v>
      </c>
      <c r="C22" s="59">
        <v>10</v>
      </c>
      <c r="D22" s="59" t="s">
        <v>488</v>
      </c>
      <c r="E22" s="59" t="s">
        <v>489</v>
      </c>
      <c r="F22" s="59" t="s">
        <v>402</v>
      </c>
      <c r="G22" s="59" t="s">
        <v>490</v>
      </c>
      <c r="H22" s="59" t="s">
        <v>434</v>
      </c>
      <c r="I22" s="59" t="s">
        <v>491</v>
      </c>
      <c r="J22" s="59" t="s">
        <v>301</v>
      </c>
      <c r="K22" s="60">
        <f>B22+2</f>
        <v>45272</v>
      </c>
      <c r="L22" s="59" t="s">
        <v>446</v>
      </c>
      <c r="M22" s="59" t="s">
        <v>492</v>
      </c>
      <c r="N22" s="59" t="s">
        <v>402</v>
      </c>
      <c r="O22" s="59" t="s">
        <v>490</v>
      </c>
      <c r="P22" s="59" t="s">
        <v>434</v>
      </c>
      <c r="Q22" s="59" t="s">
        <v>461</v>
      </c>
      <c r="R22" s="59" t="s">
        <v>462</v>
      </c>
      <c r="S22" s="61">
        <v>9.1999999999999993</v>
      </c>
      <c r="T22" s="62">
        <v>60</v>
      </c>
      <c r="U22" s="61">
        <f>S22*T22</f>
        <v>552</v>
      </c>
      <c r="V22" s="63">
        <v>56.856000000000002</v>
      </c>
    </row>
    <row r="23" spans="1:22" ht="15.75">
      <c r="A23" s="59">
        <v>1387</v>
      </c>
      <c r="B23" s="60">
        <v>45271</v>
      </c>
      <c r="C23" s="59">
        <v>11</v>
      </c>
      <c r="D23" s="59" t="s">
        <v>502</v>
      </c>
      <c r="E23" s="59" t="s">
        <v>503</v>
      </c>
      <c r="F23" s="59" t="s">
        <v>407</v>
      </c>
      <c r="G23" s="59" t="s">
        <v>504</v>
      </c>
      <c r="H23" s="59" t="s">
        <v>434</v>
      </c>
      <c r="I23" s="59" t="s">
        <v>486</v>
      </c>
      <c r="J23" s="59" t="s">
        <v>319</v>
      </c>
      <c r="K23" s="60">
        <f>B23+2</f>
        <v>45273</v>
      </c>
      <c r="L23" s="59" t="s">
        <v>459</v>
      </c>
      <c r="M23" s="59" t="s">
        <v>505</v>
      </c>
      <c r="N23" s="59" t="s">
        <v>407</v>
      </c>
      <c r="O23" s="59" t="s">
        <v>504</v>
      </c>
      <c r="P23" s="59" t="s">
        <v>434</v>
      </c>
      <c r="Q23" s="59" t="s">
        <v>440</v>
      </c>
      <c r="R23" s="59" t="s">
        <v>441</v>
      </c>
      <c r="S23" s="61">
        <v>3.5</v>
      </c>
      <c r="T23" s="62">
        <v>67</v>
      </c>
      <c r="U23" s="61">
        <f>S23*T23</f>
        <v>234.5</v>
      </c>
      <c r="V23" s="63">
        <v>22.746500000000001</v>
      </c>
    </row>
    <row r="24" spans="1:22" ht="15.75">
      <c r="A24" s="59">
        <v>1388</v>
      </c>
      <c r="B24" s="60">
        <v>45271</v>
      </c>
      <c r="C24" s="59">
        <v>11</v>
      </c>
      <c r="D24" s="59" t="s">
        <v>502</v>
      </c>
      <c r="E24" s="59" t="s">
        <v>503</v>
      </c>
      <c r="F24" s="59" t="s">
        <v>407</v>
      </c>
      <c r="G24" s="59" t="s">
        <v>504</v>
      </c>
      <c r="H24" s="59" t="s">
        <v>434</v>
      </c>
      <c r="I24" s="59" t="s">
        <v>486</v>
      </c>
      <c r="J24" s="59" t="s">
        <v>319</v>
      </c>
      <c r="K24" s="60">
        <f>B24+2</f>
        <v>45273</v>
      </c>
      <c r="L24" s="59" t="s">
        <v>459</v>
      </c>
      <c r="M24" s="59" t="s">
        <v>505</v>
      </c>
      <c r="N24" s="59" t="s">
        <v>407</v>
      </c>
      <c r="O24" s="59" t="s">
        <v>504</v>
      </c>
      <c r="P24" s="59" t="s">
        <v>434</v>
      </c>
      <c r="Q24" s="59" t="s">
        <v>493</v>
      </c>
      <c r="R24" s="59" t="s">
        <v>439</v>
      </c>
      <c r="S24" s="61">
        <v>2.99</v>
      </c>
      <c r="T24" s="62">
        <v>48</v>
      </c>
      <c r="U24" s="61">
        <f>S24*T24</f>
        <v>143.52000000000001</v>
      </c>
      <c r="V24" s="63">
        <v>13.634400000000001</v>
      </c>
    </row>
    <row r="25" spans="1:22" ht="15.75">
      <c r="A25" s="59">
        <v>1389</v>
      </c>
      <c r="B25" s="60">
        <v>45261</v>
      </c>
      <c r="C25" s="59">
        <v>1</v>
      </c>
      <c r="D25" s="59" t="s">
        <v>506</v>
      </c>
      <c r="E25" s="59" t="s">
        <v>507</v>
      </c>
      <c r="F25" s="59" t="s">
        <v>412</v>
      </c>
      <c r="G25" s="59" t="s">
        <v>508</v>
      </c>
      <c r="H25" s="59" t="s">
        <v>434</v>
      </c>
      <c r="I25" s="59" t="s">
        <v>458</v>
      </c>
      <c r="J25" s="59" t="s">
        <v>318</v>
      </c>
      <c r="K25" s="60">
        <f>B25+2</f>
        <v>45263</v>
      </c>
      <c r="L25" s="59" t="s">
        <v>459</v>
      </c>
      <c r="M25" s="59" t="s">
        <v>509</v>
      </c>
      <c r="N25" s="59" t="s">
        <v>412</v>
      </c>
      <c r="O25" s="59" t="s">
        <v>508</v>
      </c>
      <c r="P25" s="59" t="s">
        <v>434</v>
      </c>
      <c r="Q25" s="59" t="s">
        <v>453</v>
      </c>
      <c r="R25" s="59" t="s">
        <v>439</v>
      </c>
      <c r="S25" s="61">
        <v>18</v>
      </c>
      <c r="T25" s="62">
        <v>64</v>
      </c>
      <c r="U25" s="61">
        <f>S25*T25</f>
        <v>1152</v>
      </c>
      <c r="V25" s="63">
        <v>118.65600000000001</v>
      </c>
    </row>
    <row r="26" spans="1:22" ht="15.75">
      <c r="A26" s="59">
        <v>1390</v>
      </c>
      <c r="B26" s="60">
        <v>45261</v>
      </c>
      <c r="C26" s="59">
        <v>1</v>
      </c>
      <c r="D26" s="59" t="s">
        <v>506</v>
      </c>
      <c r="E26" s="59" t="s">
        <v>507</v>
      </c>
      <c r="F26" s="59" t="s">
        <v>412</v>
      </c>
      <c r="G26" s="59" t="s">
        <v>508</v>
      </c>
      <c r="H26" s="59" t="s">
        <v>434</v>
      </c>
      <c r="I26" s="59" t="s">
        <v>458</v>
      </c>
      <c r="J26" s="59" t="s">
        <v>318</v>
      </c>
      <c r="K26" s="60">
        <f>B26+2</f>
        <v>45263</v>
      </c>
      <c r="L26" s="59" t="s">
        <v>459</v>
      </c>
      <c r="M26" s="59" t="s">
        <v>509</v>
      </c>
      <c r="N26" s="59" t="s">
        <v>412</v>
      </c>
      <c r="O26" s="59" t="s">
        <v>508</v>
      </c>
      <c r="P26" s="59" t="s">
        <v>434</v>
      </c>
      <c r="Q26" s="59" t="s">
        <v>454</v>
      </c>
      <c r="R26" s="59" t="s">
        <v>439</v>
      </c>
      <c r="S26" s="61">
        <v>46</v>
      </c>
      <c r="T26" s="62">
        <v>82</v>
      </c>
      <c r="U26" s="61">
        <f>S26*T26</f>
        <v>3772</v>
      </c>
      <c r="V26" s="63">
        <v>392.28800000000007</v>
      </c>
    </row>
    <row r="27" spans="1:22" ht="15.75">
      <c r="A27" s="59">
        <v>1391</v>
      </c>
      <c r="B27" s="60">
        <v>45261</v>
      </c>
      <c r="C27" s="59">
        <v>1</v>
      </c>
      <c r="D27" s="59" t="s">
        <v>506</v>
      </c>
      <c r="E27" s="59" t="s">
        <v>507</v>
      </c>
      <c r="F27" s="59" t="s">
        <v>412</v>
      </c>
      <c r="G27" s="59" t="s">
        <v>508</v>
      </c>
      <c r="H27" s="59" t="s">
        <v>434</v>
      </c>
      <c r="I27" s="59" t="s">
        <v>458</v>
      </c>
      <c r="J27" s="59" t="s">
        <v>318</v>
      </c>
      <c r="K27" s="60">
        <f>B27+2</f>
        <v>45263</v>
      </c>
      <c r="L27" s="59" t="s">
        <v>459</v>
      </c>
      <c r="M27" s="59" t="s">
        <v>509</v>
      </c>
      <c r="N27" s="59" t="s">
        <v>412</v>
      </c>
      <c r="O27" s="59" t="s">
        <v>508</v>
      </c>
      <c r="P27" s="59" t="s">
        <v>434</v>
      </c>
      <c r="Q27" s="59" t="s">
        <v>493</v>
      </c>
      <c r="R27" s="59" t="s">
        <v>439</v>
      </c>
      <c r="S27" s="61">
        <v>2.99</v>
      </c>
      <c r="T27" s="62">
        <v>17</v>
      </c>
      <c r="U27" s="61">
        <f>S27*T27</f>
        <v>50.830000000000005</v>
      </c>
      <c r="V27" s="63">
        <v>5.1338300000000014</v>
      </c>
    </row>
    <row r="28" spans="1:22" ht="15.75">
      <c r="A28" s="59">
        <v>1392</v>
      </c>
      <c r="B28" s="60">
        <v>45288</v>
      </c>
      <c r="C28" s="59">
        <v>28</v>
      </c>
      <c r="D28" s="59" t="s">
        <v>483</v>
      </c>
      <c r="E28" s="59" t="s">
        <v>484</v>
      </c>
      <c r="F28" s="59" t="s">
        <v>406</v>
      </c>
      <c r="G28" s="59" t="s">
        <v>485</v>
      </c>
      <c r="H28" s="59" t="s">
        <v>434</v>
      </c>
      <c r="I28" s="59" t="s">
        <v>486</v>
      </c>
      <c r="J28" s="59" t="s">
        <v>319</v>
      </c>
      <c r="K28" s="60">
        <f>B28+2</f>
        <v>45290</v>
      </c>
      <c r="L28" s="59" t="s">
        <v>459</v>
      </c>
      <c r="M28" s="59" t="s">
        <v>487</v>
      </c>
      <c r="N28" s="59" t="s">
        <v>406</v>
      </c>
      <c r="O28" s="59" t="s">
        <v>485</v>
      </c>
      <c r="P28" s="59" t="s">
        <v>434</v>
      </c>
      <c r="Q28" s="59" t="s">
        <v>474</v>
      </c>
      <c r="R28" s="59" t="s">
        <v>475</v>
      </c>
      <c r="S28" s="61">
        <v>9.65</v>
      </c>
      <c r="T28" s="62">
        <v>38</v>
      </c>
      <c r="U28" s="61">
        <f>S28*T28</f>
        <v>366.7</v>
      </c>
      <c r="V28" s="63">
        <v>36.67</v>
      </c>
    </row>
    <row r="29" spans="1:22" ht="15.75">
      <c r="A29" s="59">
        <v>1393</v>
      </c>
      <c r="B29" s="60">
        <v>45288</v>
      </c>
      <c r="C29" s="59">
        <v>28</v>
      </c>
      <c r="D29" s="59" t="s">
        <v>483</v>
      </c>
      <c r="E29" s="59" t="s">
        <v>484</v>
      </c>
      <c r="F29" s="59" t="s">
        <v>406</v>
      </c>
      <c r="G29" s="59" t="s">
        <v>485</v>
      </c>
      <c r="H29" s="59" t="s">
        <v>434</v>
      </c>
      <c r="I29" s="59" t="s">
        <v>486</v>
      </c>
      <c r="J29" s="59" t="s">
        <v>319</v>
      </c>
      <c r="K29" s="60">
        <f>B29+2</f>
        <v>45290</v>
      </c>
      <c r="L29" s="59" t="s">
        <v>459</v>
      </c>
      <c r="M29" s="59" t="s">
        <v>487</v>
      </c>
      <c r="N29" s="59" t="s">
        <v>406</v>
      </c>
      <c r="O29" s="59" t="s">
        <v>485</v>
      </c>
      <c r="P29" s="59" t="s">
        <v>434</v>
      </c>
      <c r="Q29" s="59" t="s">
        <v>510</v>
      </c>
      <c r="R29" s="59" t="s">
        <v>511</v>
      </c>
      <c r="S29" s="61">
        <v>18.399999999999999</v>
      </c>
      <c r="T29" s="62">
        <v>25</v>
      </c>
      <c r="U29" s="61">
        <f>S29*T29</f>
        <v>459.99999999999994</v>
      </c>
      <c r="V29" s="63">
        <v>45.54</v>
      </c>
    </row>
    <row r="30" spans="1:22" ht="15.75">
      <c r="A30" s="59">
        <v>1394</v>
      </c>
      <c r="B30" s="60">
        <v>45269</v>
      </c>
      <c r="C30" s="59">
        <v>9</v>
      </c>
      <c r="D30" s="59" t="s">
        <v>512</v>
      </c>
      <c r="E30" s="59" t="s">
        <v>513</v>
      </c>
      <c r="F30" s="59" t="s">
        <v>411</v>
      </c>
      <c r="G30" s="59" t="s">
        <v>514</v>
      </c>
      <c r="H30" s="59" t="s">
        <v>434</v>
      </c>
      <c r="I30" s="59" t="s">
        <v>515</v>
      </c>
      <c r="J30" s="59" t="s">
        <v>321</v>
      </c>
      <c r="K30" s="60">
        <f>B30+2</f>
        <v>45271</v>
      </c>
      <c r="L30" s="59" t="s">
        <v>446</v>
      </c>
      <c r="M30" s="59" t="s">
        <v>516</v>
      </c>
      <c r="N30" s="59" t="s">
        <v>411</v>
      </c>
      <c r="O30" s="59" t="s">
        <v>514</v>
      </c>
      <c r="P30" s="59" t="s">
        <v>434</v>
      </c>
      <c r="Q30" s="59" t="s">
        <v>517</v>
      </c>
      <c r="R30" s="59" t="s">
        <v>518</v>
      </c>
      <c r="S30" s="61">
        <v>19.5</v>
      </c>
      <c r="T30" s="62">
        <v>85</v>
      </c>
      <c r="U30" s="61">
        <f>S30*T30</f>
        <v>1657.5</v>
      </c>
      <c r="V30" s="63">
        <v>165.75</v>
      </c>
    </row>
    <row r="31" spans="1:22" ht="15.75">
      <c r="A31" s="59">
        <v>1395</v>
      </c>
      <c r="B31" s="60">
        <v>45269</v>
      </c>
      <c r="C31" s="59">
        <v>9</v>
      </c>
      <c r="D31" s="59" t="s">
        <v>512</v>
      </c>
      <c r="E31" s="59" t="s">
        <v>513</v>
      </c>
      <c r="F31" s="59" t="s">
        <v>411</v>
      </c>
      <c r="G31" s="59" t="s">
        <v>514</v>
      </c>
      <c r="H31" s="59" t="s">
        <v>434</v>
      </c>
      <c r="I31" s="59" t="s">
        <v>515</v>
      </c>
      <c r="J31" s="59" t="s">
        <v>321</v>
      </c>
      <c r="K31" s="60">
        <f>B31+2</f>
        <v>45271</v>
      </c>
      <c r="L31" s="59" t="s">
        <v>446</v>
      </c>
      <c r="M31" s="59" t="s">
        <v>516</v>
      </c>
      <c r="N31" s="59" t="s">
        <v>411</v>
      </c>
      <c r="O31" s="59" t="s">
        <v>514</v>
      </c>
      <c r="P31" s="59" t="s">
        <v>434</v>
      </c>
      <c r="Q31" s="59" t="s">
        <v>519</v>
      </c>
      <c r="R31" s="59" t="s">
        <v>520</v>
      </c>
      <c r="S31" s="61">
        <v>34.799999999999997</v>
      </c>
      <c r="T31" s="62">
        <v>18</v>
      </c>
      <c r="U31" s="61">
        <f>S31*T31</f>
        <v>626.4</v>
      </c>
      <c r="V31" s="63">
        <v>61.3872</v>
      </c>
    </row>
    <row r="32" spans="1:22" ht="15.75">
      <c r="A32" s="59">
        <v>1396</v>
      </c>
      <c r="B32" s="60">
        <v>45266</v>
      </c>
      <c r="C32" s="59">
        <v>6</v>
      </c>
      <c r="D32" s="59" t="s">
        <v>476</v>
      </c>
      <c r="E32" s="59" t="s">
        <v>477</v>
      </c>
      <c r="F32" s="59" t="s">
        <v>408</v>
      </c>
      <c r="G32" s="59" t="s">
        <v>478</v>
      </c>
      <c r="H32" s="59" t="s">
        <v>434</v>
      </c>
      <c r="I32" s="59" t="s">
        <v>479</v>
      </c>
      <c r="J32" s="59" t="s">
        <v>318</v>
      </c>
      <c r="K32" s="60">
        <f>B32+2</f>
        <v>45268</v>
      </c>
      <c r="L32" s="59" t="s">
        <v>436</v>
      </c>
      <c r="M32" s="59" t="s">
        <v>480</v>
      </c>
      <c r="N32" s="59" t="s">
        <v>408</v>
      </c>
      <c r="O32" s="59" t="s">
        <v>478</v>
      </c>
      <c r="P32" s="59" t="s">
        <v>434</v>
      </c>
      <c r="Q32" s="59" t="s">
        <v>438</v>
      </c>
      <c r="R32" s="59" t="s">
        <v>439</v>
      </c>
      <c r="S32" s="61">
        <v>14</v>
      </c>
      <c r="T32" s="62">
        <v>85</v>
      </c>
      <c r="U32" s="61">
        <f>S32*T32</f>
        <v>1190</v>
      </c>
      <c r="V32" s="63">
        <v>115.42999999999999</v>
      </c>
    </row>
    <row r="33" spans="1:22" ht="15.75">
      <c r="A33" s="59">
        <v>1397</v>
      </c>
      <c r="B33" s="60">
        <v>45268</v>
      </c>
      <c r="C33" s="59">
        <v>8</v>
      </c>
      <c r="D33" s="59" t="s">
        <v>455</v>
      </c>
      <c r="E33" s="59" t="s">
        <v>456</v>
      </c>
      <c r="F33" s="59" t="s">
        <v>410</v>
      </c>
      <c r="G33" s="59" t="s">
        <v>457</v>
      </c>
      <c r="H33" s="59" t="s">
        <v>434</v>
      </c>
      <c r="I33" s="59" t="s">
        <v>458</v>
      </c>
      <c r="J33" s="59" t="s">
        <v>318</v>
      </c>
      <c r="K33" s="60">
        <f>B33+2</f>
        <v>45270</v>
      </c>
      <c r="L33" s="59" t="s">
        <v>436</v>
      </c>
      <c r="M33" s="59" t="s">
        <v>460</v>
      </c>
      <c r="N33" s="59" t="s">
        <v>410</v>
      </c>
      <c r="O33" s="59" t="s">
        <v>457</v>
      </c>
      <c r="P33" s="59" t="s">
        <v>434</v>
      </c>
      <c r="Q33" s="59" t="s">
        <v>481</v>
      </c>
      <c r="R33" s="59" t="s">
        <v>482</v>
      </c>
      <c r="S33" s="61">
        <v>40</v>
      </c>
      <c r="T33" s="62">
        <v>82</v>
      </c>
      <c r="U33" s="61">
        <f>S33*T33</f>
        <v>3280</v>
      </c>
      <c r="V33" s="63">
        <v>318.15999999999997</v>
      </c>
    </row>
    <row r="34" spans="1:22" ht="15.75">
      <c r="A34" s="59">
        <v>1398</v>
      </c>
      <c r="B34" s="60">
        <v>45268</v>
      </c>
      <c r="C34" s="59">
        <v>8</v>
      </c>
      <c r="D34" s="59" t="s">
        <v>455</v>
      </c>
      <c r="E34" s="59" t="s">
        <v>456</v>
      </c>
      <c r="F34" s="59" t="s">
        <v>410</v>
      </c>
      <c r="G34" s="59" t="s">
        <v>457</v>
      </c>
      <c r="H34" s="59" t="s">
        <v>434</v>
      </c>
      <c r="I34" s="59" t="s">
        <v>458</v>
      </c>
      <c r="J34" s="59" t="s">
        <v>318</v>
      </c>
      <c r="K34" s="60">
        <f>B34+2</f>
        <v>45270</v>
      </c>
      <c r="L34" s="59" t="s">
        <v>436</v>
      </c>
      <c r="M34" s="59" t="s">
        <v>460</v>
      </c>
      <c r="N34" s="59" t="s">
        <v>410</v>
      </c>
      <c r="O34" s="59" t="s">
        <v>457</v>
      </c>
      <c r="P34" s="59" t="s">
        <v>434</v>
      </c>
      <c r="Q34" s="59" t="s">
        <v>461</v>
      </c>
      <c r="R34" s="59" t="s">
        <v>462</v>
      </c>
      <c r="S34" s="61">
        <v>9.1999999999999993</v>
      </c>
      <c r="T34" s="62">
        <v>47</v>
      </c>
      <c r="U34" s="61">
        <f>S34*T34</f>
        <v>432.4</v>
      </c>
      <c r="V34" s="63">
        <v>41.510399999999997</v>
      </c>
    </row>
    <row r="35" spans="1:22" ht="15.75">
      <c r="A35" s="59">
        <v>1399</v>
      </c>
      <c r="B35" s="60">
        <v>45285</v>
      </c>
      <c r="C35" s="59">
        <v>25</v>
      </c>
      <c r="D35" s="59" t="s">
        <v>521</v>
      </c>
      <c r="E35" s="59" t="s">
        <v>522</v>
      </c>
      <c r="F35" s="59" t="s">
        <v>402</v>
      </c>
      <c r="G35" s="59" t="s">
        <v>490</v>
      </c>
      <c r="H35" s="59" t="s">
        <v>434</v>
      </c>
      <c r="I35" s="59" t="s">
        <v>491</v>
      </c>
      <c r="J35" s="59" t="s">
        <v>301</v>
      </c>
      <c r="K35" s="60">
        <f>B35+2</f>
        <v>45287</v>
      </c>
      <c r="L35" s="59" t="s">
        <v>446</v>
      </c>
      <c r="M35" s="59" t="s">
        <v>523</v>
      </c>
      <c r="N35" s="59" t="s">
        <v>402</v>
      </c>
      <c r="O35" s="59" t="s">
        <v>490</v>
      </c>
      <c r="P35" s="59" t="s">
        <v>434</v>
      </c>
      <c r="Q35" s="59" t="s">
        <v>524</v>
      </c>
      <c r="R35" s="59" t="s">
        <v>462</v>
      </c>
      <c r="S35" s="61">
        <v>10</v>
      </c>
      <c r="T35" s="62">
        <v>99</v>
      </c>
      <c r="U35" s="61">
        <f>S35*T35</f>
        <v>990</v>
      </c>
      <c r="V35" s="63">
        <v>99</v>
      </c>
    </row>
    <row r="36" spans="1:22" ht="15.75">
      <c r="A36" s="59">
        <v>1400</v>
      </c>
      <c r="B36" s="60">
        <v>45286</v>
      </c>
      <c r="C36" s="59">
        <v>26</v>
      </c>
      <c r="D36" s="59" t="s">
        <v>525</v>
      </c>
      <c r="E36" s="59" t="s">
        <v>526</v>
      </c>
      <c r="F36" s="59" t="s">
        <v>407</v>
      </c>
      <c r="G36" s="59" t="s">
        <v>504</v>
      </c>
      <c r="H36" s="59" t="s">
        <v>434</v>
      </c>
      <c r="I36" s="59" t="s">
        <v>486</v>
      </c>
      <c r="J36" s="59" t="s">
        <v>319</v>
      </c>
      <c r="K36" s="60">
        <f>B36+2</f>
        <v>45288</v>
      </c>
      <c r="L36" s="59" t="s">
        <v>459</v>
      </c>
      <c r="M36" s="59" t="s">
        <v>527</v>
      </c>
      <c r="N36" s="59" t="s">
        <v>407</v>
      </c>
      <c r="O36" s="59" t="s">
        <v>504</v>
      </c>
      <c r="P36" s="59" t="s">
        <v>434</v>
      </c>
      <c r="Q36" s="59" t="s">
        <v>528</v>
      </c>
      <c r="R36" s="59" t="s">
        <v>529</v>
      </c>
      <c r="S36" s="61">
        <v>21.35</v>
      </c>
      <c r="T36" s="62">
        <v>49</v>
      </c>
      <c r="U36" s="61">
        <f>S36*T36</f>
        <v>1046.1500000000001</v>
      </c>
      <c r="V36" s="63">
        <v>106.70730000000002</v>
      </c>
    </row>
    <row r="37" spans="1:22" ht="15.75">
      <c r="A37" s="59">
        <v>1401</v>
      </c>
      <c r="B37" s="60">
        <v>45286</v>
      </c>
      <c r="C37" s="59">
        <v>26</v>
      </c>
      <c r="D37" s="59" t="s">
        <v>525</v>
      </c>
      <c r="E37" s="59" t="s">
        <v>526</v>
      </c>
      <c r="F37" s="59" t="s">
        <v>407</v>
      </c>
      <c r="G37" s="59" t="s">
        <v>504</v>
      </c>
      <c r="H37" s="59" t="s">
        <v>434</v>
      </c>
      <c r="I37" s="59" t="s">
        <v>486</v>
      </c>
      <c r="J37" s="59" t="s">
        <v>319</v>
      </c>
      <c r="K37" s="60">
        <f>B37+2</f>
        <v>45288</v>
      </c>
      <c r="L37" s="59" t="s">
        <v>459</v>
      </c>
      <c r="M37" s="59" t="s">
        <v>527</v>
      </c>
      <c r="N37" s="59" t="s">
        <v>407</v>
      </c>
      <c r="O37" s="59" t="s">
        <v>504</v>
      </c>
      <c r="P37" s="59" t="s">
        <v>434</v>
      </c>
      <c r="Q37" s="59" t="s">
        <v>474</v>
      </c>
      <c r="R37" s="59" t="s">
        <v>475</v>
      </c>
      <c r="S37" s="61">
        <v>9.65</v>
      </c>
      <c r="T37" s="62">
        <v>72</v>
      </c>
      <c r="U37" s="61">
        <f>S37*T37</f>
        <v>694.80000000000007</v>
      </c>
      <c r="V37" s="63">
        <v>72.954000000000008</v>
      </c>
    </row>
    <row r="38" spans="1:22" ht="15.75">
      <c r="A38" s="59">
        <v>1402</v>
      </c>
      <c r="B38" s="60">
        <v>45286</v>
      </c>
      <c r="C38" s="59">
        <v>26</v>
      </c>
      <c r="D38" s="59" t="s">
        <v>525</v>
      </c>
      <c r="E38" s="59" t="s">
        <v>526</v>
      </c>
      <c r="F38" s="59" t="s">
        <v>407</v>
      </c>
      <c r="G38" s="59" t="s">
        <v>504</v>
      </c>
      <c r="H38" s="59" t="s">
        <v>434</v>
      </c>
      <c r="I38" s="59" t="s">
        <v>486</v>
      </c>
      <c r="J38" s="59" t="s">
        <v>319</v>
      </c>
      <c r="K38" s="60">
        <f>B38+2</f>
        <v>45288</v>
      </c>
      <c r="L38" s="59" t="s">
        <v>459</v>
      </c>
      <c r="M38" s="59" t="s">
        <v>527</v>
      </c>
      <c r="N38" s="59" t="s">
        <v>407</v>
      </c>
      <c r="O38" s="59" t="s">
        <v>504</v>
      </c>
      <c r="P38" s="59" t="s">
        <v>434</v>
      </c>
      <c r="Q38" s="59" t="s">
        <v>510</v>
      </c>
      <c r="R38" s="59" t="s">
        <v>511</v>
      </c>
      <c r="S38" s="61">
        <v>18.399999999999999</v>
      </c>
      <c r="T38" s="62">
        <v>99</v>
      </c>
      <c r="U38" s="61">
        <f>S38*T38</f>
        <v>1821.6</v>
      </c>
      <c r="V38" s="63">
        <v>191.268</v>
      </c>
    </row>
    <row r="39" spans="1:22" ht="15.75">
      <c r="A39" s="59">
        <v>1403</v>
      </c>
      <c r="B39" s="60">
        <v>45289</v>
      </c>
      <c r="C39" s="59">
        <v>29</v>
      </c>
      <c r="D39" s="59" t="s">
        <v>463</v>
      </c>
      <c r="E39" s="59" t="s">
        <v>464</v>
      </c>
      <c r="F39" s="59" t="s">
        <v>403</v>
      </c>
      <c r="G39" s="59" t="s">
        <v>465</v>
      </c>
      <c r="H39" s="59" t="s">
        <v>434</v>
      </c>
      <c r="I39" s="59" t="s">
        <v>466</v>
      </c>
      <c r="J39" s="59" t="s">
        <v>321</v>
      </c>
      <c r="K39" s="60">
        <f>B39+2</f>
        <v>45291</v>
      </c>
      <c r="L39" s="59" t="s">
        <v>436</v>
      </c>
      <c r="M39" s="59" t="s">
        <v>467</v>
      </c>
      <c r="N39" s="59" t="s">
        <v>403</v>
      </c>
      <c r="O39" s="59" t="s">
        <v>465</v>
      </c>
      <c r="P39" s="59" t="s">
        <v>434</v>
      </c>
      <c r="Q39" s="59" t="s">
        <v>438</v>
      </c>
      <c r="R39" s="59" t="s">
        <v>439</v>
      </c>
      <c r="S39" s="61">
        <v>14</v>
      </c>
      <c r="T39" s="62">
        <v>10</v>
      </c>
      <c r="U39" s="61">
        <f>S39*T39</f>
        <v>140</v>
      </c>
      <c r="V39" s="63">
        <v>13.86</v>
      </c>
    </row>
    <row r="40" spans="1:22" ht="15.75">
      <c r="A40" s="59">
        <v>1404</v>
      </c>
      <c r="B40" s="60">
        <v>45266</v>
      </c>
      <c r="C40" s="59">
        <v>6</v>
      </c>
      <c r="D40" s="59" t="s">
        <v>476</v>
      </c>
      <c r="E40" s="59" t="s">
        <v>477</v>
      </c>
      <c r="F40" s="59" t="s">
        <v>408</v>
      </c>
      <c r="G40" s="59" t="s">
        <v>478</v>
      </c>
      <c r="H40" s="59" t="s">
        <v>434</v>
      </c>
      <c r="I40" s="59" t="s">
        <v>479</v>
      </c>
      <c r="J40" s="59" t="s">
        <v>318</v>
      </c>
      <c r="K40" s="60">
        <f>B40+2</f>
        <v>45268</v>
      </c>
      <c r="L40" s="59" t="s">
        <v>459</v>
      </c>
      <c r="M40" s="59" t="s">
        <v>480</v>
      </c>
      <c r="N40" s="59" t="s">
        <v>408</v>
      </c>
      <c r="O40" s="59" t="s">
        <v>478</v>
      </c>
      <c r="P40" s="59" t="s">
        <v>434</v>
      </c>
      <c r="Q40" s="59" t="s">
        <v>468</v>
      </c>
      <c r="R40" s="59" t="s">
        <v>469</v>
      </c>
      <c r="S40" s="61">
        <v>12.75</v>
      </c>
      <c r="T40" s="62">
        <v>100</v>
      </c>
      <c r="U40" s="61">
        <f>S40*T40</f>
        <v>1275</v>
      </c>
      <c r="V40" s="63">
        <v>122.39999999999999</v>
      </c>
    </row>
    <row r="41" spans="1:22" ht="15.75">
      <c r="A41" s="59">
        <v>1405</v>
      </c>
      <c r="B41" s="60">
        <v>45287</v>
      </c>
      <c r="C41" s="59">
        <v>27</v>
      </c>
      <c r="D41" s="59" t="s">
        <v>431</v>
      </c>
      <c r="E41" s="59" t="s">
        <v>432</v>
      </c>
      <c r="F41" s="59" t="s">
        <v>404</v>
      </c>
      <c r="G41" s="59" t="s">
        <v>433</v>
      </c>
      <c r="H41" s="59" t="s">
        <v>434</v>
      </c>
      <c r="I41" s="59" t="s">
        <v>435</v>
      </c>
      <c r="J41" s="59" t="s">
        <v>321</v>
      </c>
      <c r="K41" s="60">
        <f>B41+2</f>
        <v>45289</v>
      </c>
      <c r="L41" s="59" t="s">
        <v>436</v>
      </c>
      <c r="M41" s="59" t="s">
        <v>437</v>
      </c>
      <c r="N41" s="59" t="s">
        <v>404</v>
      </c>
      <c r="O41" s="59" t="s">
        <v>433</v>
      </c>
      <c r="P41" s="59" t="s">
        <v>434</v>
      </c>
      <c r="Q41" s="59" t="s">
        <v>468</v>
      </c>
      <c r="R41" s="59" t="s">
        <v>469</v>
      </c>
      <c r="S41" s="61">
        <v>12.75</v>
      </c>
      <c r="T41" s="62">
        <v>100</v>
      </c>
      <c r="U41" s="61">
        <f>S41*T41</f>
        <v>1275</v>
      </c>
      <c r="V41" s="63">
        <v>27</v>
      </c>
    </row>
    <row r="42" spans="1:22" ht="15.75">
      <c r="A42" s="59">
        <v>1406</v>
      </c>
      <c r="B42" s="60">
        <v>45264</v>
      </c>
      <c r="C42" s="59">
        <v>4</v>
      </c>
      <c r="D42" s="59" t="s">
        <v>442</v>
      </c>
      <c r="E42" s="59" t="s">
        <v>443</v>
      </c>
      <c r="F42" s="59" t="s">
        <v>409</v>
      </c>
      <c r="G42" s="59" t="s">
        <v>444</v>
      </c>
      <c r="H42" s="59" t="s">
        <v>434</v>
      </c>
      <c r="I42" s="59" t="s">
        <v>445</v>
      </c>
      <c r="J42" s="59" t="s">
        <v>301</v>
      </c>
      <c r="K42" s="60">
        <f>B42+2</f>
        <v>45266</v>
      </c>
      <c r="L42" s="59" t="s">
        <v>446</v>
      </c>
      <c r="M42" s="59" t="s">
        <v>447</v>
      </c>
      <c r="N42" s="59" t="s">
        <v>409</v>
      </c>
      <c r="O42" s="59" t="s">
        <v>444</v>
      </c>
      <c r="P42" s="59" t="s">
        <v>434</v>
      </c>
      <c r="Q42" s="59" t="s">
        <v>530</v>
      </c>
      <c r="R42" s="59" t="s">
        <v>499</v>
      </c>
      <c r="S42" s="61">
        <v>81</v>
      </c>
      <c r="T42" s="62">
        <v>62</v>
      </c>
      <c r="U42" s="61">
        <f>S42*T42</f>
        <v>5022</v>
      </c>
      <c r="V42" s="63">
        <v>117.93600000000001</v>
      </c>
    </row>
    <row r="43" spans="1:22" ht="15.75">
      <c r="A43" s="59">
        <v>1407</v>
      </c>
      <c r="B43" s="60">
        <v>45264</v>
      </c>
      <c r="C43" s="59">
        <v>4</v>
      </c>
      <c r="D43" s="59" t="s">
        <v>442</v>
      </c>
      <c r="E43" s="59" t="s">
        <v>443</v>
      </c>
      <c r="F43" s="59" t="s">
        <v>409</v>
      </c>
      <c r="G43" s="59" t="s">
        <v>444</v>
      </c>
      <c r="H43" s="59" t="s">
        <v>434</v>
      </c>
      <c r="I43" s="59" t="s">
        <v>445</v>
      </c>
      <c r="J43" s="59" t="s">
        <v>301</v>
      </c>
      <c r="K43" s="60">
        <f>B43+2</f>
        <v>45266</v>
      </c>
      <c r="L43" s="59" t="s">
        <v>446</v>
      </c>
      <c r="M43" s="59" t="s">
        <v>447</v>
      </c>
      <c r="N43" s="59" t="s">
        <v>409</v>
      </c>
      <c r="O43" s="59" t="s">
        <v>444</v>
      </c>
      <c r="P43" s="59" t="s">
        <v>434</v>
      </c>
      <c r="Q43" s="59" t="s">
        <v>531</v>
      </c>
      <c r="R43" s="59" t="s">
        <v>532</v>
      </c>
      <c r="S43" s="61">
        <v>7</v>
      </c>
      <c r="T43" s="62">
        <v>91</v>
      </c>
      <c r="U43" s="61">
        <f>S43*T43</f>
        <v>637</v>
      </c>
      <c r="V43" s="63">
        <v>13.719999999999999</v>
      </c>
    </row>
    <row r="44" spans="1:22" ht="15.75">
      <c r="A44" s="59">
        <v>1408</v>
      </c>
      <c r="B44" s="60">
        <v>45272</v>
      </c>
      <c r="C44" s="59">
        <v>12</v>
      </c>
      <c r="D44" s="59" t="s">
        <v>450</v>
      </c>
      <c r="E44" s="59" t="s">
        <v>451</v>
      </c>
      <c r="F44" s="59" t="s">
        <v>404</v>
      </c>
      <c r="G44" s="59" t="s">
        <v>433</v>
      </c>
      <c r="H44" s="59" t="s">
        <v>434</v>
      </c>
      <c r="I44" s="59" t="s">
        <v>435</v>
      </c>
      <c r="J44" s="59" t="s">
        <v>321</v>
      </c>
      <c r="K44" s="60">
        <f>B44+2</f>
        <v>45274</v>
      </c>
      <c r="L44" s="59" t="s">
        <v>436</v>
      </c>
      <c r="M44" s="59" t="s">
        <v>452</v>
      </c>
      <c r="N44" s="59" t="s">
        <v>404</v>
      </c>
      <c r="O44" s="59" t="s">
        <v>433</v>
      </c>
      <c r="P44" s="59" t="s">
        <v>434</v>
      </c>
      <c r="Q44" s="59" t="s">
        <v>531</v>
      </c>
      <c r="R44" s="59" t="s">
        <v>532</v>
      </c>
      <c r="S44" s="61">
        <v>7</v>
      </c>
      <c r="T44" s="62">
        <v>91</v>
      </c>
      <c r="U44" s="61">
        <f>S44*T44</f>
        <v>637</v>
      </c>
      <c r="V44" s="63">
        <v>8</v>
      </c>
    </row>
    <row r="45" spans="1:22" ht="15.75">
      <c r="A45" s="59">
        <v>1409</v>
      </c>
      <c r="B45" s="60">
        <v>45268</v>
      </c>
      <c r="C45" s="59">
        <v>8</v>
      </c>
      <c r="D45" s="59" t="s">
        <v>455</v>
      </c>
      <c r="E45" s="59" t="s">
        <v>456</v>
      </c>
      <c r="F45" s="59" t="s">
        <v>410</v>
      </c>
      <c r="G45" s="59" t="s">
        <v>457</v>
      </c>
      <c r="H45" s="59" t="s">
        <v>434</v>
      </c>
      <c r="I45" s="59" t="s">
        <v>458</v>
      </c>
      <c r="J45" s="59" t="s">
        <v>318</v>
      </c>
      <c r="K45" s="60">
        <f>B45+2</f>
        <v>45270</v>
      </c>
      <c r="L45" s="59" t="s">
        <v>459</v>
      </c>
      <c r="M45" s="59" t="s">
        <v>460</v>
      </c>
      <c r="N45" s="59" t="s">
        <v>410</v>
      </c>
      <c r="O45" s="59" t="s">
        <v>457</v>
      </c>
      <c r="P45" s="59" t="s">
        <v>434</v>
      </c>
      <c r="Q45" s="59" t="s">
        <v>519</v>
      </c>
      <c r="R45" s="59" t="s">
        <v>520</v>
      </c>
      <c r="S45" s="61">
        <v>34.799999999999997</v>
      </c>
      <c r="T45" s="62">
        <v>29</v>
      </c>
      <c r="U45" s="61">
        <f>S45*T45</f>
        <v>1009.1999999999999</v>
      </c>
      <c r="V45" s="63">
        <v>300.846</v>
      </c>
    </row>
    <row r="46" spans="1:22" ht="15.75">
      <c r="A46" s="59">
        <v>1410</v>
      </c>
      <c r="B46" s="60">
        <v>45264</v>
      </c>
      <c r="C46" s="59">
        <v>4</v>
      </c>
      <c r="D46" s="59" t="s">
        <v>442</v>
      </c>
      <c r="E46" s="59" t="s">
        <v>443</v>
      </c>
      <c r="F46" s="59" t="s">
        <v>409</v>
      </c>
      <c r="G46" s="59" t="s">
        <v>444</v>
      </c>
      <c r="H46" s="59" t="s">
        <v>434</v>
      </c>
      <c r="I46" s="59" t="s">
        <v>445</v>
      </c>
      <c r="J46" s="59" t="s">
        <v>301</v>
      </c>
      <c r="K46" s="60">
        <f>B46+2</f>
        <v>45266</v>
      </c>
      <c r="L46" s="59" t="s">
        <v>459</v>
      </c>
      <c r="M46" s="59" t="s">
        <v>447</v>
      </c>
      <c r="N46" s="59" t="s">
        <v>409</v>
      </c>
      <c r="O46" s="59" t="s">
        <v>444</v>
      </c>
      <c r="P46" s="59" t="s">
        <v>434</v>
      </c>
      <c r="Q46" s="59" t="s">
        <v>519</v>
      </c>
      <c r="R46" s="59" t="s">
        <v>520</v>
      </c>
      <c r="S46" s="61">
        <v>34.799999999999997</v>
      </c>
      <c r="T46" s="62">
        <v>29</v>
      </c>
      <c r="U46" s="61">
        <f>S46*T46</f>
        <v>1009.1999999999999</v>
      </c>
      <c r="V46" s="63">
        <v>9</v>
      </c>
    </row>
    <row r="47" spans="1:22" ht="15.75">
      <c r="A47" s="59">
        <v>1411</v>
      </c>
      <c r="B47" s="60">
        <v>45289</v>
      </c>
      <c r="C47" s="59">
        <v>29</v>
      </c>
      <c r="D47" s="59" t="s">
        <v>463</v>
      </c>
      <c r="E47" s="59" t="s">
        <v>464</v>
      </c>
      <c r="F47" s="59" t="s">
        <v>403</v>
      </c>
      <c r="G47" s="59" t="s">
        <v>465</v>
      </c>
      <c r="H47" s="59" t="s">
        <v>434</v>
      </c>
      <c r="I47" s="59" t="s">
        <v>466</v>
      </c>
      <c r="J47" s="59" t="s">
        <v>321</v>
      </c>
      <c r="K47" s="60">
        <f>B47+2</f>
        <v>45291</v>
      </c>
      <c r="L47" s="59" t="s">
        <v>436</v>
      </c>
      <c r="M47" s="59" t="s">
        <v>467</v>
      </c>
      <c r="N47" s="59" t="s">
        <v>403</v>
      </c>
      <c r="O47" s="59" t="s">
        <v>465</v>
      </c>
      <c r="P47" s="59" t="s">
        <v>434</v>
      </c>
      <c r="Q47" s="59" t="s">
        <v>519</v>
      </c>
      <c r="R47" s="59" t="s">
        <v>520</v>
      </c>
      <c r="S47" s="61">
        <v>34.799999999999997</v>
      </c>
      <c r="T47" s="62">
        <v>29</v>
      </c>
      <c r="U47" s="61">
        <f>S47*T47</f>
        <v>1009.1999999999999</v>
      </c>
      <c r="V47" s="63">
        <v>23</v>
      </c>
    </row>
    <row r="48" spans="1:22" ht="15.75">
      <c r="A48" s="59">
        <v>1412</v>
      </c>
      <c r="B48" s="60">
        <v>45263</v>
      </c>
      <c r="C48" s="59">
        <v>3</v>
      </c>
      <c r="D48" s="59" t="s">
        <v>470</v>
      </c>
      <c r="E48" s="59" t="s">
        <v>471</v>
      </c>
      <c r="F48" s="59" t="s">
        <v>405</v>
      </c>
      <c r="G48" s="59" t="s">
        <v>472</v>
      </c>
      <c r="H48" s="59" t="s">
        <v>434</v>
      </c>
      <c r="I48" s="59" t="s">
        <v>435</v>
      </c>
      <c r="J48" s="59" t="s">
        <v>321</v>
      </c>
      <c r="K48" s="60">
        <f>B48+2</f>
        <v>45265</v>
      </c>
      <c r="L48" s="59" t="s">
        <v>436</v>
      </c>
      <c r="M48" s="59" t="s">
        <v>473</v>
      </c>
      <c r="N48" s="59" t="s">
        <v>405</v>
      </c>
      <c r="O48" s="59" t="s">
        <v>472</v>
      </c>
      <c r="P48" s="59" t="s">
        <v>434</v>
      </c>
      <c r="Q48" s="59" t="s">
        <v>533</v>
      </c>
      <c r="R48" s="59" t="s">
        <v>501</v>
      </c>
      <c r="S48" s="61">
        <v>10</v>
      </c>
      <c r="T48" s="62">
        <v>49</v>
      </c>
      <c r="U48" s="61">
        <f>S48*T48</f>
        <v>490</v>
      </c>
      <c r="V48" s="63">
        <v>90.25</v>
      </c>
    </row>
    <row r="49" spans="1:22" ht="15.75">
      <c r="A49" s="59">
        <v>1413</v>
      </c>
      <c r="B49" s="60">
        <v>45263</v>
      </c>
      <c r="C49" s="59">
        <v>3</v>
      </c>
      <c r="D49" s="59" t="s">
        <v>470</v>
      </c>
      <c r="E49" s="59" t="s">
        <v>471</v>
      </c>
      <c r="F49" s="59" t="s">
        <v>405</v>
      </c>
      <c r="G49" s="59" t="s">
        <v>472</v>
      </c>
      <c r="H49" s="59" t="s">
        <v>434</v>
      </c>
      <c r="I49" s="59" t="s">
        <v>435</v>
      </c>
      <c r="J49" s="59" t="s">
        <v>321</v>
      </c>
      <c r="K49" s="60">
        <f>B49+2</f>
        <v>45265</v>
      </c>
      <c r="L49" s="59" t="s">
        <v>436</v>
      </c>
      <c r="M49" s="59" t="s">
        <v>473</v>
      </c>
      <c r="N49" s="59" t="s">
        <v>405</v>
      </c>
      <c r="O49" s="59" t="s">
        <v>472</v>
      </c>
      <c r="P49" s="59" t="s">
        <v>434</v>
      </c>
      <c r="Q49" s="59" t="s">
        <v>481</v>
      </c>
      <c r="R49" s="59" t="s">
        <v>482</v>
      </c>
      <c r="S49" s="61">
        <v>40</v>
      </c>
      <c r="T49" s="62">
        <v>29</v>
      </c>
      <c r="U49" s="61">
        <f>S49*T49</f>
        <v>1160</v>
      </c>
      <c r="V49" s="63">
        <v>239.12</v>
      </c>
    </row>
    <row r="50" spans="1:22" ht="15.75">
      <c r="A50" s="59">
        <v>1414</v>
      </c>
      <c r="B50" s="60">
        <v>45266</v>
      </c>
      <c r="C50" s="59">
        <v>6</v>
      </c>
      <c r="D50" s="59" t="s">
        <v>476</v>
      </c>
      <c r="E50" s="59" t="s">
        <v>477</v>
      </c>
      <c r="F50" s="59" t="s">
        <v>408</v>
      </c>
      <c r="G50" s="59" t="s">
        <v>478</v>
      </c>
      <c r="H50" s="59" t="s">
        <v>434</v>
      </c>
      <c r="I50" s="59" t="s">
        <v>479</v>
      </c>
      <c r="J50" s="59" t="s">
        <v>318</v>
      </c>
      <c r="K50" s="60">
        <f>B50+2</f>
        <v>45268</v>
      </c>
      <c r="L50" s="59" t="s">
        <v>436</v>
      </c>
      <c r="M50" s="59" t="s">
        <v>480</v>
      </c>
      <c r="N50" s="59" t="s">
        <v>408</v>
      </c>
      <c r="O50" s="59" t="s">
        <v>478</v>
      </c>
      <c r="P50" s="59" t="s">
        <v>434</v>
      </c>
      <c r="Q50" s="59" t="s">
        <v>481</v>
      </c>
      <c r="R50" s="59" t="s">
        <v>482</v>
      </c>
      <c r="S50" s="61">
        <v>40</v>
      </c>
      <c r="T50" s="62">
        <v>29</v>
      </c>
      <c r="U50" s="61">
        <f>S50*T50</f>
        <v>1160</v>
      </c>
      <c r="V50" s="63">
        <v>31</v>
      </c>
    </row>
    <row r="51" spans="1:22" ht="15.75">
      <c r="A51" s="59">
        <v>1415</v>
      </c>
      <c r="B51" s="60">
        <v>45288</v>
      </c>
      <c r="C51" s="59">
        <v>28</v>
      </c>
      <c r="D51" s="59" t="s">
        <v>483</v>
      </c>
      <c r="E51" s="59" t="s">
        <v>484</v>
      </c>
      <c r="F51" s="59" t="s">
        <v>406</v>
      </c>
      <c r="G51" s="59" t="s">
        <v>485</v>
      </c>
      <c r="H51" s="59" t="s">
        <v>434</v>
      </c>
      <c r="I51" s="59" t="s">
        <v>486</v>
      </c>
      <c r="J51" s="59" t="s">
        <v>319</v>
      </c>
      <c r="K51" s="60">
        <f>B51+2</f>
        <v>45290</v>
      </c>
      <c r="L51" s="59" t="s">
        <v>459</v>
      </c>
      <c r="M51" s="59" t="s">
        <v>487</v>
      </c>
      <c r="N51" s="59" t="s">
        <v>406</v>
      </c>
      <c r="O51" s="59" t="s">
        <v>485</v>
      </c>
      <c r="P51" s="59" t="s">
        <v>434</v>
      </c>
      <c r="Q51" s="59" t="s">
        <v>481</v>
      </c>
      <c r="R51" s="59" t="s">
        <v>482</v>
      </c>
      <c r="S51" s="61">
        <v>40</v>
      </c>
      <c r="T51" s="62">
        <v>29</v>
      </c>
      <c r="U51" s="61">
        <f>S51*T51</f>
        <v>1160</v>
      </c>
      <c r="V51" s="63">
        <v>20</v>
      </c>
    </row>
    <row r="52" spans="1:22" ht="15.75">
      <c r="A52" s="59">
        <v>1416</v>
      </c>
      <c r="B52" s="60">
        <v>45268</v>
      </c>
      <c r="C52" s="59">
        <v>8</v>
      </c>
      <c r="D52" s="59" t="s">
        <v>455</v>
      </c>
      <c r="E52" s="59" t="s">
        <v>456</v>
      </c>
      <c r="F52" s="59" t="s">
        <v>410</v>
      </c>
      <c r="G52" s="59" t="s">
        <v>457</v>
      </c>
      <c r="H52" s="59" t="s">
        <v>434</v>
      </c>
      <c r="I52" s="59" t="s">
        <v>458</v>
      </c>
      <c r="J52" s="59" t="s">
        <v>318</v>
      </c>
      <c r="K52" s="60">
        <f>B52+2</f>
        <v>45270</v>
      </c>
      <c r="L52" s="59" t="s">
        <v>459</v>
      </c>
      <c r="M52" s="59" t="s">
        <v>460</v>
      </c>
      <c r="N52" s="59" t="s">
        <v>410</v>
      </c>
      <c r="O52" s="59" t="s">
        <v>457</v>
      </c>
      <c r="P52" s="59" t="s">
        <v>434</v>
      </c>
      <c r="Q52" s="59" t="s">
        <v>481</v>
      </c>
      <c r="R52" s="59" t="s">
        <v>482</v>
      </c>
      <c r="S52" s="61">
        <v>40</v>
      </c>
      <c r="T52" s="62">
        <v>29</v>
      </c>
      <c r="U52" s="61">
        <f>S52*T52</f>
        <v>1160</v>
      </c>
      <c r="V52" s="63">
        <v>34</v>
      </c>
    </row>
    <row r="53" spans="1:22" ht="15.75">
      <c r="A53" s="59">
        <v>1417</v>
      </c>
      <c r="B53" s="60">
        <v>45270</v>
      </c>
      <c r="C53" s="59">
        <v>10</v>
      </c>
      <c r="D53" s="59" t="s">
        <v>488</v>
      </c>
      <c r="E53" s="59" t="s">
        <v>489</v>
      </c>
      <c r="F53" s="59" t="s">
        <v>402</v>
      </c>
      <c r="G53" s="59" t="s">
        <v>490</v>
      </c>
      <c r="H53" s="59" t="s">
        <v>434</v>
      </c>
      <c r="I53" s="59" t="s">
        <v>491</v>
      </c>
      <c r="J53" s="59" t="s">
        <v>301</v>
      </c>
      <c r="K53" s="60">
        <f>B53+2</f>
        <v>45272</v>
      </c>
      <c r="L53" s="59" t="s">
        <v>436</v>
      </c>
      <c r="M53" s="59" t="s">
        <v>492</v>
      </c>
      <c r="N53" s="59" t="s">
        <v>402</v>
      </c>
      <c r="O53" s="59" t="s">
        <v>490</v>
      </c>
      <c r="P53" s="59" t="s">
        <v>434</v>
      </c>
      <c r="Q53" s="59" t="s">
        <v>534</v>
      </c>
      <c r="R53" s="59" t="s">
        <v>441</v>
      </c>
      <c r="S53" s="61">
        <v>10</v>
      </c>
      <c r="T53" s="62">
        <v>81</v>
      </c>
      <c r="U53" s="61">
        <f>S53*T53</f>
        <v>810</v>
      </c>
      <c r="V53" s="63">
        <v>62.83</v>
      </c>
    </row>
    <row r="54" spans="1:22" ht="15.75">
      <c r="A54" s="59">
        <v>1418</v>
      </c>
      <c r="B54" s="60">
        <v>45267</v>
      </c>
      <c r="C54" s="59">
        <v>7</v>
      </c>
      <c r="D54" s="59" t="s">
        <v>494</v>
      </c>
      <c r="E54" s="59" t="s">
        <v>495</v>
      </c>
      <c r="F54" s="59" t="s">
        <v>401</v>
      </c>
      <c r="G54" s="59" t="s">
        <v>496</v>
      </c>
      <c r="H54" s="59" t="s">
        <v>434</v>
      </c>
      <c r="I54" s="59" t="s">
        <v>458</v>
      </c>
      <c r="J54" s="59" t="s">
        <v>318</v>
      </c>
      <c r="K54" s="60">
        <f>B54+2</f>
        <v>45269</v>
      </c>
      <c r="L54" s="59" t="s">
        <v>436</v>
      </c>
      <c r="M54" s="59" t="s">
        <v>497</v>
      </c>
      <c r="N54" s="59" t="s">
        <v>401</v>
      </c>
      <c r="O54" s="59" t="s">
        <v>496</v>
      </c>
      <c r="P54" s="59" t="s">
        <v>434</v>
      </c>
      <c r="Q54" s="59" t="s">
        <v>534</v>
      </c>
      <c r="R54" s="59" t="s">
        <v>441</v>
      </c>
      <c r="S54" s="61">
        <v>10</v>
      </c>
      <c r="T54" s="62">
        <v>81</v>
      </c>
      <c r="U54" s="61">
        <f>S54*T54</f>
        <v>810</v>
      </c>
      <c r="V54" s="63">
        <v>33</v>
      </c>
    </row>
    <row r="55" spans="1:22" ht="15.75">
      <c r="A55" s="59">
        <v>1419</v>
      </c>
      <c r="B55" s="60">
        <v>45270</v>
      </c>
      <c r="C55" s="59">
        <v>10</v>
      </c>
      <c r="D55" s="59" t="s">
        <v>488</v>
      </c>
      <c r="E55" s="59" t="s">
        <v>489</v>
      </c>
      <c r="F55" s="59" t="s">
        <v>402</v>
      </c>
      <c r="G55" s="59" t="s">
        <v>490</v>
      </c>
      <c r="H55" s="59" t="s">
        <v>434</v>
      </c>
      <c r="I55" s="59" t="s">
        <v>491</v>
      </c>
      <c r="J55" s="59" t="s">
        <v>301</v>
      </c>
      <c r="K55" s="60">
        <f>B55+2</f>
        <v>45272</v>
      </c>
      <c r="L55" s="59" t="s">
        <v>446</v>
      </c>
      <c r="M55" s="59" t="s">
        <v>492</v>
      </c>
      <c r="N55" s="59" t="s">
        <v>402</v>
      </c>
      <c r="O55" s="59" t="s">
        <v>490</v>
      </c>
      <c r="P55" s="59" t="s">
        <v>434</v>
      </c>
      <c r="Q55" s="59" t="s">
        <v>440</v>
      </c>
      <c r="R55" s="59" t="s">
        <v>441</v>
      </c>
      <c r="S55" s="61">
        <v>3.5</v>
      </c>
      <c r="T55" s="62">
        <v>96</v>
      </c>
      <c r="U55" s="61">
        <f>S55*T55</f>
        <v>336</v>
      </c>
      <c r="V55" s="63">
        <v>21.315000000000001</v>
      </c>
    </row>
    <row r="56" spans="1:22" ht="15.75">
      <c r="A56" s="59">
        <v>1420</v>
      </c>
      <c r="B56" s="60">
        <v>45271</v>
      </c>
      <c r="C56" s="59">
        <v>11</v>
      </c>
      <c r="D56" s="59" t="s">
        <v>502</v>
      </c>
      <c r="E56" s="59" t="s">
        <v>503</v>
      </c>
      <c r="F56" s="59" t="s">
        <v>407</v>
      </c>
      <c r="G56" s="59" t="s">
        <v>504</v>
      </c>
      <c r="H56" s="59" t="s">
        <v>434</v>
      </c>
      <c r="I56" s="59" t="s">
        <v>486</v>
      </c>
      <c r="J56" s="59" t="s">
        <v>319</v>
      </c>
      <c r="K56" s="60">
        <f>B56+2</f>
        <v>45273</v>
      </c>
      <c r="L56" s="59" t="s">
        <v>459</v>
      </c>
      <c r="M56" s="59" t="s">
        <v>505</v>
      </c>
      <c r="N56" s="59" t="s">
        <v>407</v>
      </c>
      <c r="O56" s="59" t="s">
        <v>504</v>
      </c>
      <c r="P56" s="59" t="s">
        <v>434</v>
      </c>
      <c r="Q56" s="59" t="s">
        <v>481</v>
      </c>
      <c r="R56" s="59" t="s">
        <v>482</v>
      </c>
      <c r="S56" s="61">
        <v>40</v>
      </c>
      <c r="T56" s="62">
        <v>81</v>
      </c>
      <c r="U56" s="61">
        <f>S56*T56</f>
        <v>3240</v>
      </c>
      <c r="V56" s="63">
        <v>378</v>
      </c>
    </row>
    <row r="57" spans="1:22" ht="15.75">
      <c r="A57" s="59">
        <v>1421</v>
      </c>
      <c r="B57" s="60">
        <v>45261</v>
      </c>
      <c r="C57" s="59">
        <v>1</v>
      </c>
      <c r="D57" s="59" t="s">
        <v>506</v>
      </c>
      <c r="E57" s="59" t="s">
        <v>507</v>
      </c>
      <c r="F57" s="59" t="s">
        <v>412</v>
      </c>
      <c r="G57" s="59" t="s">
        <v>508</v>
      </c>
      <c r="H57" s="59" t="s">
        <v>434</v>
      </c>
      <c r="I57" s="59" t="s">
        <v>458</v>
      </c>
      <c r="J57" s="59" t="s">
        <v>318</v>
      </c>
      <c r="K57" s="60">
        <f>B57+2</f>
        <v>45263</v>
      </c>
      <c r="L57" s="59" t="s">
        <v>459</v>
      </c>
      <c r="M57" s="59" t="s">
        <v>509</v>
      </c>
      <c r="N57" s="59" t="s">
        <v>412</v>
      </c>
      <c r="O57" s="59" t="s">
        <v>508</v>
      </c>
      <c r="P57" s="59" t="s">
        <v>434</v>
      </c>
      <c r="Q57" s="59" t="s">
        <v>510</v>
      </c>
      <c r="R57" s="59" t="s">
        <v>511</v>
      </c>
      <c r="S57" s="61">
        <v>18.399999999999999</v>
      </c>
      <c r="T57" s="62">
        <v>88</v>
      </c>
      <c r="U57" s="61">
        <f>S57*T57</f>
        <v>1619.1999999999998</v>
      </c>
      <c r="V57" s="63">
        <v>148.13839999999999</v>
      </c>
    </row>
    <row r="58" spans="1:22" ht="15.75">
      <c r="A58" s="59">
        <v>1422</v>
      </c>
      <c r="B58" s="60">
        <v>45288</v>
      </c>
      <c r="C58" s="59">
        <v>28</v>
      </c>
      <c r="D58" s="59" t="s">
        <v>483</v>
      </c>
      <c r="E58" s="59" t="s">
        <v>484</v>
      </c>
      <c r="F58" s="59" t="s">
        <v>406</v>
      </c>
      <c r="G58" s="59" t="s">
        <v>485</v>
      </c>
      <c r="H58" s="59" t="s">
        <v>434</v>
      </c>
      <c r="I58" s="59" t="s">
        <v>486</v>
      </c>
      <c r="J58" s="59" t="s">
        <v>319</v>
      </c>
      <c r="K58" s="60">
        <f>B58+2</f>
        <v>45290</v>
      </c>
      <c r="L58" s="59" t="s">
        <v>459</v>
      </c>
      <c r="M58" s="59" t="s">
        <v>487</v>
      </c>
      <c r="N58" s="59" t="s">
        <v>406</v>
      </c>
      <c r="O58" s="59" t="s">
        <v>485</v>
      </c>
      <c r="P58" s="59" t="s">
        <v>434</v>
      </c>
      <c r="Q58" s="59" t="s">
        <v>454</v>
      </c>
      <c r="R58" s="59" t="s">
        <v>439</v>
      </c>
      <c r="S58" s="61">
        <v>46</v>
      </c>
      <c r="T58" s="62">
        <v>92</v>
      </c>
      <c r="U58" s="61">
        <f>S58*T58</f>
        <v>4232</v>
      </c>
      <c r="V58" s="63">
        <v>365.14800000000002</v>
      </c>
    </row>
    <row r="59" spans="1:22" ht="15.75">
      <c r="A59" s="59">
        <v>1423</v>
      </c>
      <c r="B59" s="60">
        <v>45269</v>
      </c>
      <c r="C59" s="59">
        <v>9</v>
      </c>
      <c r="D59" s="59" t="s">
        <v>512</v>
      </c>
      <c r="E59" s="59" t="s">
        <v>513</v>
      </c>
      <c r="F59" s="59" t="s">
        <v>411</v>
      </c>
      <c r="G59" s="59" t="s">
        <v>514</v>
      </c>
      <c r="H59" s="59" t="s">
        <v>434</v>
      </c>
      <c r="I59" s="59" t="s">
        <v>515</v>
      </c>
      <c r="J59" s="59" t="s">
        <v>321</v>
      </c>
      <c r="K59" s="60">
        <f>B59+2</f>
        <v>45271</v>
      </c>
      <c r="L59" s="59" t="s">
        <v>446</v>
      </c>
      <c r="M59" s="59" t="s">
        <v>516</v>
      </c>
      <c r="N59" s="59" t="s">
        <v>411</v>
      </c>
      <c r="O59" s="59" t="s">
        <v>514</v>
      </c>
      <c r="P59" s="59" t="s">
        <v>434</v>
      </c>
      <c r="Q59" s="59" t="s">
        <v>474</v>
      </c>
      <c r="R59" s="59" t="s">
        <v>475</v>
      </c>
      <c r="S59" s="61">
        <v>9.65</v>
      </c>
      <c r="T59" s="62">
        <v>34</v>
      </c>
      <c r="U59" s="61">
        <f>S59*T59</f>
        <v>328.1</v>
      </c>
      <c r="V59" s="63">
        <v>68.582550000000012</v>
      </c>
    </row>
    <row r="60" spans="1:22" ht="15.75">
      <c r="A60" s="59">
        <v>1424</v>
      </c>
      <c r="B60" s="60">
        <v>45266</v>
      </c>
      <c r="C60" s="59">
        <v>6</v>
      </c>
      <c r="D60" s="59" t="s">
        <v>476</v>
      </c>
      <c r="E60" s="59" t="s">
        <v>477</v>
      </c>
      <c r="F60" s="59" t="s">
        <v>408</v>
      </c>
      <c r="G60" s="59" t="s">
        <v>478</v>
      </c>
      <c r="H60" s="59" t="s">
        <v>434</v>
      </c>
      <c r="I60" s="59" t="s">
        <v>479</v>
      </c>
      <c r="J60" s="59" t="s">
        <v>318</v>
      </c>
      <c r="K60" s="60">
        <f>B60+2</f>
        <v>45268</v>
      </c>
      <c r="L60" s="59" t="s">
        <v>436</v>
      </c>
      <c r="M60" s="59" t="s">
        <v>480</v>
      </c>
      <c r="N60" s="59" t="s">
        <v>408</v>
      </c>
      <c r="O60" s="59" t="s">
        <v>478</v>
      </c>
      <c r="P60" s="59" t="s">
        <v>434</v>
      </c>
      <c r="Q60" s="59" t="s">
        <v>468</v>
      </c>
      <c r="R60" s="59" t="s">
        <v>469</v>
      </c>
      <c r="S60" s="61">
        <v>12.75</v>
      </c>
      <c r="T60" s="62">
        <v>41</v>
      </c>
      <c r="U60" s="61">
        <f>S60*T60</f>
        <v>522.75</v>
      </c>
      <c r="V60" s="63">
        <v>43.783500000000004</v>
      </c>
    </row>
    <row r="61" spans="1:22" ht="15.75">
      <c r="A61" s="59">
        <v>1425</v>
      </c>
      <c r="B61" s="60">
        <v>45268</v>
      </c>
      <c r="C61" s="59">
        <v>8</v>
      </c>
      <c r="D61" s="59" t="s">
        <v>455</v>
      </c>
      <c r="E61" s="59" t="s">
        <v>456</v>
      </c>
      <c r="F61" s="59" t="s">
        <v>410</v>
      </c>
      <c r="G61" s="59" t="s">
        <v>457</v>
      </c>
      <c r="H61" s="59" t="s">
        <v>434</v>
      </c>
      <c r="I61" s="59" t="s">
        <v>458</v>
      </c>
      <c r="J61" s="59" t="s">
        <v>318</v>
      </c>
      <c r="K61" s="60">
        <f>B61+2</f>
        <v>45270</v>
      </c>
      <c r="L61" s="59" t="s">
        <v>436</v>
      </c>
      <c r="M61" s="59" t="s">
        <v>460</v>
      </c>
      <c r="N61" s="59" t="s">
        <v>410</v>
      </c>
      <c r="O61" s="59" t="s">
        <v>457</v>
      </c>
      <c r="P61" s="59" t="s">
        <v>434</v>
      </c>
      <c r="Q61" s="59" t="s">
        <v>468</v>
      </c>
      <c r="R61" s="59" t="s">
        <v>469</v>
      </c>
      <c r="S61" s="61">
        <v>12.75</v>
      </c>
      <c r="T61" s="62">
        <v>67</v>
      </c>
      <c r="U61" s="61">
        <f>S61*T61</f>
        <v>854.25</v>
      </c>
      <c r="V61" s="63">
        <v>82.875</v>
      </c>
    </row>
    <row r="62" spans="1:22" ht="15.75">
      <c r="A62" s="59">
        <v>1426</v>
      </c>
      <c r="B62" s="60">
        <v>45285</v>
      </c>
      <c r="C62" s="59">
        <v>25</v>
      </c>
      <c r="D62" s="59" t="s">
        <v>521</v>
      </c>
      <c r="E62" s="59" t="s">
        <v>522</v>
      </c>
      <c r="F62" s="59" t="s">
        <v>402</v>
      </c>
      <c r="G62" s="59" t="s">
        <v>490</v>
      </c>
      <c r="H62" s="59" t="s">
        <v>434</v>
      </c>
      <c r="I62" s="59" t="s">
        <v>491</v>
      </c>
      <c r="J62" s="59" t="s">
        <v>301</v>
      </c>
      <c r="K62" s="60">
        <f>B62+2</f>
        <v>45287</v>
      </c>
      <c r="L62" s="59" t="s">
        <v>446</v>
      </c>
      <c r="M62" s="59" t="s">
        <v>523</v>
      </c>
      <c r="N62" s="59" t="s">
        <v>402</v>
      </c>
      <c r="O62" s="59" t="s">
        <v>490</v>
      </c>
      <c r="P62" s="59" t="s">
        <v>434</v>
      </c>
      <c r="Q62" s="59" t="s">
        <v>500</v>
      </c>
      <c r="R62" s="59" t="s">
        <v>501</v>
      </c>
      <c r="S62" s="61">
        <v>22</v>
      </c>
      <c r="T62" s="62">
        <v>74</v>
      </c>
      <c r="U62" s="61">
        <f>S62*T62</f>
        <v>1628</v>
      </c>
      <c r="V62" s="63">
        <v>84.47999999999999</v>
      </c>
    </row>
    <row r="63" spans="1:22" ht="15.75">
      <c r="A63" s="59">
        <v>1427</v>
      </c>
      <c r="B63" s="60">
        <v>45286</v>
      </c>
      <c r="C63" s="59">
        <v>26</v>
      </c>
      <c r="D63" s="59" t="s">
        <v>525</v>
      </c>
      <c r="E63" s="59" t="s">
        <v>526</v>
      </c>
      <c r="F63" s="59" t="s">
        <v>407</v>
      </c>
      <c r="G63" s="59" t="s">
        <v>504</v>
      </c>
      <c r="H63" s="59" t="s">
        <v>434</v>
      </c>
      <c r="I63" s="59" t="s">
        <v>486</v>
      </c>
      <c r="J63" s="59" t="s">
        <v>319</v>
      </c>
      <c r="K63" s="60">
        <f>B63+2</f>
        <v>45288</v>
      </c>
      <c r="L63" s="59" t="s">
        <v>459</v>
      </c>
      <c r="M63" s="59" t="s">
        <v>527</v>
      </c>
      <c r="N63" s="59" t="s">
        <v>407</v>
      </c>
      <c r="O63" s="59" t="s">
        <v>504</v>
      </c>
      <c r="P63" s="59" t="s">
        <v>434</v>
      </c>
      <c r="Q63" s="59" t="s">
        <v>498</v>
      </c>
      <c r="R63" s="59" t="s">
        <v>499</v>
      </c>
      <c r="S63" s="61">
        <v>25</v>
      </c>
      <c r="T63" s="62">
        <v>24</v>
      </c>
      <c r="U63" s="61">
        <f>S63*T63</f>
        <v>600</v>
      </c>
      <c r="V63" s="63">
        <v>164.15</v>
      </c>
    </row>
    <row r="64" spans="1:22" ht="15.75">
      <c r="A64" s="59">
        <v>1428</v>
      </c>
      <c r="B64" s="60">
        <v>45289</v>
      </c>
      <c r="C64" s="59">
        <v>29</v>
      </c>
      <c r="D64" s="59" t="s">
        <v>463</v>
      </c>
      <c r="E64" s="59" t="s">
        <v>464</v>
      </c>
      <c r="F64" s="59" t="s">
        <v>403</v>
      </c>
      <c r="G64" s="59" t="s">
        <v>465</v>
      </c>
      <c r="H64" s="59" t="s">
        <v>434</v>
      </c>
      <c r="I64" s="59" t="s">
        <v>466</v>
      </c>
      <c r="J64" s="59" t="s">
        <v>321</v>
      </c>
      <c r="K64" s="60">
        <f>B64+2</f>
        <v>45291</v>
      </c>
      <c r="L64" s="59" t="s">
        <v>436</v>
      </c>
      <c r="M64" s="59" t="s">
        <v>467</v>
      </c>
      <c r="N64" s="59" t="s">
        <v>403</v>
      </c>
      <c r="O64" s="59" t="s">
        <v>465</v>
      </c>
      <c r="P64" s="59" t="s">
        <v>434</v>
      </c>
      <c r="Q64" s="59" t="s">
        <v>535</v>
      </c>
      <c r="R64" s="59" t="s">
        <v>536</v>
      </c>
      <c r="S64" s="61">
        <v>39</v>
      </c>
      <c r="T64" s="62">
        <v>41</v>
      </c>
      <c r="U64" s="61">
        <f>S64*T64</f>
        <v>1599</v>
      </c>
      <c r="V64" s="63">
        <v>193.01100000000002</v>
      </c>
    </row>
    <row r="65" spans="1:22" ht="15.75">
      <c r="A65" s="59">
        <v>1429</v>
      </c>
      <c r="B65" s="60">
        <v>45266</v>
      </c>
      <c r="C65" s="59">
        <v>6</v>
      </c>
      <c r="D65" s="59" t="s">
        <v>476</v>
      </c>
      <c r="E65" s="59" t="s">
        <v>477</v>
      </c>
      <c r="F65" s="59" t="s">
        <v>408</v>
      </c>
      <c r="G65" s="59" t="s">
        <v>478</v>
      </c>
      <c r="H65" s="59" t="s">
        <v>434</v>
      </c>
      <c r="I65" s="59" t="s">
        <v>479</v>
      </c>
      <c r="J65" s="59" t="s">
        <v>318</v>
      </c>
      <c r="K65" s="60">
        <f>B65+2</f>
        <v>45268</v>
      </c>
      <c r="L65" s="59" t="s">
        <v>459</v>
      </c>
      <c r="M65" s="59" t="s">
        <v>480</v>
      </c>
      <c r="N65" s="59" t="s">
        <v>408</v>
      </c>
      <c r="O65" s="59" t="s">
        <v>478</v>
      </c>
      <c r="P65" s="59" t="s">
        <v>434</v>
      </c>
      <c r="Q65" s="59" t="s">
        <v>448</v>
      </c>
      <c r="R65" s="59" t="s">
        <v>441</v>
      </c>
      <c r="S65" s="61">
        <v>30</v>
      </c>
      <c r="T65" s="62">
        <v>12</v>
      </c>
      <c r="U65" s="61">
        <f>S65*T65</f>
        <v>360</v>
      </c>
      <c r="V65" s="63">
        <v>200.85</v>
      </c>
    </row>
    <row r="66" spans="1:22" ht="15.75">
      <c r="A66" s="59">
        <v>1430</v>
      </c>
      <c r="B66" s="60">
        <v>45266</v>
      </c>
      <c r="C66" s="59">
        <v>6</v>
      </c>
      <c r="D66" s="59" t="s">
        <v>476</v>
      </c>
      <c r="E66" s="59" t="s">
        <v>477</v>
      </c>
      <c r="F66" s="59" t="s">
        <v>408</v>
      </c>
      <c r="G66" s="59" t="s">
        <v>478</v>
      </c>
      <c r="H66" s="59" t="s">
        <v>434</v>
      </c>
      <c r="I66" s="59" t="s">
        <v>479</v>
      </c>
      <c r="J66" s="59" t="s">
        <v>318</v>
      </c>
      <c r="K66" s="60">
        <f>B66+2</f>
        <v>45268</v>
      </c>
      <c r="L66" s="59" t="s">
        <v>459</v>
      </c>
      <c r="M66" s="59" t="s">
        <v>480</v>
      </c>
      <c r="N66" s="59" t="s">
        <v>408</v>
      </c>
      <c r="O66" s="59" t="s">
        <v>478</v>
      </c>
      <c r="P66" s="59" t="s">
        <v>434</v>
      </c>
      <c r="Q66" s="59" t="s">
        <v>449</v>
      </c>
      <c r="R66" s="59" t="s">
        <v>441</v>
      </c>
      <c r="S66" s="61">
        <v>53</v>
      </c>
      <c r="T66" s="62">
        <v>68</v>
      </c>
      <c r="U66" s="61">
        <f>S66*T66</f>
        <v>3604</v>
      </c>
      <c r="V66" s="63">
        <v>225.62100000000001</v>
      </c>
    </row>
    <row r="67" spans="1:22" ht="15.75">
      <c r="A67" s="59">
        <v>1431</v>
      </c>
      <c r="B67" s="60">
        <v>45264</v>
      </c>
      <c r="C67" s="59">
        <v>4</v>
      </c>
      <c r="D67" s="59" t="s">
        <v>442</v>
      </c>
      <c r="E67" s="59" t="s">
        <v>443</v>
      </c>
      <c r="F67" s="59" t="s">
        <v>409</v>
      </c>
      <c r="G67" s="59" t="s">
        <v>444</v>
      </c>
      <c r="H67" s="59" t="s">
        <v>434</v>
      </c>
      <c r="I67" s="59" t="s">
        <v>445</v>
      </c>
      <c r="J67" s="59" t="s">
        <v>301</v>
      </c>
      <c r="K67" s="60">
        <f>B67+2</f>
        <v>45266</v>
      </c>
      <c r="L67" s="59" t="s">
        <v>459</v>
      </c>
      <c r="M67" s="59" t="s">
        <v>447</v>
      </c>
      <c r="N67" s="59" t="s">
        <v>409</v>
      </c>
      <c r="O67" s="59" t="s">
        <v>444</v>
      </c>
      <c r="P67" s="59" t="s">
        <v>434</v>
      </c>
      <c r="Q67" s="59" t="s">
        <v>537</v>
      </c>
      <c r="R67" s="59" t="s">
        <v>518</v>
      </c>
      <c r="S67" s="61">
        <v>38</v>
      </c>
      <c r="T67" s="62">
        <v>33</v>
      </c>
      <c r="U67" s="61">
        <f>S67*T67</f>
        <v>1254</v>
      </c>
      <c r="V67" s="63">
        <v>175.02800000000002</v>
      </c>
    </row>
    <row r="68" spans="1:22" ht="15.75">
      <c r="A68" s="59">
        <v>1432</v>
      </c>
      <c r="B68" s="60">
        <v>45263</v>
      </c>
      <c r="C68" s="59">
        <v>3</v>
      </c>
      <c r="D68" s="59" t="s">
        <v>470</v>
      </c>
      <c r="E68" s="59" t="s">
        <v>471</v>
      </c>
      <c r="F68" s="59" t="s">
        <v>405</v>
      </c>
      <c r="G68" s="59" t="s">
        <v>472</v>
      </c>
      <c r="H68" s="59" t="s">
        <v>434</v>
      </c>
      <c r="I68" s="59" t="s">
        <v>435</v>
      </c>
      <c r="J68" s="59" t="s">
        <v>321</v>
      </c>
      <c r="K68" s="60">
        <f>B68+2</f>
        <v>45265</v>
      </c>
      <c r="L68" s="59" t="s">
        <v>459</v>
      </c>
      <c r="M68" s="59" t="s">
        <v>473</v>
      </c>
      <c r="N68" s="59" t="s">
        <v>405</v>
      </c>
      <c r="O68" s="59" t="s">
        <v>472</v>
      </c>
      <c r="P68" s="59" t="s">
        <v>434</v>
      </c>
      <c r="Q68" s="59" t="s">
        <v>493</v>
      </c>
      <c r="R68" s="59" t="s">
        <v>439</v>
      </c>
      <c r="S68" s="61">
        <v>2.99</v>
      </c>
      <c r="T68" s="62">
        <v>12</v>
      </c>
      <c r="U68" s="61">
        <f>S68*T68</f>
        <v>35.880000000000003</v>
      </c>
      <c r="V68" s="63">
        <v>17.042999999999999</v>
      </c>
    </row>
  </sheetData>
  <autoFilter ref="A3:W68" xr:uid="{00000000-0009-0000-0000-000009000000}">
    <sortState xmlns:xlrd2="http://schemas.microsoft.com/office/spreadsheetml/2017/richdata2" ref="A4:W68">
      <sortCondition ref="A3:A68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E20A-38B6-4126-963F-0F41956830BB}">
  <dimension ref="A1:M51"/>
  <sheetViews>
    <sheetView workbookViewId="0">
      <selection activeCell="M12" sqref="M12"/>
    </sheetView>
  </sheetViews>
  <sheetFormatPr defaultRowHeight="15.75"/>
  <cols>
    <col min="1" max="1" width="10.19921875" customWidth="1"/>
    <col min="2" max="2" width="6.69921875" bestFit="1" customWidth="1"/>
    <col min="3" max="3" width="8.3984375" bestFit="1" customWidth="1"/>
    <col min="4" max="4" width="10.69921875" style="105" bestFit="1" customWidth="1"/>
    <col min="13" max="13" width="15.69921875" customWidth="1"/>
  </cols>
  <sheetData>
    <row r="1" spans="1:13" ht="23.25">
      <c r="A1" s="29" t="s">
        <v>538</v>
      </c>
    </row>
    <row r="3" spans="1:13" ht="18">
      <c r="A3" s="36" t="s">
        <v>539</v>
      </c>
      <c r="B3" s="36" t="s">
        <v>338</v>
      </c>
      <c r="C3" s="36" t="s">
        <v>540</v>
      </c>
      <c r="D3" s="106" t="s">
        <v>541</v>
      </c>
      <c r="I3" s="37"/>
      <c r="J3" s="101" t="s">
        <v>542</v>
      </c>
      <c r="K3" s="101"/>
      <c r="L3" s="101"/>
      <c r="M3" s="101"/>
    </row>
    <row r="4" spans="1:13" ht="18">
      <c r="A4" s="82" t="s">
        <v>543</v>
      </c>
      <c r="B4" s="82" t="s">
        <v>544</v>
      </c>
      <c r="C4" s="83">
        <v>44286</v>
      </c>
      <c r="D4" s="104">
        <v>1242677</v>
      </c>
      <c r="I4" s="38">
        <v>1</v>
      </c>
      <c r="J4" s="102" t="s">
        <v>545</v>
      </c>
      <c r="K4" s="102"/>
      <c r="L4" s="102"/>
      <c r="M4" s="102"/>
    </row>
    <row r="5" spans="1:13" ht="18">
      <c r="A5" s="82" t="s">
        <v>543</v>
      </c>
      <c r="B5" s="82" t="s">
        <v>546</v>
      </c>
      <c r="C5" s="83">
        <v>44286</v>
      </c>
      <c r="D5" s="104">
        <v>921439</v>
      </c>
      <c r="I5" s="38">
        <v>2</v>
      </c>
      <c r="J5" s="85" t="s">
        <v>547</v>
      </c>
      <c r="K5" s="85"/>
      <c r="L5" s="85"/>
      <c r="M5" s="85"/>
    </row>
    <row r="6" spans="1:13" ht="18">
      <c r="A6" s="82" t="s">
        <v>543</v>
      </c>
      <c r="B6" s="82" t="s">
        <v>548</v>
      </c>
      <c r="C6" s="83">
        <v>44286</v>
      </c>
      <c r="D6" s="104">
        <v>1349854</v>
      </c>
      <c r="I6" s="38">
        <v>3</v>
      </c>
      <c r="J6" s="102" t="s">
        <v>549</v>
      </c>
      <c r="K6" s="102"/>
      <c r="L6" s="102"/>
      <c r="M6" s="102"/>
    </row>
    <row r="7" spans="1:13" ht="18">
      <c r="A7" s="82" t="s">
        <v>543</v>
      </c>
      <c r="B7" s="82" t="s">
        <v>550</v>
      </c>
      <c r="C7" s="83">
        <v>44286</v>
      </c>
      <c r="D7" s="104">
        <v>1104078</v>
      </c>
      <c r="I7" s="38">
        <v>4</v>
      </c>
      <c r="J7" s="102" t="s">
        <v>551</v>
      </c>
      <c r="K7" s="102"/>
      <c r="L7" s="102"/>
      <c r="M7" s="102"/>
    </row>
    <row r="8" spans="1:13" ht="18">
      <c r="A8" s="82" t="s">
        <v>543</v>
      </c>
      <c r="B8" s="82" t="s">
        <v>544</v>
      </c>
      <c r="C8" s="83">
        <v>44377</v>
      </c>
      <c r="D8" s="104">
        <v>856808</v>
      </c>
      <c r="I8" s="38">
        <v>5</v>
      </c>
      <c r="J8" s="102" t="s">
        <v>552</v>
      </c>
      <c r="K8" s="102"/>
      <c r="L8" s="102"/>
      <c r="M8" s="102"/>
    </row>
    <row r="9" spans="1:13" ht="18">
      <c r="A9" s="82" t="s">
        <v>543</v>
      </c>
      <c r="B9" s="82" t="s">
        <v>546</v>
      </c>
      <c r="C9" s="83">
        <v>44377</v>
      </c>
      <c r="D9" s="104">
        <v>1449931</v>
      </c>
      <c r="I9" s="37"/>
      <c r="J9" s="39"/>
      <c r="K9" s="39"/>
      <c r="L9" s="39"/>
      <c r="M9" s="39"/>
    </row>
    <row r="10" spans="1:13" ht="18">
      <c r="A10" s="82" t="s">
        <v>543</v>
      </c>
      <c r="B10" s="82" t="s">
        <v>548</v>
      </c>
      <c r="C10" s="83">
        <v>44377</v>
      </c>
      <c r="D10" s="104">
        <v>906792</v>
      </c>
      <c r="I10" s="37"/>
      <c r="J10" s="98" t="s">
        <v>288</v>
      </c>
      <c r="K10" s="98"/>
      <c r="L10" s="98"/>
      <c r="M10" s="107">
        <f>SUM(Pivot2!$B$4:$B$7)</f>
        <v>54548843</v>
      </c>
    </row>
    <row r="11" spans="1:13" ht="18.75">
      <c r="A11" s="82" t="s">
        <v>543</v>
      </c>
      <c r="B11" s="82" t="s">
        <v>550</v>
      </c>
      <c r="C11" s="83">
        <v>44377</v>
      </c>
      <c r="D11" s="104">
        <v>945886</v>
      </c>
      <c r="I11" s="37"/>
      <c r="J11" s="98" t="s">
        <v>553</v>
      </c>
      <c r="K11" s="98"/>
      <c r="L11" s="98"/>
      <c r="M11" s="103">
        <f>MAX(Pivot2!$B$4:$B$7)</f>
        <v>14065763</v>
      </c>
    </row>
    <row r="12" spans="1:13" ht="18">
      <c r="A12" s="82" t="s">
        <v>543</v>
      </c>
      <c r="B12" s="82" t="s">
        <v>544</v>
      </c>
      <c r="C12" s="83">
        <v>44469</v>
      </c>
      <c r="D12" s="104">
        <v>1309137</v>
      </c>
      <c r="I12" s="37"/>
      <c r="J12" s="98" t="s">
        <v>554</v>
      </c>
      <c r="K12" s="98"/>
      <c r="L12" s="98"/>
      <c r="M12" s="107">
        <f>MAX(Pivot2!C12:C15)</f>
        <v>13823569</v>
      </c>
    </row>
    <row r="13" spans="1:13" ht="18.75" customHeight="1">
      <c r="A13" s="82" t="s">
        <v>543</v>
      </c>
      <c r="B13" s="82" t="s">
        <v>546</v>
      </c>
      <c r="C13" s="83">
        <v>44469</v>
      </c>
      <c r="D13" s="104">
        <v>1216894</v>
      </c>
      <c r="I13" s="37"/>
      <c r="J13" s="99" t="s">
        <v>555</v>
      </c>
      <c r="K13" s="99"/>
      <c r="L13" s="99"/>
      <c r="M13" s="108">
        <f>SUM(Pivot2!$B$5:$B$6)</f>
        <v>27285680</v>
      </c>
    </row>
    <row r="14" spans="1:13" ht="18.75" customHeight="1">
      <c r="A14" s="82" t="s">
        <v>543</v>
      </c>
      <c r="B14" s="82" t="s">
        <v>548</v>
      </c>
      <c r="C14" s="83">
        <v>44469</v>
      </c>
      <c r="D14" s="104">
        <v>1331072</v>
      </c>
      <c r="I14" s="37"/>
      <c r="J14" s="99"/>
      <c r="K14" s="99"/>
      <c r="L14" s="99"/>
      <c r="M14" s="100"/>
    </row>
    <row r="15" spans="1:13" ht="18">
      <c r="A15" s="82" t="s">
        <v>543</v>
      </c>
      <c r="B15" s="82" t="s">
        <v>550</v>
      </c>
      <c r="C15" s="83">
        <v>44469</v>
      </c>
      <c r="D15" s="104">
        <v>1431195</v>
      </c>
      <c r="I15" s="37"/>
      <c r="J15" s="99"/>
      <c r="K15" s="99"/>
      <c r="L15" s="99"/>
      <c r="M15" s="100"/>
    </row>
    <row r="16" spans="1:13">
      <c r="A16" s="82" t="s">
        <v>556</v>
      </c>
      <c r="B16" s="82" t="s">
        <v>544</v>
      </c>
      <c r="C16" s="83">
        <v>44286</v>
      </c>
      <c r="D16" s="104">
        <v>907526</v>
      </c>
      <c r="J16" s="99"/>
      <c r="K16" s="99"/>
      <c r="L16" s="99"/>
      <c r="M16" s="100"/>
    </row>
    <row r="17" spans="1:13">
      <c r="A17" s="82" t="s">
        <v>556</v>
      </c>
      <c r="B17" s="82" t="s">
        <v>546</v>
      </c>
      <c r="C17" s="83">
        <v>44286</v>
      </c>
      <c r="D17" s="104">
        <v>1191364</v>
      </c>
      <c r="J17" s="99"/>
      <c r="K17" s="99"/>
      <c r="L17" s="99"/>
      <c r="M17" s="100"/>
    </row>
    <row r="18" spans="1:13">
      <c r="A18" s="82" t="s">
        <v>556</v>
      </c>
      <c r="B18" s="82" t="s">
        <v>548</v>
      </c>
      <c r="C18" s="83">
        <v>44286</v>
      </c>
      <c r="D18" s="104">
        <v>1227391</v>
      </c>
    </row>
    <row r="19" spans="1:13">
      <c r="A19" s="82" t="s">
        <v>556</v>
      </c>
      <c r="B19" s="82" t="s">
        <v>550</v>
      </c>
      <c r="C19" s="83">
        <v>44286</v>
      </c>
      <c r="D19" s="104">
        <v>1332342</v>
      </c>
    </row>
    <row r="20" spans="1:13">
      <c r="A20" s="82" t="s">
        <v>556</v>
      </c>
      <c r="B20" s="82" t="s">
        <v>544</v>
      </c>
      <c r="C20" s="83">
        <v>44377</v>
      </c>
      <c r="D20" s="104">
        <v>1269010</v>
      </c>
    </row>
    <row r="21" spans="1:13">
      <c r="A21" s="82" t="s">
        <v>556</v>
      </c>
      <c r="B21" s="82" t="s">
        <v>546</v>
      </c>
      <c r="C21" s="83">
        <v>44377</v>
      </c>
      <c r="D21" s="104">
        <v>994590</v>
      </c>
    </row>
    <row r="22" spans="1:13">
      <c r="A22" s="82" t="s">
        <v>556</v>
      </c>
      <c r="B22" s="82" t="s">
        <v>548</v>
      </c>
      <c r="C22" s="83">
        <v>44377</v>
      </c>
      <c r="D22" s="104">
        <v>894997</v>
      </c>
    </row>
    <row r="23" spans="1:13">
      <c r="A23" s="82" t="s">
        <v>556</v>
      </c>
      <c r="B23" s="82" t="s">
        <v>550</v>
      </c>
      <c r="C23" s="83">
        <v>44377</v>
      </c>
      <c r="D23" s="104">
        <v>904338</v>
      </c>
    </row>
    <row r="24" spans="1:13">
      <c r="A24" s="82" t="s">
        <v>556</v>
      </c>
      <c r="B24" s="82" t="s">
        <v>544</v>
      </c>
      <c r="C24" s="83">
        <v>44469</v>
      </c>
      <c r="D24" s="104">
        <v>962731</v>
      </c>
    </row>
    <row r="25" spans="1:13">
      <c r="A25" s="82" t="s">
        <v>556</v>
      </c>
      <c r="B25" s="82" t="s">
        <v>546</v>
      </c>
      <c r="C25" s="83">
        <v>44469</v>
      </c>
      <c r="D25" s="104">
        <v>953786</v>
      </c>
    </row>
    <row r="26" spans="1:13">
      <c r="A26" s="82" t="s">
        <v>556</v>
      </c>
      <c r="B26" s="82" t="s">
        <v>548</v>
      </c>
      <c r="C26" s="83">
        <v>44469</v>
      </c>
      <c r="D26" s="104">
        <v>1419314</v>
      </c>
    </row>
    <row r="27" spans="1:13">
      <c r="A27" s="82" t="s">
        <v>556</v>
      </c>
      <c r="B27" s="82" t="s">
        <v>550</v>
      </c>
      <c r="C27" s="83">
        <v>44469</v>
      </c>
      <c r="D27" s="104">
        <v>1436093</v>
      </c>
    </row>
    <row r="28" spans="1:13">
      <c r="A28" s="82" t="s">
        <v>557</v>
      </c>
      <c r="B28" s="82" t="s">
        <v>544</v>
      </c>
      <c r="C28" s="83">
        <v>44286</v>
      </c>
      <c r="D28" s="104">
        <v>1068137</v>
      </c>
    </row>
    <row r="29" spans="1:13">
      <c r="A29" s="82" t="s">
        <v>557</v>
      </c>
      <c r="B29" s="82" t="s">
        <v>546</v>
      </c>
      <c r="C29" s="83">
        <v>44286</v>
      </c>
      <c r="D29" s="104">
        <v>1250695</v>
      </c>
    </row>
    <row r="30" spans="1:13">
      <c r="A30" s="82" t="s">
        <v>557</v>
      </c>
      <c r="B30" s="82" t="s">
        <v>548</v>
      </c>
      <c r="C30" s="83">
        <v>44286</v>
      </c>
      <c r="D30" s="104">
        <v>898949</v>
      </c>
    </row>
    <row r="31" spans="1:13">
      <c r="A31" s="82" t="s">
        <v>557</v>
      </c>
      <c r="B31" s="82" t="s">
        <v>550</v>
      </c>
      <c r="C31" s="83">
        <v>44286</v>
      </c>
      <c r="D31" s="104">
        <v>1213455</v>
      </c>
    </row>
    <row r="32" spans="1:13">
      <c r="A32" s="82" t="s">
        <v>557</v>
      </c>
      <c r="B32" s="82" t="s">
        <v>544</v>
      </c>
      <c r="C32" s="83">
        <v>44377</v>
      </c>
      <c r="D32" s="104">
        <v>1164510</v>
      </c>
    </row>
    <row r="33" spans="1:4">
      <c r="A33" s="82" t="s">
        <v>557</v>
      </c>
      <c r="B33" s="82" t="s">
        <v>546</v>
      </c>
      <c r="C33" s="83">
        <v>44377</v>
      </c>
      <c r="D33" s="104">
        <v>1163870</v>
      </c>
    </row>
    <row r="34" spans="1:4">
      <c r="A34" s="82" t="s">
        <v>557</v>
      </c>
      <c r="B34" s="82" t="s">
        <v>548</v>
      </c>
      <c r="C34" s="83">
        <v>44377</v>
      </c>
      <c r="D34" s="104">
        <v>906880</v>
      </c>
    </row>
    <row r="35" spans="1:4">
      <c r="A35" s="82" t="s">
        <v>557</v>
      </c>
      <c r="B35" s="82" t="s">
        <v>550</v>
      </c>
      <c r="C35" s="83">
        <v>44377</v>
      </c>
      <c r="D35" s="104">
        <v>894539</v>
      </c>
    </row>
    <row r="36" spans="1:4">
      <c r="A36" s="82" t="s">
        <v>557</v>
      </c>
      <c r="B36" s="82" t="s">
        <v>544</v>
      </c>
      <c r="C36" s="83">
        <v>44469</v>
      </c>
      <c r="D36" s="104">
        <v>913945</v>
      </c>
    </row>
    <row r="37" spans="1:4">
      <c r="A37" s="82" t="s">
        <v>557</v>
      </c>
      <c r="B37" s="82" t="s">
        <v>546</v>
      </c>
      <c r="C37" s="83">
        <v>44469</v>
      </c>
      <c r="D37" s="104">
        <v>1440870</v>
      </c>
    </row>
    <row r="38" spans="1:4">
      <c r="A38" s="82" t="s">
        <v>557</v>
      </c>
      <c r="B38" s="82" t="s">
        <v>548</v>
      </c>
      <c r="C38" s="83">
        <v>44469</v>
      </c>
      <c r="D38" s="104">
        <v>1280710</v>
      </c>
    </row>
    <row r="39" spans="1:4">
      <c r="A39" s="82" t="s">
        <v>557</v>
      </c>
      <c r="B39" s="82" t="s">
        <v>550</v>
      </c>
      <c r="C39" s="83">
        <v>44469</v>
      </c>
      <c r="D39" s="104">
        <v>1023357</v>
      </c>
    </row>
    <row r="40" spans="1:4">
      <c r="A40" s="82" t="s">
        <v>558</v>
      </c>
      <c r="B40" s="82" t="s">
        <v>544</v>
      </c>
      <c r="C40" s="83">
        <v>44286</v>
      </c>
      <c r="D40" s="104">
        <v>1499269</v>
      </c>
    </row>
    <row r="41" spans="1:4">
      <c r="A41" s="82" t="s">
        <v>558</v>
      </c>
      <c r="B41" s="82" t="s">
        <v>546</v>
      </c>
      <c r="C41" s="83">
        <v>44286</v>
      </c>
      <c r="D41" s="104">
        <v>970517</v>
      </c>
    </row>
    <row r="42" spans="1:4">
      <c r="A42" s="82" t="s">
        <v>558</v>
      </c>
      <c r="B42" s="82" t="s">
        <v>548</v>
      </c>
      <c r="C42" s="83">
        <v>44286</v>
      </c>
      <c r="D42" s="104">
        <v>1141777</v>
      </c>
    </row>
    <row r="43" spans="1:4">
      <c r="A43" s="82" t="s">
        <v>558</v>
      </c>
      <c r="B43" s="82" t="s">
        <v>550</v>
      </c>
      <c r="C43" s="83">
        <v>44286</v>
      </c>
      <c r="D43" s="104">
        <v>856208</v>
      </c>
    </row>
    <row r="44" spans="1:4">
      <c r="A44" s="82" t="s">
        <v>558</v>
      </c>
      <c r="B44" s="82" t="s">
        <v>544</v>
      </c>
      <c r="C44" s="83">
        <v>44377</v>
      </c>
      <c r="D44" s="104">
        <v>1064145</v>
      </c>
    </row>
    <row r="45" spans="1:4">
      <c r="A45" s="82" t="s">
        <v>558</v>
      </c>
      <c r="B45" s="82" t="s">
        <v>546</v>
      </c>
      <c r="C45" s="83">
        <v>44377</v>
      </c>
      <c r="D45" s="104">
        <v>955424</v>
      </c>
    </row>
    <row r="46" spans="1:4">
      <c r="A46" s="82" t="s">
        <v>558</v>
      </c>
      <c r="B46" s="82" t="s">
        <v>548</v>
      </c>
      <c r="C46" s="83">
        <v>44377</v>
      </c>
      <c r="D46" s="104">
        <v>903006</v>
      </c>
    </row>
    <row r="47" spans="1:4">
      <c r="A47" s="82" t="s">
        <v>558</v>
      </c>
      <c r="B47" s="82" t="s">
        <v>550</v>
      </c>
      <c r="C47" s="83">
        <v>44377</v>
      </c>
      <c r="D47" s="104">
        <v>1420494</v>
      </c>
    </row>
    <row r="48" spans="1:4">
      <c r="A48" s="82" t="s">
        <v>558</v>
      </c>
      <c r="B48" s="82" t="s">
        <v>544</v>
      </c>
      <c r="C48" s="83">
        <v>44469</v>
      </c>
      <c r="D48" s="104">
        <v>1267870</v>
      </c>
    </row>
    <row r="49" spans="1:4">
      <c r="A49" s="82" t="s">
        <v>558</v>
      </c>
      <c r="B49" s="82" t="s">
        <v>546</v>
      </c>
      <c r="C49" s="83">
        <v>44469</v>
      </c>
      <c r="D49" s="104">
        <v>1013266</v>
      </c>
    </row>
    <row r="50" spans="1:4">
      <c r="A50" s="82" t="s">
        <v>558</v>
      </c>
      <c r="B50" s="82" t="s">
        <v>548</v>
      </c>
      <c r="C50" s="83">
        <v>44469</v>
      </c>
      <c r="D50" s="104">
        <v>1416121</v>
      </c>
    </row>
    <row r="51" spans="1:4">
      <c r="A51" s="82" t="s">
        <v>558</v>
      </c>
      <c r="B51" s="82" t="s">
        <v>550</v>
      </c>
      <c r="C51" s="83">
        <v>44469</v>
      </c>
      <c r="D51" s="104">
        <v>1261584</v>
      </c>
    </row>
  </sheetData>
  <mergeCells count="10">
    <mergeCell ref="J11:L11"/>
    <mergeCell ref="J12:L12"/>
    <mergeCell ref="J13:L17"/>
    <mergeCell ref="M13:M17"/>
    <mergeCell ref="J3:M3"/>
    <mergeCell ref="J4:M4"/>
    <mergeCell ref="J6:M6"/>
    <mergeCell ref="J7:M7"/>
    <mergeCell ref="J8:M8"/>
    <mergeCell ref="J10:L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BBA6-71ED-4D64-AA6C-93DE766741C0}">
  <dimension ref="A3:C28"/>
  <sheetViews>
    <sheetView workbookViewId="0">
      <selection activeCell="B11" sqref="B11:C16"/>
    </sheetView>
  </sheetViews>
  <sheetFormatPr defaultRowHeight="15.75"/>
  <cols>
    <col min="1" max="1" width="14.19921875" bestFit="1" customWidth="1"/>
    <col min="2" max="2" width="22.8984375" style="105" bestFit="1" customWidth="1"/>
    <col min="3" max="3" width="21" bestFit="1" customWidth="1"/>
    <col min="4" max="4" width="13.296875" bestFit="1" customWidth="1"/>
    <col min="5" max="6" width="11.3984375" bestFit="1" customWidth="1"/>
  </cols>
  <sheetData>
    <row r="3" spans="1:3">
      <c r="A3" s="87" t="s">
        <v>539</v>
      </c>
      <c r="B3" s="105" t="s">
        <v>559</v>
      </c>
    </row>
    <row r="4" spans="1:3">
      <c r="A4" t="s">
        <v>558</v>
      </c>
      <c r="B4" s="105">
        <v>13769681</v>
      </c>
    </row>
    <row r="5" spans="1:3">
      <c r="A5" t="s">
        <v>557</v>
      </c>
      <c r="B5" s="105">
        <v>13219917</v>
      </c>
    </row>
    <row r="6" spans="1:3">
      <c r="A6" t="s">
        <v>543</v>
      </c>
      <c r="B6" s="105">
        <v>14065763</v>
      </c>
    </row>
    <row r="7" spans="1:3">
      <c r="A7" t="s">
        <v>556</v>
      </c>
      <c r="B7" s="105">
        <v>13493482</v>
      </c>
    </row>
    <row r="8" spans="1:3">
      <c r="A8" t="s">
        <v>400</v>
      </c>
      <c r="B8" s="105">
        <v>54548843</v>
      </c>
    </row>
    <row r="11" spans="1:3">
      <c r="B11" s="87" t="s">
        <v>338</v>
      </c>
      <c r="C11" t="s">
        <v>559</v>
      </c>
    </row>
    <row r="12" spans="1:3">
      <c r="B12" t="s">
        <v>548</v>
      </c>
      <c r="C12" s="103">
        <v>13676863</v>
      </c>
    </row>
    <row r="13" spans="1:3">
      <c r="B13" t="s">
        <v>546</v>
      </c>
      <c r="C13" s="103">
        <v>13522646</v>
      </c>
    </row>
    <row r="14" spans="1:3">
      <c r="B14" t="s">
        <v>550</v>
      </c>
      <c r="C14" s="103">
        <v>13823569</v>
      </c>
    </row>
    <row r="15" spans="1:3">
      <c r="B15" t="s">
        <v>544</v>
      </c>
      <c r="C15" s="103">
        <v>13525765</v>
      </c>
    </row>
    <row r="16" spans="1:3">
      <c r="B16" t="s">
        <v>400</v>
      </c>
      <c r="C16" s="103">
        <v>54548843</v>
      </c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72FE5B-C55C-4229-B71A-733BF9A5181A}"/>
</file>

<file path=customXml/itemProps2.xml><?xml version="1.0" encoding="utf-8"?>
<ds:datastoreItem xmlns:ds="http://schemas.openxmlformats.org/officeDocument/2006/customXml" ds:itemID="{6852C49F-E698-4713-96B0-4D2413E91320}"/>
</file>

<file path=customXml/itemProps3.xml><?xml version="1.0" encoding="utf-8"?>
<ds:datastoreItem xmlns:ds="http://schemas.openxmlformats.org/officeDocument/2006/customXml" ds:itemID="{C9C79389-DA5A-450D-A9C7-83EECC9CA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/>
  <cp:revision/>
  <dcterms:created xsi:type="dcterms:W3CDTF">2019-02-03T23:14:41Z</dcterms:created>
  <dcterms:modified xsi:type="dcterms:W3CDTF">2025-10-14T08:44:37Z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</Properties>
</file>