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erry\Desktop\"/>
    </mc:Choice>
  </mc:AlternateContent>
  <bookViews>
    <workbookView xWindow="0" yWindow="0" windowWidth="28800" windowHeight="11700" activeTab="1"/>
  </bookViews>
  <sheets>
    <sheet name="Concentrations" sheetId="3" r:id="rId1"/>
    <sheet name="Exposure after ONE dose" sheetId="1" r:id="rId2"/>
  </sheets>
  <calcPr calcId="171027"/>
</workbook>
</file>

<file path=xl/calcChain.xml><?xml version="1.0" encoding="utf-8"?>
<calcChain xmlns="http://schemas.openxmlformats.org/spreadsheetml/2006/main">
  <c r="C19" i="1" l="1"/>
  <c r="C22" i="1" l="1"/>
  <c r="C33" i="1" l="1"/>
  <c r="C32" i="1" s="1"/>
  <c r="C6" i="1"/>
  <c r="C7" i="1"/>
  <c r="C8" i="1"/>
  <c r="C9" i="1"/>
  <c r="C18" i="1"/>
  <c r="C34" i="1"/>
  <c r="C20" i="1"/>
  <c r="H4" i="3"/>
  <c r="H6" i="3"/>
  <c r="B5" i="3"/>
  <c r="B6" i="3" s="1"/>
  <c r="M10" i="3"/>
  <c r="O10" i="3" s="1"/>
  <c r="M9" i="3"/>
  <c r="O9" i="3"/>
  <c r="M8" i="3"/>
  <c r="O8" i="3" s="1"/>
  <c r="M7" i="3"/>
  <c r="O7" i="3" s="1"/>
  <c r="M6" i="3"/>
  <c r="O6" i="3" s="1"/>
  <c r="M5" i="3"/>
  <c r="O5" i="3" s="1"/>
  <c r="M4" i="3"/>
  <c r="O4" i="3"/>
  <c r="C30" i="1"/>
</calcChain>
</file>

<file path=xl/sharedStrings.xml><?xml version="1.0" encoding="utf-8"?>
<sst xmlns="http://schemas.openxmlformats.org/spreadsheetml/2006/main" count="92" uniqueCount="49">
  <si>
    <t>Css</t>
  </si>
  <si>
    <t>AUC</t>
  </si>
  <si>
    <t>ng/mL</t>
  </si>
  <si>
    <t>concentration</t>
  </si>
  <si>
    <t xml:space="preserve"> concentration</t>
  </si>
  <si>
    <t>Source:  https://pubchem.ncbi.nlm.nih.gov/compound/2478</t>
  </si>
  <si>
    <t>Reference Table</t>
  </si>
  <si>
    <t xml:space="preserve">Step by step:  </t>
  </si>
  <si>
    <t xml:space="preserve">2. The other exposures will then change.  </t>
  </si>
  <si>
    <t>Step by step instructions in the Technical Appendix</t>
  </si>
  <si>
    <t>Reference Chart (total AUC units assuming four (4) total days busulfan):</t>
  </si>
  <si>
    <t>Q24H AUC (per dose)</t>
  </si>
  <si>
    <t>Q6H AUC (per dose)</t>
  </si>
  <si>
    <r>
      <t>mg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h/L</t>
    </r>
  </si>
  <si>
    <t>Please note values have been rounded within 0.1% after conversion.</t>
  </si>
  <si>
    <t>Please note busulfan Css = busulfan AUC divided by busulfan dosing frequency</t>
  </si>
  <si>
    <r>
      <t>micromolar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</si>
  <si>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t xml:space="preserve">Step by step: </t>
  </si>
  <si>
    <t>nanograms/milliliter</t>
  </si>
  <si>
    <r>
      <t xml:space="preserve">4.06 micromoles/liter </t>
    </r>
    <r>
      <rPr>
        <sz val="11"/>
        <color theme="1"/>
        <rFont val="Calibri"/>
        <family val="2"/>
      </rPr>
      <t>× 246.292 micrograms/micromole = 1000 micrograms/liter</t>
    </r>
  </si>
  <si>
    <r>
      <t xml:space="preserve">1000 micrograms/liter </t>
    </r>
    <r>
      <rPr>
        <sz val="11"/>
        <color theme="1"/>
        <rFont val="Calibri"/>
        <family val="2"/>
      </rPr>
      <t xml:space="preserve">× </t>
    </r>
    <r>
      <rPr>
        <sz val="11"/>
        <color theme="1"/>
        <rFont val="Calibri"/>
        <family val="2"/>
        <scheme val="minor"/>
      </rPr>
      <t>1 micromoles/</t>
    </r>
    <r>
      <rPr>
        <sz val="11"/>
        <color theme="1"/>
        <rFont val="Calibri"/>
        <family val="2"/>
      </rPr>
      <t>246.292 micrograms = 4.06 micromoles/liter</t>
    </r>
  </si>
  <si>
    <t>Total AUC (Four-Day Regimen)</t>
  </si>
  <si>
    <r>
      <t xml:space="preserve">2. The other concentrations will then change.  Please note 1 microgram/liter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</si>
  <si>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t>nanograms/milliliter (ng/mL)</t>
  </si>
  <si>
    <r>
      <t xml:space="preserve">1.  Change busulfan concentration in micrograms/liter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g/L) in the yellow box (Cell H5) </t>
    </r>
  </si>
  <si>
    <t xml:space="preserve">Busulfan's molar mass (gram/mole, g/mol):  </t>
  </si>
  <si>
    <r>
      <t>1.  Change busulfan Css</t>
    </r>
    <r>
      <rPr>
        <sz val="11"/>
        <color theme="1"/>
        <rFont val="Calibri"/>
        <family val="2"/>
      </rPr>
      <t xml:space="preserve"> in nanograms/milliliter (ng/mL) </t>
    </r>
    <r>
      <rPr>
        <sz val="11"/>
        <color theme="1"/>
        <rFont val="Calibri"/>
        <family val="2"/>
        <scheme val="minor"/>
      </rPr>
      <t xml:space="preserve">(yellow box, cell C10) </t>
    </r>
  </si>
  <si>
    <r>
      <t>milligrams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hours/liter</t>
    </r>
  </si>
  <si>
    <r>
      <t>1.  Change busulfan AUC in milligrams × hours/liter (mg×h/L)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(yellow box, cell C21) </t>
    </r>
  </si>
  <si>
    <r>
      <t xml:space="preserve">QUICK GUIDE:  Starting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and 
ending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</si>
  <si>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1.  Change busulfan concentration in 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 (yellow box, cell B4) </t>
    </r>
  </si>
  <si>
    <r>
      <t>2. The other concentrations will then change.  Please note 1 microgram/liter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</si>
  <si>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r>
      <t xml:space="preserve">QUICK GUIDE:  Starting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 ) and 
ending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</t>
    </r>
  </si>
  <si>
    <r>
      <t>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</si>
  <si>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</si>
  <si>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micromoles/Liter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</si>
  <si>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g/L)</t>
    </r>
  </si>
  <si>
    <r>
      <t>micromolar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Q6H</t>
    </r>
  </si>
  <si>
    <r>
      <t>micromolar×min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 Q24H</t>
    </r>
  </si>
  <si>
    <t>milligrams × hours/liter (mg×h/L) Q6H</t>
  </si>
  <si>
    <t>milligrams × hours/liter (mg×h/L) Q24H</t>
  </si>
  <si>
    <r>
      <t>QUICK GUIDE:  Starting with Css in nanograms/milliliter (ng/mL)</t>
    </r>
    <r>
      <rPr>
        <sz val="11"/>
        <color theme="1"/>
        <rFont val="Calibri"/>
        <family val="2"/>
      </rPr>
      <t xml:space="preserve"> and 
ending with AUC in milligrams × hours/liter (mg×</t>
    </r>
    <r>
      <rPr>
        <sz val="11"/>
        <color theme="1"/>
        <rFont val="Calibri"/>
        <family val="2"/>
        <scheme val="minor"/>
      </rPr>
      <t>h/L)</t>
    </r>
  </si>
  <si>
    <r>
      <t>QUICK GUIDE:  Starting with AUC in milligrams × hours/liter (mg×h/L)</t>
    </r>
    <r>
      <rPr>
        <sz val="11"/>
        <color theme="1"/>
        <rFont val="Calibri"/>
        <family val="2"/>
      </rPr>
      <t xml:space="preserve"> and 
ending with microm</t>
    </r>
    <r>
      <rPr>
        <sz val="11"/>
        <color theme="1"/>
        <rFont val="Calibri"/>
        <family val="2"/>
        <scheme val="minor"/>
      </rPr>
      <t xml:space="preserve">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</si>
  <si>
    <r>
      <t xml:space="preserve">QUICK GUIDE:  Starting with micromolar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  <r>
      <rPr>
        <sz val="11"/>
        <color theme="1"/>
        <rFont val="Calibri"/>
        <family val="2"/>
        <scheme val="minor"/>
      </rPr>
      <t xml:space="preserve"> and 
ending with milligrams × hours/liter (mg</t>
    </r>
    <r>
      <rPr>
        <sz val="11"/>
        <color theme="1"/>
        <rFont val="Calibri"/>
        <family val="2"/>
      </rPr>
      <t>×h/L)</t>
    </r>
  </si>
  <si>
    <r>
      <t>1.  Change busulfan AUC in micromolar×minutes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 × min) (yellow box, cell C31) </t>
    </r>
  </si>
  <si>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</si>
  <si>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r>
      <rPr>
        <b/>
        <sz val="11"/>
        <color rgb="FF000000"/>
        <rFont val="Symbol"/>
        <family val="1"/>
        <charset val="2"/>
      </rPr>
      <t xml:space="preserve"> 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</si>
  <si>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r>
      <t>Please note,  after the first busulfan dose, busulfan Css = busulfan AUC</t>
    </r>
    <r>
      <rPr>
        <vertAlign val="subscript"/>
        <sz val="11"/>
        <color theme="1"/>
        <rFont val="Calibri"/>
        <family val="2"/>
        <scheme val="minor"/>
      </rPr>
      <t>0-</t>
    </r>
    <r>
      <rPr>
        <vertAlign val="subscript"/>
        <sz val="11"/>
        <color theme="1"/>
        <rFont val="Calibri"/>
        <family val="2"/>
      </rPr>
      <t>infinity</t>
    </r>
    <r>
      <rPr>
        <sz val="11"/>
        <color theme="1"/>
        <rFont val="Calibri"/>
        <family val="2"/>
        <scheme val="minor"/>
      </rPr>
      <t xml:space="preserve">  divided by busulfan dosing frequency </t>
    </r>
  </si>
  <si>
    <t xml:space="preserve">v2 uploaded 2019-7-8.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</si>
</sst>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rgb="FF000000"/>
      <name val="Symbol"/>
      <family val="1"/>
      <charset val="2"/>
    </font>
    <font>
      <b/>
      <sz val="11"/>
      <color rgb="FF000000"/>
      <name val="Calibri"/>
      <family val="1"/>
      <charset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4" borderId="0" xfId="0" applyFont="1" applyFill="1" applyBorder="1"/>
    <xf numFmtId="0" fontId="0" fillId="4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2" fontId="0" fillId="0" borderId="7" xfId="0" applyNumberFormat="1" applyFont="1" applyFill="1" applyBorder="1"/>
    <xf numFmtId="0" fontId="0" fillId="4" borderId="5" xfId="0" applyFont="1" applyFill="1" applyBorder="1"/>
    <xf numFmtId="165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0" borderId="6" xfId="0" applyNumberFormat="1" applyFont="1" applyFill="1" applyBorder="1"/>
    <xf numFmtId="1" fontId="0" fillId="0" borderId="7" xfId="0" applyNumberFormat="1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0" xfId="0" applyBorder="1" applyAlignment="1">
      <alignment wrapText="1"/>
    </xf>
    <xf numFmtId="164" fontId="0" fillId="2" borderId="5" xfId="0" applyNumberFormat="1" applyFont="1" applyFill="1" applyBorder="1" applyAlignment="1" applyProtection="1">
      <alignment horizontal="center"/>
      <protection locked="0"/>
    </xf>
    <xf numFmtId="1" fontId="0" fillId="2" borderId="8" xfId="0" applyNumberFormat="1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5" xfId="0" applyFont="1" applyFill="1" applyBorder="1" applyAlignment="1"/>
    <xf numFmtId="2" fontId="0" fillId="0" borderId="0" xfId="0" applyNumberFormat="1" applyFont="1" applyFill="1" applyBorder="1" applyAlignment="1"/>
    <xf numFmtId="0" fontId="0" fillId="0" borderId="1" xfId="0" applyFont="1" applyFill="1" applyBorder="1" applyAlignment="1">
      <alignment horizontal="left" wrapText="1"/>
    </xf>
    <xf numFmtId="0" fontId="0" fillId="2" borderId="0" xfId="0" applyFont="1" applyFill="1" applyBorder="1" applyAlignment="1" applyProtection="1">
      <protection locked="0"/>
    </xf>
    <xf numFmtId="0" fontId="0" fillId="0" borderId="0" xfId="0" applyFont="1" applyFill="1" applyBorder="1" applyProtection="1"/>
    <xf numFmtId="0" fontId="0" fillId="0" borderId="0" xfId="0" applyProtection="1"/>
    <xf numFmtId="0" fontId="0" fillId="0" borderId="0" xfId="0" applyFill="1" applyBorder="1" applyAlignment="1" applyProtection="1">
      <alignment wrapText="1"/>
    </xf>
    <xf numFmtId="0" fontId="3" fillId="13" borderId="11" xfId="0" applyFont="1" applyFill="1" applyBorder="1" applyAlignment="1" applyProtection="1">
      <alignment horizontal="center" vertical="center"/>
    </xf>
    <xf numFmtId="0" fontId="3" fillId="9" borderId="12" xfId="0" applyFont="1" applyFill="1" applyBorder="1" applyAlignment="1" applyProtection="1">
      <alignment horizontal="center" vertical="center"/>
    </xf>
    <xf numFmtId="0" fontId="3" fillId="10" borderId="12" xfId="0" applyFont="1" applyFill="1" applyBorder="1" applyAlignment="1" applyProtection="1">
      <alignment horizontal="center" vertical="center"/>
    </xf>
    <xf numFmtId="0" fontId="0" fillId="0" borderId="4" xfId="0" applyFont="1" applyFill="1" applyBorder="1" applyProtection="1"/>
    <xf numFmtId="0" fontId="0" fillId="0" borderId="5" xfId="0" applyFont="1" applyFill="1" applyBorder="1" applyProtection="1"/>
    <xf numFmtId="164" fontId="5" fillId="11" borderId="11" xfId="0" applyNumberFormat="1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164" fontId="5" fillId="11" borderId="12" xfId="0" applyNumberFormat="1" applyFont="1" applyFill="1" applyBorder="1" applyAlignment="1" applyProtection="1">
      <alignment horizontal="center" vertical="center"/>
    </xf>
    <xf numFmtId="2" fontId="5" fillId="11" borderId="12" xfId="0" applyNumberFormat="1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0" fillId="4" borderId="4" xfId="0" applyFont="1" applyFill="1" applyBorder="1" applyProtection="1"/>
    <xf numFmtId="0" fontId="0" fillId="4" borderId="0" xfId="0" applyFill="1" applyBorder="1" applyProtection="1"/>
    <xf numFmtId="1" fontId="0" fillId="0" borderId="5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2" fontId="0" fillId="4" borderId="4" xfId="0" applyNumberFormat="1" applyFont="1" applyFill="1" applyBorder="1" applyProtection="1"/>
    <xf numFmtId="2" fontId="0" fillId="4" borderId="0" xfId="0" applyNumberFormat="1" applyFont="1" applyFill="1" applyBorder="1" applyProtection="1"/>
    <xf numFmtId="164" fontId="0" fillId="0" borderId="5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4" fontId="0" fillId="4" borderId="4" xfId="0" applyNumberFormat="1" applyFont="1" applyFill="1" applyBorder="1" applyProtection="1"/>
    <xf numFmtId="0" fontId="0" fillId="4" borderId="6" xfId="0" applyFont="1" applyFill="1" applyBorder="1" applyProtection="1"/>
    <xf numFmtId="0" fontId="0" fillId="4" borderId="7" xfId="0" applyFont="1" applyFill="1" applyBorder="1" applyProtection="1"/>
    <xf numFmtId="1" fontId="0" fillId="0" borderId="5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 applyFont="1" applyFill="1" applyBorder="1" applyAlignment="1" applyProtection="1">
      <alignment horizontal="center" vertical="top" wrapText="1"/>
    </xf>
    <xf numFmtId="1" fontId="0" fillId="0" borderId="8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horizontal="left"/>
    </xf>
    <xf numFmtId="2" fontId="0" fillId="0" borderId="0" xfId="0" applyNumberFormat="1" applyFont="1" applyFill="1" applyBorder="1" applyProtection="1"/>
    <xf numFmtId="164" fontId="0" fillId="0" borderId="5" xfId="0" applyNumberFormat="1" applyFont="1" applyFill="1" applyBorder="1" applyProtection="1"/>
    <xf numFmtId="0" fontId="0" fillId="0" borderId="0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 applyProtection="1"/>
    <xf numFmtId="2" fontId="0" fillId="0" borderId="0" xfId="0" applyNumberFormat="1" applyFont="1" applyFill="1" applyBorder="1" applyAlignment="1" applyProtection="1">
      <alignment horizontal="left"/>
    </xf>
    <xf numFmtId="0" fontId="0" fillId="4" borderId="4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9" fillId="9" borderId="12" xfId="0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/>
    </xf>
    <xf numFmtId="0" fontId="10" fillId="0" borderId="0" xfId="0" applyFont="1"/>
    <xf numFmtId="1" fontId="0" fillId="0" borderId="0" xfId="0" applyNumberFormat="1" applyFont="1" applyFill="1" applyBorder="1" applyAlignment="1"/>
    <xf numFmtId="0" fontId="0" fillId="0" borderId="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0" fillId="0" borderId="4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0" fillId="7" borderId="2" xfId="0" applyFont="1" applyFill="1" applyBorder="1" applyAlignment="1" applyProtection="1">
      <alignment horizontal="left" vertical="top" wrapText="1"/>
    </xf>
    <xf numFmtId="0" fontId="0" fillId="7" borderId="1" xfId="0" applyFont="1" applyFill="1" applyBorder="1" applyAlignment="1" applyProtection="1">
      <alignment horizontal="left" vertical="top" wrapText="1"/>
    </xf>
    <xf numFmtId="0" fontId="0" fillId="7" borderId="3" xfId="0" applyFont="1" applyFill="1" applyBorder="1" applyAlignment="1" applyProtection="1">
      <alignment horizontal="left" vertical="top" wrapText="1"/>
    </xf>
    <xf numFmtId="0" fontId="0" fillId="6" borderId="2" xfId="0" applyFont="1" applyFill="1" applyBorder="1" applyAlignment="1" applyProtection="1">
      <alignment horizontal="left" vertical="top" wrapText="1"/>
    </xf>
    <xf numFmtId="0" fontId="0" fillId="6" borderId="1" xfId="0" applyFont="1" applyFill="1" applyBorder="1" applyAlignment="1" applyProtection="1">
      <alignment horizontal="left" vertical="top" wrapText="1"/>
    </xf>
    <xf numFmtId="0" fontId="0" fillId="6" borderId="3" xfId="0" applyFont="1" applyFill="1" applyBorder="1" applyAlignment="1" applyProtection="1">
      <alignment horizontal="left" vertical="top" wrapText="1"/>
    </xf>
    <xf numFmtId="0" fontId="0" fillId="8" borderId="2" xfId="0" applyFont="1" applyFill="1" applyBorder="1" applyAlignment="1" applyProtection="1">
      <alignment horizontal="left" vertical="top" wrapText="1"/>
    </xf>
    <xf numFmtId="0" fontId="0" fillId="8" borderId="1" xfId="0" applyFont="1" applyFill="1" applyBorder="1" applyAlignment="1" applyProtection="1">
      <alignment horizontal="left" vertical="top" wrapText="1"/>
    </xf>
    <xf numFmtId="0" fontId="0" fillId="8" borderId="3" xfId="0" applyFont="1" applyFill="1" applyBorder="1" applyAlignment="1" applyProtection="1">
      <alignment horizontal="left" vertical="top" wrapText="1"/>
    </xf>
    <xf numFmtId="2" fontId="0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G17" sqref="G17"/>
    </sheetView>
  </sheetViews>
  <sheetFormatPr defaultColWidth="9.140625" defaultRowHeight="15"/>
  <cols>
    <col min="1" max="1" width="42.7109375" style="1" customWidth="1"/>
    <col min="2" max="3" width="9.140625" style="1" customWidth="1"/>
    <col min="4" max="4" width="9.140625" style="1"/>
    <col min="5" max="5" width="17.85546875" style="1" customWidth="1"/>
    <col min="6" max="6" width="5.7109375" style="1" customWidth="1"/>
    <col min="7" max="7" width="42.7109375" style="1" customWidth="1"/>
    <col min="8" max="10" width="9.140625" style="1"/>
    <col min="11" max="11" width="17.85546875" style="1" customWidth="1"/>
    <col min="12" max="12" width="15" style="1" customWidth="1"/>
    <col min="13" max="13" width="21" style="1" customWidth="1"/>
    <col min="14" max="14" width="17" style="1" customWidth="1"/>
    <col min="15" max="15" width="20.42578125" style="1" customWidth="1"/>
    <col min="16" max="16384" width="9.140625" style="1"/>
  </cols>
  <sheetData>
    <row r="1" spans="1:17" s="23" customFormat="1" ht="34.5" customHeight="1">
      <c r="A1" s="83" t="s">
        <v>29</v>
      </c>
      <c r="B1" s="84"/>
      <c r="C1" s="84"/>
      <c r="D1" s="84"/>
      <c r="E1" s="85"/>
      <c r="F1" s="27"/>
      <c r="G1" s="86" t="s">
        <v>32</v>
      </c>
      <c r="H1" s="87"/>
      <c r="I1" s="87"/>
      <c r="J1" s="87"/>
      <c r="K1" s="88"/>
      <c r="M1" s="73" t="s">
        <v>6</v>
      </c>
      <c r="N1" s="74"/>
      <c r="O1" s="75"/>
    </row>
    <row r="2" spans="1:17">
      <c r="A2" s="80" t="s">
        <v>30</v>
      </c>
      <c r="B2" s="81"/>
      <c r="C2" s="81"/>
      <c r="D2" s="81"/>
      <c r="E2" s="82"/>
      <c r="F2" s="18"/>
      <c r="G2" s="80" t="s">
        <v>24</v>
      </c>
      <c r="H2" s="81"/>
      <c r="I2" s="81"/>
      <c r="J2" s="81"/>
      <c r="K2" s="82"/>
      <c r="M2" s="6" t="s">
        <v>4</v>
      </c>
      <c r="N2" s="5" t="s">
        <v>3</v>
      </c>
      <c r="O2" s="11" t="s">
        <v>3</v>
      </c>
    </row>
    <row r="3" spans="1:17" ht="30" customHeight="1">
      <c r="A3" s="80" t="s">
        <v>31</v>
      </c>
      <c r="B3" s="81"/>
      <c r="C3" s="81"/>
      <c r="D3" s="81"/>
      <c r="E3" s="82"/>
      <c r="F3" s="18"/>
      <c r="G3" s="80" t="s">
        <v>22</v>
      </c>
      <c r="H3" s="81"/>
      <c r="I3" s="81"/>
      <c r="J3" s="81"/>
      <c r="K3" s="82"/>
      <c r="M3" s="66" t="s">
        <v>35</v>
      </c>
      <c r="N3" s="67" t="s">
        <v>36</v>
      </c>
      <c r="O3" s="68" t="s">
        <v>23</v>
      </c>
    </row>
    <row r="4" spans="1:17">
      <c r="A4" s="6" t="s">
        <v>33</v>
      </c>
      <c r="B4" s="28">
        <v>12</v>
      </c>
      <c r="C4" s="76"/>
      <c r="D4" s="76"/>
      <c r="E4" s="77"/>
      <c r="F4" s="22"/>
      <c r="G4" s="6" t="s">
        <v>33</v>
      </c>
      <c r="H4" s="26">
        <f>H5/N13</f>
        <v>4.9981322982476089</v>
      </c>
      <c r="I4" s="78"/>
      <c r="J4" s="78"/>
      <c r="K4" s="79"/>
      <c r="M4" s="12">
        <f>N4/246.3</f>
        <v>0.60901339829476242</v>
      </c>
      <c r="N4" s="4">
        <v>150</v>
      </c>
      <c r="O4" s="7">
        <f>246.3*M4</f>
        <v>150</v>
      </c>
    </row>
    <row r="5" spans="1:17">
      <c r="A5" s="6" t="s">
        <v>34</v>
      </c>
      <c r="B5" s="72">
        <f>B4*N13</f>
        <v>2955.5039999999999</v>
      </c>
      <c r="C5" s="76"/>
      <c r="D5" s="76"/>
      <c r="E5" s="77"/>
      <c r="F5" s="22"/>
      <c r="G5" s="6" t="s">
        <v>34</v>
      </c>
      <c r="H5" s="28">
        <v>1231</v>
      </c>
      <c r="I5" s="76"/>
      <c r="J5" s="76"/>
      <c r="K5" s="77"/>
      <c r="M5" s="13">
        <f t="shared" ref="M5:M10" si="0">N5/246.3</f>
        <v>2.0300446609825413</v>
      </c>
      <c r="N5" s="4">
        <v>500</v>
      </c>
      <c r="O5" s="7">
        <f t="shared" ref="O5:O10" si="1">246.3*M5</f>
        <v>499.99999999999994</v>
      </c>
    </row>
    <row r="6" spans="1:17">
      <c r="A6" s="6" t="s">
        <v>23</v>
      </c>
      <c r="B6" s="72">
        <f>B5</f>
        <v>2955.5039999999999</v>
      </c>
      <c r="C6" s="76"/>
      <c r="D6" s="76"/>
      <c r="E6" s="77"/>
      <c r="F6" s="22"/>
      <c r="G6" s="6" t="s">
        <v>23</v>
      </c>
      <c r="H6" s="24">
        <f>H5</f>
        <v>1231</v>
      </c>
      <c r="I6" s="24"/>
      <c r="J6" s="24"/>
      <c r="K6" s="25"/>
      <c r="M6" s="13">
        <f t="shared" si="0"/>
        <v>4.0600893219650827</v>
      </c>
      <c r="N6" s="4">
        <v>1000</v>
      </c>
      <c r="O6" s="7">
        <f t="shared" si="1"/>
        <v>999.99999999999989</v>
      </c>
    </row>
    <row r="7" spans="1:17">
      <c r="A7" s="16"/>
      <c r="E7" s="7"/>
      <c r="G7" s="16"/>
      <c r="K7" s="7"/>
      <c r="M7" s="13">
        <f t="shared" si="0"/>
        <v>6.0901339829476244</v>
      </c>
      <c r="N7" s="4">
        <v>1500</v>
      </c>
      <c r="O7" s="7">
        <f t="shared" si="1"/>
        <v>1500</v>
      </c>
    </row>
    <row r="8" spans="1:17">
      <c r="A8" s="16" t="s">
        <v>17</v>
      </c>
      <c r="E8" s="7"/>
      <c r="G8" s="16" t="s">
        <v>7</v>
      </c>
      <c r="K8" s="7"/>
      <c r="M8" s="13">
        <f t="shared" si="0"/>
        <v>8.1201786439301653</v>
      </c>
      <c r="N8" s="4">
        <v>2000</v>
      </c>
      <c r="O8" s="7">
        <f t="shared" si="1"/>
        <v>1999.9999999999998</v>
      </c>
    </row>
    <row r="9" spans="1:17">
      <c r="A9" s="17" t="s">
        <v>19</v>
      </c>
      <c r="B9" s="8"/>
      <c r="C9" s="8"/>
      <c r="D9" s="8"/>
      <c r="E9" s="9"/>
      <c r="G9" s="17" t="s">
        <v>20</v>
      </c>
      <c r="H9" s="10"/>
      <c r="I9" s="8"/>
      <c r="J9" s="8"/>
      <c r="K9" s="9"/>
      <c r="M9" s="13">
        <f t="shared" si="0"/>
        <v>10.150223304912707</v>
      </c>
      <c r="N9" s="4">
        <v>2500</v>
      </c>
      <c r="O9" s="7">
        <f t="shared" si="1"/>
        <v>2500</v>
      </c>
    </row>
    <row r="10" spans="1:17">
      <c r="H10" s="2"/>
      <c r="M10" s="14">
        <f t="shared" si="0"/>
        <v>12.180267965895249</v>
      </c>
      <c r="N10" s="15">
        <v>3000</v>
      </c>
      <c r="O10" s="9">
        <f t="shared" si="1"/>
        <v>3000</v>
      </c>
    </row>
    <row r="13" spans="1:17" ht="30">
      <c r="M13" s="23" t="s">
        <v>25</v>
      </c>
      <c r="N13" s="1">
        <v>246.292</v>
      </c>
      <c r="Q13" s="3"/>
    </row>
    <row r="14" spans="1:17">
      <c r="M14" s="2" t="s">
        <v>5</v>
      </c>
    </row>
    <row r="23" spans="1:2">
      <c r="A23" s="3"/>
      <c r="B23" s="4"/>
    </row>
    <row r="24" spans="1:2">
      <c r="A24" s="3"/>
      <c r="B24" s="4"/>
    </row>
  </sheetData>
  <sheetProtection algorithmName="SHA-512" hashValue="893I1kgOIo4rs+MoZx1JNKJZ7Po/pM5TXhte77Ei3tamqVKyxDOz2VZ+yEoMEqZ3Y/SdT+HBRAr7+vm8Gh2j5g==" saltValue="+0/GHOiOZ71hym1txZl1EQ==" spinCount="100000" sheet="1" objects="1" scenarios="1"/>
  <mergeCells count="12">
    <mergeCell ref="M1:O1"/>
    <mergeCell ref="C4:E4"/>
    <mergeCell ref="C5:E5"/>
    <mergeCell ref="C6:E6"/>
    <mergeCell ref="I4:K4"/>
    <mergeCell ref="I5:K5"/>
    <mergeCell ref="A2:E2"/>
    <mergeCell ref="A3:E3"/>
    <mergeCell ref="G2:K2"/>
    <mergeCell ref="G3:K3"/>
    <mergeCell ref="A1:E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Normal="100" workbookViewId="0">
      <selection activeCell="M5" sqref="M5"/>
    </sheetView>
  </sheetViews>
  <sheetFormatPr defaultColWidth="9.140625" defaultRowHeight="15"/>
  <cols>
    <col min="1" max="1" width="5.42578125" style="29" customWidth="1"/>
    <col min="2" max="2" width="44.140625" style="29" customWidth="1"/>
    <col min="3" max="3" width="22" style="29" customWidth="1"/>
    <col min="4" max="4" width="8.28515625" style="29" customWidth="1"/>
    <col min="5" max="10" width="21" style="29" customWidth="1"/>
    <col min="11" max="11" width="19" style="29" customWidth="1"/>
    <col min="12" max="16384" width="9.140625" style="29"/>
  </cols>
  <sheetData>
    <row r="1" spans="1:11" ht="30.75" customHeight="1" thickBot="1">
      <c r="A1" s="100" t="s">
        <v>41</v>
      </c>
      <c r="B1" s="101"/>
      <c r="C1" s="102"/>
      <c r="E1" s="30" t="s">
        <v>10</v>
      </c>
      <c r="F1" s="30"/>
      <c r="G1" s="30"/>
      <c r="H1" s="30"/>
      <c r="I1" s="30"/>
      <c r="J1" s="30"/>
      <c r="K1" s="30"/>
    </row>
    <row r="2" spans="1:11" ht="15" customHeight="1" thickBot="1">
      <c r="A2" s="97" t="s">
        <v>26</v>
      </c>
      <c r="B2" s="98"/>
      <c r="C2" s="99"/>
      <c r="D2" s="31"/>
      <c r="E2" s="92" t="s">
        <v>21</v>
      </c>
      <c r="F2" s="93"/>
      <c r="G2" s="91" t="s">
        <v>11</v>
      </c>
      <c r="H2" s="91"/>
      <c r="I2" s="89" t="s">
        <v>12</v>
      </c>
      <c r="J2" s="90"/>
      <c r="K2" s="70" t="s">
        <v>0</v>
      </c>
    </row>
    <row r="3" spans="1:11" ht="15" customHeight="1" thickBot="1">
      <c r="A3" s="97" t="s">
        <v>8</v>
      </c>
      <c r="B3" s="98"/>
      <c r="C3" s="99"/>
      <c r="D3" s="31"/>
      <c r="E3" s="32" t="s">
        <v>27</v>
      </c>
      <c r="F3" s="33" t="s">
        <v>16</v>
      </c>
      <c r="G3" s="32" t="s">
        <v>27</v>
      </c>
      <c r="H3" s="33" t="s">
        <v>16</v>
      </c>
      <c r="I3" s="32" t="s">
        <v>27</v>
      </c>
      <c r="J3" s="33" t="s">
        <v>16</v>
      </c>
      <c r="K3" s="34" t="s">
        <v>18</v>
      </c>
    </row>
    <row r="4" spans="1:11" ht="15.75" customHeight="1" thickBot="1">
      <c r="A4" s="35" t="s">
        <v>15</v>
      </c>
      <c r="C4" s="36"/>
      <c r="E4" s="32" t="s">
        <v>13</v>
      </c>
      <c r="F4" s="69" t="s">
        <v>45</v>
      </c>
      <c r="G4" s="32" t="s">
        <v>13</v>
      </c>
      <c r="H4" s="69" t="s">
        <v>46</v>
      </c>
      <c r="I4" s="32" t="s">
        <v>13</v>
      </c>
      <c r="J4" s="69" t="s">
        <v>45</v>
      </c>
      <c r="K4" s="34" t="s">
        <v>2</v>
      </c>
    </row>
    <row r="5" spans="1:11" ht="15" customHeight="1" thickBot="1">
      <c r="A5" s="35"/>
      <c r="C5" s="36"/>
      <c r="E5" s="37">
        <v>40</v>
      </c>
      <c r="F5" s="38">
        <v>9744</v>
      </c>
      <c r="G5" s="39">
        <v>10</v>
      </c>
      <c r="H5" s="38">
        <v>2436</v>
      </c>
      <c r="I5" s="40">
        <v>2.5</v>
      </c>
      <c r="J5" s="38">
        <v>609</v>
      </c>
      <c r="K5" s="41">
        <v>417</v>
      </c>
    </row>
    <row r="6" spans="1:11" ht="15.75" thickBot="1">
      <c r="A6" s="42" t="s">
        <v>1</v>
      </c>
      <c r="B6" s="43" t="s">
        <v>37</v>
      </c>
      <c r="C6" s="44">
        <f>C$10/C38*6*60</f>
        <v>877.00777938382089</v>
      </c>
      <c r="D6" s="45"/>
      <c r="E6" s="37">
        <v>45</v>
      </c>
      <c r="F6" s="38">
        <v>10962</v>
      </c>
      <c r="G6" s="39">
        <v>11.3</v>
      </c>
      <c r="H6" s="38">
        <v>2741</v>
      </c>
      <c r="I6" s="40">
        <v>2.81</v>
      </c>
      <c r="J6" s="38">
        <v>685</v>
      </c>
      <c r="K6" s="41">
        <v>469</v>
      </c>
    </row>
    <row r="7" spans="1:11" ht="15.75" thickBot="1">
      <c r="A7" s="42" t="s">
        <v>1</v>
      </c>
      <c r="B7" s="43" t="s">
        <v>38</v>
      </c>
      <c r="C7" s="44">
        <f>C$10/C38*24*60</f>
        <v>3508.0311175352836</v>
      </c>
      <c r="D7" s="45"/>
      <c r="E7" s="37">
        <v>50</v>
      </c>
      <c r="F7" s="38">
        <v>12180</v>
      </c>
      <c r="G7" s="39">
        <v>12.5</v>
      </c>
      <c r="H7" s="38">
        <v>3045</v>
      </c>
      <c r="I7" s="40">
        <v>3.13</v>
      </c>
      <c r="J7" s="38">
        <v>761</v>
      </c>
      <c r="K7" s="41">
        <v>521</v>
      </c>
    </row>
    <row r="8" spans="1:11" ht="15.75" thickBot="1">
      <c r="A8" s="46" t="s">
        <v>1</v>
      </c>
      <c r="B8" s="47" t="s">
        <v>39</v>
      </c>
      <c r="C8" s="48">
        <f>C$10/1000*6</f>
        <v>3.5999999999999996</v>
      </c>
      <c r="D8" s="49"/>
      <c r="E8" s="37">
        <v>55</v>
      </c>
      <c r="F8" s="38">
        <v>13398</v>
      </c>
      <c r="G8" s="39">
        <v>13.8</v>
      </c>
      <c r="H8" s="38">
        <v>3350</v>
      </c>
      <c r="I8" s="40">
        <v>3.44</v>
      </c>
      <c r="J8" s="38">
        <v>837</v>
      </c>
      <c r="K8" s="41">
        <v>573</v>
      </c>
    </row>
    <row r="9" spans="1:11" ht="15.75" thickBot="1">
      <c r="A9" s="50" t="s">
        <v>1</v>
      </c>
      <c r="B9" s="47" t="s">
        <v>40</v>
      </c>
      <c r="C9" s="48">
        <f>C$10/1000*24</f>
        <v>14.399999999999999</v>
      </c>
      <c r="D9" s="49"/>
      <c r="E9" s="37">
        <v>57.6</v>
      </c>
      <c r="F9" s="38">
        <v>14032</v>
      </c>
      <c r="G9" s="39">
        <v>14.4</v>
      </c>
      <c r="H9" s="38">
        <v>3508</v>
      </c>
      <c r="I9" s="40">
        <v>3.6</v>
      </c>
      <c r="J9" s="38">
        <v>877</v>
      </c>
      <c r="K9" s="41">
        <v>600</v>
      </c>
    </row>
    <row r="10" spans="1:11" ht="15.75" thickBot="1">
      <c r="A10" s="51" t="s">
        <v>0</v>
      </c>
      <c r="B10" s="52" t="s">
        <v>23</v>
      </c>
      <c r="C10" s="20">
        <v>600</v>
      </c>
      <c r="D10" s="45"/>
      <c r="E10" s="37">
        <v>59.1</v>
      </c>
      <c r="F10" s="38">
        <v>14400</v>
      </c>
      <c r="G10" s="39">
        <v>14.8</v>
      </c>
      <c r="H10" s="38">
        <v>3600</v>
      </c>
      <c r="I10" s="40">
        <v>3.69</v>
      </c>
      <c r="J10" s="38">
        <v>900</v>
      </c>
      <c r="K10" s="41">
        <v>616</v>
      </c>
    </row>
    <row r="11" spans="1:11" ht="15.75" thickBot="1">
      <c r="E11" s="37">
        <v>60</v>
      </c>
      <c r="F11" s="38">
        <v>14616</v>
      </c>
      <c r="G11" s="39">
        <v>15</v>
      </c>
      <c r="H11" s="38">
        <v>3654</v>
      </c>
      <c r="I11" s="40">
        <v>3.75</v>
      </c>
      <c r="J11" s="38">
        <v>914</v>
      </c>
      <c r="K11" s="41">
        <v>625</v>
      </c>
    </row>
    <row r="12" spans="1:11" ht="15.75" thickBot="1">
      <c r="E12" s="37">
        <v>62.4</v>
      </c>
      <c r="F12" s="38">
        <v>15200</v>
      </c>
      <c r="G12" s="39">
        <v>15.6</v>
      </c>
      <c r="H12" s="38">
        <v>3800</v>
      </c>
      <c r="I12" s="40">
        <v>3.9</v>
      </c>
      <c r="J12" s="38">
        <v>950</v>
      </c>
      <c r="K12" s="41">
        <v>650</v>
      </c>
    </row>
    <row r="13" spans="1:11" ht="30" customHeight="1" thickBot="1">
      <c r="A13" s="103" t="s">
        <v>42</v>
      </c>
      <c r="B13" s="104"/>
      <c r="C13" s="105"/>
      <c r="E13" s="37">
        <v>65</v>
      </c>
      <c r="F13" s="38">
        <v>15834</v>
      </c>
      <c r="G13" s="39">
        <v>16.3</v>
      </c>
      <c r="H13" s="38">
        <v>3959</v>
      </c>
      <c r="I13" s="40">
        <v>4.0599999999999996</v>
      </c>
      <c r="J13" s="38">
        <v>990</v>
      </c>
      <c r="K13" s="41">
        <v>677</v>
      </c>
    </row>
    <row r="14" spans="1:11" ht="15.75" customHeight="1" thickBot="1">
      <c r="A14" s="97" t="s">
        <v>28</v>
      </c>
      <c r="B14" s="98"/>
      <c r="C14" s="99"/>
      <c r="D14" s="31"/>
      <c r="E14" s="37">
        <v>65.7</v>
      </c>
      <c r="F14" s="38">
        <v>16000</v>
      </c>
      <c r="G14" s="39">
        <v>16.399999999999999</v>
      </c>
      <c r="H14" s="38">
        <v>4000</v>
      </c>
      <c r="I14" s="40">
        <v>4.1100000000000003</v>
      </c>
      <c r="J14" s="38">
        <v>1000</v>
      </c>
      <c r="K14" s="41">
        <v>684</v>
      </c>
    </row>
    <row r="15" spans="1:11" ht="15.75" thickBot="1">
      <c r="A15" s="97" t="s">
        <v>8</v>
      </c>
      <c r="B15" s="98"/>
      <c r="C15" s="99"/>
      <c r="D15" s="31"/>
      <c r="E15" s="37">
        <v>67.2</v>
      </c>
      <c r="F15" s="38">
        <v>16370</v>
      </c>
      <c r="G15" s="39">
        <v>16.8</v>
      </c>
      <c r="H15" s="38">
        <v>4093</v>
      </c>
      <c r="I15" s="40">
        <v>4.2</v>
      </c>
      <c r="J15" s="38">
        <v>1023</v>
      </c>
      <c r="K15" s="41">
        <v>700</v>
      </c>
    </row>
    <row r="16" spans="1:11" ht="15.75" thickBot="1">
      <c r="A16" s="35" t="s">
        <v>15</v>
      </c>
      <c r="C16" s="36"/>
      <c r="E16" s="37">
        <v>70</v>
      </c>
      <c r="F16" s="38">
        <v>17052</v>
      </c>
      <c r="G16" s="39">
        <v>17.5</v>
      </c>
      <c r="H16" s="38">
        <v>4263</v>
      </c>
      <c r="I16" s="40">
        <v>4.38</v>
      </c>
      <c r="J16" s="38">
        <v>1066</v>
      </c>
      <c r="K16" s="41">
        <v>729</v>
      </c>
    </row>
    <row r="17" spans="1:11" ht="15.75" thickBot="1">
      <c r="A17" s="35"/>
      <c r="C17" s="36"/>
      <c r="E17" s="37">
        <v>72</v>
      </c>
      <c r="F17" s="38">
        <v>17540</v>
      </c>
      <c r="G17" s="39">
        <v>18</v>
      </c>
      <c r="H17" s="38">
        <v>4385</v>
      </c>
      <c r="I17" s="40">
        <v>4.5</v>
      </c>
      <c r="J17" s="38">
        <v>1096</v>
      </c>
      <c r="K17" s="41">
        <v>750</v>
      </c>
    </row>
    <row r="18" spans="1:11" ht="15.75" thickBot="1">
      <c r="A18" s="42" t="s">
        <v>1</v>
      </c>
      <c r="B18" s="43" t="s">
        <v>37</v>
      </c>
      <c r="C18" s="44">
        <f>C19/4</f>
        <v>877.00777938382089</v>
      </c>
      <c r="D18" s="45"/>
      <c r="E18" s="37">
        <v>72.3</v>
      </c>
      <c r="F18" s="38">
        <v>17600</v>
      </c>
      <c r="G18" s="39">
        <v>18.100000000000001</v>
      </c>
      <c r="H18" s="38">
        <v>4400</v>
      </c>
      <c r="I18" s="40">
        <v>4.5199999999999996</v>
      </c>
      <c r="J18" s="38">
        <v>1100</v>
      </c>
      <c r="K18" s="41">
        <v>753</v>
      </c>
    </row>
    <row r="19" spans="1:11" ht="15.75" thickBot="1">
      <c r="A19" s="42" t="s">
        <v>1</v>
      </c>
      <c r="B19" s="43" t="s">
        <v>38</v>
      </c>
      <c r="C19" s="53">
        <f>C21/C38*1000*60</f>
        <v>3508.0311175352836</v>
      </c>
      <c r="D19" s="54"/>
      <c r="E19" s="37">
        <v>73.900000000000006</v>
      </c>
      <c r="F19" s="38">
        <v>18000</v>
      </c>
      <c r="G19" s="39">
        <v>18.5</v>
      </c>
      <c r="H19" s="38">
        <v>4500</v>
      </c>
      <c r="I19" s="40">
        <v>4.62</v>
      </c>
      <c r="J19" s="38">
        <v>1125</v>
      </c>
      <c r="K19" s="41">
        <v>770</v>
      </c>
    </row>
    <row r="20" spans="1:11" ht="15.75" thickBot="1">
      <c r="A20" s="46" t="s">
        <v>1</v>
      </c>
      <c r="B20" s="47" t="s">
        <v>39</v>
      </c>
      <c r="C20" s="48">
        <f>C22*1000/1000/1000*6</f>
        <v>3.5999999999999996</v>
      </c>
      <c r="D20" s="49"/>
      <c r="E20" s="37">
        <v>75</v>
      </c>
      <c r="F20" s="38">
        <v>18270</v>
      </c>
      <c r="G20" s="39">
        <v>18.8</v>
      </c>
      <c r="H20" s="38">
        <v>4568</v>
      </c>
      <c r="I20" s="40">
        <v>4.6900000000000004</v>
      </c>
      <c r="J20" s="38">
        <v>1142</v>
      </c>
      <c r="K20" s="41">
        <v>781</v>
      </c>
    </row>
    <row r="21" spans="1:11" ht="15.75" thickBot="1">
      <c r="A21" s="50" t="s">
        <v>1</v>
      </c>
      <c r="B21" s="47" t="s">
        <v>40</v>
      </c>
      <c r="C21" s="19">
        <v>14.4</v>
      </c>
      <c r="D21" s="49"/>
      <c r="E21" s="37">
        <v>76.8</v>
      </c>
      <c r="F21" s="38">
        <v>18709</v>
      </c>
      <c r="G21" s="39">
        <v>19.2</v>
      </c>
      <c r="H21" s="38">
        <v>4677</v>
      </c>
      <c r="I21" s="40">
        <v>4.8</v>
      </c>
      <c r="J21" s="38">
        <v>1169</v>
      </c>
      <c r="K21" s="41">
        <v>800</v>
      </c>
    </row>
    <row r="22" spans="1:11" ht="15.75" thickBot="1">
      <c r="A22" s="51" t="s">
        <v>0</v>
      </c>
      <c r="B22" s="52" t="s">
        <v>23</v>
      </c>
      <c r="C22" s="55">
        <f>C21/24*1000</f>
        <v>600</v>
      </c>
      <c r="D22" s="45"/>
      <c r="E22" s="37">
        <v>78</v>
      </c>
      <c r="F22" s="38">
        <v>19001</v>
      </c>
      <c r="G22" s="39">
        <v>19.5</v>
      </c>
      <c r="H22" s="38">
        <v>4750</v>
      </c>
      <c r="I22" s="40">
        <v>4.88</v>
      </c>
      <c r="J22" s="38">
        <v>1188</v>
      </c>
      <c r="K22" s="41">
        <v>813</v>
      </c>
    </row>
    <row r="23" spans="1:11" ht="15.75" thickBot="1">
      <c r="C23" s="45"/>
      <c r="D23" s="45"/>
      <c r="E23" s="37">
        <v>78.8</v>
      </c>
      <c r="F23" s="38">
        <v>19200</v>
      </c>
      <c r="G23" s="39">
        <v>19.7</v>
      </c>
      <c r="H23" s="38">
        <v>4800</v>
      </c>
      <c r="I23" s="40">
        <v>4.93</v>
      </c>
      <c r="J23" s="38">
        <v>1200</v>
      </c>
      <c r="K23" s="41">
        <v>821</v>
      </c>
    </row>
    <row r="24" spans="1:11" ht="15.75" thickBot="1">
      <c r="E24" s="37">
        <v>80</v>
      </c>
      <c r="F24" s="38">
        <v>19488</v>
      </c>
      <c r="G24" s="39">
        <v>20</v>
      </c>
      <c r="H24" s="38">
        <v>4872</v>
      </c>
      <c r="I24" s="40">
        <v>5</v>
      </c>
      <c r="J24" s="38">
        <v>1218</v>
      </c>
      <c r="K24" s="41">
        <v>833</v>
      </c>
    </row>
    <row r="25" spans="1:11" ht="30" customHeight="1" thickBot="1">
      <c r="A25" s="106" t="s">
        <v>43</v>
      </c>
      <c r="B25" s="107"/>
      <c r="C25" s="108"/>
      <c r="D25" s="56"/>
      <c r="E25" s="37">
        <v>81.599999999999994</v>
      </c>
      <c r="F25" s="38">
        <v>19878</v>
      </c>
      <c r="G25" s="39">
        <v>20.399999999999999</v>
      </c>
      <c r="H25" s="38">
        <v>4970</v>
      </c>
      <c r="I25" s="40">
        <v>5.0999999999999996</v>
      </c>
      <c r="J25" s="38">
        <v>1242</v>
      </c>
      <c r="K25" s="41">
        <v>850</v>
      </c>
    </row>
    <row r="26" spans="1:11" ht="15.75" thickBot="1">
      <c r="A26" s="94" t="s">
        <v>44</v>
      </c>
      <c r="B26" s="95"/>
      <c r="C26" s="96"/>
      <c r="D26" s="57"/>
      <c r="E26" s="37">
        <v>82.1</v>
      </c>
      <c r="F26" s="38">
        <v>20000</v>
      </c>
      <c r="G26" s="39">
        <v>20.5</v>
      </c>
      <c r="H26" s="38">
        <v>5000</v>
      </c>
      <c r="I26" s="40">
        <v>5.13</v>
      </c>
      <c r="J26" s="38">
        <v>1250</v>
      </c>
      <c r="K26" s="41">
        <v>855</v>
      </c>
    </row>
    <row r="27" spans="1:11" ht="15.75" thickBot="1">
      <c r="A27" s="94" t="s">
        <v>8</v>
      </c>
      <c r="B27" s="95"/>
      <c r="C27" s="96"/>
      <c r="D27" s="57"/>
      <c r="E27" s="37">
        <v>85</v>
      </c>
      <c r="F27" s="38">
        <v>20706</v>
      </c>
      <c r="G27" s="39">
        <v>21.3</v>
      </c>
      <c r="H27" s="38">
        <v>5177</v>
      </c>
      <c r="I27" s="40">
        <v>5.31</v>
      </c>
      <c r="J27" s="38">
        <v>1294</v>
      </c>
      <c r="K27" s="41">
        <v>885</v>
      </c>
    </row>
    <row r="28" spans="1:11" ht="15.75" thickBot="1">
      <c r="A28" s="58" t="s">
        <v>15</v>
      </c>
      <c r="B28" s="59"/>
      <c r="C28" s="60"/>
      <c r="D28" s="56"/>
      <c r="E28" s="37">
        <v>85.4</v>
      </c>
      <c r="F28" s="38">
        <v>20800</v>
      </c>
      <c r="G28" s="39">
        <v>21.4</v>
      </c>
      <c r="H28" s="38">
        <v>5200</v>
      </c>
      <c r="I28" s="40">
        <v>5.34</v>
      </c>
      <c r="J28" s="38">
        <v>1300</v>
      </c>
      <c r="K28" s="41">
        <v>889</v>
      </c>
    </row>
    <row r="29" spans="1:11" ht="15.75" thickBot="1">
      <c r="A29" s="61"/>
      <c r="B29" s="61"/>
      <c r="C29" s="62"/>
      <c r="D29" s="61"/>
      <c r="E29" s="37">
        <v>86.4</v>
      </c>
      <c r="F29" s="38">
        <v>21048</v>
      </c>
      <c r="G29" s="39">
        <v>21.6</v>
      </c>
      <c r="H29" s="38">
        <v>5262</v>
      </c>
      <c r="I29" s="40">
        <v>5.4</v>
      </c>
      <c r="J29" s="38">
        <v>1315</v>
      </c>
      <c r="K29" s="41">
        <v>900</v>
      </c>
    </row>
    <row r="30" spans="1:11" ht="15.75" thickBot="1">
      <c r="A30" s="42" t="s">
        <v>1</v>
      </c>
      <c r="B30" s="43" t="s">
        <v>37</v>
      </c>
      <c r="C30" s="44">
        <f>C31/4</f>
        <v>877</v>
      </c>
      <c r="D30" s="45"/>
      <c r="E30" s="37">
        <v>87</v>
      </c>
      <c r="F30" s="38">
        <v>21200</v>
      </c>
      <c r="G30" s="39">
        <v>21.8</v>
      </c>
      <c r="H30" s="38">
        <v>5300</v>
      </c>
      <c r="I30" s="40">
        <v>5.44</v>
      </c>
      <c r="J30" s="38">
        <v>1325</v>
      </c>
      <c r="K30" s="41">
        <v>907</v>
      </c>
    </row>
    <row r="31" spans="1:11" ht="15.75" thickBot="1">
      <c r="A31" s="42" t="s">
        <v>1</v>
      </c>
      <c r="B31" s="43" t="s">
        <v>38</v>
      </c>
      <c r="C31" s="21">
        <v>3508</v>
      </c>
      <c r="D31" s="63"/>
      <c r="E31" s="37">
        <v>90</v>
      </c>
      <c r="F31" s="38">
        <v>21924</v>
      </c>
      <c r="G31" s="39">
        <v>22.5</v>
      </c>
      <c r="H31" s="38">
        <v>5481</v>
      </c>
      <c r="I31" s="40">
        <v>5.63</v>
      </c>
      <c r="J31" s="38">
        <v>1370</v>
      </c>
      <c r="K31" s="41">
        <v>938</v>
      </c>
    </row>
    <row r="32" spans="1:11" ht="15.75" thickBot="1">
      <c r="A32" s="46" t="s">
        <v>1</v>
      </c>
      <c r="B32" s="47" t="s">
        <v>39</v>
      </c>
      <c r="C32" s="48">
        <f>C33/4</f>
        <v>3.5999680666666669</v>
      </c>
      <c r="D32" s="49"/>
      <c r="E32" s="37">
        <v>92</v>
      </c>
      <c r="F32" s="38">
        <v>22400</v>
      </c>
      <c r="G32" s="39">
        <v>23</v>
      </c>
      <c r="H32" s="38">
        <v>5600</v>
      </c>
      <c r="I32" s="40">
        <v>5.75</v>
      </c>
      <c r="J32" s="38">
        <v>1400</v>
      </c>
      <c r="K32" s="41">
        <v>958</v>
      </c>
    </row>
    <row r="33" spans="1:11" ht="15.75" thickBot="1">
      <c r="A33" s="50" t="s">
        <v>1</v>
      </c>
      <c r="B33" s="47" t="s">
        <v>40</v>
      </c>
      <c r="C33" s="48">
        <f>C31*C38/1000/60</f>
        <v>14.399872266666668</v>
      </c>
      <c r="D33" s="49"/>
      <c r="E33" s="37">
        <v>95</v>
      </c>
      <c r="F33" s="38">
        <v>23143</v>
      </c>
      <c r="G33" s="39">
        <v>23.8</v>
      </c>
      <c r="H33" s="38">
        <v>5786</v>
      </c>
      <c r="I33" s="40">
        <v>5.94</v>
      </c>
      <c r="J33" s="38">
        <v>1446</v>
      </c>
      <c r="K33" s="41">
        <v>990</v>
      </c>
    </row>
    <row r="34" spans="1:11" ht="15.75" thickBot="1">
      <c r="A34" s="51" t="s">
        <v>0</v>
      </c>
      <c r="B34" s="52" t="s">
        <v>23</v>
      </c>
      <c r="C34" s="55">
        <f>C31/60/24*C38</f>
        <v>599.99467777777784</v>
      </c>
      <c r="D34" s="45"/>
      <c r="E34" s="37">
        <v>96</v>
      </c>
      <c r="F34" s="38">
        <v>23386</v>
      </c>
      <c r="G34" s="39">
        <v>24</v>
      </c>
      <c r="H34" s="38">
        <v>5847</v>
      </c>
      <c r="I34" s="40">
        <v>6</v>
      </c>
      <c r="J34" s="38">
        <v>1462</v>
      </c>
      <c r="K34" s="41">
        <v>1000</v>
      </c>
    </row>
    <row r="35" spans="1:11" ht="15.75" thickBot="1">
      <c r="E35" s="37">
        <v>98.5</v>
      </c>
      <c r="F35" s="38">
        <v>24000</v>
      </c>
      <c r="G35" s="39">
        <v>24.6</v>
      </c>
      <c r="H35" s="38">
        <v>6000</v>
      </c>
      <c r="I35" s="40">
        <v>6.16</v>
      </c>
      <c r="J35" s="38">
        <v>1500</v>
      </c>
      <c r="K35" s="41">
        <v>1026</v>
      </c>
    </row>
    <row r="36" spans="1:11" ht="15.75" thickBot="1">
      <c r="A36" s="95" t="s">
        <v>9</v>
      </c>
      <c r="B36" s="95"/>
      <c r="C36" s="95"/>
      <c r="D36" s="57"/>
      <c r="E36" s="37">
        <v>100</v>
      </c>
      <c r="F36" s="38">
        <v>24361</v>
      </c>
      <c r="G36" s="39">
        <v>25</v>
      </c>
      <c r="H36" s="38">
        <v>6090</v>
      </c>
      <c r="I36" s="40">
        <v>6.25</v>
      </c>
      <c r="J36" s="38">
        <v>1523</v>
      </c>
      <c r="K36" s="41">
        <v>1042</v>
      </c>
    </row>
    <row r="37" spans="1:11" ht="15.75" thickBot="1">
      <c r="E37" s="37">
        <v>101</v>
      </c>
      <c r="F37" s="38">
        <v>24604</v>
      </c>
      <c r="G37" s="39">
        <v>25.3</v>
      </c>
      <c r="H37" s="38">
        <v>6151</v>
      </c>
      <c r="I37" s="40">
        <v>6.31</v>
      </c>
      <c r="J37" s="38">
        <v>1538</v>
      </c>
      <c r="K37" s="41">
        <v>1052</v>
      </c>
    </row>
    <row r="38" spans="1:11" ht="15.75" thickBot="1">
      <c r="A38" s="64" t="s">
        <v>25</v>
      </c>
      <c r="B38" s="64"/>
      <c r="C38" s="57">
        <v>246.292</v>
      </c>
      <c r="D38" s="57"/>
      <c r="E38" s="37">
        <v>105</v>
      </c>
      <c r="F38" s="38">
        <v>25579</v>
      </c>
      <c r="G38" s="39">
        <v>26.3</v>
      </c>
      <c r="H38" s="38">
        <v>6395</v>
      </c>
      <c r="I38" s="40">
        <v>6.56</v>
      </c>
      <c r="J38" s="38">
        <v>1599</v>
      </c>
      <c r="K38" s="41">
        <v>1094</v>
      </c>
    </row>
    <row r="39" spans="1:11" ht="15.75" thickBot="1">
      <c r="A39" s="109" t="s">
        <v>5</v>
      </c>
      <c r="B39" s="109"/>
      <c r="C39" s="109"/>
      <c r="D39" s="65"/>
      <c r="E39" s="37">
        <v>110</v>
      </c>
      <c r="F39" s="38">
        <v>26797</v>
      </c>
      <c r="G39" s="39">
        <v>27.5</v>
      </c>
      <c r="H39" s="38">
        <v>6699</v>
      </c>
      <c r="I39" s="40">
        <v>6.88</v>
      </c>
      <c r="J39" s="38">
        <v>1675</v>
      </c>
      <c r="K39" s="41">
        <v>1146</v>
      </c>
    </row>
    <row r="40" spans="1:11" ht="15.75" thickBot="1">
      <c r="E40" s="37">
        <v>114.9</v>
      </c>
      <c r="F40" s="38">
        <v>28000</v>
      </c>
      <c r="G40" s="39">
        <v>28.7</v>
      </c>
      <c r="H40" s="38">
        <v>7000</v>
      </c>
      <c r="I40" s="40">
        <v>7.18</v>
      </c>
      <c r="J40" s="38">
        <v>1750</v>
      </c>
      <c r="K40" s="41">
        <v>1197</v>
      </c>
    </row>
    <row r="41" spans="1:11">
      <c r="E41" s="30" t="s">
        <v>14</v>
      </c>
      <c r="F41" s="30"/>
      <c r="G41" s="30"/>
      <c r="H41" s="30"/>
      <c r="I41" s="30"/>
      <c r="J41" s="30"/>
      <c r="K41" s="30"/>
    </row>
    <row r="42" spans="1:11" ht="18">
      <c r="E42" s="30" t="s">
        <v>47</v>
      </c>
      <c r="F42" s="30"/>
      <c r="G42" s="30"/>
      <c r="H42" s="30"/>
      <c r="I42" s="30"/>
      <c r="J42" s="30"/>
      <c r="K42" s="30"/>
    </row>
    <row r="44" spans="1:11">
      <c r="A44" s="71" t="s">
        <v>48</v>
      </c>
    </row>
  </sheetData>
  <sheetProtection algorithmName="SHA-512" hashValue="g+H0UUENo/s9sq9bs1gr+L0qwAPQlYWEkq26j7BNM3nMOQ4bHDq9iemaMWWDg2h3l3Oo/AiRKxP+qQ1H46vX3A==" saltValue="ipzASsQ5JorDKssuZ6aZUw==" spinCount="100000" sheet="1" objects="1" scenarios="1"/>
  <mergeCells count="14">
    <mergeCell ref="A1:C1"/>
    <mergeCell ref="A13:C13"/>
    <mergeCell ref="A25:C25"/>
    <mergeCell ref="A36:C36"/>
    <mergeCell ref="A39:C39"/>
    <mergeCell ref="I2:J2"/>
    <mergeCell ref="G2:H2"/>
    <mergeCell ref="E2:F2"/>
    <mergeCell ref="A27:C27"/>
    <mergeCell ref="A26:C26"/>
    <mergeCell ref="A14:C14"/>
    <mergeCell ref="A15:C15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Concentrations</vt:lpstr>
      <vt:lpstr>Exposure after ONE 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busulfan PK</dc:creator>
  <cp:lastModifiedBy>Lanzone Terry, Kirk</cp:lastModifiedBy>
  <dcterms:created xsi:type="dcterms:W3CDTF">2014-02-11T23:52:16Z</dcterms:created>
  <dcterms:modified xsi:type="dcterms:W3CDTF">2019-07-15T21:22:36Z</dcterms:modified>
</cp:coreProperties>
</file>