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4711e9dc8cfa85/Desktop/Maryville/"/>
    </mc:Choice>
  </mc:AlternateContent>
  <xr:revisionPtr revIDLastSave="0" documentId="8_{34497531-5C48-4EA5-AA62-A74C92DC662D}" xr6:coauthVersionLast="47" xr6:coauthVersionMax="47" xr10:uidLastSave="{00000000-0000-0000-0000-000000000000}"/>
  <bookViews>
    <workbookView xWindow="-108" yWindow="-108" windowWidth="23256" windowHeight="12456" activeTab="1" xr2:uid="{9A563B96-B4A0-4836-8DF2-C4B6E9CCC047}"/>
  </bookViews>
  <sheets>
    <sheet name="Glossary" sheetId="3" r:id="rId1"/>
    <sheet name="Homework" sheetId="1" r:id="rId2"/>
    <sheet name="How It Works" sheetId="4" r:id="rId3"/>
    <sheet name="Orders of Operation" sheetId="2" r:id="rId4"/>
  </sheets>
  <definedNames>
    <definedName name="ICP">Homework!$B$3</definedName>
    <definedName name="InitialPurchasePayment">Homework!$B$2</definedName>
    <definedName name="invest1">Homework!$B$21</definedName>
    <definedName name="invest2">Homework!$B$22</definedName>
    <definedName name="MAW">Homework!$B$5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9" i="1" l="1"/>
  <c r="S85" i="1"/>
  <c r="S86" i="1"/>
  <c r="S87" i="1"/>
  <c r="S88" i="1"/>
  <c r="S84" i="1"/>
  <c r="P85" i="1"/>
  <c r="P86" i="1"/>
  <c r="J86" i="1" s="1"/>
  <c r="P87" i="1"/>
  <c r="P88" i="1"/>
  <c r="P89" i="1"/>
  <c r="P84" i="1"/>
  <c r="O85" i="1"/>
  <c r="O86" i="1"/>
  <c r="O87" i="1"/>
  <c r="J87" i="1" s="1"/>
  <c r="O88" i="1"/>
  <c r="O89" i="1"/>
  <c r="O84" i="1"/>
  <c r="P70" i="1"/>
  <c r="P68" i="1"/>
  <c r="S71" i="1"/>
  <c r="P71" i="1"/>
  <c r="O71" i="1"/>
  <c r="S70" i="1"/>
  <c r="S69" i="1"/>
  <c r="P69" i="1"/>
  <c r="O69" i="1"/>
  <c r="S68" i="1"/>
  <c r="J68" i="1" s="1"/>
  <c r="R58" i="1"/>
  <c r="S67" i="1"/>
  <c r="O67" i="1"/>
  <c r="P67" i="1"/>
  <c r="O60" i="1"/>
  <c r="S60" i="1"/>
  <c r="P60" i="1"/>
  <c r="P59" i="1"/>
  <c r="S59" i="1" s="1"/>
  <c r="J59" i="1" s="1"/>
  <c r="S58" i="1"/>
  <c r="Q58" i="1"/>
  <c r="P58" i="1"/>
  <c r="O58" i="1"/>
  <c r="J58" i="1" s="1"/>
  <c r="S50" i="1"/>
  <c r="R50" i="1"/>
  <c r="Q50" i="1"/>
  <c r="Q49" i="1"/>
  <c r="S49" i="1"/>
  <c r="P49" i="1"/>
  <c r="S48" i="1"/>
  <c r="J48" i="1" s="1"/>
  <c r="S41" i="1"/>
  <c r="J41" i="1" s="1"/>
  <c r="P50" i="1"/>
  <c r="P48" i="1"/>
  <c r="R48" i="1"/>
  <c r="Q48" i="1"/>
  <c r="O50" i="1"/>
  <c r="O48" i="1"/>
  <c r="N48" i="1"/>
  <c r="O24" i="1"/>
  <c r="P24" i="1" s="1"/>
  <c r="Q24" i="1" s="1"/>
  <c r="R24" i="1"/>
  <c r="R22" i="1"/>
  <c r="Q41" i="1"/>
  <c r="M12" i="1"/>
  <c r="N12" i="1" s="1"/>
  <c r="O12" i="1" s="1"/>
  <c r="P12" i="1" s="1"/>
  <c r="Q12" i="1" s="1"/>
  <c r="S21" i="1"/>
  <c r="S22" i="1"/>
  <c r="S23" i="1"/>
  <c r="J23" i="1" s="1"/>
  <c r="S40" i="1"/>
  <c r="P41" i="1"/>
  <c r="R41" i="1"/>
  <c r="R40" i="1"/>
  <c r="Q40" i="1"/>
  <c r="P40" i="1"/>
  <c r="O41" i="1"/>
  <c r="O40" i="1"/>
  <c r="J40" i="1" s="1"/>
  <c r="Q23" i="1"/>
  <c r="Q22" i="1"/>
  <c r="P23" i="1"/>
  <c r="M23" i="1"/>
  <c r="P22" i="1"/>
  <c r="O22" i="1"/>
  <c r="J71" i="1"/>
  <c r="J70" i="1"/>
  <c r="J69" i="1"/>
  <c r="J89" i="1"/>
  <c r="J88" i="1"/>
  <c r="J85" i="1"/>
  <c r="J84" i="1"/>
  <c r="J60" i="1"/>
  <c r="J50" i="1"/>
  <c r="L85" i="1"/>
  <c r="L86" i="1" s="1"/>
  <c r="L87" i="1" s="1"/>
  <c r="L88" i="1" s="1"/>
  <c r="L89" i="1" s="1"/>
  <c r="L68" i="1"/>
  <c r="L69" i="1" s="1"/>
  <c r="L70" i="1" s="1"/>
  <c r="L71" i="1" s="1"/>
  <c r="L59" i="1"/>
  <c r="L60" i="1" s="1"/>
  <c r="L49" i="1"/>
  <c r="L50" i="1" s="1"/>
  <c r="L41" i="1"/>
  <c r="M21" i="1"/>
  <c r="P21" i="1" s="1"/>
  <c r="Q21" i="1" s="1"/>
  <c r="L21" i="1"/>
  <c r="L22" i="1" s="1"/>
  <c r="L23" i="1" s="1"/>
  <c r="L24" i="1" s="1"/>
  <c r="M20" i="1"/>
  <c r="Q20" i="1" s="1"/>
  <c r="S20" i="1" s="1"/>
  <c r="J67" i="1" l="1"/>
  <c r="J49" i="1"/>
  <c r="S24" i="1"/>
  <c r="J24" i="1" s="1"/>
  <c r="P20" i="1"/>
  <c r="J21" i="1"/>
  <c r="J22" i="1"/>
  <c r="J20" i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tc={25B77802-AB64-41A6-86F9-6C525939194F}</author>
    <author>tc={488979F0-E1A2-4A81-8943-F71625BB4835}</author>
    <author>tc={0CD98C65-9BEE-434B-86DA-3F9F54CCE664}</author>
    <author>tc={9AEFC8EF-CE90-4F62-A30E-E67EA7ACAED2}</author>
    <author>tc={6AD5BA2A-7858-4B93-95F4-AADE485E7DF6}</author>
    <author>tc={84C35E54-47BC-4C5C-9823-FD4AF7FF8D42}</author>
    <author>tc={F64F4BAF-D1CF-4192-BCE7-7DAFDE4F9BA7}</author>
    <author>tc={BB2EC7C8-FF3B-4CA6-BE37-23CD8AB852EF}</author>
    <author>tc={09666965-2107-419E-9ACC-06356F031424}</author>
    <author>tc={2241F451-9446-4619-B7DF-DE3E112C1DC7}</author>
    <author>tc={9B63FAAF-862E-4AF5-8F4F-6CC1D23F3274}</author>
  </authors>
  <commentList>
    <comment ref="O22" authorId="0" shapeId="0" xr:uid="{25B77802-AB64-41A6-86F9-6C525939194F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increased from 168,400. Should be 160,000+8,400 instead of 170,000.</t>
      </text>
    </comment>
    <comment ref="O24" authorId="1" shapeId="0" xr:uid="{488979F0-E1A2-4A81-8943-F71625BB483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increased to 287,000 from the previous income base(260,000)+Income Credit(13,650) which would be less than 287,000.</t>
      </text>
    </comment>
    <comment ref="Q41" authorId="2" shapeId="0" xr:uid="{0CD98C65-9BEE-434B-86DA-3F9F54CCE66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Income Credit Base did not increase because it was addition by Income Credit</t>
      </text>
    </comment>
    <comment ref="R48" authorId="3" shapeId="0" xr:uid="{9AEFC8EF-CE90-4F62-A30E-E67EA7ACAED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originally set to wrong Income Credit, would have been based off of previous Income Credit, not from 3rd anniversary.</t>
      </text>
    </comment>
    <comment ref="P49" authorId="4" shapeId="0" xr:uid="{6AD5BA2A-7858-4B93-95F4-AADE485E7DF6}">
      <text>
        <t>[Threaded comment]
Your version of Excel allows you to read this threaded comment; however, any edits to it will get removed if the file is opened in a newer version of Excel. Learn more: https://go.microsoft.com/fwlink/?linkid=870924
Comment:
    Raw Data was entered incorrectly, answer read as $279,116 instead of $297,116.</t>
      </text>
    </comment>
    <comment ref="O50" authorId="5" shapeId="0" xr:uid="{84C35E54-47BC-4C5C-9823-FD4AF7FF8D4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greater than value of 297,116+14,820 Income Credit.</t>
      </text>
    </comment>
    <comment ref="Q50" authorId="6" shapeId="0" xr:uid="{F64F4BAF-D1CF-4192-BCE7-7DAFDE4F9BA7}">
      <text>
        <t>[Threaded comment]
Your version of Excel allows you to read this threaded comment; however, any edits to it will get removed if the file is opened in a newer version of Excel. Learn more: https://go.microsoft.com/fwlink/?linkid=870924
Comment:
    Raw data had value of income credit placed here instead of correct number for credit base.</t>
      </text>
    </comment>
    <comment ref="P59" authorId="7" shapeId="0" xr:uid="{BB2EC7C8-FF3B-4CA6-BE37-23CD8AB852EF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not go down because amount withdrawn was equal to MAWA.</t>
      </text>
    </comment>
    <comment ref="P68" authorId="8" shapeId="0" xr:uid="{09666965-2107-419E-9ACC-06356F031424}">
      <text>
        <t>[Threaded comment]
Your version of Excel allows you to read this threaded comment; however, any edits to it will get removed if the file is opened in a newer version of Excel. Learn more: https://go.microsoft.com/fwlink/?linkid=870924
Comment:
    Reduction proportion for this year was 1.9124% leading to calculation of previous income base 312,000*(1-.019124).</t>
      </text>
    </comment>
    <comment ref="P70" authorId="9" shapeId="0" xr:uid="{2241F451-9446-4619-B7DF-DE3E112C1DC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this year the reduction proportion was 1.9772% leading to new calculation of 306,033*(1-.019772).</t>
      </text>
    </comment>
    <comment ref="T89" authorId="10" shapeId="0" xr:uid="{9B63FAAF-862E-4AF5-8F4F-6CC1D23F3274}">
      <text>
        <t>[Threaded comment]
Your version of Excel allows you to read this threaded comment; however, any edits to it will get removed if the file is opened in a newer version of Excel. Learn more: https://go.microsoft.com/fwlink/?linkid=870924
Comment:
    Payment to be made annually based on Income Base * 4% until death of policy holder.</t>
      </text>
    </comment>
  </commentList>
</comments>
</file>

<file path=xl/sharedStrings.xml><?xml version="1.0" encoding="utf-8"?>
<sst xmlns="http://schemas.openxmlformats.org/spreadsheetml/2006/main" count="226" uniqueCount="58">
  <si>
    <t xml:space="preserve">•          Benefit Effective Date </t>
  </si>
  <si>
    <t xml:space="preserve"> contract issue date</t>
  </si>
  <si>
    <t xml:space="preserve">•          Initial Purchase Payment </t>
  </si>
  <si>
    <t xml:space="preserve">•          Income Credit Percentage </t>
  </si>
  <si>
    <t xml:space="preserve">•          Covered Person </t>
  </si>
  <si>
    <t xml:space="preserve">•          Maximum Annual Withdrawal Percentage </t>
  </si>
  <si>
    <t>Benefit Effective Date</t>
  </si>
  <si>
    <t xml:space="preserve">Values as of   </t>
  </si>
  <si>
    <t xml:space="preserve">Purchase Payments Invested </t>
  </si>
  <si>
    <t xml:space="preserve">Contract Value   </t>
  </si>
  <si>
    <t xml:space="preserve">Income Base   </t>
  </si>
  <si>
    <t xml:space="preserve">Income Credit Base </t>
  </si>
  <si>
    <t>Maximum Annual Withdrawal Amount upon Activation</t>
  </si>
  <si>
    <t xml:space="preserve">•          Subsequent Purchase Payment invested in the first Benefit Year </t>
  </si>
  <si>
    <t xml:space="preserve">•          Subsequent Purchase Payment invested in the second Benefit Year </t>
  </si>
  <si>
    <t>•          No withdrawals taken in the first 2 Benefit Years.</t>
  </si>
  <si>
    <t xml:space="preserve">Values as of    </t>
  </si>
  <si>
    <t xml:space="preserve">Purchase Payment Invested   </t>
  </si>
  <si>
    <t xml:space="preserve">Assumed Contract Value   </t>
  </si>
  <si>
    <t xml:space="preserve">Anniversary Value    </t>
  </si>
  <si>
    <t xml:space="preserve">Income Base    </t>
  </si>
  <si>
    <t xml:space="preserve">Income Credit Base  </t>
  </si>
  <si>
    <t xml:space="preserve">Income Credit    </t>
  </si>
  <si>
    <t>—</t>
  </si>
  <si>
    <t>Year 1</t>
  </si>
  <si>
    <t>1st Anniversary</t>
  </si>
  <si>
    <t>Year 2</t>
  </si>
  <si>
    <t>2nd Anniversary</t>
  </si>
  <si>
    <t xml:space="preserve">As of    </t>
  </si>
  <si>
    <t xml:space="preserve">Withdrawal Taken    </t>
  </si>
  <si>
    <t>Pay Period</t>
  </si>
  <si>
    <t>3rd Anniversary</t>
  </si>
  <si>
    <t>Year 4</t>
  </si>
  <si>
    <t>4th Anniversary</t>
  </si>
  <si>
    <t xml:space="preserve">As of  </t>
  </si>
  <si>
    <t xml:space="preserve">Withdrawal Taken  </t>
  </si>
  <si>
    <t xml:space="preserve">Assumed Contract Value </t>
  </si>
  <si>
    <t xml:space="preserve">Anniversary Value  </t>
  </si>
  <si>
    <t xml:space="preserve">Income Base  </t>
  </si>
  <si>
    <t>Year 5</t>
  </si>
  <si>
    <t>5th Anniversary</t>
  </si>
  <si>
    <t>Maximum Annual Withdrawal Amount</t>
  </si>
  <si>
    <t>Year 6</t>
  </si>
  <si>
    <t>6th Anniversary</t>
  </si>
  <si>
    <t>Year 7</t>
  </si>
  <si>
    <t>7th Anniversary</t>
  </si>
  <si>
    <t xml:space="preserve">Values as of  </t>
  </si>
  <si>
    <t>Protected Income Payment</t>
  </si>
  <si>
    <t>8th Anniversary</t>
  </si>
  <si>
    <t>9th Anniversary</t>
  </si>
  <si>
    <t>10th Anniversary</t>
  </si>
  <si>
    <t>Year 11</t>
  </si>
  <si>
    <t>11th Anniversary</t>
  </si>
  <si>
    <t>-</t>
  </si>
  <si>
    <t>Raw Answers</t>
  </si>
  <si>
    <t>Formulas Answers</t>
  </si>
  <si>
    <t>Documentation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</si>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</sst>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81" formatCode="&quot;$&quot;#,##0.00"/>
    <numFmt numFmtId="183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81717"/>
      <name val="Times New Roman"/>
      <family val="1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1"/>
      <color rgb="FF18171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6" fontId="2" fillId="0" borderId="9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6" fontId="2" fillId="0" borderId="6" xfId="0" applyNumberFormat="1" applyFont="1" applyBorder="1" applyAlignment="1">
      <alignment horizontal="center" vertical="center" wrapText="1"/>
    </xf>
    <xf numFmtId="6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3" fontId="0" fillId="0" borderId="1" xfId="0" applyNumberFormat="1" applyBorder="1"/>
    <xf numFmtId="164" fontId="0" fillId="0" borderId="9" xfId="0" applyNumberFormat="1" applyBorder="1"/>
    <xf numFmtId="0" fontId="0" fillId="0" borderId="8" xfId="0" applyBorder="1" applyAlignment="1">
      <alignment horizontal="center"/>
    </xf>
    <xf numFmtId="3" fontId="0" fillId="0" borderId="6" xfId="0" applyNumberFormat="1" applyBorder="1"/>
    <xf numFmtId="164" fontId="0" fillId="0" borderId="6" xfId="0" applyNumberFormat="1" applyBorder="1"/>
    <xf numFmtId="0" fontId="0" fillId="0" borderId="6" xfId="0" applyBorder="1"/>
    <xf numFmtId="164" fontId="0" fillId="0" borderId="7" xfId="0" applyNumberFormat="1" applyBorder="1"/>
    <xf numFmtId="0" fontId="2" fillId="0" borderId="9" xfId="0" applyFont="1" applyBorder="1" applyAlignment="1">
      <alignment horizontal="center" vertical="center" wrapText="1"/>
    </xf>
    <xf numFmtId="0" fontId="0" fillId="3" borderId="0" xfId="0" applyFill="1"/>
    <xf numFmtId="0" fontId="0" fillId="5" borderId="0" xfId="0" applyFill="1"/>
    <xf numFmtId="0" fontId="2" fillId="0" borderId="0" xfId="0" applyFont="1" applyAlignment="1">
      <alignment horizontal="center" vertical="center" wrapText="1"/>
    </xf>
    <xf numFmtId="6" fontId="2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5" fillId="7" borderId="0" xfId="0" applyFont="1" applyFill="1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6" borderId="0" xfId="0" applyFont="1" applyFill="1"/>
    <xf numFmtId="0" fontId="0" fillId="0" borderId="0" xfId="0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6" fontId="8" fillId="4" borderId="1" xfId="0" applyNumberFormat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6" fontId="8" fillId="0" borderId="0" xfId="0" applyNumberFormat="1" applyFont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/>
    </xf>
    <xf numFmtId="181" fontId="0" fillId="0" borderId="0" xfId="1" applyNumberFormat="1" applyFont="1" applyFill="1" applyBorder="1" applyAlignment="1">
      <alignment horizontal="center" vertical="center"/>
    </xf>
    <xf numFmtId="181" fontId="8" fillId="0" borderId="0" xfId="0" applyNumberFormat="1" applyFont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/>
    </xf>
    <xf numFmtId="183" fontId="0" fillId="0" borderId="1" xfId="0" applyNumberFormat="1" applyFont="1" applyBorder="1" applyAlignment="1">
      <alignment horizontal="center" vertical="center"/>
    </xf>
    <xf numFmtId="183" fontId="8" fillId="4" borderId="1" xfId="1" applyNumberFormat="1" applyFont="1" applyFill="1" applyBorder="1" applyAlignment="1">
      <alignment horizontal="center" vertical="center" wrapText="1"/>
    </xf>
    <xf numFmtId="183" fontId="0" fillId="0" borderId="9" xfId="0" applyNumberFormat="1" applyFont="1" applyBorder="1" applyAlignment="1">
      <alignment horizontal="center" vertical="center"/>
    </xf>
    <xf numFmtId="183" fontId="8" fillId="4" borderId="6" xfId="1" applyNumberFormat="1" applyFont="1" applyFill="1" applyBorder="1" applyAlignment="1">
      <alignment horizontal="center" vertical="center" wrapText="1"/>
    </xf>
    <xf numFmtId="183" fontId="0" fillId="0" borderId="6" xfId="0" applyNumberFormat="1" applyFont="1" applyBorder="1" applyAlignment="1">
      <alignment horizontal="center" vertical="center"/>
    </xf>
    <xf numFmtId="183" fontId="0" fillId="0" borderId="0" xfId="0" applyNumberFormat="1" applyFont="1" applyAlignment="1">
      <alignment horizontal="center" vertical="center"/>
    </xf>
    <xf numFmtId="183" fontId="0" fillId="4" borderId="1" xfId="1" applyNumberFormat="1" applyFont="1" applyFill="1" applyBorder="1" applyAlignment="1">
      <alignment horizontal="center" vertical="center"/>
    </xf>
    <xf numFmtId="183" fontId="0" fillId="4" borderId="1" xfId="0" applyNumberFormat="1" applyFont="1" applyFill="1" applyBorder="1" applyAlignment="1">
      <alignment horizontal="center" vertical="center"/>
    </xf>
    <xf numFmtId="183" fontId="0" fillId="4" borderId="6" xfId="0" applyNumberFormat="1" applyFont="1" applyFill="1" applyBorder="1" applyAlignment="1">
      <alignment horizontal="center" vertical="center"/>
    </xf>
    <xf numFmtId="183" fontId="0" fillId="4" borderId="6" xfId="1" applyNumberFormat="1" applyFont="1" applyFill="1" applyBorder="1" applyAlignment="1">
      <alignment horizontal="center" vertical="center"/>
    </xf>
    <xf numFmtId="183" fontId="8" fillId="4" borderId="1" xfId="0" applyNumberFormat="1" applyFont="1" applyFill="1" applyBorder="1" applyAlignment="1">
      <alignment horizontal="center" vertical="center" wrapText="1"/>
    </xf>
    <xf numFmtId="183" fontId="8" fillId="4" borderId="6" xfId="0" applyNumberFormat="1" applyFont="1" applyFill="1" applyBorder="1" applyAlignment="1">
      <alignment horizontal="center" vertical="center" wrapText="1"/>
    </xf>
    <xf numFmtId="183" fontId="0" fillId="0" borderId="0" xfId="1" applyNumberFormat="1" applyFont="1" applyFill="1" applyBorder="1" applyAlignment="1">
      <alignment horizontal="center" vertical="center"/>
    </xf>
    <xf numFmtId="183" fontId="8" fillId="0" borderId="0" xfId="0" applyNumberFormat="1" applyFont="1" applyAlignment="1">
      <alignment horizontal="center" vertical="center" wrapText="1"/>
    </xf>
    <xf numFmtId="183" fontId="0" fillId="4" borderId="6" xfId="0" applyNumberFormat="1" applyFont="1" applyFill="1" applyBorder="1" applyAlignment="1">
      <alignment horizontal="center" vertical="center" wrapText="1"/>
    </xf>
    <xf numFmtId="183" fontId="0" fillId="0" borderId="7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579120</xdr:colOff>
          <xdr:row>1</xdr:row>
          <xdr:rowOff>60960</xdr:rowOff>
        </xdr:from>
        <xdr:to>
          <xdr:col>18</xdr:col>
          <xdr:colOff>121920</xdr:colOff>
          <xdr:row>46</xdr:row>
          <xdr:rowOff>160020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342900</xdr:colOff>
          <xdr:row>9</xdr:row>
          <xdr:rowOff>213360</xdr:rowOff>
        </xdr:from>
        <xdr:to>
          <xdr:col>31</xdr:col>
          <xdr:colOff>190500</xdr:colOff>
          <xdr:row>17</xdr:row>
          <xdr:rowOff>144780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327660</xdr:colOff>
          <xdr:row>17</xdr:row>
          <xdr:rowOff>243840</xdr:rowOff>
        </xdr:from>
        <xdr:to>
          <xdr:col>31</xdr:col>
          <xdr:colOff>175260</xdr:colOff>
          <xdr:row>36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220980</xdr:colOff>
          <xdr:row>38</xdr:row>
          <xdr:rowOff>7620</xdr:rowOff>
        </xdr:from>
        <xdr:to>
          <xdr:col>31</xdr:col>
          <xdr:colOff>68580</xdr:colOff>
          <xdr:row>42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266700</xdr:colOff>
          <xdr:row>46</xdr:row>
          <xdr:rowOff>7620</xdr:rowOff>
        </xdr:from>
        <xdr:to>
          <xdr:col>31</xdr:col>
          <xdr:colOff>114300</xdr:colOff>
          <xdr:row>52</xdr:row>
          <xdr:rowOff>175260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365760</xdr:colOff>
          <xdr:row>56</xdr:row>
          <xdr:rowOff>7620</xdr:rowOff>
        </xdr:from>
        <xdr:to>
          <xdr:col>31</xdr:col>
          <xdr:colOff>213360</xdr:colOff>
          <xdr:row>62</xdr:row>
          <xdr:rowOff>106680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403860</xdr:colOff>
          <xdr:row>64</xdr:row>
          <xdr:rowOff>365760</xdr:rowOff>
        </xdr:from>
        <xdr:to>
          <xdr:col>31</xdr:col>
          <xdr:colOff>251460</xdr:colOff>
          <xdr:row>79</xdr:row>
          <xdr:rowOff>60960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411480</xdr:colOff>
          <xdr:row>82</xdr:row>
          <xdr:rowOff>68580</xdr:rowOff>
        </xdr:from>
        <xdr:to>
          <xdr:col>31</xdr:col>
          <xdr:colOff>259080</xdr:colOff>
          <xdr:row>86</xdr:row>
          <xdr:rowOff>182880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556260</xdr:colOff>
          <xdr:row>1</xdr:row>
          <xdr:rowOff>22860</xdr:rowOff>
        </xdr:from>
        <xdr:to>
          <xdr:col>17</xdr:col>
          <xdr:colOff>0</xdr:colOff>
          <xdr:row>36</xdr:row>
          <xdr:rowOff>152400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556260</xdr:colOff>
          <xdr:row>1</xdr:row>
          <xdr:rowOff>0</xdr:rowOff>
        </xdr:from>
        <xdr:to>
          <xdr:col>15</xdr:col>
          <xdr:colOff>480060</xdr:colOff>
          <xdr:row>36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ffery T Boczkaja" id="{85ED1FF5-942E-43D0-A5D6-9F20058DA7B9}" userId="S::jboczkaja1@live.maryville.edu::1585f903-ed09-4268-8b5b-b45fa8a0a0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3-03-19T20:28:48.25" personId="{85ED1FF5-942E-43D0-A5D6-9F20058DA7B9}" id="{25B77802-AB64-41A6-86F9-6C525939194F}">
    <text>Was increased from 168,400. Should be 160,000+8,400 instead of 170,000.</text>
  </threadedComment>
  <threadedComment ref="O24" dT="2023-03-19T22:08:33.88" personId="{85ED1FF5-942E-43D0-A5D6-9F20058DA7B9}" id="{488979F0-E1A2-4A81-8943-F71625BB4835}">
    <text>Value increased to 287,000 from the previous income base(260,000)+Income Credit(13,650) which would be less than 287,000.</text>
  </threadedComment>
  <threadedComment ref="Q41" dT="2023-03-19T22:18:11.05" personId="{85ED1FF5-942E-43D0-A5D6-9F20058DA7B9}" id="{0CD98C65-9BEE-434B-86DA-3F9F54CCE664}">
    <text>Income Credit Base did not increase because it was addition by Income Credit</text>
  </threadedComment>
  <threadedComment ref="R48" dT="2023-03-19T22:19:10.72" personId="{85ED1FF5-942E-43D0-A5D6-9F20058DA7B9}" id="{9AEFC8EF-CE90-4F62-A30E-E67EA7ACAED2}">
    <text>Was originally set to wrong Income Credit, would have been based off of previous Income Credit, not from 3rd anniversary.</text>
  </threadedComment>
  <threadedComment ref="P49" dT="2023-03-19T22:56:59.74" personId="{85ED1FF5-942E-43D0-A5D6-9F20058DA7B9}" id="{6AD5BA2A-7858-4B93-95F4-AADE485E7DF6}">
    <text>Raw Data was entered incorrectly, answer read as $279,116 instead of $297,116.</text>
  </threadedComment>
  <threadedComment ref="O50" dT="2023-03-19T23:06:39.10" personId="{85ED1FF5-942E-43D0-A5D6-9F20058DA7B9}" id="{84C35E54-47BC-4C5C-9823-FD4AF7FF8D42}">
    <text>Number greater than value of 297,116+14,820 Income Credit.</text>
  </threadedComment>
  <threadedComment ref="Q50" dT="2023-03-19T23:05:29.47" personId="{85ED1FF5-942E-43D0-A5D6-9F20058DA7B9}" id="{F64F4BAF-D1CF-4192-BCE7-7DAFDE4F9BA7}">
    <text>Raw data had value of income credit placed here instead of correct number for credit base.</text>
  </threadedComment>
  <threadedComment ref="P59" dT="2023-03-20T00:15:04.48" personId="{85ED1FF5-942E-43D0-A5D6-9F20058DA7B9}" id="{BB2EC7C8-FF3B-4CA6-BE37-23CD8AB852EF}">
    <text>Did not go down because amount withdrawn was equal to MAWA.</text>
  </threadedComment>
  <threadedComment ref="P68" dT="2023-03-20T00:39:49.60" personId="{85ED1FF5-942E-43D0-A5D6-9F20058DA7B9}" id="{09666965-2107-419E-9ACC-06356F031424}">
    <text>Reduction proportion for this year was 1.9124% leading to calculation of previous income base 312,000*(1-.019124).</text>
  </threadedComment>
  <threadedComment ref="P70" dT="2023-03-20T00:40:49.93" personId="{85ED1FF5-942E-43D0-A5D6-9F20058DA7B9}" id="{2241F451-9446-4619-B7DF-DE3E112C1DC7}">
    <text>For this year the reduction proportion was 1.9772% leading to new calculation of 306,033*(1-.019772).</text>
  </threadedComment>
  <threadedComment ref="T89" dT="2023-03-20T00:48:00.58" personId="{85ED1FF5-942E-43D0-A5D6-9F20058DA7B9}" id="{9B63FAAF-862E-4AF5-8F4F-6CC1D23F3274}">
    <text>Payment to be made annually based on Income Base * 4% until death of policy holder.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13" Type="http://schemas.openxmlformats.org/officeDocument/2006/relationships/image" Target="../media/image6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12" Type="http://schemas.openxmlformats.org/officeDocument/2006/relationships/package" Target="../embeddings/Microsoft_Word_Document5.docx"/><Relationship Id="rId17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7.doc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10" Type="http://schemas.openxmlformats.org/officeDocument/2006/relationships/package" Target="../embeddings/Microsoft_Word_Document4.docx"/><Relationship Id="rId19" Type="http://schemas.microsoft.com/office/2017/10/relationships/threadedComment" Target="../threadedComments/threadedComment1.xml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4.emf"/><Relationship Id="rId14" Type="http://schemas.openxmlformats.org/officeDocument/2006/relationships/package" Target="../embeddings/Microsoft_Word_Document6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9.emf"/><Relationship Id="rId4" Type="http://schemas.openxmlformats.org/officeDocument/2006/relationships/package" Target="../embeddings/Microsoft_Word_Document8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0.emf"/><Relationship Id="rId4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4EBA-B031-4062-8CD6-7E73EF52A300}">
  <sheetPr>
    <tabColor theme="5" tint="0.79998168889431442"/>
  </sheetPr>
  <dimension ref="A1"/>
  <sheetViews>
    <sheetView workbookViewId="0">
      <selection activeCell="J49" sqref="J49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>
              <from>
                <xdr:col>0</xdr:col>
                <xdr:colOff>579120</xdr:colOff>
                <xdr:row>1</xdr:row>
                <xdr:rowOff>60960</xdr:rowOff>
              </from>
              <to>
                <xdr:col>18</xdr:col>
                <xdr:colOff>121920</xdr:colOff>
                <xdr:row>46</xdr:row>
                <xdr:rowOff>160020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BA02-791E-4247-B584-BE6959228819}">
  <dimension ref="A1:AC89"/>
  <sheetViews>
    <sheetView tabSelected="1" topLeftCell="J1" workbookViewId="0">
      <pane ySplit="7" topLeftCell="A10" activePane="bottomLeft" state="frozen"/>
      <selection pane="bottomLeft" activeCell="S11" sqref="S11"/>
    </sheetView>
  </sheetViews>
  <sheetFormatPr defaultRowHeight="14.4" x14ac:dyDescent="0.3"/>
  <cols>
    <col min="1" max="1" width="38.109375" customWidth="1"/>
    <col min="2" max="2" width="18.33203125" bestFit="1" customWidth="1"/>
    <col min="3" max="3" width="10.44140625" bestFit="1" customWidth="1"/>
    <col min="4" max="4" width="15.88671875" customWidth="1"/>
    <col min="5" max="5" width="11.88671875" customWidth="1"/>
    <col min="6" max="6" width="16.5546875" customWidth="1"/>
    <col min="8" max="8" width="13" customWidth="1"/>
    <col min="9" max="9" width="4" style="30" customWidth="1"/>
    <col min="10" max="10" width="14.44140625" customWidth="1"/>
    <col min="11" max="12" width="14.33203125" customWidth="1"/>
    <col min="13" max="13" width="20.5546875" customWidth="1"/>
    <col min="14" max="14" width="19.44140625" customWidth="1"/>
    <col min="15" max="15" width="18.44140625" customWidth="1"/>
    <col min="16" max="16" width="16.5546875" customWidth="1"/>
    <col min="17" max="17" width="18.33203125" customWidth="1"/>
    <col min="18" max="18" width="19" customWidth="1"/>
    <col min="19" max="19" width="21.5546875" customWidth="1"/>
    <col min="20" max="20" width="11.109375" customWidth="1"/>
    <col min="21" max="21" width="6.5546875" style="31" customWidth="1"/>
  </cols>
  <sheetData>
    <row r="1" spans="1:29" x14ac:dyDescent="0.3">
      <c r="A1" t="s">
        <v>0</v>
      </c>
      <c r="B1" t="s">
        <v>1</v>
      </c>
    </row>
    <row r="2" spans="1:29" x14ac:dyDescent="0.3">
      <c r="A2" t="s">
        <v>2</v>
      </c>
      <c r="B2">
        <v>100000</v>
      </c>
    </row>
    <row r="3" spans="1:29" x14ac:dyDescent="0.3">
      <c r="A3" t="s">
        <v>3</v>
      </c>
      <c r="B3">
        <v>5.2499999999999998E-2</v>
      </c>
    </row>
    <row r="4" spans="1:29" x14ac:dyDescent="0.3">
      <c r="A4" t="s">
        <v>4</v>
      </c>
      <c r="B4">
        <v>65</v>
      </c>
    </row>
    <row r="5" spans="1:29" x14ac:dyDescent="0.3">
      <c r="A5" t="s">
        <v>5</v>
      </c>
      <c r="B5">
        <v>6.25E-2</v>
      </c>
    </row>
    <row r="6" spans="1:29" x14ac:dyDescent="0.3">
      <c r="A6" s="38" t="s">
        <v>54</v>
      </c>
      <c r="B6" s="38"/>
      <c r="C6" s="39"/>
      <c r="D6" s="39"/>
      <c r="K6" s="38" t="s">
        <v>55</v>
      </c>
      <c r="L6" s="38"/>
      <c r="M6" s="39"/>
      <c r="N6" s="39"/>
      <c r="O6" s="39"/>
      <c r="P6" s="39"/>
      <c r="Q6" s="39"/>
      <c r="R6" s="39"/>
      <c r="V6" s="38" t="s">
        <v>56</v>
      </c>
      <c r="W6" s="38"/>
      <c r="X6" s="38"/>
      <c r="Y6" s="38"/>
      <c r="Z6" s="38"/>
      <c r="AA6" s="38"/>
      <c r="AB6" s="38"/>
      <c r="AC6" s="38"/>
    </row>
    <row r="7" spans="1:29" ht="15.6" x14ac:dyDescent="0.3">
      <c r="A7" s="38"/>
      <c r="B7" s="38"/>
      <c r="C7" s="39"/>
      <c r="D7" s="39"/>
      <c r="J7" s="35" t="s">
        <v>57</v>
      </c>
      <c r="K7" s="38"/>
      <c r="L7" s="38"/>
      <c r="M7" s="39"/>
      <c r="N7" s="39"/>
      <c r="O7" s="39"/>
      <c r="P7" s="39"/>
      <c r="Q7" s="39"/>
      <c r="R7" s="39"/>
      <c r="V7" s="38"/>
      <c r="W7" s="38"/>
      <c r="X7" s="38"/>
      <c r="Y7" s="38"/>
      <c r="Z7" s="38"/>
      <c r="AA7" s="38"/>
      <c r="AB7" s="38"/>
      <c r="AC7" s="38"/>
    </row>
    <row r="8" spans="1:29" ht="31.2" x14ac:dyDescent="0.6">
      <c r="A8" s="34"/>
      <c r="B8" s="3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V8" s="34"/>
      <c r="W8" s="34"/>
      <c r="X8" s="34"/>
      <c r="Y8" s="34"/>
      <c r="Z8" s="34"/>
      <c r="AA8" s="34"/>
      <c r="AB8" s="34"/>
      <c r="AC8" s="34"/>
    </row>
    <row r="9" spans="1:29" ht="31.2" x14ac:dyDescent="0.6">
      <c r="A9" s="34"/>
      <c r="B9" s="34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V9" s="34"/>
      <c r="W9" s="34"/>
      <c r="X9" s="34"/>
      <c r="Y9" s="34"/>
      <c r="Z9" s="34"/>
      <c r="AA9" s="34"/>
      <c r="AB9" s="34"/>
      <c r="AC9" s="34"/>
    </row>
    <row r="10" spans="1:29" ht="29.4" thickBot="1" x14ac:dyDescent="0.6">
      <c r="A10" s="16">
        <v>1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9" ht="57.6" x14ac:dyDescent="0.3">
      <c r="A11" s="4" t="s">
        <v>7</v>
      </c>
      <c r="B11" s="5" t="s">
        <v>8</v>
      </c>
      <c r="C11" s="5" t="s">
        <v>9</v>
      </c>
      <c r="D11" s="5" t="s">
        <v>10</v>
      </c>
      <c r="E11" s="5" t="s">
        <v>11</v>
      </c>
      <c r="F11" s="6" t="s">
        <v>12</v>
      </c>
      <c r="J11" s="42"/>
      <c r="K11" s="43" t="s">
        <v>7</v>
      </c>
      <c r="L11" s="44" t="s">
        <v>30</v>
      </c>
      <c r="M11" s="45" t="s">
        <v>8</v>
      </c>
      <c r="N11" s="45" t="s">
        <v>9</v>
      </c>
      <c r="O11" s="45" t="s">
        <v>10</v>
      </c>
      <c r="P11" s="45" t="s">
        <v>11</v>
      </c>
      <c r="Q11" s="46" t="s">
        <v>12</v>
      </c>
      <c r="R11" s="42"/>
      <c r="S11" s="42"/>
      <c r="T11" s="42"/>
    </row>
    <row r="12" spans="1:29" ht="29.4" thickBot="1" x14ac:dyDescent="0.35">
      <c r="A12" s="7" t="s">
        <v>6</v>
      </c>
      <c r="B12" s="8">
        <v>100000</v>
      </c>
      <c r="C12" s="8">
        <v>100000</v>
      </c>
      <c r="D12" s="8">
        <v>100000</v>
      </c>
      <c r="E12" s="8">
        <v>100000</v>
      </c>
      <c r="F12" s="9">
        <v>6250</v>
      </c>
      <c r="J12" s="40">
        <f>SUM(B12:F12)-SUM(M12:Q12)</f>
        <v>0</v>
      </c>
      <c r="K12" s="47" t="s">
        <v>6</v>
      </c>
      <c r="L12" s="79">
        <v>0</v>
      </c>
      <c r="M12" s="69">
        <f>InitialPurchasePayment</f>
        <v>100000</v>
      </c>
      <c r="N12" s="69">
        <f>M12</f>
        <v>100000</v>
      </c>
      <c r="O12" s="69">
        <f>N12</f>
        <v>100000</v>
      </c>
      <c r="P12" s="69">
        <f>O12</f>
        <v>100000</v>
      </c>
      <c r="Q12" s="80">
        <f>P12*MAW</f>
        <v>6250</v>
      </c>
      <c r="R12" s="42"/>
      <c r="S12" s="42"/>
      <c r="T12" s="42"/>
    </row>
    <row r="13" spans="1:29" x14ac:dyDescent="0.3"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9" x14ac:dyDescent="0.3"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9" ht="28.8" x14ac:dyDescent="0.55000000000000004">
      <c r="A15" s="16">
        <v>2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9" ht="28.8" x14ac:dyDescent="0.3">
      <c r="A16" s="3" t="s">
        <v>13</v>
      </c>
      <c r="B16">
        <v>60000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ht="28.8" x14ac:dyDescent="0.3">
      <c r="A17" s="3" t="s">
        <v>14</v>
      </c>
      <c r="B17">
        <v>90000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29.4" thickBot="1" x14ac:dyDescent="0.35">
      <c r="A18" s="3" t="s">
        <v>15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 ht="85.5" customHeight="1" x14ac:dyDescent="0.3">
      <c r="A19" s="4" t="s">
        <v>16</v>
      </c>
      <c r="B19" s="5" t="s">
        <v>17</v>
      </c>
      <c r="C19" s="5" t="s">
        <v>18</v>
      </c>
      <c r="D19" s="5" t="s">
        <v>19</v>
      </c>
      <c r="E19" s="5" t="s">
        <v>20</v>
      </c>
      <c r="F19" s="5" t="s">
        <v>21</v>
      </c>
      <c r="G19" s="5" t="s">
        <v>22</v>
      </c>
      <c r="H19" s="6" t="s">
        <v>12</v>
      </c>
      <c r="J19" s="42"/>
      <c r="K19" s="43" t="s">
        <v>16</v>
      </c>
      <c r="L19" s="44" t="s">
        <v>30</v>
      </c>
      <c r="M19" s="44" t="s">
        <v>17</v>
      </c>
      <c r="N19" s="44" t="s">
        <v>18</v>
      </c>
      <c r="O19" s="45" t="s">
        <v>19</v>
      </c>
      <c r="P19" s="45" t="s">
        <v>20</v>
      </c>
      <c r="Q19" s="45" t="s">
        <v>21</v>
      </c>
      <c r="R19" s="45" t="s">
        <v>22</v>
      </c>
      <c r="S19" s="46" t="s">
        <v>12</v>
      </c>
      <c r="T19" s="42"/>
    </row>
    <row r="20" spans="1:20" ht="28.8" x14ac:dyDescent="0.3">
      <c r="A20" s="10" t="s">
        <v>6</v>
      </c>
      <c r="B20" s="1">
        <v>100000</v>
      </c>
      <c r="C20" s="1">
        <v>100000</v>
      </c>
      <c r="D20" s="2" t="s">
        <v>23</v>
      </c>
      <c r="E20" s="1">
        <v>100000</v>
      </c>
      <c r="F20" s="1">
        <v>100000</v>
      </c>
      <c r="G20" s="2" t="s">
        <v>23</v>
      </c>
      <c r="H20" s="11">
        <v>6250</v>
      </c>
      <c r="J20" s="40">
        <f>SUM(B20:H20)-SUM(M20:S20)</f>
        <v>0</v>
      </c>
      <c r="K20" s="54" t="s">
        <v>6</v>
      </c>
      <c r="L20" s="55">
        <v>0</v>
      </c>
      <c r="M20" s="71">
        <f>InitialPurchasePayment</f>
        <v>100000</v>
      </c>
      <c r="N20" s="75">
        <v>100000</v>
      </c>
      <c r="O20" s="65" t="s">
        <v>23</v>
      </c>
      <c r="P20" s="65">
        <f>M20</f>
        <v>100000</v>
      </c>
      <c r="Q20" s="65">
        <f>M20</f>
        <v>100000</v>
      </c>
      <c r="R20" s="65" t="s">
        <v>23</v>
      </c>
      <c r="S20" s="67">
        <f>Q20*MAW</f>
        <v>6250</v>
      </c>
      <c r="T20" s="42"/>
    </row>
    <row r="21" spans="1:20" x14ac:dyDescent="0.3">
      <c r="A21" s="10" t="s">
        <v>24</v>
      </c>
      <c r="B21" s="1">
        <v>60000</v>
      </c>
      <c r="C21" s="1">
        <v>165000</v>
      </c>
      <c r="D21" s="2" t="s">
        <v>23</v>
      </c>
      <c r="E21" s="1">
        <v>160000</v>
      </c>
      <c r="F21" s="1">
        <v>160000</v>
      </c>
      <c r="G21" s="2" t="s">
        <v>23</v>
      </c>
      <c r="H21" s="11">
        <v>10000</v>
      </c>
      <c r="J21" s="40">
        <f t="shared" ref="J21:J24" si="0">SUM(B21:H21)-SUM(M21:S21)</f>
        <v>0</v>
      </c>
      <c r="K21" s="54" t="s">
        <v>24</v>
      </c>
      <c r="L21" s="55">
        <f>L20+0.5</f>
        <v>0.5</v>
      </c>
      <c r="M21" s="71">
        <f>invest1</f>
        <v>60000</v>
      </c>
      <c r="N21" s="75">
        <v>165000</v>
      </c>
      <c r="O21" s="65" t="s">
        <v>23</v>
      </c>
      <c r="P21" s="65">
        <f>N20+M21</f>
        <v>160000</v>
      </c>
      <c r="Q21" s="65">
        <f>P21</f>
        <v>160000</v>
      </c>
      <c r="R21" s="65" t="s">
        <v>23</v>
      </c>
      <c r="S21" s="67">
        <f>Q21*MAW</f>
        <v>10000</v>
      </c>
      <c r="T21" s="42"/>
    </row>
    <row r="22" spans="1:20" x14ac:dyDescent="0.3">
      <c r="A22" s="10" t="s">
        <v>25</v>
      </c>
      <c r="B22" s="2" t="s">
        <v>23</v>
      </c>
      <c r="C22" s="1">
        <v>170000</v>
      </c>
      <c r="D22" s="1">
        <v>170000</v>
      </c>
      <c r="E22" s="1">
        <v>170000</v>
      </c>
      <c r="F22" s="1">
        <v>170000</v>
      </c>
      <c r="G22" s="1">
        <v>8400</v>
      </c>
      <c r="H22" s="11">
        <v>10625</v>
      </c>
      <c r="J22" s="40">
        <f t="shared" si="0"/>
        <v>0</v>
      </c>
      <c r="K22" s="54" t="s">
        <v>25</v>
      </c>
      <c r="L22" s="55">
        <f t="shared" ref="L22:L24" si="1">L21+0.5</f>
        <v>1</v>
      </c>
      <c r="M22" s="71"/>
      <c r="N22" s="75">
        <v>170000</v>
      </c>
      <c r="O22" s="65">
        <f>N22</f>
        <v>170000</v>
      </c>
      <c r="P22" s="65">
        <f>O22</f>
        <v>170000</v>
      </c>
      <c r="Q22" s="65">
        <f>P22</f>
        <v>170000</v>
      </c>
      <c r="R22" s="65">
        <f>Q21*ICP</f>
        <v>8400</v>
      </c>
      <c r="S22" s="67">
        <f>Q22*MAW</f>
        <v>10625</v>
      </c>
      <c r="T22" s="42"/>
    </row>
    <row r="23" spans="1:20" x14ac:dyDescent="0.3">
      <c r="A23" s="10" t="s">
        <v>26</v>
      </c>
      <c r="B23" s="1">
        <v>90000</v>
      </c>
      <c r="C23" s="1">
        <v>255000</v>
      </c>
      <c r="D23" s="2" t="s">
        <v>23</v>
      </c>
      <c r="E23" s="1">
        <v>260000</v>
      </c>
      <c r="F23" s="1">
        <v>260000</v>
      </c>
      <c r="G23" s="2" t="s">
        <v>23</v>
      </c>
      <c r="H23" s="11">
        <v>16250</v>
      </c>
      <c r="J23" s="40">
        <f t="shared" si="0"/>
        <v>0</v>
      </c>
      <c r="K23" s="54" t="s">
        <v>26</v>
      </c>
      <c r="L23" s="55">
        <f t="shared" si="1"/>
        <v>1.5</v>
      </c>
      <c r="M23" s="71">
        <f>B23</f>
        <v>90000</v>
      </c>
      <c r="N23" s="75">
        <v>255000</v>
      </c>
      <c r="O23" s="65" t="s">
        <v>23</v>
      </c>
      <c r="P23" s="65">
        <f>N22+M23</f>
        <v>260000</v>
      </c>
      <c r="Q23" s="65">
        <f>P23</f>
        <v>260000</v>
      </c>
      <c r="R23" s="65" t="s">
        <v>23</v>
      </c>
      <c r="S23" s="67">
        <f>Q23*MAW</f>
        <v>16250</v>
      </c>
      <c r="T23" s="42"/>
    </row>
    <row r="24" spans="1:20" ht="15" thickBot="1" x14ac:dyDescent="0.35">
      <c r="A24" s="12" t="s">
        <v>27</v>
      </c>
      <c r="B24" s="13" t="s">
        <v>23</v>
      </c>
      <c r="C24" s="14">
        <v>287000</v>
      </c>
      <c r="D24" s="14">
        <v>287000</v>
      </c>
      <c r="E24" s="14">
        <v>287000</v>
      </c>
      <c r="F24" s="14">
        <v>287000</v>
      </c>
      <c r="G24" s="14">
        <v>13650</v>
      </c>
      <c r="H24" s="15">
        <v>17938</v>
      </c>
      <c r="J24" s="40">
        <f t="shared" si="0"/>
        <v>0.5</v>
      </c>
      <c r="K24" s="57" t="s">
        <v>27</v>
      </c>
      <c r="L24" s="58">
        <f t="shared" si="1"/>
        <v>2</v>
      </c>
      <c r="M24" s="74"/>
      <c r="N24" s="76">
        <v>287000</v>
      </c>
      <c r="O24" s="69">
        <f>N24</f>
        <v>287000</v>
      </c>
      <c r="P24" s="69">
        <f>O24</f>
        <v>287000</v>
      </c>
      <c r="Q24" s="69">
        <f>P24</f>
        <v>287000</v>
      </c>
      <c r="R24" s="69">
        <f>Q23*ICP</f>
        <v>13650</v>
      </c>
      <c r="S24" s="67">
        <f>Q24*MAW</f>
        <v>17937.5</v>
      </c>
      <c r="T24" s="42"/>
    </row>
    <row r="25" spans="1:20" x14ac:dyDescent="0.3">
      <c r="A25" s="32"/>
      <c r="B25" s="32"/>
      <c r="C25" s="33"/>
      <c r="D25" s="33"/>
      <c r="E25" s="33"/>
      <c r="F25" s="33"/>
      <c r="G25" s="33"/>
      <c r="H25" s="33"/>
      <c r="J25" s="42"/>
      <c r="K25" s="59"/>
      <c r="L25" s="59"/>
      <c r="M25" s="77"/>
      <c r="N25" s="78"/>
      <c r="O25" s="70"/>
      <c r="P25" s="70"/>
      <c r="Q25" s="70"/>
      <c r="R25" s="70"/>
      <c r="S25" s="70"/>
      <c r="T25" s="42"/>
    </row>
    <row r="26" spans="1:20" x14ac:dyDescent="0.3">
      <c r="A26" s="32"/>
      <c r="B26" s="32"/>
      <c r="C26" s="33"/>
      <c r="D26" s="33"/>
      <c r="E26" s="33"/>
      <c r="F26" s="33"/>
      <c r="G26" s="33"/>
      <c r="H26" s="33"/>
      <c r="J26" s="42"/>
      <c r="K26" s="59"/>
      <c r="L26" s="59"/>
      <c r="M26" s="62"/>
      <c r="N26" s="63"/>
      <c r="O26" s="64"/>
      <c r="P26" s="64"/>
      <c r="Q26" s="64"/>
      <c r="R26" s="64"/>
      <c r="S26" s="64"/>
      <c r="T26" s="42"/>
    </row>
    <row r="27" spans="1:20" ht="61.5" customHeight="1" x14ac:dyDescent="0.3">
      <c r="A27" s="32"/>
      <c r="B27" s="32"/>
      <c r="C27" s="33"/>
      <c r="D27" s="33"/>
      <c r="E27" s="33"/>
      <c r="F27" s="33"/>
      <c r="G27" s="33"/>
      <c r="H27" s="33"/>
      <c r="J27" s="42"/>
      <c r="K27" s="59"/>
      <c r="L27" s="59"/>
      <c r="M27" s="41"/>
      <c r="N27" s="60"/>
      <c r="O27" s="42"/>
      <c r="P27" s="42"/>
      <c r="Q27" s="42"/>
      <c r="R27" s="42"/>
      <c r="S27" s="42"/>
      <c r="T27" s="42"/>
    </row>
    <row r="28" spans="1:20" x14ac:dyDescent="0.3">
      <c r="A28" s="32"/>
      <c r="B28" s="32"/>
      <c r="C28" s="33"/>
      <c r="D28" s="33"/>
      <c r="E28" s="33"/>
      <c r="F28" s="33"/>
      <c r="G28" s="33"/>
      <c r="H28" s="33"/>
      <c r="J28" s="42"/>
      <c r="K28" s="59"/>
      <c r="L28" s="59"/>
      <c r="M28" s="41"/>
      <c r="N28" s="60"/>
      <c r="O28" s="42"/>
      <c r="P28" s="42"/>
      <c r="Q28" s="42"/>
      <c r="R28" s="42"/>
      <c r="S28" s="42"/>
      <c r="T28" s="42"/>
    </row>
    <row r="29" spans="1:20" x14ac:dyDescent="0.3">
      <c r="A29" s="32"/>
      <c r="B29" s="32"/>
      <c r="C29" s="33"/>
      <c r="D29" s="33"/>
      <c r="E29" s="33"/>
      <c r="F29" s="33"/>
      <c r="G29" s="33"/>
      <c r="H29" s="33"/>
      <c r="J29" s="42"/>
      <c r="K29" s="59"/>
      <c r="L29" s="59"/>
      <c r="M29" s="41"/>
      <c r="N29" s="60"/>
      <c r="O29" s="42"/>
      <c r="P29" s="42"/>
      <c r="Q29" s="42"/>
      <c r="R29" s="42"/>
      <c r="S29" s="42"/>
      <c r="T29" s="42"/>
    </row>
    <row r="30" spans="1:20" x14ac:dyDescent="0.3">
      <c r="A30" s="32"/>
      <c r="B30" s="32"/>
      <c r="C30" s="33"/>
      <c r="D30" s="33"/>
      <c r="E30" s="33"/>
      <c r="F30" s="33"/>
      <c r="G30" s="33"/>
      <c r="H30" s="33"/>
      <c r="J30" s="42"/>
      <c r="K30" s="59"/>
      <c r="L30" s="59"/>
      <c r="M30" s="41"/>
      <c r="N30" s="60"/>
      <c r="O30" s="42"/>
      <c r="P30" s="42"/>
      <c r="Q30" s="42"/>
      <c r="R30" s="42"/>
      <c r="S30" s="42"/>
      <c r="T30" s="42"/>
    </row>
    <row r="31" spans="1:20" x14ac:dyDescent="0.3">
      <c r="A31" s="32"/>
      <c r="B31" s="32"/>
      <c r="C31" s="33"/>
      <c r="D31" s="33"/>
      <c r="E31" s="33"/>
      <c r="F31" s="33"/>
      <c r="G31" s="33"/>
      <c r="H31" s="33"/>
      <c r="J31" s="42"/>
      <c r="K31" s="59"/>
      <c r="L31" s="59"/>
      <c r="M31" s="41"/>
      <c r="N31" s="60"/>
      <c r="O31" s="42"/>
      <c r="P31" s="42"/>
      <c r="Q31" s="42"/>
      <c r="R31" s="42"/>
      <c r="S31" s="42"/>
      <c r="T31" s="42"/>
    </row>
    <row r="32" spans="1:20" x14ac:dyDescent="0.3">
      <c r="A32" s="32"/>
      <c r="B32" s="32"/>
      <c r="C32" s="33"/>
      <c r="D32" s="33"/>
      <c r="E32" s="33"/>
      <c r="F32" s="33"/>
      <c r="G32" s="33"/>
      <c r="H32" s="33"/>
      <c r="J32" s="42"/>
      <c r="K32" s="59"/>
      <c r="L32" s="59"/>
      <c r="M32" s="41"/>
      <c r="N32" s="60"/>
      <c r="O32" s="42"/>
      <c r="P32" s="42"/>
      <c r="Q32" s="42"/>
      <c r="R32" s="42"/>
      <c r="S32" s="42"/>
      <c r="T32" s="42"/>
    </row>
    <row r="33" spans="1:20" x14ac:dyDescent="0.3">
      <c r="A33" s="32"/>
      <c r="B33" s="32"/>
      <c r="C33" s="33"/>
      <c r="D33" s="33"/>
      <c r="E33" s="33"/>
      <c r="F33" s="33"/>
      <c r="G33" s="33"/>
      <c r="H33" s="33"/>
      <c r="J33" s="42"/>
      <c r="K33" s="59"/>
      <c r="L33" s="59"/>
      <c r="M33" s="41"/>
      <c r="N33" s="60"/>
      <c r="O33" s="42"/>
      <c r="P33" s="42"/>
      <c r="Q33" s="42"/>
      <c r="R33" s="42"/>
      <c r="S33" s="42"/>
      <c r="T33" s="42"/>
    </row>
    <row r="34" spans="1:20" x14ac:dyDescent="0.3">
      <c r="A34" s="32"/>
      <c r="B34" s="32"/>
      <c r="C34" s="33"/>
      <c r="D34" s="33"/>
      <c r="E34" s="33"/>
      <c r="F34" s="33"/>
      <c r="G34" s="33"/>
      <c r="H34" s="33"/>
      <c r="J34" s="42"/>
      <c r="K34" s="59"/>
      <c r="L34" s="59"/>
      <c r="M34" s="41"/>
      <c r="N34" s="60"/>
      <c r="O34" s="42"/>
      <c r="P34" s="42"/>
      <c r="Q34" s="42"/>
      <c r="R34" s="42"/>
      <c r="S34" s="42"/>
      <c r="T34" s="42"/>
    </row>
    <row r="35" spans="1:20" x14ac:dyDescent="0.3">
      <c r="A35" s="32"/>
      <c r="B35" s="32"/>
      <c r="C35" s="33"/>
      <c r="D35" s="33"/>
      <c r="E35" s="33"/>
      <c r="F35" s="33"/>
      <c r="G35" s="33"/>
      <c r="H35" s="33"/>
      <c r="J35" s="42"/>
      <c r="K35" s="59"/>
      <c r="L35" s="59"/>
      <c r="M35" s="41"/>
      <c r="N35" s="60"/>
      <c r="O35" s="42"/>
      <c r="P35" s="42"/>
      <c r="Q35" s="42"/>
      <c r="R35" s="42"/>
      <c r="S35" s="42"/>
      <c r="T35" s="42"/>
    </row>
    <row r="36" spans="1:20" x14ac:dyDescent="0.3">
      <c r="A36" s="32"/>
      <c r="B36" s="32"/>
      <c r="C36" s="33"/>
      <c r="D36" s="33"/>
      <c r="E36" s="33"/>
      <c r="F36" s="33"/>
      <c r="G36" s="33"/>
      <c r="H36" s="33"/>
      <c r="J36" s="42"/>
      <c r="K36" s="59"/>
      <c r="L36" s="59"/>
      <c r="M36" s="41"/>
      <c r="N36" s="60"/>
      <c r="O36" s="42"/>
      <c r="P36" s="42"/>
      <c r="Q36" s="42"/>
      <c r="R36" s="42"/>
      <c r="S36" s="42"/>
      <c r="T36" s="42"/>
    </row>
    <row r="37" spans="1:20" x14ac:dyDescent="0.3"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ht="29.4" thickBot="1" x14ac:dyDescent="0.6">
      <c r="A38" s="16">
        <v>3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 ht="72" x14ac:dyDescent="0.3">
      <c r="A39" s="4" t="s">
        <v>28</v>
      </c>
      <c r="B39" s="5" t="s">
        <v>29</v>
      </c>
      <c r="C39" s="5" t="s">
        <v>18</v>
      </c>
      <c r="D39" s="5" t="s">
        <v>19</v>
      </c>
      <c r="E39" s="5" t="s">
        <v>20</v>
      </c>
      <c r="F39" s="5" t="s">
        <v>21</v>
      </c>
      <c r="G39" s="5" t="s">
        <v>22</v>
      </c>
      <c r="H39" s="6" t="s">
        <v>12</v>
      </c>
      <c r="J39" s="42"/>
      <c r="K39" s="43" t="s">
        <v>28</v>
      </c>
      <c r="L39" s="48" t="s">
        <v>30</v>
      </c>
      <c r="M39" s="44" t="s">
        <v>29</v>
      </c>
      <c r="N39" s="44" t="s">
        <v>18</v>
      </c>
      <c r="O39" s="45" t="s">
        <v>19</v>
      </c>
      <c r="P39" s="45" t="s">
        <v>20</v>
      </c>
      <c r="Q39" s="45" t="s">
        <v>21</v>
      </c>
      <c r="R39" s="45" t="s">
        <v>22</v>
      </c>
      <c r="S39" s="46" t="s">
        <v>12</v>
      </c>
      <c r="T39" s="42"/>
    </row>
    <row r="40" spans="1:20" x14ac:dyDescent="0.3">
      <c r="A40" s="10" t="s">
        <v>27</v>
      </c>
      <c r="B40" s="2" t="s">
        <v>23</v>
      </c>
      <c r="C40" s="1">
        <v>287000</v>
      </c>
      <c r="D40" s="1">
        <v>287000</v>
      </c>
      <c r="E40" s="1">
        <v>287000</v>
      </c>
      <c r="F40" s="1">
        <v>287000</v>
      </c>
      <c r="G40" s="1">
        <v>13650</v>
      </c>
      <c r="H40" s="11">
        <v>17938</v>
      </c>
      <c r="J40" s="40">
        <f t="shared" ref="J40:J41" si="2">SUM(B40:H40)-SUM(M40:S40)</f>
        <v>0.5</v>
      </c>
      <c r="K40" s="54" t="s">
        <v>27</v>
      </c>
      <c r="L40" s="49">
        <v>2</v>
      </c>
      <c r="M40" s="49" t="s">
        <v>53</v>
      </c>
      <c r="N40" s="71">
        <v>287000</v>
      </c>
      <c r="O40" s="65">
        <f>N40</f>
        <v>287000</v>
      </c>
      <c r="P40" s="65">
        <f>O40</f>
        <v>287000</v>
      </c>
      <c r="Q40" s="65">
        <f>P40</f>
        <v>287000</v>
      </c>
      <c r="R40" s="65">
        <f>Q23*0.0525</f>
        <v>13650</v>
      </c>
      <c r="S40" s="65">
        <f>P40*0.0625</f>
        <v>17937.5</v>
      </c>
      <c r="T40" s="42"/>
    </row>
    <row r="41" spans="1:20" ht="32.25" customHeight="1" thickBot="1" x14ac:dyDescent="0.35">
      <c r="A41" s="12" t="s">
        <v>31</v>
      </c>
      <c r="B41" s="13" t="s">
        <v>23</v>
      </c>
      <c r="C41" s="14">
        <v>300000</v>
      </c>
      <c r="D41" s="14">
        <v>300000</v>
      </c>
      <c r="E41" s="14">
        <v>302068</v>
      </c>
      <c r="F41" s="14">
        <v>287000</v>
      </c>
      <c r="G41" s="14">
        <v>15068</v>
      </c>
      <c r="H41" s="15">
        <v>18879</v>
      </c>
      <c r="J41" s="40">
        <f>SUM(B41:H41)-SUM(M41:S41)</f>
        <v>0.78125</v>
      </c>
      <c r="K41" s="57" t="s">
        <v>31</v>
      </c>
      <c r="L41" s="50">
        <f>L40+1</f>
        <v>3</v>
      </c>
      <c r="M41" s="50" t="s">
        <v>53</v>
      </c>
      <c r="N41" s="74">
        <v>300000</v>
      </c>
      <c r="O41" s="65">
        <f>N41</f>
        <v>300000</v>
      </c>
      <c r="P41" s="69">
        <f>P40+R41</f>
        <v>302067.5</v>
      </c>
      <c r="Q41" s="69">
        <f>P40</f>
        <v>287000</v>
      </c>
      <c r="R41" s="69">
        <f>Q40*0.0525</f>
        <v>15067.5</v>
      </c>
      <c r="S41" s="69">
        <f>P41*MAW</f>
        <v>18879.21875</v>
      </c>
      <c r="T41" s="42"/>
    </row>
    <row r="42" spans="1:20" x14ac:dyDescent="0.3">
      <c r="J42" s="42"/>
      <c r="K42" s="42"/>
      <c r="L42" s="42"/>
      <c r="M42" s="42"/>
      <c r="N42" s="70"/>
      <c r="O42" s="70"/>
      <c r="P42" s="70"/>
      <c r="Q42" s="70"/>
      <c r="R42" s="70"/>
      <c r="S42" s="70"/>
      <c r="T42" s="42"/>
    </row>
    <row r="43" spans="1:20" x14ac:dyDescent="0.3">
      <c r="J43" s="42"/>
      <c r="K43" s="42"/>
      <c r="L43" s="42"/>
      <c r="M43" s="42"/>
      <c r="N43" s="64"/>
      <c r="O43" s="64"/>
      <c r="P43" s="64"/>
      <c r="Q43" s="64"/>
      <c r="R43" s="64"/>
      <c r="S43" s="64"/>
      <c r="T43" s="42"/>
    </row>
    <row r="44" spans="1:20" x14ac:dyDescent="0.3">
      <c r="A44" s="17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 x14ac:dyDescent="0.3">
      <c r="A45" s="17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 ht="29.4" thickBot="1" x14ac:dyDescent="0.6">
      <c r="A46" s="16">
        <v>4</v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ht="72" x14ac:dyDescent="0.3">
      <c r="A47" s="4" t="s">
        <v>28</v>
      </c>
      <c r="B47" s="5" t="s">
        <v>29</v>
      </c>
      <c r="C47" s="5" t="s">
        <v>18</v>
      </c>
      <c r="D47" s="5" t="s">
        <v>19</v>
      </c>
      <c r="E47" s="5" t="s">
        <v>20</v>
      </c>
      <c r="F47" s="5" t="s">
        <v>21</v>
      </c>
      <c r="G47" s="5" t="s">
        <v>22</v>
      </c>
      <c r="H47" s="6" t="s">
        <v>12</v>
      </c>
      <c r="J47" s="42"/>
      <c r="K47" s="43" t="s">
        <v>28</v>
      </c>
      <c r="L47" s="48" t="s">
        <v>30</v>
      </c>
      <c r="M47" s="44" t="s">
        <v>29</v>
      </c>
      <c r="N47" s="44" t="s">
        <v>18</v>
      </c>
      <c r="O47" s="45" t="s">
        <v>19</v>
      </c>
      <c r="P47" s="45" t="s">
        <v>20</v>
      </c>
      <c r="Q47" s="45" t="s">
        <v>21</v>
      </c>
      <c r="R47" s="45" t="s">
        <v>22</v>
      </c>
      <c r="S47" s="46" t="s">
        <v>12</v>
      </c>
      <c r="T47" s="42"/>
    </row>
    <row r="48" spans="1:20" x14ac:dyDescent="0.3">
      <c r="A48" s="10" t="s">
        <v>31</v>
      </c>
      <c r="B48" s="2" t="s">
        <v>23</v>
      </c>
      <c r="C48" s="1">
        <v>300000</v>
      </c>
      <c r="D48" s="1">
        <v>300000</v>
      </c>
      <c r="E48" s="1">
        <v>302068</v>
      </c>
      <c r="F48" s="1">
        <v>287000</v>
      </c>
      <c r="G48" s="1">
        <v>15068</v>
      </c>
      <c r="H48" s="11">
        <v>18879</v>
      </c>
      <c r="J48" s="40">
        <f t="shared" ref="J48:J50" si="3">SUM(B48:H48)-SUM(M48:S48)</f>
        <v>0.78125</v>
      </c>
      <c r="K48" s="54" t="s">
        <v>31</v>
      </c>
      <c r="L48" s="49">
        <v>3</v>
      </c>
      <c r="M48" s="55" t="s">
        <v>23</v>
      </c>
      <c r="N48" s="72">
        <f>N41</f>
        <v>300000</v>
      </c>
      <c r="O48" s="65">
        <f>N48</f>
        <v>300000</v>
      </c>
      <c r="P48" s="70">
        <f>P41</f>
        <v>302067.5</v>
      </c>
      <c r="Q48" s="65">
        <f>Q41</f>
        <v>287000</v>
      </c>
      <c r="R48" s="65">
        <f>R41</f>
        <v>15067.5</v>
      </c>
      <c r="S48" s="67">
        <f>P48*MAW</f>
        <v>18879.21875</v>
      </c>
      <c r="T48" s="42"/>
    </row>
    <row r="49" spans="1:20" x14ac:dyDescent="0.3">
      <c r="A49" s="10" t="s">
        <v>32</v>
      </c>
      <c r="B49" s="1">
        <v>5000</v>
      </c>
      <c r="C49" s="1">
        <v>305000</v>
      </c>
      <c r="D49" s="2" t="s">
        <v>23</v>
      </c>
      <c r="E49" s="1">
        <v>279116</v>
      </c>
      <c r="F49" s="1">
        <v>282295</v>
      </c>
      <c r="G49" s="2" t="s">
        <v>23</v>
      </c>
      <c r="H49" s="11">
        <v>18570</v>
      </c>
      <c r="J49" s="40">
        <f t="shared" si="3"/>
        <v>-17999.648189531174</v>
      </c>
      <c r="K49" s="54" t="s">
        <v>32</v>
      </c>
      <c r="L49" s="49">
        <f>L48+0.5</f>
        <v>3.5</v>
      </c>
      <c r="M49" s="56">
        <v>5000</v>
      </c>
      <c r="N49" s="71">
        <v>305000</v>
      </c>
      <c r="O49" s="65" t="s">
        <v>23</v>
      </c>
      <c r="P49" s="65">
        <f>P48*(1-0.016393)</f>
        <v>297115.70747249998</v>
      </c>
      <c r="Q49" s="65">
        <f>Q48*(1-0.016393)</f>
        <v>282295.20900000003</v>
      </c>
      <c r="R49" s="65" t="s">
        <v>23</v>
      </c>
      <c r="S49" s="67">
        <f>P49*MAW</f>
        <v>18569.731717031249</v>
      </c>
      <c r="T49" s="42"/>
    </row>
    <row r="50" spans="1:20" ht="15" thickBot="1" x14ac:dyDescent="0.35">
      <c r="A50" s="12" t="s">
        <v>33</v>
      </c>
      <c r="B50" s="13" t="s">
        <v>23</v>
      </c>
      <c r="C50" s="14">
        <v>312000</v>
      </c>
      <c r="D50" s="14">
        <v>312000</v>
      </c>
      <c r="E50" s="14">
        <v>312000</v>
      </c>
      <c r="F50" s="14">
        <v>14820</v>
      </c>
      <c r="G50" s="14">
        <v>14820</v>
      </c>
      <c r="H50" s="15">
        <v>19500</v>
      </c>
      <c r="J50" s="40">
        <f t="shared" si="3"/>
        <v>-297180.49847249989</v>
      </c>
      <c r="K50" s="57" t="s">
        <v>33</v>
      </c>
      <c r="L50" s="50">
        <f>L49+0.5</f>
        <v>4</v>
      </c>
      <c r="M50" s="58" t="s">
        <v>23</v>
      </c>
      <c r="N50" s="74">
        <v>312000</v>
      </c>
      <c r="O50" s="69">
        <f>N50</f>
        <v>312000</v>
      </c>
      <c r="P50" s="69">
        <f>O50</f>
        <v>312000</v>
      </c>
      <c r="Q50" s="69">
        <f>P50</f>
        <v>312000</v>
      </c>
      <c r="R50" s="69">
        <f>Q49*ICP</f>
        <v>14820.498472500001</v>
      </c>
      <c r="S50" s="67">
        <f>P50*MAW</f>
        <v>19500</v>
      </c>
      <c r="T50" s="42"/>
    </row>
    <row r="51" spans="1:20" x14ac:dyDescent="0.3">
      <c r="J51" s="42"/>
      <c r="K51" s="42"/>
      <c r="L51" s="42"/>
      <c r="M51" s="42"/>
      <c r="N51" s="70"/>
      <c r="O51" s="70"/>
      <c r="P51" s="70"/>
      <c r="Q51" s="70"/>
      <c r="R51" s="70"/>
      <c r="S51" s="70"/>
      <c r="T51" s="42"/>
    </row>
    <row r="52" spans="1:20" x14ac:dyDescent="0.3"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3"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x14ac:dyDescent="0.3"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x14ac:dyDescent="0.3">
      <c r="A55" s="36"/>
      <c r="B55" s="37"/>
      <c r="C55" s="37"/>
      <c r="D55" s="37"/>
      <c r="E55" s="37"/>
      <c r="F55" s="37"/>
      <c r="G55" s="37"/>
      <c r="H55" s="37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29.4" thickBot="1" x14ac:dyDescent="0.6">
      <c r="A56" s="16">
        <v>5</v>
      </c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72" x14ac:dyDescent="0.3">
      <c r="A57" s="4" t="s">
        <v>34</v>
      </c>
      <c r="B57" s="5" t="s">
        <v>35</v>
      </c>
      <c r="C57" s="5" t="s">
        <v>36</v>
      </c>
      <c r="D57" s="5" t="s">
        <v>37</v>
      </c>
      <c r="E57" s="5" t="s">
        <v>38</v>
      </c>
      <c r="F57" s="5" t="s">
        <v>21</v>
      </c>
      <c r="G57" s="5" t="s">
        <v>22</v>
      </c>
      <c r="H57" s="6" t="s">
        <v>12</v>
      </c>
      <c r="J57" s="42"/>
      <c r="K57" s="43" t="s">
        <v>34</v>
      </c>
      <c r="L57" s="48" t="s">
        <v>30</v>
      </c>
      <c r="M57" s="44" t="s">
        <v>35</v>
      </c>
      <c r="N57" s="44" t="s">
        <v>36</v>
      </c>
      <c r="O57" s="45" t="s">
        <v>37</v>
      </c>
      <c r="P57" s="45" t="s">
        <v>38</v>
      </c>
      <c r="Q57" s="45" t="s">
        <v>21</v>
      </c>
      <c r="R57" s="45" t="s">
        <v>22</v>
      </c>
      <c r="S57" s="46" t="s">
        <v>12</v>
      </c>
      <c r="T57" s="42"/>
    </row>
    <row r="58" spans="1:20" x14ac:dyDescent="0.3">
      <c r="A58" s="10" t="s">
        <v>33</v>
      </c>
      <c r="B58" s="2" t="s">
        <v>23</v>
      </c>
      <c r="C58" s="20">
        <v>312000</v>
      </c>
      <c r="D58" s="20">
        <v>312000</v>
      </c>
      <c r="E58" s="21">
        <v>312000</v>
      </c>
      <c r="F58" s="21">
        <v>312000</v>
      </c>
      <c r="G58" s="21">
        <v>14820.491803278688</v>
      </c>
      <c r="H58" s="23">
        <v>19500</v>
      </c>
      <c r="J58" s="40">
        <f t="shared" ref="J58:J60" si="4">SUM(B58:H58)-SUM(M58:S58)</f>
        <v>-6.6692212130874395E-3</v>
      </c>
      <c r="K58" s="54" t="s">
        <v>33</v>
      </c>
      <c r="L58" s="49">
        <v>4</v>
      </c>
      <c r="M58" s="55" t="s">
        <v>23</v>
      </c>
      <c r="N58" s="71">
        <v>312000</v>
      </c>
      <c r="O58" s="65">
        <f>N58</f>
        <v>312000</v>
      </c>
      <c r="P58" s="65">
        <f>O58</f>
        <v>312000</v>
      </c>
      <c r="Q58" s="65">
        <f>P58</f>
        <v>312000</v>
      </c>
      <c r="R58" s="65">
        <f>R50</f>
        <v>14820.498472500001</v>
      </c>
      <c r="S58" s="67">
        <f>P58*MAW</f>
        <v>19500</v>
      </c>
      <c r="T58" s="42"/>
    </row>
    <row r="59" spans="1:20" x14ac:dyDescent="0.3">
      <c r="A59" s="24" t="s">
        <v>39</v>
      </c>
      <c r="B59" s="1">
        <v>19500</v>
      </c>
      <c r="C59" s="22">
        <v>302000</v>
      </c>
      <c r="D59" s="19"/>
      <c r="E59" s="21">
        <v>312000</v>
      </c>
      <c r="F59" s="19"/>
      <c r="G59" s="19"/>
      <c r="H59" s="23">
        <v>19500</v>
      </c>
      <c r="J59" s="40">
        <f t="shared" si="4"/>
        <v>0</v>
      </c>
      <c r="K59" s="51" t="s">
        <v>39</v>
      </c>
      <c r="L59" s="49">
        <f>L58+0.5</f>
        <v>4.5</v>
      </c>
      <c r="M59" s="56">
        <v>19500</v>
      </c>
      <c r="N59" s="72">
        <v>302000</v>
      </c>
      <c r="O59" s="65"/>
      <c r="P59" s="65">
        <f>P58</f>
        <v>312000</v>
      </c>
      <c r="Q59" s="65"/>
      <c r="R59" s="65"/>
      <c r="S59" s="67">
        <f>P59*MAW</f>
        <v>19500</v>
      </c>
      <c r="T59" s="42"/>
    </row>
    <row r="60" spans="1:20" ht="15" thickBot="1" x14ac:dyDescent="0.35">
      <c r="A60" s="12" t="s">
        <v>40</v>
      </c>
      <c r="B60" s="13" t="s">
        <v>23</v>
      </c>
      <c r="C60" s="25">
        <v>305000</v>
      </c>
      <c r="D60" s="25">
        <v>305000</v>
      </c>
      <c r="E60" s="26">
        <v>312000</v>
      </c>
      <c r="F60" s="27"/>
      <c r="G60" s="27"/>
      <c r="H60" s="28">
        <v>19500</v>
      </c>
      <c r="J60" s="40">
        <f t="shared" si="4"/>
        <v>0</v>
      </c>
      <c r="K60" s="57" t="s">
        <v>40</v>
      </c>
      <c r="L60" s="50">
        <f>L59+0.5</f>
        <v>5</v>
      </c>
      <c r="M60" s="58" t="s">
        <v>23</v>
      </c>
      <c r="N60" s="73">
        <v>305000</v>
      </c>
      <c r="O60" s="69">
        <f>N60</f>
        <v>305000</v>
      </c>
      <c r="P60" s="69">
        <f>P59</f>
        <v>312000</v>
      </c>
      <c r="Q60" s="69"/>
      <c r="R60" s="69"/>
      <c r="S60" s="67">
        <f>P60*MAW</f>
        <v>19500</v>
      </c>
      <c r="T60" s="42"/>
    </row>
    <row r="61" spans="1:20" x14ac:dyDescent="0.3">
      <c r="J61" s="42"/>
      <c r="K61" s="42"/>
      <c r="L61" s="42"/>
      <c r="M61" s="42"/>
      <c r="N61" s="70"/>
      <c r="O61" s="70"/>
      <c r="P61" s="70"/>
      <c r="Q61" s="70"/>
      <c r="R61" s="70"/>
      <c r="S61" s="70"/>
      <c r="T61" s="42"/>
    </row>
    <row r="62" spans="1:20" x14ac:dyDescent="0.3">
      <c r="J62" s="42"/>
      <c r="K62" s="42"/>
      <c r="L62" s="42"/>
      <c r="M62" s="42"/>
      <c r="N62" s="64"/>
      <c r="O62" s="64"/>
      <c r="P62" s="64"/>
      <c r="Q62" s="64"/>
      <c r="R62" s="64"/>
      <c r="S62" s="64"/>
      <c r="T62" s="42"/>
    </row>
    <row r="63" spans="1:20" x14ac:dyDescent="0.3">
      <c r="A63" s="17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x14ac:dyDescent="0.3">
      <c r="A64" s="17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29.4" thickBot="1" x14ac:dyDescent="0.6">
      <c r="A65" s="16">
        <v>6</v>
      </c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43.2" x14ac:dyDescent="0.3">
      <c r="A66" s="4" t="s">
        <v>34</v>
      </c>
      <c r="B66" s="5" t="s">
        <v>35</v>
      </c>
      <c r="C66" s="5" t="s">
        <v>36</v>
      </c>
      <c r="D66" s="5" t="s">
        <v>37</v>
      </c>
      <c r="E66" s="5" t="s">
        <v>38</v>
      </c>
      <c r="F66" s="6" t="s">
        <v>41</v>
      </c>
      <c r="J66" s="42"/>
      <c r="K66" s="43" t="s">
        <v>34</v>
      </c>
      <c r="L66" s="48" t="s">
        <v>30</v>
      </c>
      <c r="M66" s="44" t="s">
        <v>35</v>
      </c>
      <c r="N66" s="44" t="s">
        <v>36</v>
      </c>
      <c r="O66" s="45" t="s">
        <v>37</v>
      </c>
      <c r="P66" s="45" t="s">
        <v>38</v>
      </c>
      <c r="Q66" s="45" t="s">
        <v>21</v>
      </c>
      <c r="R66" s="45" t="s">
        <v>22</v>
      </c>
      <c r="S66" s="46" t="s">
        <v>41</v>
      </c>
      <c r="T66" s="42"/>
    </row>
    <row r="67" spans="1:20" x14ac:dyDescent="0.3">
      <c r="A67" s="10" t="s">
        <v>40</v>
      </c>
      <c r="B67" s="2" t="s">
        <v>23</v>
      </c>
      <c r="C67" s="1">
        <v>305000</v>
      </c>
      <c r="D67" s="1">
        <v>305000</v>
      </c>
      <c r="E67" s="1">
        <v>312000</v>
      </c>
      <c r="F67" s="11">
        <v>19500</v>
      </c>
      <c r="J67" s="40">
        <f>SUM(B67:F67)-SUM(M67:S67)</f>
        <v>0</v>
      </c>
      <c r="K67" s="54" t="s">
        <v>40</v>
      </c>
      <c r="L67" s="49">
        <v>5</v>
      </c>
      <c r="M67" s="55" t="s">
        <v>23</v>
      </c>
      <c r="N67" s="66">
        <v>305000</v>
      </c>
      <c r="O67" s="65">
        <f>O60</f>
        <v>305000</v>
      </c>
      <c r="P67" s="65">
        <f>P60</f>
        <v>312000</v>
      </c>
      <c r="Q67" s="65"/>
      <c r="R67" s="65"/>
      <c r="S67" s="67">
        <f>P67*MAW</f>
        <v>19500</v>
      </c>
      <c r="T67" s="64"/>
    </row>
    <row r="68" spans="1:20" x14ac:dyDescent="0.3">
      <c r="A68" s="10" t="s">
        <v>42</v>
      </c>
      <c r="B68" s="1">
        <v>24960</v>
      </c>
      <c r="C68" s="1">
        <v>280000</v>
      </c>
      <c r="D68" s="2" t="s">
        <v>23</v>
      </c>
      <c r="E68" s="1">
        <v>306033</v>
      </c>
      <c r="F68" s="11">
        <v>19127</v>
      </c>
      <c r="J68" s="40">
        <f t="shared" ref="J68:J71" si="5">SUM(B68:F68)-SUM(M68:S68)</f>
        <v>-0.393999999971129</v>
      </c>
      <c r="K68" s="54" t="s">
        <v>42</v>
      </c>
      <c r="L68" s="49">
        <f>L67+0.5</f>
        <v>5.5</v>
      </c>
      <c r="M68" s="56">
        <v>24960</v>
      </c>
      <c r="N68" s="66">
        <v>280000</v>
      </c>
      <c r="O68" s="65"/>
      <c r="P68" s="65">
        <f>P67*(1-0.019124)</f>
        <v>306033.31199999998</v>
      </c>
      <c r="Q68" s="65"/>
      <c r="R68" s="65"/>
      <c r="S68" s="67">
        <f>P68*MAW</f>
        <v>19127.081999999999</v>
      </c>
      <c r="T68" s="64"/>
    </row>
    <row r="69" spans="1:20" x14ac:dyDescent="0.3">
      <c r="A69" s="10" t="s">
        <v>43</v>
      </c>
      <c r="B69" s="2" t="s">
        <v>23</v>
      </c>
      <c r="C69" s="1">
        <v>290000</v>
      </c>
      <c r="D69" s="1">
        <v>290000</v>
      </c>
      <c r="E69" s="1">
        <v>306033</v>
      </c>
      <c r="F69" s="11">
        <v>19127</v>
      </c>
      <c r="J69" s="40">
        <f t="shared" si="5"/>
        <v>-0.393999999971129</v>
      </c>
      <c r="K69" s="54" t="s">
        <v>43</v>
      </c>
      <c r="L69" s="49">
        <f t="shared" ref="L69:L71" si="6">L68+0.5</f>
        <v>6</v>
      </c>
      <c r="M69" s="55" t="s">
        <v>23</v>
      </c>
      <c r="N69" s="66">
        <v>290000</v>
      </c>
      <c r="O69" s="65">
        <f>N69</f>
        <v>290000</v>
      </c>
      <c r="P69" s="65">
        <f>P68</f>
        <v>306033.31199999998</v>
      </c>
      <c r="Q69" s="65"/>
      <c r="R69" s="65"/>
      <c r="S69" s="67">
        <f>P69*MAW</f>
        <v>19127.081999999999</v>
      </c>
      <c r="T69" s="64"/>
    </row>
    <row r="70" spans="1:20" x14ac:dyDescent="0.3">
      <c r="A70" s="10" t="s">
        <v>44</v>
      </c>
      <c r="B70" s="1">
        <v>24483</v>
      </c>
      <c r="C70" s="1">
        <v>260000</v>
      </c>
      <c r="D70" s="2" t="s">
        <v>23</v>
      </c>
      <c r="E70" s="1">
        <v>299982</v>
      </c>
      <c r="F70" s="11">
        <v>18749</v>
      </c>
      <c r="J70" s="40">
        <f t="shared" si="5"/>
        <v>-0.32268983195535839</v>
      </c>
      <c r="K70" s="54" t="s">
        <v>44</v>
      </c>
      <c r="L70" s="49">
        <f t="shared" si="6"/>
        <v>6.5</v>
      </c>
      <c r="M70" s="56">
        <v>24483</v>
      </c>
      <c r="N70" s="66">
        <v>260000</v>
      </c>
      <c r="O70" s="65"/>
      <c r="P70" s="65">
        <f>P69*(1-0.019772)</f>
        <v>299982.42135513597</v>
      </c>
      <c r="Q70" s="65"/>
      <c r="R70" s="65"/>
      <c r="S70" s="67">
        <f>P70*MAW</f>
        <v>18748.901334695998</v>
      </c>
      <c r="T70" s="64"/>
    </row>
    <row r="71" spans="1:20" ht="15" thickBot="1" x14ac:dyDescent="0.35">
      <c r="A71" s="12" t="s">
        <v>45</v>
      </c>
      <c r="B71" s="13" t="s">
        <v>23</v>
      </c>
      <c r="C71" s="14">
        <v>230000</v>
      </c>
      <c r="D71" s="14">
        <v>230000</v>
      </c>
      <c r="E71" s="14">
        <v>299982</v>
      </c>
      <c r="F71" s="15">
        <v>18749</v>
      </c>
      <c r="J71" s="40">
        <f t="shared" si="5"/>
        <v>-0.32268983195535839</v>
      </c>
      <c r="K71" s="57" t="s">
        <v>45</v>
      </c>
      <c r="L71" s="50">
        <f t="shared" si="6"/>
        <v>7</v>
      </c>
      <c r="M71" s="58" t="s">
        <v>23</v>
      </c>
      <c r="N71" s="68">
        <v>230000</v>
      </c>
      <c r="O71" s="69">
        <f>N71</f>
        <v>230000</v>
      </c>
      <c r="P71" s="69">
        <f>P70</f>
        <v>299982.42135513597</v>
      </c>
      <c r="Q71" s="69"/>
      <c r="R71" s="69"/>
      <c r="S71" s="67">
        <f>P71*MAW</f>
        <v>18748.901334695998</v>
      </c>
      <c r="T71" s="64"/>
    </row>
    <row r="72" spans="1:20" x14ac:dyDescent="0.3">
      <c r="J72" s="42"/>
      <c r="K72" s="42"/>
      <c r="L72" s="42"/>
      <c r="M72" s="42"/>
      <c r="N72" s="70"/>
      <c r="O72" s="70"/>
      <c r="P72" s="70"/>
      <c r="Q72" s="70"/>
      <c r="R72" s="70"/>
      <c r="S72" s="70"/>
      <c r="T72" s="64"/>
    </row>
    <row r="73" spans="1:20" x14ac:dyDescent="0.3"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x14ac:dyDescent="0.3">
      <c r="A74" s="17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x14ac:dyDescent="0.3">
      <c r="A75" s="17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x14ac:dyDescent="0.3">
      <c r="A76" s="17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3">
      <c r="A77" s="17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3">
      <c r="A78" s="17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x14ac:dyDescent="0.3">
      <c r="A79" s="17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x14ac:dyDescent="0.3">
      <c r="A80" s="17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x14ac:dyDescent="0.3">
      <c r="A81" s="18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29.4" thickBot="1" x14ac:dyDescent="0.6">
      <c r="A82" s="16">
        <v>7</v>
      </c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57.6" x14ac:dyDescent="0.3">
      <c r="A83" s="4" t="s">
        <v>46</v>
      </c>
      <c r="B83" s="5" t="s">
        <v>36</v>
      </c>
      <c r="C83" s="5" t="s">
        <v>37</v>
      </c>
      <c r="D83" s="5" t="s">
        <v>38</v>
      </c>
      <c r="E83" s="5" t="s">
        <v>41</v>
      </c>
      <c r="F83" s="6" t="s">
        <v>47</v>
      </c>
      <c r="J83" s="42"/>
      <c r="K83" s="52" t="s">
        <v>34</v>
      </c>
      <c r="L83" s="49" t="s">
        <v>30</v>
      </c>
      <c r="M83" s="52" t="s">
        <v>35</v>
      </c>
      <c r="N83" s="52" t="s">
        <v>36</v>
      </c>
      <c r="O83" s="53" t="s">
        <v>37</v>
      </c>
      <c r="P83" s="53" t="s">
        <v>38</v>
      </c>
      <c r="Q83" s="53" t="s">
        <v>21</v>
      </c>
      <c r="R83" s="53" t="s">
        <v>22</v>
      </c>
      <c r="S83" s="53" t="s">
        <v>41</v>
      </c>
      <c r="T83" s="53" t="s">
        <v>47</v>
      </c>
    </row>
    <row r="84" spans="1:20" x14ac:dyDescent="0.3">
      <c r="A84" s="10" t="s">
        <v>45</v>
      </c>
      <c r="B84" s="1">
        <v>230000</v>
      </c>
      <c r="C84" s="1">
        <v>230000</v>
      </c>
      <c r="D84" s="1">
        <v>299982</v>
      </c>
      <c r="E84" s="1">
        <v>18749</v>
      </c>
      <c r="F84" s="29" t="s">
        <v>23</v>
      </c>
      <c r="J84" s="40">
        <f>SUM(B84:F84)-SUM(M84:T84)</f>
        <v>-0.32268983195535839</v>
      </c>
      <c r="K84" s="55" t="s">
        <v>45</v>
      </c>
      <c r="L84" s="49">
        <v>7</v>
      </c>
      <c r="M84" s="55" t="s">
        <v>23</v>
      </c>
      <c r="N84" s="56">
        <v>230000</v>
      </c>
      <c r="O84" s="65">
        <f>N84</f>
        <v>230000</v>
      </c>
      <c r="P84" s="65">
        <f>$P$71</f>
        <v>299982.42135513597</v>
      </c>
      <c r="Q84" s="61"/>
      <c r="R84" s="61"/>
      <c r="S84" s="65">
        <f>P84*MAW</f>
        <v>18748.901334695998</v>
      </c>
      <c r="T84" s="61"/>
    </row>
    <row r="85" spans="1:20" x14ac:dyDescent="0.3">
      <c r="A85" s="10" t="s">
        <v>48</v>
      </c>
      <c r="B85" s="1">
        <v>150000</v>
      </c>
      <c r="C85" s="1">
        <v>150000</v>
      </c>
      <c r="D85" s="1">
        <v>299982</v>
      </c>
      <c r="E85" s="1">
        <v>18749</v>
      </c>
      <c r="F85" s="29" t="s">
        <v>23</v>
      </c>
      <c r="J85" s="40">
        <f t="shared" ref="J85:J89" si="7">SUM(B85:F85)-SUM(M85:T85)</f>
        <v>-0.32268983195535839</v>
      </c>
      <c r="K85" s="55" t="s">
        <v>48</v>
      </c>
      <c r="L85" s="49">
        <f>L84+1</f>
        <v>8</v>
      </c>
      <c r="M85" s="55" t="s">
        <v>23</v>
      </c>
      <c r="N85" s="56">
        <v>150000</v>
      </c>
      <c r="O85" s="65">
        <f t="shared" ref="O85:O89" si="8">N85</f>
        <v>150000</v>
      </c>
      <c r="P85" s="65">
        <f t="shared" ref="P85:P89" si="9">$P$71</f>
        <v>299982.42135513597</v>
      </c>
      <c r="Q85" s="61"/>
      <c r="R85" s="61"/>
      <c r="S85" s="65">
        <f>P85*MAW</f>
        <v>18748.901334695998</v>
      </c>
      <c r="T85" s="61"/>
    </row>
    <row r="86" spans="1:20" x14ac:dyDescent="0.3">
      <c r="A86" s="10" t="s">
        <v>49</v>
      </c>
      <c r="B86" s="1">
        <v>100000</v>
      </c>
      <c r="C86" s="1">
        <v>100000</v>
      </c>
      <c r="D86" s="1">
        <v>299982</v>
      </c>
      <c r="E86" s="1">
        <v>18749</v>
      </c>
      <c r="F86" s="29" t="s">
        <v>23</v>
      </c>
      <c r="J86" s="40">
        <f t="shared" si="7"/>
        <v>-0.32268983195535839</v>
      </c>
      <c r="K86" s="55" t="s">
        <v>49</v>
      </c>
      <c r="L86" s="49">
        <f t="shared" ref="L86:L87" si="10">L85+1</f>
        <v>9</v>
      </c>
      <c r="M86" s="55" t="s">
        <v>23</v>
      </c>
      <c r="N86" s="56">
        <v>100000</v>
      </c>
      <c r="O86" s="65">
        <f t="shared" si="8"/>
        <v>100000</v>
      </c>
      <c r="P86" s="65">
        <f t="shared" si="9"/>
        <v>299982.42135513597</v>
      </c>
      <c r="Q86" s="61"/>
      <c r="R86" s="61"/>
      <c r="S86" s="65">
        <f>P86*MAW</f>
        <v>18748.901334695998</v>
      </c>
      <c r="T86" s="61"/>
    </row>
    <row r="87" spans="1:20" ht="28.8" x14ac:dyDescent="0.3">
      <c r="A87" s="10" t="s">
        <v>50</v>
      </c>
      <c r="B87" s="1">
        <v>50000</v>
      </c>
      <c r="C87" s="1">
        <v>50000</v>
      </c>
      <c r="D87" s="1">
        <v>299982</v>
      </c>
      <c r="E87" s="1">
        <v>18749</v>
      </c>
      <c r="F87" s="29" t="s">
        <v>23</v>
      </c>
      <c r="J87" s="40">
        <f t="shared" si="7"/>
        <v>-0.32268983195535839</v>
      </c>
      <c r="K87" s="55" t="s">
        <v>50</v>
      </c>
      <c r="L87" s="49">
        <f t="shared" si="10"/>
        <v>10</v>
      </c>
      <c r="M87" s="55" t="s">
        <v>23</v>
      </c>
      <c r="N87" s="56">
        <v>50000</v>
      </c>
      <c r="O87" s="65">
        <f t="shared" si="8"/>
        <v>50000</v>
      </c>
      <c r="P87" s="65">
        <f t="shared" si="9"/>
        <v>299982.42135513597</v>
      </c>
      <c r="Q87" s="61"/>
      <c r="R87" s="61"/>
      <c r="S87" s="65">
        <f>P87*MAW</f>
        <v>18748.901334695998</v>
      </c>
      <c r="T87" s="61"/>
    </row>
    <row r="88" spans="1:20" x14ac:dyDescent="0.3">
      <c r="A88" s="10" t="s">
        <v>51</v>
      </c>
      <c r="B88" s="1">
        <v>0</v>
      </c>
      <c r="C88" s="1">
        <v>0</v>
      </c>
      <c r="D88" s="1">
        <v>299982</v>
      </c>
      <c r="E88" s="1">
        <v>18749</v>
      </c>
      <c r="F88" s="29" t="s">
        <v>23</v>
      </c>
      <c r="J88" s="40">
        <f t="shared" si="7"/>
        <v>-0.32268983195535839</v>
      </c>
      <c r="K88" s="55" t="s">
        <v>51</v>
      </c>
      <c r="L88" s="49">
        <f>L87+0.5</f>
        <v>10.5</v>
      </c>
      <c r="M88" s="55" t="s">
        <v>23</v>
      </c>
      <c r="N88" s="56">
        <v>0</v>
      </c>
      <c r="O88" s="65">
        <f t="shared" si="8"/>
        <v>0</v>
      </c>
      <c r="P88" s="65">
        <f t="shared" si="9"/>
        <v>299982.42135513597</v>
      </c>
      <c r="Q88" s="61"/>
      <c r="R88" s="61"/>
      <c r="S88" s="65">
        <f>P88*MAW</f>
        <v>18748.901334695998</v>
      </c>
      <c r="T88" s="61"/>
    </row>
    <row r="89" spans="1:20" ht="29.4" thickBot="1" x14ac:dyDescent="0.35">
      <c r="A89" s="12" t="s">
        <v>52</v>
      </c>
      <c r="B89" s="14">
        <v>0</v>
      </c>
      <c r="C89" s="14">
        <v>0</v>
      </c>
      <c r="D89" s="14">
        <v>299982</v>
      </c>
      <c r="E89" s="13" t="s">
        <v>23</v>
      </c>
      <c r="F89" s="15">
        <v>11999</v>
      </c>
      <c r="J89" s="40">
        <f t="shared" si="7"/>
        <v>-0.71820934140123427</v>
      </c>
      <c r="K89" s="55" t="s">
        <v>52</v>
      </c>
      <c r="L89" s="49">
        <f>L88+0.5</f>
        <v>11</v>
      </c>
      <c r="M89" s="55" t="s">
        <v>23</v>
      </c>
      <c r="N89" s="56">
        <v>0</v>
      </c>
      <c r="O89" s="65">
        <f t="shared" si="8"/>
        <v>0</v>
      </c>
      <c r="P89" s="65">
        <f t="shared" si="9"/>
        <v>299982.42135513597</v>
      </c>
      <c r="Q89" s="61"/>
      <c r="R89" s="61"/>
      <c r="S89" s="61" t="s">
        <v>23</v>
      </c>
      <c r="T89" s="65">
        <f>P89*0.04</f>
        <v>11999.296854205439</v>
      </c>
    </row>
  </sheetData>
  <mergeCells count="4">
    <mergeCell ref="A55:H55"/>
    <mergeCell ref="A6:D7"/>
    <mergeCell ref="K6:R7"/>
    <mergeCell ref="V6:AC7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21</xdr:col>
                <xdr:colOff>342900</xdr:colOff>
                <xdr:row>9</xdr:row>
                <xdr:rowOff>213360</xdr:rowOff>
              </from>
              <to>
                <xdr:col>31</xdr:col>
                <xdr:colOff>190500</xdr:colOff>
                <xdr:row>17</xdr:row>
                <xdr:rowOff>144780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21</xdr:col>
                <xdr:colOff>327660</xdr:colOff>
                <xdr:row>17</xdr:row>
                <xdr:rowOff>243840</xdr:rowOff>
              </from>
              <to>
                <xdr:col>31</xdr:col>
                <xdr:colOff>175260</xdr:colOff>
                <xdr:row>36</xdr:row>
                <xdr:rowOff>152400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r:id="rId9">
            <anchor moveWithCells="1">
              <from>
                <xdr:col>21</xdr:col>
                <xdr:colOff>220980</xdr:colOff>
                <xdr:row>38</xdr:row>
                <xdr:rowOff>7620</xdr:rowOff>
              </from>
              <to>
                <xdr:col>31</xdr:col>
                <xdr:colOff>68580</xdr:colOff>
                <xdr:row>42</xdr:row>
                <xdr:rowOff>76200</xdr:rowOff>
              </to>
            </anchor>
          </objectPr>
        </oleObject>
      </mc:Choice>
      <mc:Fallback>
        <oleObject progId="Word.Document.12" shapeId="1027" r:id="rId8"/>
      </mc:Fallback>
    </mc:AlternateContent>
    <mc:AlternateContent xmlns:mc="http://schemas.openxmlformats.org/markup-compatibility/2006">
      <mc:Choice Requires="x14">
        <oleObject progId="Word.Document.12" shapeId="1028" r:id="rId10">
          <objectPr defaultSize="0" r:id="rId11">
            <anchor moveWithCells="1">
              <from>
                <xdr:col>21</xdr:col>
                <xdr:colOff>266700</xdr:colOff>
                <xdr:row>46</xdr:row>
                <xdr:rowOff>7620</xdr:rowOff>
              </from>
              <to>
                <xdr:col>31</xdr:col>
                <xdr:colOff>114300</xdr:colOff>
                <xdr:row>52</xdr:row>
                <xdr:rowOff>175260</xdr:rowOff>
              </to>
            </anchor>
          </objectPr>
        </oleObject>
      </mc:Choice>
      <mc:Fallback>
        <oleObject progId="Word.Document.12" shapeId="1028" r:id="rId10"/>
      </mc:Fallback>
    </mc:AlternateContent>
    <mc:AlternateContent xmlns:mc="http://schemas.openxmlformats.org/markup-compatibility/2006">
      <mc:Choice Requires="x14">
        <oleObject progId="Word.Document.12" shapeId="1029" r:id="rId12">
          <objectPr defaultSize="0" r:id="rId13">
            <anchor moveWithCells="1">
              <from>
                <xdr:col>21</xdr:col>
                <xdr:colOff>365760</xdr:colOff>
                <xdr:row>56</xdr:row>
                <xdr:rowOff>7620</xdr:rowOff>
              </from>
              <to>
                <xdr:col>31</xdr:col>
                <xdr:colOff>213360</xdr:colOff>
                <xdr:row>62</xdr:row>
                <xdr:rowOff>106680</xdr:rowOff>
              </to>
            </anchor>
          </objectPr>
        </oleObject>
      </mc:Choice>
      <mc:Fallback>
        <oleObject progId="Word.Document.12" shapeId="1029" r:id="rId12"/>
      </mc:Fallback>
    </mc:AlternateContent>
    <mc:AlternateContent xmlns:mc="http://schemas.openxmlformats.org/markup-compatibility/2006">
      <mc:Choice Requires="x14">
        <oleObject progId="Word.Document.12" shapeId="1030" r:id="rId14">
          <objectPr defaultSize="0" r:id="rId15">
            <anchor moveWithCells="1">
              <from>
                <xdr:col>21</xdr:col>
                <xdr:colOff>403860</xdr:colOff>
                <xdr:row>64</xdr:row>
                <xdr:rowOff>365760</xdr:rowOff>
              </from>
              <to>
                <xdr:col>31</xdr:col>
                <xdr:colOff>251460</xdr:colOff>
                <xdr:row>79</xdr:row>
                <xdr:rowOff>60960</xdr:rowOff>
              </to>
            </anchor>
          </objectPr>
        </oleObject>
      </mc:Choice>
      <mc:Fallback>
        <oleObject progId="Word.Document.12" shapeId="1030" r:id="rId14"/>
      </mc:Fallback>
    </mc:AlternateContent>
    <mc:AlternateContent xmlns:mc="http://schemas.openxmlformats.org/markup-compatibility/2006">
      <mc:Choice Requires="x14">
        <oleObject progId="Word.Document.12" shapeId="1031" r:id="rId16">
          <objectPr defaultSize="0" r:id="rId17">
            <anchor moveWithCells="1">
              <from>
                <xdr:col>21</xdr:col>
                <xdr:colOff>411480</xdr:colOff>
                <xdr:row>82</xdr:row>
                <xdr:rowOff>68580</xdr:rowOff>
              </from>
              <to>
                <xdr:col>31</xdr:col>
                <xdr:colOff>259080</xdr:colOff>
                <xdr:row>86</xdr:row>
                <xdr:rowOff>182880</xdr:rowOff>
              </to>
            </anchor>
          </objectPr>
        </oleObject>
      </mc:Choice>
      <mc:Fallback>
        <oleObject progId="Word.Document.12" shapeId="1031" r:id="rId1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AA0C-E491-4F63-A673-EB92019B5925}">
  <sheetPr>
    <tabColor theme="9" tint="0.79998168889431442"/>
  </sheetPr>
  <dimension ref="A1"/>
  <sheetViews>
    <sheetView workbookViewId="0">
      <selection activeCell="S25" sqref="S25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6145" r:id="rId4">
          <objectPr defaultSize="0" r:id="rId5">
            <anchor moveWithCells="1">
              <from>
                <xdr:col>0</xdr:col>
                <xdr:colOff>556260</xdr:colOff>
                <xdr:row>1</xdr:row>
                <xdr:rowOff>22860</xdr:rowOff>
              </from>
              <to>
                <xdr:col>17</xdr:col>
                <xdr:colOff>0</xdr:colOff>
                <xdr:row>36</xdr:row>
                <xdr:rowOff>152400</xdr:rowOff>
              </to>
            </anchor>
          </objectPr>
        </oleObject>
      </mc:Choice>
      <mc:Fallback>
        <oleObject progId="Word.Document.12" shapeId="614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E1BF-0BEA-4880-87BC-D9286737E375}">
  <sheetPr>
    <tabColor theme="9" tint="0.79998168889431442"/>
  </sheetPr>
  <dimension ref="A1"/>
  <sheetViews>
    <sheetView workbookViewId="0">
      <selection activeCell="S23" sqref="S23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556260</xdr:colOff>
                <xdr:row>1</xdr:row>
                <xdr:rowOff>0</xdr:rowOff>
              </from>
              <to>
                <xdr:col>15</xdr:col>
                <xdr:colOff>480060</xdr:colOff>
                <xdr:row>36</xdr:row>
                <xdr:rowOff>68580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Glossary</vt:lpstr>
      <vt:lpstr>Homework</vt:lpstr>
      <vt:lpstr>How It Works</vt:lpstr>
      <vt:lpstr>Orders of Operation</vt:lpstr>
      <vt:lpstr>ICP</vt:lpstr>
      <vt:lpstr>InitialPurchasePayment</vt:lpstr>
      <vt:lpstr>invest1</vt:lpstr>
      <vt:lpstr>invest2</vt:lpstr>
      <vt:lpstr>MAW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 Robidoux</dc:creator>
  <cp:lastModifiedBy>Alissa Whitlock</cp:lastModifiedBy>
  <dcterms:created xsi:type="dcterms:W3CDTF">2021-01-31T18:35:16Z</dcterms:created>
  <dcterms:modified xsi:type="dcterms:W3CDTF">2023-03-20T00:54:43Z</dcterms:modified>
</cp:coreProperties>
</file>