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711e9dc8cfa85/Desktop/Maryville/"/>
    </mc:Choice>
  </mc:AlternateContent>
  <xr:revisionPtr revIDLastSave="28" documentId="8_{4CBA8FB6-BDD1-4EA4-BB12-CA12F82E18C0}" xr6:coauthVersionLast="47" xr6:coauthVersionMax="47" xr10:uidLastSave="{11034689-16F4-4748-9425-C44F70A7B54F}"/>
  <bookViews>
    <workbookView xWindow="11424" yWindow="0" windowWidth="11712" windowHeight="12336" tabRatio="536" firstSheet="1" activeTab="1" xr2:uid="{CEBF006A-A518-4AB7-9A76-15366DBD2099}"/>
  </bookViews>
  <sheets>
    <sheet name="Glossary" sheetId="14" r:id="rId1"/>
    <sheet name="Calculation D" sheetId="13" r:id="rId2"/>
    <sheet name="Controls" sheetId="18" r:id="rId3"/>
    <sheet name="Example Doc" sheetId="17" r:id="rId4"/>
    <sheet name="How It Works" sheetId="15" r:id="rId5"/>
    <sheet name="Orders of Operation" sheetId="16" r:id="rId6"/>
    <sheet name="Test Cases" sheetId="20" r:id="rId7"/>
    <sheet name="WdAges" sheetId="21" r:id="rId8"/>
  </sheets>
  <externalReferences>
    <externalReference r:id="rId9"/>
  </externalReferences>
  <definedNames>
    <definedName name="Activation_Time">'Calculation D'!$C$2</definedName>
    <definedName name="Actual">Controls!$S$37:$S$54</definedName>
    <definedName name="Anniversery_Value">'Calculation D'!$H$9:$H$30</definedName>
    <definedName name="Assumed_Contract_Value">'Calculation D'!$F$8:$F$29</definedName>
    <definedName name="Assumed_Contract_Value2">'Calculation D'!$F$8:$F$180</definedName>
    <definedName name="Benefit_Effective_Date">TestCases[[Benefit Effective Date ]]</definedName>
    <definedName name="Covered_Person">'Calculation D'!$C$4</definedName>
    <definedName name="Current_Contract">Controls!$R$34</definedName>
    <definedName name="Current_IBC">Controls!$P$34</definedName>
    <definedName name="Current_Income_Base">Controls!$O$34</definedName>
    <definedName name="Current_Income_Credit_Base">Controls!$P$33</definedName>
    <definedName name="Dash">'Calculation D'!$F$8</definedName>
    <definedName name="Expected">Controls!$U$37:$U$54</definedName>
    <definedName name="ICP">'Calculation D'!$C$3</definedName>
    <definedName name="Income_Base">'Calculation D'!#REF!</definedName>
    <definedName name="Income_Credit_Base">'Calculation D'!$I$8:$I$180</definedName>
    <definedName name="Initial_Purchase_Payment">'Calculation D'!$F$1</definedName>
    <definedName name="InitialPurchasePayment">[1]Homework!$B$2</definedName>
    <definedName name="invest1">[1]Homework!$B$21</definedName>
    <definedName name="invest2">[1]Homework!$B$22</definedName>
    <definedName name="IPP">Controls!$D$81</definedName>
    <definedName name="Is_Activation">'Calculation D'!$E$8:$E$180</definedName>
    <definedName name="Is_Anniversery">'Calculation D'!$G$8:$G$180</definedName>
    <definedName name="Issue_Date">'Calculation D'!$C$1</definedName>
    <definedName name="LB_Age1">WdAges!$B$11:$B$14</definedName>
    <definedName name="LB_Ages2">WdAges!$B$15:$B$18</definedName>
    <definedName name="Lifetime_Income">'Calculation D'!$P$8:$P$180</definedName>
    <definedName name="MAW">Controls!$A$85</definedName>
    <definedName name="MAW_1">Controls!$G$38:$G$54</definedName>
    <definedName name="MAWAA">'Calculation D'!$N$8:$N$180</definedName>
    <definedName name="Max_Withdrawal">Table17[Maximum Annual Withdrawal Amount upon Activation]</definedName>
    <definedName name="Maximum_Withdrawal_Amount">Table17[Maximum Annual Withdrawal Amount upon Activation]</definedName>
    <definedName name="MaxWithdrawal_PIP">Controls!$A$3</definedName>
    <definedName name="Minimum_Withdrawal_Age">Controls!$F$38:$F$54</definedName>
    <definedName name="Number_Of_Annuitants">Controls!$B$38:$B$54</definedName>
    <definedName name="PIP">'Calculation D'!$C$6</definedName>
    <definedName name="PIP_2">Controls!$A$86</definedName>
    <definedName name="Primary_Issue_Age">Controls!$D$38:$D$54</definedName>
    <definedName name="Protected_Income_Payment">'Calculation D'!$O$8:$O$180</definedName>
    <definedName name="Protected_Income_Payment2">Table17[Protected Income Payment]</definedName>
    <definedName name="Purchase_Payments">'Calculation D'!$C$8:$C$180</definedName>
    <definedName name="Secondary_Issue_Age">Controls!$E$38:$E$54</definedName>
    <definedName name="Time_From_Valuation">'Calculation D'!$B$8:$B$180</definedName>
    <definedName name="UB_AGE1">WdAges!$C$11:$C$14</definedName>
    <definedName name="UB_Ages2">WdAges!$C$15:$C$18</definedName>
    <definedName name="Valuation_Date">TestCases[Valuation Date]</definedName>
    <definedName name="Withdrawal">'Calculation D'!$D$8:$D$180</definedName>
    <definedName name="Withdrawal_Activation_Date">TestCases[Withdrawal Activation Date]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3" l="1"/>
  <c r="E8" i="13" s="1"/>
  <c r="I8" i="13"/>
  <c r="K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B10" i="13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8" i="13"/>
  <c r="B9" i="13" s="1"/>
  <c r="A31" i="13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C31" i="13"/>
  <c r="D31" i="13"/>
  <c r="P31" i="13"/>
  <c r="C32" i="13"/>
  <c r="D32" i="13"/>
  <c r="P32" i="13"/>
  <c r="C33" i="13"/>
  <c r="D33" i="13"/>
  <c r="P33" i="13"/>
  <c r="C34" i="13"/>
  <c r="D34" i="13"/>
  <c r="P34" i="13"/>
  <c r="C35" i="13"/>
  <c r="D35" i="13"/>
  <c r="P35" i="13"/>
  <c r="C36" i="13"/>
  <c r="D36" i="13"/>
  <c r="P36" i="13"/>
  <c r="C37" i="13"/>
  <c r="D37" i="13"/>
  <c r="P37" i="13"/>
  <c r="C38" i="13"/>
  <c r="D38" i="13"/>
  <c r="P38" i="13"/>
  <c r="C39" i="13"/>
  <c r="D39" i="13"/>
  <c r="P39" i="13"/>
  <c r="C40" i="13"/>
  <c r="D40" i="13"/>
  <c r="P40" i="13"/>
  <c r="C41" i="13"/>
  <c r="D41" i="13"/>
  <c r="P41" i="13"/>
  <c r="C42" i="13"/>
  <c r="D42" i="13"/>
  <c r="P42" i="13"/>
  <c r="C43" i="13"/>
  <c r="D43" i="13"/>
  <c r="P43" i="13"/>
  <c r="C44" i="13"/>
  <c r="D44" i="13"/>
  <c r="P44" i="13"/>
  <c r="C45" i="13"/>
  <c r="D45" i="13"/>
  <c r="P45" i="13"/>
  <c r="C46" i="13"/>
  <c r="D46" i="13"/>
  <c r="P46" i="13"/>
  <c r="C47" i="13"/>
  <c r="D47" i="13"/>
  <c r="P47" i="13"/>
  <c r="C48" i="13"/>
  <c r="D48" i="13"/>
  <c r="P48" i="13"/>
  <c r="C49" i="13"/>
  <c r="D49" i="13"/>
  <c r="P49" i="13"/>
  <c r="C50" i="13"/>
  <c r="D50" i="13"/>
  <c r="P50" i="13"/>
  <c r="C51" i="13"/>
  <c r="D51" i="13"/>
  <c r="P51" i="13"/>
  <c r="C52" i="13"/>
  <c r="D52" i="13"/>
  <c r="P52" i="13"/>
  <c r="C53" i="13"/>
  <c r="D53" i="13"/>
  <c r="P53" i="13"/>
  <c r="C54" i="13"/>
  <c r="D54" i="13"/>
  <c r="P54" i="13"/>
  <c r="C55" i="13"/>
  <c r="D55" i="13"/>
  <c r="P55" i="13"/>
  <c r="C56" i="13"/>
  <c r="D56" i="13"/>
  <c r="P56" i="13"/>
  <c r="C57" i="13"/>
  <c r="D57" i="13"/>
  <c r="P57" i="13"/>
  <c r="C58" i="13"/>
  <c r="D58" i="13"/>
  <c r="P58" i="13"/>
  <c r="C59" i="13"/>
  <c r="D59" i="13"/>
  <c r="P59" i="13"/>
  <c r="C60" i="13"/>
  <c r="D60" i="13"/>
  <c r="P60" i="13"/>
  <c r="C61" i="13"/>
  <c r="D61" i="13"/>
  <c r="P61" i="13"/>
  <c r="C62" i="13"/>
  <c r="D62" i="13"/>
  <c r="P62" i="13"/>
  <c r="C63" i="13"/>
  <c r="D63" i="13"/>
  <c r="P63" i="13"/>
  <c r="C64" i="13"/>
  <c r="D64" i="13"/>
  <c r="P64" i="13"/>
  <c r="C65" i="13"/>
  <c r="D65" i="13"/>
  <c r="P65" i="13"/>
  <c r="C66" i="13"/>
  <c r="D66" i="13"/>
  <c r="P66" i="13"/>
  <c r="C67" i="13"/>
  <c r="D67" i="13"/>
  <c r="P67" i="13"/>
  <c r="C68" i="13"/>
  <c r="D68" i="13"/>
  <c r="P68" i="13"/>
  <c r="C69" i="13"/>
  <c r="D69" i="13"/>
  <c r="P69" i="13"/>
  <c r="C70" i="13"/>
  <c r="D70" i="13"/>
  <c r="P70" i="13"/>
  <c r="C71" i="13"/>
  <c r="D71" i="13"/>
  <c r="P71" i="13"/>
  <c r="C72" i="13"/>
  <c r="D72" i="13"/>
  <c r="P72" i="13"/>
  <c r="C73" i="13"/>
  <c r="D73" i="13"/>
  <c r="P73" i="13"/>
  <c r="C74" i="13"/>
  <c r="D74" i="13"/>
  <c r="P74" i="13"/>
  <c r="C75" i="13"/>
  <c r="D75" i="13"/>
  <c r="P75" i="13"/>
  <c r="C76" i="13"/>
  <c r="D76" i="13"/>
  <c r="P76" i="13"/>
  <c r="C77" i="13"/>
  <c r="D77" i="13"/>
  <c r="P77" i="13"/>
  <c r="C78" i="13"/>
  <c r="D78" i="13"/>
  <c r="P78" i="13"/>
  <c r="C79" i="13"/>
  <c r="D79" i="13"/>
  <c r="P79" i="13"/>
  <c r="C80" i="13"/>
  <c r="D80" i="13"/>
  <c r="P80" i="13"/>
  <c r="C81" i="13"/>
  <c r="D81" i="13"/>
  <c r="P81" i="13"/>
  <c r="C82" i="13"/>
  <c r="D82" i="13"/>
  <c r="P82" i="13"/>
  <c r="C83" i="13"/>
  <c r="D83" i="13"/>
  <c r="P83" i="13"/>
  <c r="C84" i="13"/>
  <c r="D84" i="13"/>
  <c r="P84" i="13"/>
  <c r="C85" i="13"/>
  <c r="D85" i="13"/>
  <c r="P85" i="13"/>
  <c r="C86" i="13"/>
  <c r="D86" i="13"/>
  <c r="P86" i="13"/>
  <c r="C87" i="13"/>
  <c r="D87" i="13"/>
  <c r="P87" i="13"/>
  <c r="C88" i="13"/>
  <c r="D88" i="13"/>
  <c r="P88" i="13"/>
  <c r="C89" i="13"/>
  <c r="D89" i="13"/>
  <c r="P89" i="13"/>
  <c r="C90" i="13"/>
  <c r="D90" i="13"/>
  <c r="P90" i="13"/>
  <c r="C91" i="13"/>
  <c r="D91" i="13"/>
  <c r="P91" i="13"/>
  <c r="C92" i="13"/>
  <c r="D92" i="13"/>
  <c r="P92" i="13"/>
  <c r="C93" i="13"/>
  <c r="D93" i="13"/>
  <c r="P93" i="13"/>
  <c r="C94" i="13"/>
  <c r="D94" i="13"/>
  <c r="P94" i="13"/>
  <c r="C95" i="13"/>
  <c r="D95" i="13"/>
  <c r="P95" i="13"/>
  <c r="C96" i="13"/>
  <c r="D96" i="13"/>
  <c r="P96" i="13"/>
  <c r="C97" i="13"/>
  <c r="D97" i="13"/>
  <c r="P97" i="13"/>
  <c r="C98" i="13"/>
  <c r="D98" i="13"/>
  <c r="P98" i="13"/>
  <c r="C99" i="13"/>
  <c r="D99" i="13"/>
  <c r="P99" i="13"/>
  <c r="C100" i="13"/>
  <c r="D100" i="13"/>
  <c r="P100" i="13"/>
  <c r="C101" i="13"/>
  <c r="D101" i="13"/>
  <c r="P101" i="13"/>
  <c r="C102" i="13"/>
  <c r="D102" i="13"/>
  <c r="P102" i="13"/>
  <c r="C103" i="13"/>
  <c r="D103" i="13"/>
  <c r="P103" i="13"/>
  <c r="C104" i="13"/>
  <c r="D104" i="13"/>
  <c r="P104" i="13"/>
  <c r="C105" i="13"/>
  <c r="D105" i="13"/>
  <c r="P105" i="13"/>
  <c r="C106" i="13"/>
  <c r="D106" i="13"/>
  <c r="P106" i="13"/>
  <c r="C107" i="13"/>
  <c r="D107" i="13"/>
  <c r="P107" i="13"/>
  <c r="C108" i="13"/>
  <c r="D108" i="13"/>
  <c r="P108" i="13"/>
  <c r="C109" i="13"/>
  <c r="D109" i="13"/>
  <c r="P109" i="13"/>
  <c r="C110" i="13"/>
  <c r="D110" i="13"/>
  <c r="P110" i="13"/>
  <c r="C111" i="13"/>
  <c r="D111" i="13"/>
  <c r="P111" i="13"/>
  <c r="C112" i="13"/>
  <c r="D112" i="13"/>
  <c r="P112" i="13"/>
  <c r="C113" i="13"/>
  <c r="D113" i="13"/>
  <c r="P113" i="13"/>
  <c r="C114" i="13"/>
  <c r="D114" i="13"/>
  <c r="P114" i="13"/>
  <c r="C115" i="13"/>
  <c r="D115" i="13"/>
  <c r="P115" i="13"/>
  <c r="C116" i="13"/>
  <c r="D116" i="13"/>
  <c r="P116" i="13"/>
  <c r="C117" i="13"/>
  <c r="D117" i="13"/>
  <c r="P117" i="13"/>
  <c r="C118" i="13"/>
  <c r="D118" i="13"/>
  <c r="P118" i="13"/>
  <c r="C119" i="13"/>
  <c r="D119" i="13"/>
  <c r="P119" i="13"/>
  <c r="C120" i="13"/>
  <c r="D120" i="13"/>
  <c r="P120" i="13"/>
  <c r="C121" i="13"/>
  <c r="D121" i="13"/>
  <c r="P121" i="13"/>
  <c r="C122" i="13"/>
  <c r="D122" i="13"/>
  <c r="P122" i="13"/>
  <c r="C123" i="13"/>
  <c r="D123" i="13"/>
  <c r="P123" i="13"/>
  <c r="C124" i="13"/>
  <c r="D124" i="13"/>
  <c r="P124" i="13"/>
  <c r="C125" i="13"/>
  <c r="D125" i="13"/>
  <c r="P125" i="13"/>
  <c r="C126" i="13"/>
  <c r="D126" i="13"/>
  <c r="P126" i="13"/>
  <c r="C127" i="13"/>
  <c r="D127" i="13"/>
  <c r="P127" i="13"/>
  <c r="C128" i="13"/>
  <c r="D128" i="13"/>
  <c r="P128" i="13"/>
  <c r="C129" i="13"/>
  <c r="D129" i="13"/>
  <c r="P129" i="13"/>
  <c r="C130" i="13"/>
  <c r="D130" i="13"/>
  <c r="P130" i="13"/>
  <c r="C131" i="13"/>
  <c r="D131" i="13"/>
  <c r="P131" i="13"/>
  <c r="C132" i="13"/>
  <c r="D132" i="13"/>
  <c r="P132" i="13"/>
  <c r="C133" i="13"/>
  <c r="D133" i="13"/>
  <c r="P133" i="13"/>
  <c r="C134" i="13"/>
  <c r="D134" i="13"/>
  <c r="P134" i="13"/>
  <c r="C135" i="13"/>
  <c r="D135" i="13"/>
  <c r="P135" i="13"/>
  <c r="C136" i="13"/>
  <c r="D136" i="13"/>
  <c r="P136" i="13"/>
  <c r="C137" i="13"/>
  <c r="D137" i="13"/>
  <c r="P137" i="13"/>
  <c r="C138" i="13"/>
  <c r="D138" i="13"/>
  <c r="P138" i="13"/>
  <c r="C139" i="13"/>
  <c r="D139" i="13"/>
  <c r="P139" i="13"/>
  <c r="C140" i="13"/>
  <c r="D140" i="13"/>
  <c r="P140" i="13"/>
  <c r="C141" i="13"/>
  <c r="D141" i="13"/>
  <c r="P141" i="13"/>
  <c r="C142" i="13"/>
  <c r="D142" i="13"/>
  <c r="P142" i="13"/>
  <c r="C143" i="13"/>
  <c r="D143" i="13"/>
  <c r="P143" i="13"/>
  <c r="C144" i="13"/>
  <c r="D144" i="13"/>
  <c r="P144" i="13"/>
  <c r="C145" i="13"/>
  <c r="D145" i="13"/>
  <c r="P145" i="13"/>
  <c r="C146" i="13"/>
  <c r="D146" i="13"/>
  <c r="P146" i="13"/>
  <c r="C147" i="13"/>
  <c r="D147" i="13"/>
  <c r="P147" i="13"/>
  <c r="C148" i="13"/>
  <c r="D148" i="13"/>
  <c r="P148" i="13"/>
  <c r="C149" i="13"/>
  <c r="D149" i="13"/>
  <c r="P149" i="13"/>
  <c r="C150" i="13"/>
  <c r="D150" i="13"/>
  <c r="P150" i="13"/>
  <c r="C151" i="13"/>
  <c r="D151" i="13"/>
  <c r="P151" i="13"/>
  <c r="C152" i="13"/>
  <c r="D152" i="13"/>
  <c r="P152" i="13"/>
  <c r="C153" i="13"/>
  <c r="D153" i="13"/>
  <c r="P153" i="13"/>
  <c r="C154" i="13"/>
  <c r="D154" i="13"/>
  <c r="P154" i="13"/>
  <c r="C155" i="13"/>
  <c r="D155" i="13"/>
  <c r="P155" i="13"/>
  <c r="C156" i="13"/>
  <c r="D156" i="13"/>
  <c r="P156" i="13"/>
  <c r="C157" i="13"/>
  <c r="D157" i="13"/>
  <c r="P157" i="13"/>
  <c r="C158" i="13"/>
  <c r="D158" i="13"/>
  <c r="P158" i="13"/>
  <c r="C159" i="13"/>
  <c r="D159" i="13"/>
  <c r="P159" i="13"/>
  <c r="C160" i="13"/>
  <c r="D160" i="13"/>
  <c r="P160" i="13"/>
  <c r="C161" i="13"/>
  <c r="D161" i="13"/>
  <c r="P161" i="13"/>
  <c r="C162" i="13"/>
  <c r="D162" i="13"/>
  <c r="P162" i="13"/>
  <c r="C163" i="13"/>
  <c r="D163" i="13"/>
  <c r="P163" i="13"/>
  <c r="C164" i="13"/>
  <c r="D164" i="13"/>
  <c r="P164" i="13"/>
  <c r="C165" i="13"/>
  <c r="D165" i="13"/>
  <c r="P165" i="13"/>
  <c r="C166" i="13"/>
  <c r="D166" i="13"/>
  <c r="P166" i="13"/>
  <c r="C167" i="13"/>
  <c r="D167" i="13"/>
  <c r="P167" i="13"/>
  <c r="C168" i="13"/>
  <c r="D168" i="13"/>
  <c r="P168" i="13"/>
  <c r="C169" i="13"/>
  <c r="D169" i="13"/>
  <c r="P169" i="13"/>
  <c r="C170" i="13"/>
  <c r="D170" i="13"/>
  <c r="P170" i="13"/>
  <c r="C171" i="13"/>
  <c r="D171" i="13"/>
  <c r="P171" i="13"/>
  <c r="C172" i="13"/>
  <c r="D172" i="13"/>
  <c r="P172" i="13"/>
  <c r="C173" i="13"/>
  <c r="D173" i="13"/>
  <c r="P173" i="13"/>
  <c r="C174" i="13"/>
  <c r="D174" i="13"/>
  <c r="P174" i="13"/>
  <c r="C175" i="13"/>
  <c r="D175" i="13"/>
  <c r="P175" i="13"/>
  <c r="C176" i="13"/>
  <c r="D176" i="13"/>
  <c r="P176" i="13"/>
  <c r="C177" i="13"/>
  <c r="D177" i="13"/>
  <c r="P177" i="13"/>
  <c r="C178" i="13"/>
  <c r="D178" i="13"/>
  <c r="P178" i="13"/>
  <c r="C179" i="13"/>
  <c r="D179" i="13"/>
  <c r="P179" i="13"/>
  <c r="C180" i="13"/>
  <c r="D180" i="13"/>
  <c r="P180" i="13"/>
  <c r="C1" i="18"/>
  <c r="V37" i="18" a="1"/>
  <c r="V37" i="18" s="1"/>
  <c r="P79" i="18"/>
  <c r="N79" i="18" s="1"/>
  <c r="D79" i="18"/>
  <c r="C79" i="18"/>
  <c r="F78" i="18"/>
  <c r="P78" i="18" s="1"/>
  <c r="D78" i="18"/>
  <c r="C78" i="18"/>
  <c r="F77" i="18"/>
  <c r="P77" i="18" s="1"/>
  <c r="D77" i="18"/>
  <c r="C77" i="18"/>
  <c r="F76" i="18"/>
  <c r="P76" i="18" s="1"/>
  <c r="D76" i="18"/>
  <c r="C76" i="18"/>
  <c r="F75" i="18"/>
  <c r="P75" i="18" s="1"/>
  <c r="D75" i="18"/>
  <c r="C75" i="18"/>
  <c r="F74" i="18"/>
  <c r="P74" i="18" s="1"/>
  <c r="D74" i="18"/>
  <c r="C74" i="18"/>
  <c r="F73" i="18"/>
  <c r="P73" i="18" s="1"/>
  <c r="D73" i="18"/>
  <c r="C73" i="18"/>
  <c r="F72" i="18"/>
  <c r="P72" i="18" s="1"/>
  <c r="D72" i="18"/>
  <c r="C72" i="18"/>
  <c r="F71" i="18"/>
  <c r="P71" i="18" s="1"/>
  <c r="D71" i="18"/>
  <c r="C71" i="18"/>
  <c r="F70" i="18"/>
  <c r="P70" i="18" s="1"/>
  <c r="D70" i="18"/>
  <c r="C70" i="18"/>
  <c r="F69" i="18"/>
  <c r="P69" i="18" s="1"/>
  <c r="D69" i="18"/>
  <c r="C69" i="18"/>
  <c r="F68" i="18"/>
  <c r="P68" i="18" s="1"/>
  <c r="D68" i="18"/>
  <c r="C68" i="18"/>
  <c r="F67" i="18"/>
  <c r="P67" i="18" s="1"/>
  <c r="D67" i="18"/>
  <c r="C67" i="18"/>
  <c r="F66" i="18"/>
  <c r="P66" i="18" s="1"/>
  <c r="D66" i="18"/>
  <c r="C66" i="18"/>
  <c r="F65" i="18"/>
  <c r="P65" i="18" s="1"/>
  <c r="D65" i="18"/>
  <c r="C65" i="18"/>
  <c r="F64" i="18"/>
  <c r="P64" i="18" s="1"/>
  <c r="D64" i="18"/>
  <c r="C64" i="18"/>
  <c r="F63" i="18"/>
  <c r="P63" i="18" s="1"/>
  <c r="D63" i="18"/>
  <c r="C63" i="18"/>
  <c r="F62" i="18"/>
  <c r="P62" i="18" s="1"/>
  <c r="D62" i="18"/>
  <c r="C62" i="18"/>
  <c r="F61" i="18"/>
  <c r="P61" i="18" s="1"/>
  <c r="D61" i="18"/>
  <c r="C61" i="18"/>
  <c r="F60" i="18"/>
  <c r="P60" i="18" s="1"/>
  <c r="D60" i="18"/>
  <c r="C60" i="18"/>
  <c r="F59" i="18"/>
  <c r="P59" i="18" s="1"/>
  <c r="D59" i="18"/>
  <c r="C59" i="18"/>
  <c r="R58" i="18"/>
  <c r="R59" i="18" s="1"/>
  <c r="F58" i="18"/>
  <c r="P58" i="18" s="1"/>
  <c r="D58" i="18"/>
  <c r="C58" i="18"/>
  <c r="A58" i="18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K57" i="18"/>
  <c r="I57" i="18"/>
  <c r="F57" i="18"/>
  <c r="P57" i="18" s="1"/>
  <c r="D57" i="18"/>
  <c r="C57" i="18"/>
  <c r="B57" i="18"/>
  <c r="G57" i="18" s="1"/>
  <c r="O38" i="18" a="1"/>
  <c r="O38" i="18" s="1"/>
  <c r="M38" i="18" a="1"/>
  <c r="M38" i="18" s="1"/>
  <c r="E38" i="18" a="1"/>
  <c r="E38" i="18" s="1"/>
  <c r="D38" i="18" a="1"/>
  <c r="D38" i="18" s="1"/>
  <c r="B38" i="18" a="1"/>
  <c r="B38" i="18" s="1"/>
  <c r="C38" i="18" s="1" a="1"/>
  <c r="C38" i="18" s="1"/>
  <c r="G34" i="13" l="1"/>
  <c r="H34" i="13" s="1"/>
  <c r="L34" i="13"/>
  <c r="G36" i="13"/>
  <c r="L40" i="13"/>
  <c r="L32" i="13"/>
  <c r="G32" i="13"/>
  <c r="H32" i="13" s="1"/>
  <c r="L35" i="13"/>
  <c r="L31" i="13"/>
  <c r="G31" i="13"/>
  <c r="O31" i="13" s="1"/>
  <c r="L48" i="13"/>
  <c r="G48" i="13"/>
  <c r="G37" i="13"/>
  <c r="H37" i="13" s="1"/>
  <c r="G41" i="13"/>
  <c r="G33" i="13"/>
  <c r="L41" i="13"/>
  <c r="L33" i="13"/>
  <c r="N57" i="18"/>
  <c r="O57" i="18"/>
  <c r="E57" i="18"/>
  <c r="L57" i="18" s="1"/>
  <c r="B58" i="18"/>
  <c r="B59" i="18"/>
  <c r="R60" i="18"/>
  <c r="F49" i="18"/>
  <c r="F43" i="18"/>
  <c r="F54" i="18"/>
  <c r="F48" i="18"/>
  <c r="F42" i="18"/>
  <c r="F53" i="18"/>
  <c r="F47" i="18"/>
  <c r="F41" i="18"/>
  <c r="F52" i="18"/>
  <c r="F46" i="18"/>
  <c r="F40" i="18"/>
  <c r="F51" i="18"/>
  <c r="F45" i="18"/>
  <c r="F39" i="18"/>
  <c r="F50" i="18"/>
  <c r="F44" i="18"/>
  <c r="F38" i="18"/>
  <c r="H31" i="13" l="1"/>
  <c r="L37" i="13"/>
  <c r="G35" i="13"/>
  <c r="H35" i="13" s="1"/>
  <c r="L36" i="13"/>
  <c r="G40" i="13"/>
  <c r="O37" i="13"/>
  <c r="L44" i="13"/>
  <c r="G44" i="13"/>
  <c r="H33" i="13"/>
  <c r="O33" i="13"/>
  <c r="H48" i="13"/>
  <c r="H41" i="13"/>
  <c r="O41" i="13"/>
  <c r="G55" i="13"/>
  <c r="L55" i="13"/>
  <c r="G38" i="13"/>
  <c r="L38" i="13"/>
  <c r="G47" i="13"/>
  <c r="L47" i="13"/>
  <c r="L42" i="13"/>
  <c r="G42" i="13"/>
  <c r="H36" i="13"/>
  <c r="L39" i="13"/>
  <c r="G39" i="13"/>
  <c r="L43" i="13"/>
  <c r="G43" i="13"/>
  <c r="A3" i="18"/>
  <c r="M57" i="18"/>
  <c r="K40" i="18" a="1"/>
  <c r="K40" i="18" s="1"/>
  <c r="L39" i="18" a="1"/>
  <c r="L39" i="18" s="1"/>
  <c r="L43" i="18" a="1"/>
  <c r="L43" i="18" s="1"/>
  <c r="K53" i="18" a="1"/>
  <c r="K53" i="18" s="1"/>
  <c r="L50" i="18" a="1"/>
  <c r="L50" i="18" s="1"/>
  <c r="J43" i="18" a="1"/>
  <c r="J43" i="18" s="1"/>
  <c r="J47" i="18" a="1"/>
  <c r="J47" i="18" s="1"/>
  <c r="J48" i="18" a="1"/>
  <c r="J48" i="18" s="1"/>
  <c r="J54" i="18" a="1"/>
  <c r="J54" i="18" s="1"/>
  <c r="G46" i="18" a="1"/>
  <c r="G46" i="18" s="1"/>
  <c r="L46" i="18" a="1"/>
  <c r="L46" i="18" s="1"/>
  <c r="K42" i="18" a="1"/>
  <c r="K42" i="18" s="1"/>
  <c r="L44" i="18" a="1"/>
  <c r="L44" i="18" s="1"/>
  <c r="L49" i="18" a="1"/>
  <c r="L49" i="18" s="1"/>
  <c r="J53" i="18" a="1"/>
  <c r="J53" i="18" s="1"/>
  <c r="K51" i="18" a="1"/>
  <c r="K51" i="18" s="1"/>
  <c r="E58" i="18"/>
  <c r="G58" i="18"/>
  <c r="O58" i="18" s="1"/>
  <c r="K52" i="18" a="1"/>
  <c r="K52" i="18" s="1"/>
  <c r="K54" i="18" a="1"/>
  <c r="K54" i="18" s="1"/>
  <c r="K41" i="18" a="1"/>
  <c r="K41" i="18" s="1"/>
  <c r="J41" i="18" a="1"/>
  <c r="J41" i="18" s="1"/>
  <c r="J42" i="18" a="1"/>
  <c r="J42" i="18" s="1"/>
  <c r="J50" i="18" a="1"/>
  <c r="J50" i="18" s="1"/>
  <c r="K47" i="18" a="1"/>
  <c r="K47" i="18" s="1"/>
  <c r="G51" i="18" a="1"/>
  <c r="G51" i="18" s="1"/>
  <c r="L47" i="18" a="1"/>
  <c r="L47" i="18" s="1"/>
  <c r="J39" i="18" a="1"/>
  <c r="J39" i="18" s="1"/>
  <c r="J38" i="18" a="1"/>
  <c r="J38" i="18" s="1"/>
  <c r="K50" i="18" a="1"/>
  <c r="K50" i="18" s="1"/>
  <c r="J52" i="18" a="1"/>
  <c r="J52" i="18" s="1"/>
  <c r="L41" i="18" a="1"/>
  <c r="L41" i="18" s="1"/>
  <c r="K43" i="18" a="1"/>
  <c r="K43" i="18" s="1"/>
  <c r="J51" i="18" a="1"/>
  <c r="J51" i="18" s="1"/>
  <c r="L48" i="18" a="1"/>
  <c r="L48" i="18" s="1"/>
  <c r="K44" i="18" a="1"/>
  <c r="K44" i="18" s="1"/>
  <c r="J46" i="18" a="1"/>
  <c r="J46" i="18" s="1"/>
  <c r="L53" i="18" a="1"/>
  <c r="L53" i="18" s="1"/>
  <c r="K49" i="18" a="1"/>
  <c r="K49" i="18" s="1"/>
  <c r="J45" i="18" a="1"/>
  <c r="J45" i="18" s="1"/>
  <c r="L42" i="18" a="1"/>
  <c r="L42" i="18" s="1"/>
  <c r="L54" i="18" a="1"/>
  <c r="L54" i="18" s="1"/>
  <c r="J40" i="18" a="1"/>
  <c r="J40" i="18" s="1"/>
  <c r="K39" i="18" a="1"/>
  <c r="K39" i="18" s="1"/>
  <c r="K48" i="18" a="1"/>
  <c r="K48" i="18" s="1"/>
  <c r="L40" i="18" a="1"/>
  <c r="L40" i="18" s="1"/>
  <c r="L45" i="18" a="1"/>
  <c r="L45" i="18" s="1"/>
  <c r="J49" i="18" a="1"/>
  <c r="J49" i="18" s="1"/>
  <c r="J44" i="18" a="1"/>
  <c r="J44" i="18" s="1"/>
  <c r="K45" i="18" a="1"/>
  <c r="K45" i="18" s="1"/>
  <c r="K38" i="18" a="1"/>
  <c r="K38" i="18" s="1"/>
  <c r="K46" i="18" a="1"/>
  <c r="K46" i="18" s="1"/>
  <c r="L52" i="18" a="1"/>
  <c r="L52" i="18" s="1"/>
  <c r="L51" i="18" a="1"/>
  <c r="L51" i="18" s="1"/>
  <c r="L38" i="18" a="1"/>
  <c r="L38" i="18" s="1"/>
  <c r="B60" i="18"/>
  <c r="R61" i="18"/>
  <c r="G59" i="18"/>
  <c r="O59" i="18" s="1"/>
  <c r="E59" i="18"/>
  <c r="I45" i="18" a="1"/>
  <c r="I45" i="18" s="1"/>
  <c r="H46" i="18" a="1"/>
  <c r="H46" i="18" s="1"/>
  <c r="I50" i="18" a="1"/>
  <c r="I50" i="18" s="1"/>
  <c r="I47" i="18" a="1"/>
  <c r="I47" i="18" s="1"/>
  <c r="I40" i="18" a="1"/>
  <c r="I40" i="18" s="1"/>
  <c r="G41" i="18" a="1"/>
  <c r="G41" i="18" s="1"/>
  <c r="I52" i="18" a="1"/>
  <c r="I52" i="18" s="1"/>
  <c r="G54" i="18" a="1"/>
  <c r="G54" i="18" s="1"/>
  <c r="G43" i="18" a="1"/>
  <c r="G43" i="18" s="1"/>
  <c r="H43" i="18" a="1"/>
  <c r="H43" i="18" s="1"/>
  <c r="I49" i="18" a="1"/>
  <c r="I49" i="18" s="1"/>
  <c r="H45" i="18" a="1"/>
  <c r="H45" i="18" s="1"/>
  <c r="I46" i="18" a="1"/>
  <c r="I46" i="18" s="1"/>
  <c r="G47" i="18" a="1"/>
  <c r="G47" i="18" s="1"/>
  <c r="H41" i="18" a="1"/>
  <c r="H41" i="18" s="1"/>
  <c r="I42" i="18" a="1"/>
  <c r="I42" i="18" s="1"/>
  <c r="G49" i="18" a="1"/>
  <c r="G49" i="18" s="1"/>
  <c r="H49" i="18" a="1"/>
  <c r="H49" i="18" s="1"/>
  <c r="I38" i="18" a="1"/>
  <c r="I38" i="18" s="1"/>
  <c r="H51" i="18" a="1"/>
  <c r="H51" i="18" s="1"/>
  <c r="I53" i="18" a="1"/>
  <c r="I53" i="18" s="1"/>
  <c r="H38" i="18" a="1"/>
  <c r="H38" i="18" s="1"/>
  <c r="H44" i="18" a="1"/>
  <c r="H44" i="18" s="1"/>
  <c r="G52" i="18" a="1"/>
  <c r="G52" i="18" s="1"/>
  <c r="H52" i="18" a="1"/>
  <c r="H52" i="18" s="1"/>
  <c r="H39" i="18" a="1"/>
  <c r="H39" i="18" s="1"/>
  <c r="I51" i="18" a="1"/>
  <c r="I51" i="18" s="1"/>
  <c r="G53" i="18" a="1"/>
  <c r="G53" i="18" s="1"/>
  <c r="H47" i="18" a="1"/>
  <c r="H47" i="18" s="1"/>
  <c r="G38" i="18" a="1"/>
  <c r="G38" i="18" s="1"/>
  <c r="I39" i="18" a="1"/>
  <c r="I39" i="18" s="1"/>
  <c r="G40" i="18" a="1"/>
  <c r="G40" i="18" s="1"/>
  <c r="H40" i="18" a="1"/>
  <c r="H40" i="18" s="1"/>
  <c r="G45" i="18" a="1"/>
  <c r="G45" i="18" s="1"/>
  <c r="H53" i="18" a="1"/>
  <c r="H53" i="18" s="1"/>
  <c r="H42" i="18" a="1"/>
  <c r="H42" i="18" s="1"/>
  <c r="I43" i="18" a="1"/>
  <c r="I43" i="18" s="1"/>
  <c r="G44" i="18" a="1"/>
  <c r="G44" i="18" s="1"/>
  <c r="H50" i="18" a="1"/>
  <c r="H50" i="18" s="1"/>
  <c r="I41" i="18" a="1"/>
  <c r="I41" i="18" s="1"/>
  <c r="G42" i="18" a="1"/>
  <c r="G42" i="18" s="1"/>
  <c r="H48" i="18" a="1"/>
  <c r="H48" i="18" s="1"/>
  <c r="I48" i="18" a="1"/>
  <c r="I48" i="18" s="1"/>
  <c r="G50" i="18" a="1"/>
  <c r="G50" i="18" s="1"/>
  <c r="G39" i="18" a="1"/>
  <c r="G39" i="18" s="1"/>
  <c r="G48" i="18" a="1"/>
  <c r="G48" i="18" s="1"/>
  <c r="H54" i="18" a="1"/>
  <c r="H54" i="18" s="1"/>
  <c r="I54" i="18" a="1"/>
  <c r="I54" i="18" s="1"/>
  <c r="I44" i="18" a="1"/>
  <c r="I44" i="18" s="1"/>
  <c r="N38" i="18" a="1"/>
  <c r="N38" i="18" s="1"/>
  <c r="O35" i="13" l="1"/>
  <c r="H40" i="13"/>
  <c r="L50" i="13"/>
  <c r="G50" i="13"/>
  <c r="H42" i="13"/>
  <c r="H55" i="13"/>
  <c r="O55" i="13"/>
  <c r="G46" i="13"/>
  <c r="L46" i="13"/>
  <c r="H47" i="13"/>
  <c r="O47" i="13"/>
  <c r="G62" i="13"/>
  <c r="L62" i="13"/>
  <c r="G54" i="13"/>
  <c r="L54" i="13"/>
  <c r="H39" i="13"/>
  <c r="O39" i="13"/>
  <c r="L49" i="13"/>
  <c r="G49" i="13"/>
  <c r="G45" i="13"/>
  <c r="L45" i="13"/>
  <c r="H44" i="13"/>
  <c r="H43" i="13"/>
  <c r="O43" i="13"/>
  <c r="H38" i="13"/>
  <c r="G51" i="13"/>
  <c r="L51" i="13"/>
  <c r="H58" i="18"/>
  <c r="L58" i="18"/>
  <c r="K58" i="18" s="1"/>
  <c r="N58" i="18" s="1"/>
  <c r="A4" i="18" s="1"/>
  <c r="J58" i="18"/>
  <c r="I58" i="18" s="1"/>
  <c r="J59" i="18" s="1"/>
  <c r="I59" i="18" s="1"/>
  <c r="H59" i="18"/>
  <c r="R62" i="18"/>
  <c r="B61" i="18"/>
  <c r="G60" i="18"/>
  <c r="E60" i="18"/>
  <c r="L59" i="18"/>
  <c r="H45" i="13" l="1"/>
  <c r="O45" i="13"/>
  <c r="H49" i="13"/>
  <c r="O49" i="13"/>
  <c r="H54" i="13"/>
  <c r="G58" i="13"/>
  <c r="L58" i="13"/>
  <c r="L61" i="13"/>
  <c r="G61" i="13"/>
  <c r="L53" i="13"/>
  <c r="G53" i="13"/>
  <c r="H51" i="13"/>
  <c r="O51" i="13"/>
  <c r="G56" i="13"/>
  <c r="L56" i="13"/>
  <c r="H50" i="13"/>
  <c r="G52" i="13"/>
  <c r="L52" i="13"/>
  <c r="L69" i="13"/>
  <c r="G69" i="13"/>
  <c r="H46" i="13"/>
  <c r="H62" i="13"/>
  <c r="L57" i="13"/>
  <c r="G57" i="13"/>
  <c r="H60" i="18"/>
  <c r="O60" i="18"/>
  <c r="M58" i="18"/>
  <c r="K59" i="18"/>
  <c r="N59" i="18" s="1"/>
  <c r="A5" i="18" s="1"/>
  <c r="G61" i="18"/>
  <c r="E61" i="18"/>
  <c r="L60" i="18"/>
  <c r="J60" i="18"/>
  <c r="I60" i="18" s="1"/>
  <c r="R63" i="18"/>
  <c r="B62" i="18"/>
  <c r="A38" i="18" a="1"/>
  <c r="A38" i="18" s="1"/>
  <c r="A30" i="18"/>
  <c r="H57" i="13" l="1"/>
  <c r="O57" i="13"/>
  <c r="H69" i="13"/>
  <c r="O69" i="13"/>
  <c r="L68" i="13"/>
  <c r="G68" i="13"/>
  <c r="G59" i="13"/>
  <c r="L59" i="13"/>
  <c r="H56" i="13"/>
  <c r="H61" i="13"/>
  <c r="O61" i="13"/>
  <c r="G64" i="13"/>
  <c r="L64" i="13"/>
  <c r="H52" i="13"/>
  <c r="G76" i="13"/>
  <c r="L76" i="13"/>
  <c r="H53" i="13"/>
  <c r="O53" i="13"/>
  <c r="G63" i="13"/>
  <c r="L63" i="13"/>
  <c r="H58" i="13"/>
  <c r="L60" i="13"/>
  <c r="G60" i="13"/>
  <c r="G65" i="13"/>
  <c r="L65" i="13"/>
  <c r="H61" i="18"/>
  <c r="O61" i="18"/>
  <c r="K60" i="18"/>
  <c r="B63" i="18"/>
  <c r="R64" i="18"/>
  <c r="J61" i="18"/>
  <c r="I61" i="18" s="1"/>
  <c r="L61" i="18"/>
  <c r="E62" i="18"/>
  <c r="G62" i="18"/>
  <c r="P30" i="13"/>
  <c r="N30" i="13" s="1"/>
  <c r="F29" i="13"/>
  <c r="P29" i="13" s="1"/>
  <c r="F9" i="13"/>
  <c r="P9" i="13" s="1"/>
  <c r="G67" i="13" l="1"/>
  <c r="L67" i="13"/>
  <c r="L75" i="13"/>
  <c r="G75" i="13"/>
  <c r="L72" i="13"/>
  <c r="G72" i="13"/>
  <c r="L71" i="13"/>
  <c r="G71" i="13"/>
  <c r="H60" i="13"/>
  <c r="L70" i="13"/>
  <c r="G70" i="13"/>
  <c r="H76" i="13"/>
  <c r="H59" i="13"/>
  <c r="O59" i="13"/>
  <c r="H65" i="13"/>
  <c r="O65" i="13"/>
  <c r="L83" i="13"/>
  <c r="G83" i="13"/>
  <c r="H64" i="13"/>
  <c r="G66" i="13"/>
  <c r="L66" i="13"/>
  <c r="O63" i="13"/>
  <c r="H63" i="13"/>
  <c r="H68" i="13"/>
  <c r="H62" i="18"/>
  <c r="O62" i="18"/>
  <c r="N60" i="18"/>
  <c r="A6" i="18" s="1"/>
  <c r="M59" i="18"/>
  <c r="K61" i="18"/>
  <c r="J62" i="18"/>
  <c r="I62" i="18" s="1"/>
  <c r="L62" i="18"/>
  <c r="R65" i="18"/>
  <c r="B64" i="18"/>
  <c r="E63" i="18"/>
  <c r="G63" i="18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L73" i="13" l="1"/>
  <c r="G73" i="13"/>
  <c r="L82" i="13"/>
  <c r="G82" i="13"/>
  <c r="H70" i="13"/>
  <c r="H71" i="13"/>
  <c r="O71" i="13"/>
  <c r="H75" i="13"/>
  <c r="O75" i="13"/>
  <c r="H72" i="13"/>
  <c r="G77" i="13"/>
  <c r="L77" i="13"/>
  <c r="L90" i="13"/>
  <c r="G90" i="13"/>
  <c r="O67" i="13"/>
  <c r="H67" i="13"/>
  <c r="G78" i="13"/>
  <c r="L78" i="13"/>
  <c r="H66" i="13"/>
  <c r="H83" i="13"/>
  <c r="O83" i="13"/>
  <c r="L79" i="13"/>
  <c r="G79" i="13"/>
  <c r="L74" i="13"/>
  <c r="G74" i="13"/>
  <c r="H63" i="18"/>
  <c r="O63" i="18"/>
  <c r="M60" i="18"/>
  <c r="N61" i="18"/>
  <c r="K62" i="18"/>
  <c r="G64" i="18"/>
  <c r="E64" i="18"/>
  <c r="B65" i="18"/>
  <c r="R66" i="18"/>
  <c r="L63" i="18"/>
  <c r="J63" i="18"/>
  <c r="I63" i="18" s="1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L86" i="13" l="1"/>
  <c r="G86" i="13"/>
  <c r="L85" i="13"/>
  <c r="G85" i="13"/>
  <c r="L89" i="13"/>
  <c r="G89" i="13"/>
  <c r="L81" i="13"/>
  <c r="G81" i="13"/>
  <c r="H78" i="13"/>
  <c r="L84" i="13"/>
  <c r="G84" i="13"/>
  <c r="H82" i="13"/>
  <c r="H77" i="13"/>
  <c r="O77" i="13"/>
  <c r="O73" i="13"/>
  <c r="H73" i="13"/>
  <c r="H90" i="13"/>
  <c r="H74" i="13"/>
  <c r="H79" i="13"/>
  <c r="O79" i="13"/>
  <c r="L97" i="13"/>
  <c r="G97" i="13"/>
  <c r="L80" i="13"/>
  <c r="G80" i="13"/>
  <c r="M61" i="18"/>
  <c r="A7" i="18"/>
  <c r="H64" i="18"/>
  <c r="O64" i="18"/>
  <c r="N62" i="18"/>
  <c r="K63" i="18"/>
  <c r="B66" i="18"/>
  <c r="R67" i="18"/>
  <c r="G65" i="18"/>
  <c r="E65" i="18"/>
  <c r="L64" i="18"/>
  <c r="J64" i="18"/>
  <c r="I64" i="18" s="1"/>
  <c r="C8" i="13"/>
  <c r="D8" i="13"/>
  <c r="H97" i="13" l="1"/>
  <c r="O97" i="13"/>
  <c r="L104" i="13"/>
  <c r="G104" i="13"/>
  <c r="G88" i="13"/>
  <c r="L88" i="13"/>
  <c r="H85" i="13"/>
  <c r="O85" i="13"/>
  <c r="H84" i="13"/>
  <c r="H81" i="13"/>
  <c r="O81" i="13"/>
  <c r="G87" i="13"/>
  <c r="L87" i="13"/>
  <c r="H80" i="13"/>
  <c r="L92" i="13"/>
  <c r="G92" i="13"/>
  <c r="G91" i="13"/>
  <c r="L91" i="13"/>
  <c r="H89" i="13"/>
  <c r="O89" i="13"/>
  <c r="H86" i="13"/>
  <c r="L96" i="13"/>
  <c r="G96" i="13"/>
  <c r="L93" i="13"/>
  <c r="G93" i="13"/>
  <c r="M62" i="18"/>
  <c r="A8" i="18"/>
  <c r="H65" i="18"/>
  <c r="O65" i="18"/>
  <c r="N63" i="18"/>
  <c r="K64" i="18"/>
  <c r="G66" i="18"/>
  <c r="E66" i="18"/>
  <c r="L65" i="18"/>
  <c r="J65" i="18"/>
  <c r="I65" i="18" s="1"/>
  <c r="R68" i="18"/>
  <c r="B67" i="18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H96" i="13" l="1"/>
  <c r="G100" i="13"/>
  <c r="L100" i="13"/>
  <c r="L98" i="13"/>
  <c r="G98" i="13"/>
  <c r="H104" i="13"/>
  <c r="H93" i="13"/>
  <c r="O93" i="13"/>
  <c r="L99" i="13"/>
  <c r="G99" i="13"/>
  <c r="L94" i="13"/>
  <c r="G94" i="13"/>
  <c r="G111" i="13"/>
  <c r="L111" i="13"/>
  <c r="G103" i="13"/>
  <c r="L103" i="13"/>
  <c r="H91" i="13"/>
  <c r="O91" i="13"/>
  <c r="H88" i="13"/>
  <c r="H92" i="13"/>
  <c r="H87" i="13"/>
  <c r="O87" i="13"/>
  <c r="L95" i="13"/>
  <c r="G95" i="13"/>
  <c r="M63" i="18"/>
  <c r="A9" i="18"/>
  <c r="H66" i="18"/>
  <c r="O66" i="18"/>
  <c r="N64" i="18"/>
  <c r="K65" i="18"/>
  <c r="I66" i="18"/>
  <c r="J66" i="18"/>
  <c r="L66" i="18"/>
  <c r="G67" i="18"/>
  <c r="E67" i="18"/>
  <c r="R69" i="18"/>
  <c r="B68" i="18"/>
  <c r="F10" i="13"/>
  <c r="P10" i="13" s="1"/>
  <c r="F11" i="13"/>
  <c r="F12" i="13"/>
  <c r="P12" i="13" s="1"/>
  <c r="F13" i="13"/>
  <c r="F14" i="13"/>
  <c r="P14" i="13" s="1"/>
  <c r="F15" i="13"/>
  <c r="F16" i="13"/>
  <c r="P16" i="13" s="1"/>
  <c r="F17" i="13"/>
  <c r="F18" i="13"/>
  <c r="P18" i="13" s="1"/>
  <c r="F19" i="13"/>
  <c r="F20" i="13"/>
  <c r="P20" i="13" s="1"/>
  <c r="F21" i="13"/>
  <c r="P21" i="13" s="1"/>
  <c r="F22" i="13"/>
  <c r="P22" i="13" s="1"/>
  <c r="F23" i="13"/>
  <c r="P23" i="13" s="1"/>
  <c r="F24" i="13"/>
  <c r="P24" i="13" s="1"/>
  <c r="F25" i="13"/>
  <c r="P25" i="13" s="1"/>
  <c r="F26" i="13"/>
  <c r="P26" i="13" s="1"/>
  <c r="F27" i="13"/>
  <c r="P27" i="13" s="1"/>
  <c r="F28" i="13"/>
  <c r="P28" i="13" s="1"/>
  <c r="R9" i="13"/>
  <c r="H94" i="13" l="1"/>
  <c r="L101" i="13"/>
  <c r="G101" i="13"/>
  <c r="L102" i="13"/>
  <c r="G102" i="13"/>
  <c r="L118" i="13"/>
  <c r="G118" i="13"/>
  <c r="H99" i="13"/>
  <c r="O99" i="13"/>
  <c r="H100" i="13"/>
  <c r="H103" i="13"/>
  <c r="O103" i="13"/>
  <c r="H98" i="13"/>
  <c r="L105" i="13"/>
  <c r="G105" i="13"/>
  <c r="H95" i="13"/>
  <c r="O95" i="13"/>
  <c r="L107" i="13"/>
  <c r="G107" i="13"/>
  <c r="L110" i="13"/>
  <c r="G110" i="13"/>
  <c r="H111" i="13"/>
  <c r="O111" i="13"/>
  <c r="L106" i="13"/>
  <c r="G106" i="13"/>
  <c r="M64" i="18"/>
  <c r="A10" i="18"/>
  <c r="H67" i="18"/>
  <c r="O67" i="18"/>
  <c r="N65" i="18"/>
  <c r="K66" i="18"/>
  <c r="J67" i="18"/>
  <c r="I67" i="18"/>
  <c r="L67" i="18"/>
  <c r="E68" i="18"/>
  <c r="G68" i="18"/>
  <c r="B69" i="18"/>
  <c r="R70" i="18"/>
  <c r="P8" i="13"/>
  <c r="N8" i="13" s="1"/>
  <c r="P17" i="13"/>
  <c r="P11" i="13"/>
  <c r="P19" i="13"/>
  <c r="P13" i="13"/>
  <c r="P15" i="13"/>
  <c r="G8" i="13"/>
  <c r="R10" i="13"/>
  <c r="AM28" i="13"/>
  <c r="AL28" i="13"/>
  <c r="AK28" i="13"/>
  <c r="AJ28" i="13"/>
  <c r="AI28" i="13"/>
  <c r="AM26" i="13"/>
  <c r="AL26" i="13"/>
  <c r="AK26" i="13"/>
  <c r="AJ26" i="13"/>
  <c r="AI26" i="13"/>
  <c r="AM24" i="13"/>
  <c r="AL24" i="13"/>
  <c r="AK24" i="13"/>
  <c r="AJ24" i="13"/>
  <c r="AI24" i="13"/>
  <c r="AM13" i="13"/>
  <c r="AL13" i="13"/>
  <c r="AK13" i="13"/>
  <c r="AJ13" i="13"/>
  <c r="AI13" i="13"/>
  <c r="H101" i="13" l="1"/>
  <c r="O101" i="13"/>
  <c r="G117" i="13"/>
  <c r="L117" i="13"/>
  <c r="H110" i="13"/>
  <c r="H106" i="13"/>
  <c r="H118" i="13"/>
  <c r="G108" i="13"/>
  <c r="L108" i="13"/>
  <c r="L113" i="13"/>
  <c r="G113" i="13"/>
  <c r="H105" i="13"/>
  <c r="O105" i="13"/>
  <c r="L125" i="13"/>
  <c r="G125" i="13"/>
  <c r="H107" i="13"/>
  <c r="O107" i="13"/>
  <c r="G112" i="13"/>
  <c r="L112" i="13"/>
  <c r="H102" i="13"/>
  <c r="L114" i="13"/>
  <c r="G114" i="13"/>
  <c r="L109" i="13"/>
  <c r="G109" i="13"/>
  <c r="M65" i="18"/>
  <c r="A11" i="18"/>
  <c r="H68" i="18"/>
  <c r="O68" i="18"/>
  <c r="N66" i="18"/>
  <c r="K67" i="18"/>
  <c r="B70" i="18"/>
  <c r="R71" i="18"/>
  <c r="E69" i="18"/>
  <c r="G69" i="18"/>
  <c r="J68" i="18"/>
  <c r="L68" i="18"/>
  <c r="I68" i="18"/>
  <c r="O8" i="13"/>
  <c r="M8" i="13"/>
  <c r="L8" i="13"/>
  <c r="G9" i="13"/>
  <c r="O9" i="13" s="1"/>
  <c r="R11" i="13"/>
  <c r="H109" i="13" l="1"/>
  <c r="O109" i="13"/>
  <c r="H113" i="13"/>
  <c r="O113" i="13"/>
  <c r="G115" i="13"/>
  <c r="L115" i="13"/>
  <c r="H125" i="13"/>
  <c r="O125" i="13"/>
  <c r="L120" i="13"/>
  <c r="G120" i="13"/>
  <c r="G124" i="13"/>
  <c r="L124" i="13"/>
  <c r="G116" i="13"/>
  <c r="L116" i="13"/>
  <c r="L132" i="13"/>
  <c r="G132" i="13"/>
  <c r="H117" i="13"/>
  <c r="O117" i="13"/>
  <c r="H114" i="13"/>
  <c r="L119" i="13"/>
  <c r="G119" i="13"/>
  <c r="L121" i="13"/>
  <c r="G121" i="13"/>
  <c r="H112" i="13"/>
  <c r="H108" i="13"/>
  <c r="M66" i="18"/>
  <c r="A12" i="18"/>
  <c r="H69" i="18"/>
  <c r="O69" i="18"/>
  <c r="N67" i="18"/>
  <c r="K68" i="18"/>
  <c r="L69" i="18"/>
  <c r="J69" i="18"/>
  <c r="I69" i="18"/>
  <c r="B71" i="18"/>
  <c r="R72" i="18"/>
  <c r="G70" i="18"/>
  <c r="E70" i="18"/>
  <c r="H9" i="13"/>
  <c r="L9" i="13"/>
  <c r="K9" i="13" s="1"/>
  <c r="J9" i="13"/>
  <c r="I9" i="13" s="1"/>
  <c r="G10" i="13"/>
  <c r="O10" i="13" s="1"/>
  <c r="R12" i="13"/>
  <c r="K10" i="13" l="1"/>
  <c r="H120" i="13"/>
  <c r="H115" i="13"/>
  <c r="O115" i="13"/>
  <c r="L128" i="13"/>
  <c r="G128" i="13"/>
  <c r="H116" i="13"/>
  <c r="H132" i="13"/>
  <c r="L131" i="13"/>
  <c r="G131" i="13"/>
  <c r="G123" i="13"/>
  <c r="L123" i="13"/>
  <c r="L122" i="13"/>
  <c r="G122" i="13"/>
  <c r="L126" i="13"/>
  <c r="G126" i="13"/>
  <c r="L127" i="13"/>
  <c r="G127" i="13"/>
  <c r="H119" i="13"/>
  <c r="O119" i="13"/>
  <c r="H121" i="13"/>
  <c r="O121" i="13"/>
  <c r="L139" i="13"/>
  <c r="G139" i="13"/>
  <c r="H124" i="13"/>
  <c r="M67" i="18"/>
  <c r="A13" i="18"/>
  <c r="H70" i="18"/>
  <c r="O70" i="18"/>
  <c r="N68" i="18"/>
  <c r="K69" i="18"/>
  <c r="B72" i="18"/>
  <c r="R73" i="18"/>
  <c r="G71" i="18"/>
  <c r="E71" i="18"/>
  <c r="L70" i="18"/>
  <c r="I70" i="18"/>
  <c r="J70" i="18"/>
  <c r="N9" i="13"/>
  <c r="M9" i="13" s="1"/>
  <c r="L10" i="13"/>
  <c r="H10" i="13"/>
  <c r="J10" i="13"/>
  <c r="I10" i="13" s="1"/>
  <c r="G11" i="13"/>
  <c r="R13" i="13"/>
  <c r="N10" i="13" l="1"/>
  <c r="K11" i="13"/>
  <c r="L134" i="13"/>
  <c r="G134" i="13"/>
  <c r="L129" i="13"/>
  <c r="G129" i="13"/>
  <c r="L138" i="13"/>
  <c r="G138" i="13"/>
  <c r="H126" i="13"/>
  <c r="L135" i="13"/>
  <c r="G135" i="13"/>
  <c r="H123" i="13"/>
  <c r="O123" i="13"/>
  <c r="H131" i="13"/>
  <c r="O131" i="13"/>
  <c r="L133" i="13"/>
  <c r="G133" i="13"/>
  <c r="G130" i="13"/>
  <c r="L130" i="13"/>
  <c r="H139" i="13"/>
  <c r="O139" i="13"/>
  <c r="H127" i="13"/>
  <c r="O127" i="13"/>
  <c r="H122" i="13"/>
  <c r="L146" i="13"/>
  <c r="G146" i="13"/>
  <c r="H128" i="13"/>
  <c r="J11" i="13"/>
  <c r="I11" i="13" s="1"/>
  <c r="M68" i="18"/>
  <c r="A14" i="18"/>
  <c r="H71" i="18"/>
  <c r="O71" i="18"/>
  <c r="N69" i="18"/>
  <c r="K70" i="18"/>
  <c r="L71" i="18"/>
  <c r="J71" i="18"/>
  <c r="I71" i="18"/>
  <c r="R74" i="18"/>
  <c r="B73" i="18"/>
  <c r="E72" i="18"/>
  <c r="G72" i="18"/>
  <c r="H11" i="13"/>
  <c r="O11" i="13"/>
  <c r="L11" i="13"/>
  <c r="G12" i="13"/>
  <c r="O12" i="13" s="1"/>
  <c r="R14" i="13"/>
  <c r="N11" i="13" l="1"/>
  <c r="K12" i="13"/>
  <c r="H134" i="13"/>
  <c r="H146" i="13"/>
  <c r="H133" i="13"/>
  <c r="O133" i="13"/>
  <c r="H138" i="13"/>
  <c r="L153" i="13"/>
  <c r="G153" i="13"/>
  <c r="L142" i="13"/>
  <c r="G142" i="13"/>
  <c r="H129" i="13"/>
  <c r="O129" i="13"/>
  <c r="H130" i="13"/>
  <c r="L136" i="13"/>
  <c r="G136" i="13"/>
  <c r="L137" i="13"/>
  <c r="G137" i="13"/>
  <c r="H135" i="13"/>
  <c r="O135" i="13"/>
  <c r="L140" i="13"/>
  <c r="G140" i="13"/>
  <c r="L145" i="13"/>
  <c r="G145" i="13"/>
  <c r="L141" i="13"/>
  <c r="G141" i="13"/>
  <c r="M69" i="18"/>
  <c r="A15" i="18"/>
  <c r="H72" i="18"/>
  <c r="O72" i="18"/>
  <c r="N70" i="18"/>
  <c r="K71" i="18"/>
  <c r="I72" i="18"/>
  <c r="L72" i="18"/>
  <c r="J72" i="18"/>
  <c r="E73" i="18"/>
  <c r="G73" i="18"/>
  <c r="R75" i="18"/>
  <c r="B74" i="18"/>
  <c r="J12" i="13"/>
  <c r="L12" i="13"/>
  <c r="M10" i="13"/>
  <c r="H12" i="13"/>
  <c r="G13" i="13"/>
  <c r="R15" i="13"/>
  <c r="N12" i="13" l="1"/>
  <c r="L147" i="13"/>
  <c r="G147" i="13"/>
  <c r="L149" i="13"/>
  <c r="G149" i="13"/>
  <c r="G144" i="13"/>
  <c r="L144" i="13"/>
  <c r="L148" i="13"/>
  <c r="G148" i="13"/>
  <c r="H136" i="13"/>
  <c r="L160" i="13"/>
  <c r="G160" i="13"/>
  <c r="L152" i="13"/>
  <c r="G152" i="13"/>
  <c r="H137" i="13"/>
  <c r="O137" i="13"/>
  <c r="H141" i="13"/>
  <c r="O141" i="13"/>
  <c r="H140" i="13"/>
  <c r="O153" i="13"/>
  <c r="H153" i="13"/>
  <c r="H145" i="13"/>
  <c r="O145" i="13"/>
  <c r="H142" i="13"/>
  <c r="G143" i="13"/>
  <c r="L143" i="13"/>
  <c r="M70" i="18"/>
  <c r="A16" i="18"/>
  <c r="H73" i="18"/>
  <c r="O73" i="18"/>
  <c r="N71" i="18"/>
  <c r="K72" i="18"/>
  <c r="J73" i="18"/>
  <c r="I73" i="18"/>
  <c r="L73" i="18"/>
  <c r="B75" i="18"/>
  <c r="R76" i="18"/>
  <c r="E74" i="18"/>
  <c r="G74" i="18"/>
  <c r="H13" i="13"/>
  <c r="O13" i="13"/>
  <c r="L13" i="13"/>
  <c r="M11" i="13"/>
  <c r="G14" i="13"/>
  <c r="O14" i="13" s="1"/>
  <c r="R16" i="13"/>
  <c r="H148" i="13" l="1"/>
  <c r="H160" i="13"/>
  <c r="H143" i="13"/>
  <c r="O143" i="13"/>
  <c r="L155" i="13"/>
  <c r="G155" i="13"/>
  <c r="L156" i="13"/>
  <c r="G156" i="13"/>
  <c r="H149" i="13"/>
  <c r="O149" i="13"/>
  <c r="L150" i="13"/>
  <c r="G150" i="13"/>
  <c r="L167" i="13"/>
  <c r="G167" i="13"/>
  <c r="L154" i="13"/>
  <c r="G154" i="13"/>
  <c r="H144" i="13"/>
  <c r="O147" i="13"/>
  <c r="H147" i="13"/>
  <c r="G159" i="13"/>
  <c r="L159" i="13"/>
  <c r="H152" i="13"/>
  <c r="L151" i="13"/>
  <c r="G151" i="13"/>
  <c r="M71" i="18"/>
  <c r="A17" i="18"/>
  <c r="H74" i="18"/>
  <c r="O74" i="18"/>
  <c r="N72" i="18"/>
  <c r="K73" i="18"/>
  <c r="J74" i="18"/>
  <c r="I74" i="18"/>
  <c r="L74" i="18"/>
  <c r="E75" i="18"/>
  <c r="G75" i="18"/>
  <c r="B76" i="18"/>
  <c r="R77" i="18"/>
  <c r="L14" i="13"/>
  <c r="H14" i="13"/>
  <c r="M12" i="13"/>
  <c r="G15" i="13"/>
  <c r="R17" i="13"/>
  <c r="H156" i="13" l="1"/>
  <c r="H159" i="13"/>
  <c r="O159" i="13"/>
  <c r="H154" i="13"/>
  <c r="H150" i="13"/>
  <c r="G166" i="13"/>
  <c r="L166" i="13"/>
  <c r="L163" i="13"/>
  <c r="G163" i="13"/>
  <c r="L174" i="13"/>
  <c r="G174" i="13"/>
  <c r="H151" i="13"/>
  <c r="O151" i="13"/>
  <c r="L158" i="13"/>
  <c r="G158" i="13"/>
  <c r="G161" i="13"/>
  <c r="L161" i="13"/>
  <c r="G157" i="13"/>
  <c r="L157" i="13"/>
  <c r="H155" i="13"/>
  <c r="O155" i="13"/>
  <c r="H167" i="13"/>
  <c r="O167" i="13"/>
  <c r="G162" i="13"/>
  <c r="L162" i="13"/>
  <c r="M72" i="18"/>
  <c r="A18" i="18"/>
  <c r="H75" i="18"/>
  <c r="O75" i="18"/>
  <c r="N73" i="18"/>
  <c r="K74" i="18"/>
  <c r="G76" i="18"/>
  <c r="E76" i="18"/>
  <c r="L75" i="18"/>
  <c r="J75" i="18"/>
  <c r="I75" i="18"/>
  <c r="B77" i="18"/>
  <c r="R78" i="18"/>
  <c r="L15" i="13"/>
  <c r="H15" i="13"/>
  <c r="O15" i="13"/>
  <c r="G16" i="13"/>
  <c r="O16" i="13" s="1"/>
  <c r="R18" i="13"/>
  <c r="H161" i="13" l="1"/>
  <c r="O161" i="13"/>
  <c r="L168" i="13"/>
  <c r="G168" i="13"/>
  <c r="H174" i="13"/>
  <c r="H166" i="13"/>
  <c r="L173" i="13"/>
  <c r="G173" i="13"/>
  <c r="H162" i="13"/>
  <c r="L170" i="13"/>
  <c r="G170" i="13"/>
  <c r="H158" i="13"/>
  <c r="L169" i="13"/>
  <c r="G169" i="13"/>
  <c r="H157" i="13"/>
  <c r="O157" i="13"/>
  <c r="H163" i="13"/>
  <c r="O163" i="13"/>
  <c r="L164" i="13"/>
  <c r="G164" i="13"/>
  <c r="L165" i="13"/>
  <c r="G165" i="13"/>
  <c r="M73" i="18"/>
  <c r="A19" i="18"/>
  <c r="H76" i="18"/>
  <c r="O76" i="18"/>
  <c r="N74" i="18"/>
  <c r="K75" i="18"/>
  <c r="G77" i="18"/>
  <c r="E77" i="18"/>
  <c r="L76" i="18"/>
  <c r="I76" i="18"/>
  <c r="J76" i="18"/>
  <c r="R79" i="18"/>
  <c r="B79" i="18" s="1"/>
  <c r="B78" i="18"/>
  <c r="L16" i="13"/>
  <c r="H16" i="13"/>
  <c r="G17" i="13"/>
  <c r="R19" i="13"/>
  <c r="H164" i="13" l="1"/>
  <c r="H170" i="13"/>
  <c r="O173" i="13"/>
  <c r="H173" i="13"/>
  <c r="H168" i="13"/>
  <c r="L171" i="13"/>
  <c r="G171" i="13"/>
  <c r="H169" i="13"/>
  <c r="O169" i="13"/>
  <c r="G177" i="13"/>
  <c r="L177" i="13"/>
  <c r="L175" i="13"/>
  <c r="G175" i="13"/>
  <c r="L172" i="13"/>
  <c r="G172" i="13"/>
  <c r="L180" i="13"/>
  <c r="G180" i="13"/>
  <c r="G176" i="13"/>
  <c r="L176" i="13"/>
  <c r="H165" i="13"/>
  <c r="O165" i="13"/>
  <c r="M74" i="18"/>
  <c r="A20" i="18"/>
  <c r="H77" i="18"/>
  <c r="O77" i="18"/>
  <c r="N75" i="18"/>
  <c r="K76" i="18"/>
  <c r="G79" i="18"/>
  <c r="H79" i="18" s="1"/>
  <c r="E79" i="18"/>
  <c r="M79" i="18" s="1"/>
  <c r="E78" i="18"/>
  <c r="G78" i="18"/>
  <c r="J77" i="18"/>
  <c r="L77" i="18"/>
  <c r="I77" i="18"/>
  <c r="L17" i="13"/>
  <c r="H17" i="13"/>
  <c r="O17" i="13"/>
  <c r="G18" i="13"/>
  <c r="O18" i="13" s="1"/>
  <c r="R20" i="13"/>
  <c r="H172" i="13" l="1"/>
  <c r="L179" i="13"/>
  <c r="G179" i="13"/>
  <c r="H176" i="13"/>
  <c r="H175" i="13"/>
  <c r="O175" i="13"/>
  <c r="O171" i="13"/>
  <c r="H171" i="13"/>
  <c r="G178" i="13"/>
  <c r="L178" i="13"/>
  <c r="H180" i="13"/>
  <c r="H177" i="13"/>
  <c r="O177" i="13"/>
  <c r="M75" i="18"/>
  <c r="A21" i="18"/>
  <c r="H78" i="18"/>
  <c r="O78" i="18"/>
  <c r="N76" i="18"/>
  <c r="K77" i="18"/>
  <c r="I78" i="18"/>
  <c r="L78" i="18"/>
  <c r="J78" i="18"/>
  <c r="J79" i="18"/>
  <c r="I79" i="18"/>
  <c r="L79" i="18"/>
  <c r="L18" i="13"/>
  <c r="H18" i="13"/>
  <c r="G19" i="13"/>
  <c r="R21" i="13"/>
  <c r="H178" i="13" l="1"/>
  <c r="H179" i="13"/>
  <c r="O179" i="13"/>
  <c r="M76" i="18"/>
  <c r="A22" i="18"/>
  <c r="N77" i="18"/>
  <c r="K78" i="18"/>
  <c r="N78" i="18" s="1"/>
  <c r="A24" i="18" s="1"/>
  <c r="H19" i="13"/>
  <c r="O19" i="13"/>
  <c r="L19" i="13"/>
  <c r="G20" i="13"/>
  <c r="O20" i="13" s="1"/>
  <c r="R22" i="13"/>
  <c r="R23" i="13" s="1"/>
  <c r="M77" i="18" l="1"/>
  <c r="A23" i="18"/>
  <c r="K79" i="18"/>
  <c r="O79" i="18" s="1"/>
  <c r="A25" i="18" s="1"/>
  <c r="L20" i="13"/>
  <c r="H20" i="13"/>
  <c r="G21" i="13"/>
  <c r="O21" i="13" s="1"/>
  <c r="M78" i="18" l="1"/>
  <c r="L21" i="13"/>
  <c r="H21" i="13"/>
  <c r="G22" i="13"/>
  <c r="R24" i="13"/>
  <c r="L22" i="13" l="1"/>
  <c r="H22" i="13"/>
  <c r="O22" i="13"/>
  <c r="G23" i="13"/>
  <c r="O23" i="13" s="1"/>
  <c r="R25" i="13"/>
  <c r="L23" i="13" l="1"/>
  <c r="H23" i="13"/>
  <c r="G24" i="13"/>
  <c r="R26" i="13"/>
  <c r="H24" i="13" l="1"/>
  <c r="O24" i="13"/>
  <c r="L24" i="13"/>
  <c r="G25" i="13"/>
  <c r="R27" i="13"/>
  <c r="H25" i="13" l="1"/>
  <c r="O25" i="13"/>
  <c r="L25" i="13"/>
  <c r="G26" i="13"/>
  <c r="O26" i="13" s="1"/>
  <c r="R28" i="13"/>
  <c r="L26" i="13" l="1"/>
  <c r="H26" i="13"/>
  <c r="G27" i="13"/>
  <c r="R29" i="13"/>
  <c r="L27" i="13" l="1"/>
  <c r="H27" i="13"/>
  <c r="O27" i="13"/>
  <c r="G28" i="13"/>
  <c r="O28" i="13" s="1"/>
  <c r="R30" i="13"/>
  <c r="L28" i="13" l="1"/>
  <c r="H28" i="13"/>
  <c r="G30" i="13"/>
  <c r="H30" i="13" s="1"/>
  <c r="G29" i="13"/>
  <c r="L29" i="13" l="1"/>
  <c r="M30" i="13"/>
  <c r="H29" i="13"/>
  <c r="O29" i="13"/>
  <c r="L30" i="13"/>
  <c r="I12" i="13"/>
  <c r="K13" i="13"/>
  <c r="N13" i="13" s="1"/>
  <c r="M13" i="13" s="1"/>
  <c r="J13" i="13" l="1"/>
  <c r="I13" i="13" s="1"/>
  <c r="J14" i="13" l="1"/>
  <c r="I14" i="13" s="1"/>
  <c r="K14" i="13"/>
  <c r="N14" i="13" s="1"/>
  <c r="M14" i="13" s="1"/>
  <c r="K15" i="13" l="1"/>
  <c r="J15" i="13"/>
  <c r="I15" i="13" s="1"/>
  <c r="J16" i="13" s="1"/>
  <c r="I16" i="13" s="1"/>
  <c r="K16" i="13" l="1"/>
  <c r="N16" i="13" s="1"/>
  <c r="M16" i="13" s="1"/>
  <c r="N15" i="13"/>
  <c r="M15" i="13" s="1"/>
  <c r="K17" i="13" l="1"/>
  <c r="N17" i="13" s="1"/>
  <c r="M17" i="13" s="1"/>
  <c r="J130" i="13" l="1"/>
  <c r="J106" i="13"/>
  <c r="J171" i="13"/>
  <c r="J50" i="13"/>
  <c r="J123" i="13"/>
  <c r="J165" i="13"/>
  <c r="J159" i="13"/>
  <c r="J68" i="13"/>
  <c r="J63" i="13"/>
  <c r="J166" i="13"/>
  <c r="J51" i="13"/>
  <c r="J148" i="13"/>
  <c r="J44" i="13"/>
  <c r="J136" i="13"/>
  <c r="J118" i="13"/>
  <c r="J100" i="13"/>
  <c r="J82" i="13"/>
  <c r="J69" i="13"/>
  <c r="J147" i="13"/>
  <c r="J56" i="13"/>
  <c r="J153" i="13"/>
  <c r="J99" i="13"/>
  <c r="J32" i="13"/>
  <c r="J117" i="13"/>
  <c r="J158" i="13"/>
  <c r="J152" i="13"/>
  <c r="J134" i="13"/>
  <c r="J110" i="13"/>
  <c r="J98" i="13"/>
  <c r="J142" i="13"/>
  <c r="J75" i="13"/>
  <c r="J176" i="13"/>
  <c r="J80" i="13"/>
  <c r="J74" i="13"/>
  <c r="J88" i="13"/>
  <c r="J164" i="13"/>
  <c r="J104" i="13"/>
  <c r="J135" i="13"/>
  <c r="J154" i="13"/>
  <c r="J27" i="13"/>
  <c r="J60" i="13"/>
  <c r="J157" i="13"/>
  <c r="J133" i="13"/>
  <c r="J127" i="13"/>
  <c r="J121" i="13"/>
  <c r="J115" i="13"/>
  <c r="J103" i="13"/>
  <c r="J91" i="13"/>
  <c r="J73" i="13"/>
  <c r="J169" i="13"/>
  <c r="J62" i="13"/>
  <c r="J160" i="13"/>
  <c r="J33" i="13"/>
  <c r="J81" i="13"/>
  <c r="J67" i="13"/>
  <c r="J139" i="13"/>
  <c r="J92" i="13"/>
  <c r="J180" i="13"/>
  <c r="J86" i="13"/>
  <c r="J163" i="13"/>
  <c r="J145" i="13"/>
  <c r="J146" i="13"/>
  <c r="J79" i="13"/>
  <c r="J116" i="13"/>
  <c r="J129" i="13"/>
  <c r="J23" i="13"/>
  <c r="J35" i="13"/>
  <c r="J132" i="13"/>
  <c r="J114" i="13"/>
  <c r="J90" i="13"/>
  <c r="J78" i="13"/>
  <c r="J72" i="13"/>
  <c r="J57" i="13"/>
  <c r="J168" i="13"/>
  <c r="J94" i="13"/>
  <c r="J174" i="13"/>
  <c r="J39" i="13"/>
  <c r="J87" i="13"/>
  <c r="J42" i="13"/>
  <c r="J124" i="13"/>
  <c r="J85" i="13"/>
  <c r="J150" i="13"/>
  <c r="J170" i="13"/>
  <c r="J105" i="13"/>
  <c r="J97" i="13"/>
  <c r="J76" i="13"/>
  <c r="J37" i="13"/>
  <c r="J38" i="13"/>
  <c r="J111" i="13"/>
  <c r="J122" i="13"/>
  <c r="J49" i="13"/>
  <c r="J61" i="13"/>
  <c r="J43" i="13"/>
  <c r="J21" i="13"/>
  <c r="J24" i="13"/>
  <c r="J66" i="13"/>
  <c r="J48" i="13"/>
  <c r="J36" i="13"/>
  <c r="J30" i="13"/>
  <c r="J18" i="13"/>
  <c r="J20" i="13"/>
  <c r="J26" i="13"/>
  <c r="J29" i="13"/>
  <c r="J65" i="13"/>
  <c r="J59" i="13"/>
  <c r="J47" i="13"/>
  <c r="J162" i="13"/>
  <c r="J156" i="13"/>
  <c r="J144" i="13"/>
  <c r="J138" i="13"/>
  <c r="J126" i="13"/>
  <c r="J120" i="13"/>
  <c r="J108" i="13"/>
  <c r="J96" i="13"/>
  <c r="J19" i="13"/>
  <c r="J22" i="13"/>
  <c r="J25" i="13"/>
  <c r="J28" i="13"/>
  <c r="J70" i="13"/>
  <c r="J64" i="13"/>
  <c r="J58" i="13"/>
  <c r="J52" i="13"/>
  <c r="J46" i="13"/>
  <c r="J40" i="13"/>
  <c r="J34" i="13"/>
  <c r="J161" i="13"/>
  <c r="J155" i="13"/>
  <c r="J143" i="13"/>
  <c r="J125" i="13"/>
  <c r="J113" i="13"/>
  <c r="J107" i="13"/>
  <c r="J101" i="13"/>
  <c r="J95" i="13"/>
  <c r="J83" i="13"/>
  <c r="J77" i="13"/>
  <c r="J71" i="13"/>
  <c r="J179" i="13"/>
  <c r="J173" i="13"/>
  <c r="J167" i="13"/>
  <c r="J177" i="13"/>
  <c r="J41" i="13"/>
  <c r="J84" i="13"/>
  <c r="J151" i="13"/>
  <c r="J102" i="13"/>
  <c r="J45" i="13"/>
  <c r="J93" i="13"/>
  <c r="J131" i="13"/>
  <c r="J149" i="13"/>
  <c r="J128" i="13"/>
  <c r="J137" i="13"/>
  <c r="J89" i="13"/>
  <c r="J178" i="13"/>
  <c r="J140" i="13"/>
  <c r="J175" i="13"/>
  <c r="J109" i="13"/>
  <c r="J54" i="13"/>
  <c r="J172" i="13"/>
  <c r="J53" i="13"/>
  <c r="J55" i="13"/>
  <c r="J141" i="13"/>
  <c r="J31" i="13"/>
  <c r="J112" i="13"/>
  <c r="J17" i="13"/>
  <c r="K18" i="13" s="1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I84" i="13" s="1"/>
  <c r="I85" i="13" s="1"/>
  <c r="I86" i="13" s="1"/>
  <c r="I87" i="13" s="1"/>
  <c r="I88" i="13" s="1"/>
  <c r="I89" i="13" s="1"/>
  <c r="I90" i="13" s="1"/>
  <c r="I91" i="13" s="1"/>
  <c r="I92" i="13" s="1"/>
  <c r="I93" i="13" s="1"/>
  <c r="I94" i="13" s="1"/>
  <c r="I95" i="13" s="1"/>
  <c r="I96" i="13" s="1"/>
  <c r="I97" i="13" s="1"/>
  <c r="I98" i="13" s="1"/>
  <c r="I99" i="13" s="1"/>
  <c r="I100" i="13" s="1"/>
  <c r="I101" i="13" s="1"/>
  <c r="I102" i="13" s="1"/>
  <c r="I103" i="13" s="1"/>
  <c r="I104" i="13" s="1"/>
  <c r="I105" i="13" s="1"/>
  <c r="I106" i="13" s="1"/>
  <c r="I107" i="13" s="1"/>
  <c r="I108" i="13" s="1"/>
  <c r="I109" i="13" s="1"/>
  <c r="I110" i="13" s="1"/>
  <c r="I111" i="13" s="1"/>
  <c r="I112" i="13" s="1"/>
  <c r="I113" i="13" s="1"/>
  <c r="I114" i="13" s="1"/>
  <c r="I115" i="13" s="1"/>
  <c r="I116" i="13" s="1"/>
  <c r="I117" i="13" s="1"/>
  <c r="I118" i="13" s="1"/>
  <c r="I119" i="13" s="1"/>
  <c r="I120" i="13" s="1"/>
  <c r="I121" i="13" s="1"/>
  <c r="I122" i="13" s="1"/>
  <c r="I123" i="13" s="1"/>
  <c r="I124" i="13" s="1"/>
  <c r="I125" i="13" s="1"/>
  <c r="I126" i="13" s="1"/>
  <c r="I127" i="13" s="1"/>
  <c r="I128" i="13" s="1"/>
  <c r="I129" i="13" s="1"/>
  <c r="I130" i="13" s="1"/>
  <c r="I131" i="13" s="1"/>
  <c r="I132" i="13" s="1"/>
  <c r="I133" i="13" s="1"/>
  <c r="I134" i="13" s="1"/>
  <c r="I135" i="13" s="1"/>
  <c r="I136" i="13" s="1"/>
  <c r="I137" i="13" s="1"/>
  <c r="I138" i="13" s="1"/>
  <c r="I139" i="13" s="1"/>
  <c r="I140" i="13" s="1"/>
  <c r="I141" i="13" s="1"/>
  <c r="I142" i="13" s="1"/>
  <c r="I143" i="13" s="1"/>
  <c r="I144" i="13" s="1"/>
  <c r="I145" i="13" s="1"/>
  <c r="I146" i="13" s="1"/>
  <c r="I147" i="13" s="1"/>
  <c r="I148" i="13" s="1"/>
  <c r="I149" i="13" s="1"/>
  <c r="I150" i="13" s="1"/>
  <c r="I151" i="13" s="1"/>
  <c r="I152" i="13" s="1"/>
  <c r="I153" i="13" s="1"/>
  <c r="I154" i="13" s="1"/>
  <c r="I155" i="13" s="1"/>
  <c r="I156" i="13" s="1"/>
  <c r="I157" i="13" s="1"/>
  <c r="I158" i="13" s="1"/>
  <c r="I159" i="13" s="1"/>
  <c r="I160" i="13" s="1"/>
  <c r="I161" i="13" s="1"/>
  <c r="I162" i="13" s="1"/>
  <c r="I163" i="13" s="1"/>
  <c r="I164" i="13" s="1"/>
  <c r="I165" i="13" s="1"/>
  <c r="I166" i="13" s="1"/>
  <c r="I167" i="13" s="1"/>
  <c r="I168" i="13" s="1"/>
  <c r="I169" i="13" s="1"/>
  <c r="I170" i="13" s="1"/>
  <c r="I171" i="13" s="1"/>
  <c r="I172" i="13" s="1"/>
  <c r="I173" i="13" s="1"/>
  <c r="I174" i="13" s="1"/>
  <c r="I175" i="13" s="1"/>
  <c r="I176" i="13" s="1"/>
  <c r="I177" i="13" s="1"/>
  <c r="I178" i="13" s="1"/>
  <c r="I179" i="13" s="1"/>
  <c r="I180" i="13" s="1"/>
  <c r="J119" i="13"/>
  <c r="N18" i="13" l="1"/>
  <c r="M18" i="13" s="1"/>
  <c r="K19" i="13"/>
  <c r="N19" i="13" l="1"/>
  <c r="M19" i="13" s="1"/>
  <c r="K20" i="13"/>
  <c r="N20" i="13" l="1"/>
  <c r="M20" i="13" s="1"/>
  <c r="K21" i="13"/>
  <c r="K22" i="13" l="1"/>
  <c r="N21" i="13"/>
  <c r="M21" i="13" s="1"/>
  <c r="K23" i="13" l="1"/>
  <c r="N22" i="13"/>
  <c r="M22" i="13" s="1"/>
  <c r="K24" i="13" l="1"/>
  <c r="N23" i="13"/>
  <c r="M23" i="13" s="1"/>
  <c r="N24" i="13" l="1"/>
  <c r="M24" i="13" s="1"/>
  <c r="K25" i="13"/>
  <c r="N25" i="13" l="1"/>
  <c r="M25" i="13" s="1"/>
  <c r="K26" i="13"/>
  <c r="N26" i="13" l="1"/>
  <c r="M26" i="13" s="1"/>
  <c r="K27" i="13"/>
  <c r="K28" i="13" l="1"/>
  <c r="N27" i="13"/>
  <c r="M27" i="13" s="1"/>
  <c r="K29" i="13" l="1"/>
  <c r="N28" i="13"/>
  <c r="M28" i="13" s="1"/>
  <c r="K30" i="13" l="1"/>
  <c r="N29" i="13"/>
  <c r="M29" i="13" s="1"/>
  <c r="K31" i="13" l="1"/>
  <c r="O30" i="13"/>
  <c r="N31" i="13" l="1"/>
  <c r="M31" i="13" s="1"/>
  <c r="K32" i="13"/>
  <c r="O32" i="13" s="1"/>
  <c r="K33" i="13" l="1"/>
  <c r="N32" i="13"/>
  <c r="M32" i="13" s="1"/>
  <c r="N33" i="13" l="1"/>
  <c r="M33" i="13" s="1"/>
  <c r="K34" i="13"/>
  <c r="O34" i="13" s="1"/>
  <c r="K35" i="13" l="1"/>
  <c r="N34" i="13"/>
  <c r="M34" i="13" s="1"/>
  <c r="N35" i="13" l="1"/>
  <c r="M35" i="13" s="1"/>
  <c r="K36" i="13"/>
  <c r="O36" i="13" s="1"/>
  <c r="K37" i="13" l="1"/>
  <c r="N36" i="13"/>
  <c r="M36" i="13" s="1"/>
  <c r="N37" i="13" l="1"/>
  <c r="M37" i="13" s="1"/>
  <c r="K38" i="13"/>
  <c r="O38" i="13" s="1"/>
  <c r="K39" i="13" l="1"/>
  <c r="N38" i="13"/>
  <c r="M38" i="13" s="1"/>
  <c r="N39" i="13" l="1"/>
  <c r="M39" i="13" s="1"/>
  <c r="K40" i="13"/>
  <c r="O40" i="13" s="1"/>
  <c r="K41" i="13" l="1"/>
  <c r="N40" i="13"/>
  <c r="M40" i="13" s="1"/>
  <c r="N41" i="13" l="1"/>
  <c r="M41" i="13" s="1"/>
  <c r="K42" i="13"/>
  <c r="O42" i="13" s="1"/>
  <c r="K43" i="13" l="1"/>
  <c r="N42" i="13"/>
  <c r="M42" i="13" s="1"/>
  <c r="N43" i="13" l="1"/>
  <c r="M43" i="13" s="1"/>
  <c r="K44" i="13"/>
  <c r="O44" i="13" s="1"/>
  <c r="K45" i="13" l="1"/>
  <c r="N44" i="13"/>
  <c r="M44" i="13" s="1"/>
  <c r="N45" i="13" l="1"/>
  <c r="M45" i="13" s="1"/>
  <c r="K46" i="13"/>
  <c r="O46" i="13" s="1"/>
  <c r="K47" i="13" l="1"/>
  <c r="N46" i="13"/>
  <c r="M46" i="13" s="1"/>
  <c r="N47" i="13" l="1"/>
  <c r="M47" i="13" s="1"/>
  <c r="K48" i="13"/>
  <c r="O48" i="13" s="1"/>
  <c r="K49" i="13" l="1"/>
  <c r="N48" i="13"/>
  <c r="M48" i="13" s="1"/>
  <c r="N49" i="13" l="1"/>
  <c r="M49" i="13" s="1"/>
  <c r="K50" i="13"/>
  <c r="O50" i="13" s="1"/>
  <c r="K51" i="13" l="1"/>
  <c r="N50" i="13"/>
  <c r="M50" i="13" s="1"/>
  <c r="N51" i="13" l="1"/>
  <c r="M51" i="13" s="1"/>
  <c r="K52" i="13"/>
  <c r="O52" i="13" s="1"/>
  <c r="K53" i="13" l="1"/>
  <c r="N52" i="13"/>
  <c r="M52" i="13" s="1"/>
  <c r="N53" i="13" l="1"/>
  <c r="M53" i="13" s="1"/>
  <c r="K54" i="13"/>
  <c r="O54" i="13" s="1"/>
  <c r="K55" i="13" l="1"/>
  <c r="N54" i="13"/>
  <c r="M54" i="13" s="1"/>
  <c r="N55" i="13" l="1"/>
  <c r="M55" i="13" s="1"/>
  <c r="K56" i="13"/>
  <c r="O56" i="13" s="1"/>
  <c r="K57" i="13" l="1"/>
  <c r="N56" i="13"/>
  <c r="M56" i="13" s="1"/>
  <c r="N57" i="13" l="1"/>
  <c r="M57" i="13" s="1"/>
  <c r="K58" i="13"/>
  <c r="O58" i="13" s="1"/>
  <c r="K59" i="13" l="1"/>
  <c r="N58" i="13"/>
  <c r="M58" i="13" s="1"/>
  <c r="N59" i="13" l="1"/>
  <c r="M59" i="13" s="1"/>
  <c r="K60" i="13"/>
  <c r="O60" i="13" s="1"/>
  <c r="K61" i="13" l="1"/>
  <c r="N60" i="13"/>
  <c r="M60" i="13" s="1"/>
  <c r="N61" i="13" l="1"/>
  <c r="M61" i="13" s="1"/>
  <c r="K62" i="13"/>
  <c r="O62" i="13" s="1"/>
  <c r="K63" i="13" l="1"/>
  <c r="N62" i="13"/>
  <c r="M62" i="13" s="1"/>
  <c r="N63" i="13" l="1"/>
  <c r="M63" i="13" s="1"/>
  <c r="K64" i="13"/>
  <c r="O64" i="13" s="1"/>
  <c r="K65" i="13" l="1"/>
  <c r="N64" i="13"/>
  <c r="M64" i="13" s="1"/>
  <c r="N65" i="13" l="1"/>
  <c r="M65" i="13" s="1"/>
  <c r="K66" i="13"/>
  <c r="O66" i="13" s="1"/>
  <c r="K67" i="13" l="1"/>
  <c r="N66" i="13"/>
  <c r="M66" i="13" s="1"/>
  <c r="N67" i="13" l="1"/>
  <c r="M67" i="13" s="1"/>
  <c r="K68" i="13"/>
  <c r="O68" i="13" s="1"/>
  <c r="K69" i="13" l="1"/>
  <c r="N68" i="13"/>
  <c r="M68" i="13" s="1"/>
  <c r="N69" i="13" l="1"/>
  <c r="M69" i="13" s="1"/>
  <c r="K70" i="13"/>
  <c r="O70" i="13" s="1"/>
  <c r="K71" i="13" l="1"/>
  <c r="N70" i="13"/>
  <c r="M70" i="13" s="1"/>
  <c r="N71" i="13" l="1"/>
  <c r="M71" i="13" s="1"/>
  <c r="K72" i="13"/>
  <c r="O72" i="13" s="1"/>
  <c r="K73" i="13" l="1"/>
  <c r="N72" i="13"/>
  <c r="M72" i="13" s="1"/>
  <c r="N73" i="13" l="1"/>
  <c r="M73" i="13" s="1"/>
  <c r="K74" i="13"/>
  <c r="O74" i="13" s="1"/>
  <c r="K75" i="13" l="1"/>
  <c r="N74" i="13"/>
  <c r="M74" i="13" s="1"/>
  <c r="N75" i="13" l="1"/>
  <c r="M75" i="13" s="1"/>
  <c r="K76" i="13"/>
  <c r="O76" i="13" s="1"/>
  <c r="K77" i="13" l="1"/>
  <c r="N76" i="13"/>
  <c r="M76" i="13" s="1"/>
  <c r="N77" i="13" l="1"/>
  <c r="M77" i="13" s="1"/>
  <c r="K78" i="13"/>
  <c r="O78" i="13" s="1"/>
  <c r="K79" i="13" l="1"/>
  <c r="N78" i="13"/>
  <c r="M78" i="13" s="1"/>
  <c r="N79" i="13" l="1"/>
  <c r="M79" i="13" s="1"/>
  <c r="K80" i="13"/>
  <c r="O80" i="13" s="1"/>
  <c r="K81" i="13" l="1"/>
  <c r="N80" i="13"/>
  <c r="M80" i="13" s="1"/>
  <c r="N81" i="13" l="1"/>
  <c r="M81" i="13" s="1"/>
  <c r="K82" i="13"/>
  <c r="O82" i="13" s="1"/>
  <c r="K83" i="13" l="1"/>
  <c r="N82" i="13"/>
  <c r="M82" i="13" s="1"/>
  <c r="N83" i="13" l="1"/>
  <c r="M83" i="13" s="1"/>
  <c r="K84" i="13"/>
  <c r="O84" i="13" s="1"/>
  <c r="K85" i="13" l="1"/>
  <c r="N84" i="13"/>
  <c r="M84" i="13" s="1"/>
  <c r="N85" i="13" l="1"/>
  <c r="M85" i="13" s="1"/>
  <c r="K86" i="13"/>
  <c r="O86" i="13" s="1"/>
  <c r="K87" i="13" l="1"/>
  <c r="N86" i="13"/>
  <c r="M86" i="13" s="1"/>
  <c r="N87" i="13" l="1"/>
  <c r="M87" i="13" s="1"/>
  <c r="K88" i="13"/>
  <c r="O88" i="13" s="1"/>
  <c r="K89" i="13" l="1"/>
  <c r="N88" i="13"/>
  <c r="M88" i="13" s="1"/>
  <c r="N89" i="13" l="1"/>
  <c r="M89" i="13" s="1"/>
  <c r="K90" i="13"/>
  <c r="O90" i="13" s="1"/>
  <c r="K91" i="13" l="1"/>
  <c r="N90" i="13"/>
  <c r="M90" i="13" s="1"/>
  <c r="N91" i="13" l="1"/>
  <c r="M91" i="13" s="1"/>
  <c r="K92" i="13"/>
  <c r="O92" i="13" s="1"/>
  <c r="K93" i="13" l="1"/>
  <c r="N92" i="13"/>
  <c r="M92" i="13" s="1"/>
  <c r="N93" i="13" l="1"/>
  <c r="M93" i="13" s="1"/>
  <c r="K94" i="13"/>
  <c r="O94" i="13" s="1"/>
  <c r="K95" i="13" l="1"/>
  <c r="N94" i="13"/>
  <c r="M94" i="13" s="1"/>
  <c r="N95" i="13" l="1"/>
  <c r="M95" i="13" s="1"/>
  <c r="K96" i="13"/>
  <c r="O96" i="13" s="1"/>
  <c r="K97" i="13" l="1"/>
  <c r="N96" i="13"/>
  <c r="M96" i="13" s="1"/>
  <c r="N97" i="13" l="1"/>
  <c r="M97" i="13" s="1"/>
  <c r="K98" i="13"/>
  <c r="O98" i="13" s="1"/>
  <c r="K99" i="13" l="1"/>
  <c r="N98" i="13"/>
  <c r="M98" i="13" s="1"/>
  <c r="N99" i="13" l="1"/>
  <c r="M99" i="13" s="1"/>
  <c r="K100" i="13"/>
  <c r="O100" i="13" s="1"/>
  <c r="K101" i="13" l="1"/>
  <c r="N100" i="13"/>
  <c r="M100" i="13" s="1"/>
  <c r="N101" i="13" l="1"/>
  <c r="M101" i="13" s="1"/>
  <c r="K102" i="13"/>
  <c r="O102" i="13" s="1"/>
  <c r="K103" i="13" l="1"/>
  <c r="N102" i="13"/>
  <c r="M102" i="13" s="1"/>
  <c r="N103" i="13" l="1"/>
  <c r="M103" i="13" s="1"/>
  <c r="K104" i="13"/>
  <c r="O104" i="13" s="1"/>
  <c r="K105" i="13" l="1"/>
  <c r="N104" i="13"/>
  <c r="M104" i="13" s="1"/>
  <c r="N105" i="13" l="1"/>
  <c r="M105" i="13" s="1"/>
  <c r="K106" i="13"/>
  <c r="O106" i="13" s="1"/>
  <c r="K107" i="13" l="1"/>
  <c r="N106" i="13"/>
  <c r="M106" i="13" s="1"/>
  <c r="N107" i="13" l="1"/>
  <c r="M107" i="13" s="1"/>
  <c r="K108" i="13"/>
  <c r="O108" i="13" s="1"/>
  <c r="K109" i="13" l="1"/>
  <c r="N108" i="13"/>
  <c r="M108" i="13" s="1"/>
  <c r="N109" i="13" l="1"/>
  <c r="M109" i="13" s="1"/>
  <c r="K110" i="13"/>
  <c r="O110" i="13" s="1"/>
  <c r="K111" i="13" l="1"/>
  <c r="N110" i="13"/>
  <c r="M110" i="13" s="1"/>
  <c r="N111" i="13" l="1"/>
  <c r="M111" i="13" s="1"/>
  <c r="K112" i="13"/>
  <c r="O112" i="13" s="1"/>
  <c r="K113" i="13" l="1"/>
  <c r="N112" i="13"/>
  <c r="M112" i="13" s="1"/>
  <c r="N113" i="13" l="1"/>
  <c r="M113" i="13" s="1"/>
  <c r="K114" i="13"/>
  <c r="O114" i="13" s="1"/>
  <c r="K115" i="13" l="1"/>
  <c r="N114" i="13"/>
  <c r="M114" i="13" s="1"/>
  <c r="N115" i="13" l="1"/>
  <c r="M115" i="13" s="1"/>
  <c r="K116" i="13"/>
  <c r="O116" i="13" s="1"/>
  <c r="K117" i="13" l="1"/>
  <c r="N116" i="13"/>
  <c r="M116" i="13" s="1"/>
  <c r="N117" i="13" l="1"/>
  <c r="M117" i="13" s="1"/>
  <c r="K118" i="13"/>
  <c r="O118" i="13" s="1"/>
  <c r="K119" i="13" l="1"/>
  <c r="N118" i="13"/>
  <c r="M118" i="13" s="1"/>
  <c r="N119" i="13" l="1"/>
  <c r="M119" i="13" s="1"/>
  <c r="K120" i="13"/>
  <c r="O120" i="13" s="1"/>
  <c r="K121" i="13" l="1"/>
  <c r="N120" i="13"/>
  <c r="M120" i="13" s="1"/>
  <c r="N121" i="13" l="1"/>
  <c r="M121" i="13" s="1"/>
  <c r="K122" i="13"/>
  <c r="O122" i="13" s="1"/>
  <c r="K123" i="13" l="1"/>
  <c r="N122" i="13"/>
  <c r="M122" i="13" s="1"/>
  <c r="N123" i="13" l="1"/>
  <c r="M123" i="13" s="1"/>
  <c r="K124" i="13"/>
  <c r="O124" i="13" s="1"/>
  <c r="K125" i="13" l="1"/>
  <c r="N124" i="13"/>
  <c r="M124" i="13" s="1"/>
  <c r="N125" i="13" l="1"/>
  <c r="M125" i="13" s="1"/>
  <c r="K126" i="13"/>
  <c r="O126" i="13" s="1"/>
  <c r="K127" i="13" l="1"/>
  <c r="N126" i="13"/>
  <c r="M126" i="13" s="1"/>
  <c r="N127" i="13" l="1"/>
  <c r="M127" i="13" s="1"/>
  <c r="K128" i="13"/>
  <c r="O128" i="13" s="1"/>
  <c r="K129" i="13" l="1"/>
  <c r="N128" i="13"/>
  <c r="M128" i="13" s="1"/>
  <c r="N129" i="13" l="1"/>
  <c r="M129" i="13" s="1"/>
  <c r="K130" i="13"/>
  <c r="O130" i="13" s="1"/>
  <c r="K131" i="13" l="1"/>
  <c r="N130" i="13"/>
  <c r="M130" i="13" s="1"/>
  <c r="N131" i="13" l="1"/>
  <c r="M131" i="13" s="1"/>
  <c r="K132" i="13"/>
  <c r="O132" i="13" s="1"/>
  <c r="K133" i="13" l="1"/>
  <c r="N132" i="13"/>
  <c r="M132" i="13" s="1"/>
  <c r="N133" i="13" l="1"/>
  <c r="M133" i="13" s="1"/>
  <c r="K134" i="13"/>
  <c r="O134" i="13" s="1"/>
  <c r="K135" i="13" l="1"/>
  <c r="N134" i="13"/>
  <c r="M134" i="13" s="1"/>
  <c r="N135" i="13" l="1"/>
  <c r="M135" i="13" s="1"/>
  <c r="K136" i="13"/>
  <c r="O136" i="13" s="1"/>
  <c r="K137" i="13" l="1"/>
  <c r="N136" i="13"/>
  <c r="M136" i="13" s="1"/>
  <c r="N137" i="13" l="1"/>
  <c r="M137" i="13" s="1"/>
  <c r="K138" i="13"/>
  <c r="O138" i="13" s="1"/>
  <c r="K139" i="13" l="1"/>
  <c r="N138" i="13"/>
  <c r="M138" i="13" s="1"/>
  <c r="N139" i="13" l="1"/>
  <c r="M139" i="13" s="1"/>
  <c r="K140" i="13"/>
  <c r="O140" i="13" s="1"/>
  <c r="K141" i="13" l="1"/>
  <c r="N140" i="13"/>
  <c r="M140" i="13" s="1"/>
  <c r="N141" i="13" l="1"/>
  <c r="M141" i="13" s="1"/>
  <c r="K142" i="13"/>
  <c r="O142" i="13" s="1"/>
  <c r="K143" i="13" l="1"/>
  <c r="N142" i="13"/>
  <c r="M142" i="13" s="1"/>
  <c r="N143" i="13" l="1"/>
  <c r="M143" i="13" s="1"/>
  <c r="K144" i="13"/>
  <c r="O144" i="13" s="1"/>
  <c r="K145" i="13" l="1"/>
  <c r="N144" i="13"/>
  <c r="M144" i="13" s="1"/>
  <c r="N145" i="13" l="1"/>
  <c r="M145" i="13" s="1"/>
  <c r="K146" i="13"/>
  <c r="O146" i="13" s="1"/>
  <c r="K147" i="13" l="1"/>
  <c r="N146" i="13"/>
  <c r="M146" i="13" s="1"/>
  <c r="N147" i="13" l="1"/>
  <c r="M147" i="13" s="1"/>
  <c r="K148" i="13"/>
  <c r="O148" i="13" s="1"/>
  <c r="K149" i="13" l="1"/>
  <c r="N148" i="13"/>
  <c r="M148" i="13" s="1"/>
  <c r="N149" i="13" l="1"/>
  <c r="M149" i="13" s="1"/>
  <c r="K150" i="13"/>
  <c r="O150" i="13" s="1"/>
  <c r="K151" i="13" l="1"/>
  <c r="N150" i="13"/>
  <c r="M150" i="13" s="1"/>
  <c r="N151" i="13" l="1"/>
  <c r="M151" i="13" s="1"/>
  <c r="K152" i="13"/>
  <c r="O152" i="13" s="1"/>
  <c r="K153" i="13" l="1"/>
  <c r="N152" i="13"/>
  <c r="M152" i="13" s="1"/>
  <c r="N153" i="13" l="1"/>
  <c r="M153" i="13" s="1"/>
  <c r="K154" i="13"/>
  <c r="O154" i="13" s="1"/>
  <c r="K155" i="13" l="1"/>
  <c r="N154" i="13"/>
  <c r="M154" i="13" s="1"/>
  <c r="N155" i="13" l="1"/>
  <c r="M155" i="13" s="1"/>
  <c r="K156" i="13"/>
  <c r="O156" i="13" s="1"/>
  <c r="K157" i="13" l="1"/>
  <c r="N156" i="13"/>
  <c r="M156" i="13" s="1"/>
  <c r="N157" i="13" l="1"/>
  <c r="M157" i="13" s="1"/>
  <c r="K158" i="13"/>
  <c r="O158" i="13" s="1"/>
  <c r="K159" i="13" l="1"/>
  <c r="N158" i="13"/>
  <c r="M158" i="13" s="1"/>
  <c r="N159" i="13" l="1"/>
  <c r="M159" i="13" s="1"/>
  <c r="K160" i="13"/>
  <c r="O160" i="13" s="1"/>
  <c r="K161" i="13" l="1"/>
  <c r="N160" i="13"/>
  <c r="M160" i="13" s="1"/>
  <c r="N161" i="13" l="1"/>
  <c r="M161" i="13" s="1"/>
  <c r="K162" i="13"/>
  <c r="O162" i="13" s="1"/>
  <c r="K163" i="13" l="1"/>
  <c r="N162" i="13"/>
  <c r="M162" i="13" s="1"/>
  <c r="N163" i="13" l="1"/>
  <c r="M163" i="13" s="1"/>
  <c r="K164" i="13"/>
  <c r="O164" i="13" s="1"/>
  <c r="K165" i="13" l="1"/>
  <c r="N164" i="13"/>
  <c r="M164" i="13" s="1"/>
  <c r="N165" i="13" l="1"/>
  <c r="M165" i="13" s="1"/>
  <c r="K166" i="13"/>
  <c r="O166" i="13" s="1"/>
  <c r="K167" i="13" l="1"/>
  <c r="N166" i="13"/>
  <c r="M166" i="13" s="1"/>
  <c r="N167" i="13" l="1"/>
  <c r="M167" i="13" s="1"/>
  <c r="K168" i="13"/>
  <c r="O168" i="13" s="1"/>
  <c r="K169" i="13" l="1"/>
  <c r="N168" i="13"/>
  <c r="M168" i="13" s="1"/>
  <c r="N169" i="13" l="1"/>
  <c r="M169" i="13" s="1"/>
  <c r="K170" i="13"/>
  <c r="O170" i="13" s="1"/>
  <c r="K171" i="13" l="1"/>
  <c r="N170" i="13"/>
  <c r="M170" i="13" s="1"/>
  <c r="N171" i="13" l="1"/>
  <c r="M171" i="13" s="1"/>
  <c r="K172" i="13"/>
  <c r="O172" i="13" s="1"/>
  <c r="K173" i="13" l="1"/>
  <c r="N172" i="13"/>
  <c r="M172" i="13" s="1"/>
  <c r="N173" i="13" l="1"/>
  <c r="M173" i="13" s="1"/>
  <c r="K174" i="13"/>
  <c r="O174" i="13" s="1"/>
  <c r="K175" i="13" l="1"/>
  <c r="N174" i="13"/>
  <c r="M174" i="13" s="1"/>
  <c r="N175" i="13" l="1"/>
  <c r="M175" i="13" s="1"/>
  <c r="K176" i="13"/>
  <c r="O176" i="13" s="1"/>
  <c r="K177" i="13" l="1"/>
  <c r="N176" i="13"/>
  <c r="M176" i="13" s="1"/>
  <c r="N177" i="13" l="1"/>
  <c r="M177" i="13" s="1"/>
  <c r="K178" i="13"/>
  <c r="O178" i="13" s="1"/>
  <c r="K179" i="13" l="1"/>
  <c r="N178" i="13"/>
  <c r="M178" i="13" s="1"/>
  <c r="N179" i="13" l="1"/>
  <c r="M179" i="13" s="1"/>
  <c r="K180" i="13"/>
  <c r="N180" i="13" l="1"/>
  <c r="M180" i="13" s="1"/>
  <c r="O18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tc={EC4F5A77-39B2-486F-A5C7-9CD410C05C70}</author>
    <author>tc={822B5339-6A40-4948-A347-1E1CC3CDB763}</author>
    <author>tc={8A572544-7F3D-409C-BB99-96F1461DA251}</author>
    <author>tc={24E4D7FF-50C7-4156-8B13-0AD38B7C843F}</author>
    <author>tc={C20710E4-E65F-4DA4-8079-944C0D3E5014}</author>
    <author>tc={E1438B1A-208C-4AE8-8827-451A453B4213}</author>
    <author>tc={15A483A8-E232-42E2-9DD8-1A6EDD1DA730}</author>
    <author>tc={B785FA58-9277-4E20-9F2D-9CF625E351C4}</author>
  </authors>
  <commentList>
    <comment ref="E11" authorId="0" shapeId="0" xr:uid="{EC4F5A77-39B2-486F-A5C7-9CD410C05C70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1" authorId="1" shapeId="0" xr:uid="{822B5339-6A40-4948-A347-1E1CC3CDB763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2" authorId="2" shapeId="0" xr:uid="{8A572544-7F3D-409C-BB99-96F1461DA251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2" authorId="3" shapeId="0" xr:uid="{24E4D7FF-50C7-4156-8B13-0AD38B7C843F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5" authorId="4" shapeId="0" xr:uid="{C20710E4-E65F-4DA4-8079-944C0D3E501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5" authorId="5" shapeId="0" xr:uid="{E1438B1A-208C-4AE8-8827-451A453B4213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E16" authorId="6" shapeId="0" xr:uid="{15A483A8-E232-42E2-9DD8-1A6EDD1DA730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6" authorId="7" shapeId="0" xr:uid="{B785FA58-9277-4E20-9F2D-9CF625E35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<sst xmlns="http://schemas.openxmlformats.org/spreadsheetml/2006/main" count="239" uniqueCount="120">
  <si>
    <t>Income Base</t>
  </si>
  <si>
    <t>Income Credit</t>
  </si>
  <si>
    <t>—</t>
  </si>
  <si>
    <t xml:space="preserve"> contract issue date</t>
  </si>
  <si>
    <t>Maximum Annual Withdrawal Amount upon Activation</t>
  </si>
  <si>
    <t xml:space="preserve">Income Credit Base  </t>
  </si>
  <si>
    <t xml:space="preserve">Income Credit    </t>
  </si>
  <si>
    <t xml:space="preserve">Withdrawal Taken  </t>
  </si>
  <si>
    <t xml:space="preserve">Assumed Contract Value </t>
  </si>
  <si>
    <t xml:space="preserve">Anniversary Value  </t>
  </si>
  <si>
    <t xml:space="preserve">Income Base  </t>
  </si>
  <si>
    <t>Protected Income Payment</t>
  </si>
  <si>
    <t>Purchase Payments</t>
  </si>
  <si>
    <t>Activation Time</t>
  </si>
  <si>
    <t>Income Credit Base</t>
  </si>
  <si>
    <t>Check</t>
  </si>
  <si>
    <t>APPENDIX D TABLE</t>
  </si>
  <si>
    <t xml:space="preserve"> Income Credit Percentage </t>
  </si>
  <si>
    <t xml:space="preserve"> Covered Person </t>
  </si>
  <si>
    <t xml:space="preserve"> Maximum Annual Withdrawal Percentage </t>
  </si>
  <si>
    <t xml:space="preserve">Benefit Effective Date </t>
  </si>
  <si>
    <t>Index</t>
  </si>
  <si>
    <t>Time From Valuation</t>
  </si>
  <si>
    <t>Initial Purchase Payement</t>
  </si>
  <si>
    <t>Is Activation</t>
  </si>
  <si>
    <t>Is Anniversery</t>
  </si>
  <si>
    <t>Has Lifetime Income Started</t>
  </si>
  <si>
    <t>Withdrawal Penalty Before Activation</t>
  </si>
  <si>
    <t>Withdrawal Penalty After Activation</t>
  </si>
  <si>
    <t>Inputs</t>
  </si>
  <si>
    <t>Test Cases</t>
  </si>
  <si>
    <t>F</t>
  </si>
  <si>
    <t>Joint Same Sex Female</t>
  </si>
  <si>
    <t>M</t>
  </si>
  <si>
    <t>Joint Same Sex</t>
  </si>
  <si>
    <t>Joint Diff Age</t>
  </si>
  <si>
    <t>Wda 7.5</t>
  </si>
  <si>
    <t>Wda 6.5</t>
  </si>
  <si>
    <t>Wda 5.5</t>
  </si>
  <si>
    <t>Wda 3.5</t>
  </si>
  <si>
    <t>Wda 2.5</t>
  </si>
  <si>
    <t>Wda 1.5</t>
  </si>
  <si>
    <t>Option 3</t>
  </si>
  <si>
    <t>Option 2</t>
  </si>
  <si>
    <t>Age 85</t>
  </si>
  <si>
    <t>Age 75</t>
  </si>
  <si>
    <t>Age 55</t>
  </si>
  <si>
    <t>Age 45</t>
  </si>
  <si>
    <t>Elevated Income %</t>
  </si>
  <si>
    <t>Base</t>
  </si>
  <si>
    <t>Current Contract Value</t>
  </si>
  <si>
    <t>Withdrawal Amount</t>
  </si>
  <si>
    <t>Current Income Base Credit</t>
  </si>
  <si>
    <t>Current Income Base</t>
  </si>
  <si>
    <t xml:space="preserve">Income Credit Percentage </t>
  </si>
  <si>
    <t>Annuity Income Option</t>
  </si>
  <si>
    <t>Withdrawal Activation Date</t>
  </si>
  <si>
    <t xml:space="preserve">Initial Purchase Payment </t>
  </si>
  <si>
    <t>Secondary Gender</t>
  </si>
  <si>
    <t>Secondary Birthdate</t>
  </si>
  <si>
    <t>Primary Gender</t>
  </si>
  <si>
    <t>Primary Birthdate</t>
  </si>
  <si>
    <t>Valuation Date</t>
  </si>
  <si>
    <t>Use Base Case</t>
  </si>
  <si>
    <t>Test Name</t>
  </si>
  <si>
    <t>Test</t>
  </si>
  <si>
    <t>Policy Inputs</t>
  </si>
  <si>
    <t>Current Period</t>
  </si>
  <si>
    <t>Number of Annuitants</t>
  </si>
  <si>
    <t>IsJoint</t>
  </si>
  <si>
    <t>Primary Issue Age</t>
  </si>
  <si>
    <t>Secondary Issue Age</t>
  </si>
  <si>
    <t>Minimum Withdrawal Age</t>
  </si>
  <si>
    <t>Years Left</t>
  </si>
  <si>
    <t>Is Issued</t>
  </si>
  <si>
    <t xml:space="preserve"> </t>
  </si>
  <si>
    <r>
      <t>(3)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Two Covered Persons are elected, the Protected Income Payment Percentage is 4.00% if the Income Base is increased to a new Higher Anniversary Value on or after the younger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</si>
  <si>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(2)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One Covered Person is elected, the Protected Income Payment Percentage is 4.00% if the Income Base is increased to a new Higher Anniversary Value on or after the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</si>
  <si>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(1)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 xml:space="preserve">If there are Two Covered Persons, the age on the Activation Date is based on the age of the younger of the Two Covered Persons. </t>
    </r>
  </si>
  <si>
    <t xml:space="preserve">Two Covered Persons (Age 72 and Older)  </t>
  </si>
  <si>
    <t xml:space="preserve">Two Covered Persons (Age 65 - 71) </t>
  </si>
  <si>
    <t xml:space="preserve">Two Covered Persons (Age 60 - 64) </t>
  </si>
  <si>
    <t xml:space="preserve">Two Covered Persons (Age 50 - 59) </t>
  </si>
  <si>
    <t xml:space="preserve">One Covered Person (Age 72 and Older) </t>
  </si>
  <si>
    <t xml:space="preserve">One Covered Person (Age 65 - 71) </t>
  </si>
  <si>
    <t xml:space="preserve">One Covered Person (Age 60 - 64) </t>
  </si>
  <si>
    <t xml:space="preserve">One Covered Person (Age 50 - 59) </t>
  </si>
  <si>
    <t xml:space="preserve">Percentage </t>
  </si>
  <si>
    <t>UB Age</t>
  </si>
  <si>
    <t>LB Age</t>
  </si>
  <si>
    <t xml:space="preserve">Payment </t>
  </si>
  <si>
    <t xml:space="preserve">Withdrawal </t>
  </si>
  <si>
    <t xml:space="preserve">Income </t>
  </si>
  <si>
    <t xml:space="preserve">Annual </t>
  </si>
  <si>
    <t xml:space="preserve">Protected </t>
  </si>
  <si>
    <t xml:space="preserve">Maximum </t>
  </si>
  <si>
    <t xml:space="preserve">Polaris Income Max Income Option 3 </t>
  </si>
  <si>
    <t xml:space="preserve">Polaris Income Max Income Option 2 </t>
  </si>
  <si>
    <t xml:space="preserve">Polaris Income Max Income Option 1 </t>
  </si>
  <si>
    <r>
      <t>Number of Covered Persons and Age of Covered Person(s) on the Activation Date</t>
    </r>
    <r>
      <rPr>
        <b/>
        <vertAlign val="superscript"/>
        <sz val="9"/>
        <color rgb="FF000000"/>
        <rFont val="Times New Roman"/>
        <family val="1"/>
      </rPr>
      <t>(1)</t>
    </r>
    <r>
      <rPr>
        <b/>
        <sz val="9"/>
        <color rgb="FF000000"/>
        <rFont val="Times New Roman"/>
        <family val="1"/>
      </rPr>
      <t xml:space="preserve"> </t>
    </r>
  </si>
  <si>
    <r>
      <t>The first percentage represents the Maximum Annual Withdrawal Percentage (as defined in the Glossary of Living Benefit Terms in the prospectus)</t>
    </r>
    <r>
      <rPr>
        <sz val="7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and the second percentage represents the Protected Income Payment Percentage (as defined in the Glossary of Living Benefit Terms in the prospectus) for each of the options shown:  </t>
    </r>
  </si>
  <si>
    <r>
      <t>Maximum Annual Withdrawal Percentage and Protected Income Payment Percentage Table</t>
    </r>
    <r>
      <rPr>
        <b/>
        <sz val="14"/>
        <color rgb="FF000000"/>
        <rFont val="Times New Roman"/>
        <family val="1"/>
      </rPr>
      <t xml:space="preserve"> </t>
    </r>
  </si>
  <si>
    <r>
      <t xml:space="preserve">The Income Credit Percentage is </t>
    </r>
    <r>
      <rPr>
        <b/>
        <sz val="14"/>
        <color rgb="FF000000"/>
        <rFont val="Times New Roman"/>
        <family val="1"/>
      </rPr>
      <t>5.25%</t>
    </r>
    <r>
      <rPr>
        <sz val="14"/>
        <color rgb="FF000000"/>
        <rFont val="Times New Roman"/>
        <family val="1"/>
      </rPr>
      <t xml:space="preserve"> (as a percentage of the Income Credit Base). </t>
    </r>
  </si>
  <si>
    <r>
      <t>Income Credit Percentage</t>
    </r>
    <r>
      <rPr>
        <b/>
        <sz val="14"/>
        <color rgb="FF000000"/>
        <rFont val="Times New Roman"/>
        <family val="1"/>
      </rPr>
      <t xml:space="preserve"> </t>
    </r>
  </si>
  <si>
    <t xml:space="preserve">POLARIS INCOME MAX </t>
  </si>
  <si>
    <t>Maximum Annual Withdrawal (MAW) percentage 1</t>
  </si>
  <si>
    <t>Maximum Annual Withdrawal (MAW) percentage 2</t>
  </si>
  <si>
    <t>Maximum Annual Withdrawal (MAW) percentage 3</t>
  </si>
  <si>
    <t>Protected Income Payment 1</t>
  </si>
  <si>
    <t>Protected Income Payment 2</t>
  </si>
  <si>
    <t>Protected Income Payment 3</t>
  </si>
  <si>
    <t>Sum of Cashflow</t>
  </si>
  <si>
    <t>Testing</t>
  </si>
  <si>
    <t>Test Case Names</t>
  </si>
  <si>
    <t>Max Withdrawal+PIP</t>
  </si>
  <si>
    <t>Actual</t>
  </si>
  <si>
    <t>Results</t>
  </si>
  <si>
    <t>Expected</t>
  </si>
  <si>
    <t>Difference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</si>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</sst>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.5"/>
      <color rgb="FF000000"/>
      <name val="Times New Roman"/>
      <family val="1"/>
    </font>
    <font>
      <sz val="7"/>
      <color rgb="FF000000"/>
      <name val="Times New Roman"/>
      <family val="1"/>
    </font>
    <font>
      <vertAlign val="superscript"/>
      <sz val="8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181717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7.5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4" tint="0.39997558519241921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0" fontId="0" fillId="0" borderId="0" xfId="0" applyNumberFormat="1"/>
    <xf numFmtId="43" fontId="0" fillId="0" borderId="0" xfId="1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9" fontId="0" fillId="0" borderId="0" xfId="2" applyFont="1"/>
    <xf numFmtId="43" fontId="0" fillId="0" borderId="1" xfId="1" applyFont="1" applyBorder="1"/>
    <xf numFmtId="43" fontId="0" fillId="0" borderId="0" xfId="1" applyFont="1" applyBorder="1"/>
    <xf numFmtId="164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/>
    </xf>
    <xf numFmtId="164" fontId="0" fillId="0" borderId="3" xfId="1" applyNumberFormat="1" applyFont="1" applyBorder="1"/>
    <xf numFmtId="164" fontId="3" fillId="0" borderId="5" xfId="1" applyNumberFormat="1" applyFont="1" applyBorder="1" applyAlignment="1">
      <alignment horizontal="center" vertical="center" wrapText="1"/>
    </xf>
    <xf numFmtId="164" fontId="0" fillId="0" borderId="5" xfId="1" applyNumberFormat="1" applyFont="1" applyBorder="1"/>
    <xf numFmtId="164" fontId="0" fillId="0" borderId="5" xfId="1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64" fontId="0" fillId="3" borderId="1" xfId="0" applyNumberFormat="1" applyFill="1" applyBorder="1"/>
    <xf numFmtId="0" fontId="0" fillId="3" borderId="8" xfId="0" applyFill="1" applyBorder="1"/>
    <xf numFmtId="164" fontId="3" fillId="3" borderId="1" xfId="1" applyNumberFormat="1" applyFont="1" applyFill="1" applyBorder="1" applyAlignment="1">
      <alignment horizontal="center" vertical="center" wrapText="1"/>
    </xf>
    <xf numFmtId="0" fontId="0" fillId="3" borderId="9" xfId="0" applyFill="1" applyBorder="1"/>
    <xf numFmtId="164" fontId="3" fillId="3" borderId="5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4" borderId="0" xfId="0" applyFont="1" applyFill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wrapText="1"/>
    </xf>
    <xf numFmtId="3" fontId="0" fillId="0" borderId="0" xfId="0" applyNumberFormat="1"/>
    <xf numFmtId="0" fontId="0" fillId="0" borderId="14" xfId="0" applyBorder="1"/>
    <xf numFmtId="43" fontId="0" fillId="0" borderId="15" xfId="1" applyFont="1" applyBorder="1"/>
    <xf numFmtId="0" fontId="0" fillId="0" borderId="18" xfId="0" applyBorder="1"/>
    <xf numFmtId="0" fontId="0" fillId="0" borderId="19" xfId="0" applyBorder="1"/>
    <xf numFmtId="164" fontId="0" fillId="3" borderId="19" xfId="0" applyNumberFormat="1" applyFill="1" applyBorder="1"/>
    <xf numFmtId="43" fontId="0" fillId="0" borderId="20" xfId="1" applyFont="1" applyBorder="1"/>
    <xf numFmtId="0" fontId="2" fillId="6" borderId="16" xfId="0" applyFont="1" applyFill="1" applyBorder="1"/>
    <xf numFmtId="0" fontId="2" fillId="6" borderId="17" xfId="0" applyFont="1" applyFill="1" applyBorder="1"/>
    <xf numFmtId="0" fontId="2" fillId="6" borderId="17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165" fontId="0" fillId="0" borderId="1" xfId="2" applyNumberFormat="1" applyFont="1" applyBorder="1"/>
    <xf numFmtId="166" fontId="0" fillId="0" borderId="1" xfId="0" applyNumberFormat="1" applyBorder="1"/>
    <xf numFmtId="0" fontId="6" fillId="0" borderId="0" xfId="0" applyFont="1"/>
    <xf numFmtId="2" fontId="0" fillId="0" borderId="21" xfId="0" applyNumberFormat="1" applyBorder="1"/>
    <xf numFmtId="2" fontId="0" fillId="0" borderId="22" xfId="0" applyNumberFormat="1" applyBorder="1"/>
    <xf numFmtId="0" fontId="0" fillId="0" borderId="22" xfId="0" applyBorder="1"/>
    <xf numFmtId="14" fontId="0" fillId="0" borderId="22" xfId="0" applyNumberFormat="1" applyBorder="1"/>
    <xf numFmtId="0" fontId="0" fillId="0" borderId="23" xfId="0" applyBorder="1"/>
    <xf numFmtId="0" fontId="0" fillId="0" borderId="21" xfId="0" applyBorder="1"/>
    <xf numFmtId="0" fontId="2" fillId="2" borderId="0" xfId="0" applyFont="1" applyFill="1" applyAlignment="1">
      <alignment wrapText="1"/>
    </xf>
    <xf numFmtId="0" fontId="0" fillId="0" borderId="24" xfId="0" applyBorder="1"/>
    <xf numFmtId="0" fontId="0" fillId="0" borderId="25" xfId="0" applyBorder="1"/>
    <xf numFmtId="14" fontId="0" fillId="0" borderId="25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0" fontId="2" fillId="2" borderId="27" xfId="0" applyFont="1" applyFill="1" applyBorder="1" applyAlignment="1">
      <alignment wrapText="1"/>
    </xf>
    <xf numFmtId="0" fontId="0" fillId="0" borderId="28" xfId="0" applyBorder="1"/>
    <xf numFmtId="0" fontId="0" fillId="0" borderId="29" xfId="0" applyBorder="1"/>
    <xf numFmtId="14" fontId="0" fillId="0" borderId="29" xfId="0" applyNumberFormat="1" applyBorder="1"/>
    <xf numFmtId="2" fontId="0" fillId="0" borderId="29" xfId="0" applyNumberFormat="1" applyBorder="1"/>
    <xf numFmtId="0" fontId="0" fillId="0" borderId="3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166" fontId="11" fillId="7" borderId="31" xfId="1" applyNumberFormat="1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166" fontId="11" fillId="8" borderId="31" xfId="1" applyNumberFormat="1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0" xfId="0" quotePrefix="1"/>
    <xf numFmtId="0" fontId="0" fillId="9" borderId="29" xfId="0" applyFill="1" applyBorder="1"/>
    <xf numFmtId="0" fontId="0" fillId="9" borderId="28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2" fillId="0" borderId="34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1" fillId="0" borderId="10" xfId="0" applyFont="1" applyBorder="1" applyAlignment="1">
      <alignment horizontal="justify" vertical="center"/>
    </xf>
    <xf numFmtId="0" fontId="11" fillId="0" borderId="11" xfId="0" applyFont="1" applyBorder="1" applyAlignment="1">
      <alignment horizontal="justify" vertical="center"/>
    </xf>
    <xf numFmtId="0" fontId="0" fillId="0" borderId="11" xfId="0" applyBorder="1"/>
    <xf numFmtId="0" fontId="0" fillId="0" borderId="12" xfId="0" applyBorder="1"/>
  </cellXfs>
  <cellStyles count="3">
    <cellStyle name="Comma" xfId="1" builtinId="3"/>
    <cellStyle name="Normal" xfId="0" builtinId="0"/>
    <cellStyle name="Percent" xfId="2" builtinId="5"/>
  </cellStyles>
  <dxfs count="63"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theme="5" tint="0.79998168889431442"/>
        </patternFill>
      </fill>
    </dxf>
    <dxf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</xdr:row>
          <xdr:rowOff>60960</xdr:rowOff>
        </xdr:from>
        <xdr:to>
          <xdr:col>18</xdr:col>
          <xdr:colOff>114300</xdr:colOff>
          <xdr:row>46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1</xdr:row>
          <xdr:rowOff>68580</xdr:rowOff>
        </xdr:from>
        <xdr:to>
          <xdr:col>11</xdr:col>
          <xdr:colOff>373380</xdr:colOff>
          <xdr:row>17</xdr:row>
          <xdr:rowOff>175260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18</xdr:row>
          <xdr:rowOff>99060</xdr:rowOff>
        </xdr:from>
        <xdr:to>
          <xdr:col>11</xdr:col>
          <xdr:colOff>228600</xdr:colOff>
          <xdr:row>47</xdr:row>
          <xdr:rowOff>60960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48</xdr:row>
          <xdr:rowOff>144780</xdr:rowOff>
        </xdr:from>
        <xdr:to>
          <xdr:col>11</xdr:col>
          <xdr:colOff>251460</xdr:colOff>
          <xdr:row>59</xdr:row>
          <xdr:rowOff>45720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63</xdr:row>
          <xdr:rowOff>160020</xdr:rowOff>
        </xdr:from>
        <xdr:to>
          <xdr:col>11</xdr:col>
          <xdr:colOff>297180</xdr:colOff>
          <xdr:row>75</xdr:row>
          <xdr:rowOff>144780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541020</xdr:colOff>
          <xdr:row>79</xdr:row>
          <xdr:rowOff>160020</xdr:rowOff>
        </xdr:from>
        <xdr:to>
          <xdr:col>11</xdr:col>
          <xdr:colOff>388620</xdr:colOff>
          <xdr:row>91</xdr:row>
          <xdr:rowOff>76200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94</xdr:row>
          <xdr:rowOff>144780</xdr:rowOff>
        </xdr:from>
        <xdr:to>
          <xdr:col>11</xdr:col>
          <xdr:colOff>426720</xdr:colOff>
          <xdr:row>112</xdr:row>
          <xdr:rowOff>30480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116</xdr:row>
          <xdr:rowOff>30480</xdr:rowOff>
        </xdr:from>
        <xdr:to>
          <xdr:col>11</xdr:col>
          <xdr:colOff>441960</xdr:colOff>
          <xdr:row>124</xdr:row>
          <xdr:rowOff>83820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17</xdr:col>
          <xdr:colOff>60960</xdr:colOff>
          <xdr:row>36</xdr:row>
          <xdr:rowOff>121920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556260</xdr:colOff>
          <xdr:row>1</xdr:row>
          <xdr:rowOff>0</xdr:rowOff>
        </xdr:from>
        <xdr:to>
          <xdr:col>15</xdr:col>
          <xdr:colOff>480060</xdr:colOff>
          <xdr:row>36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9132\Google%20Drive\ExcelAnswerKeys\ExcelRedo\Tweak\Week1\TheModelW1withAdditional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 refreshError="1"/>
      <sheetData sheetId="1" refreshError="1">
        <row r="2">
          <cell r="B2">
            <v>100000</v>
          </cell>
        </row>
        <row r="21">
          <cell r="B21">
            <v>60000</v>
          </cell>
        </row>
        <row r="22">
          <cell r="B22" t="str">
            <v>—</v>
          </cell>
        </row>
      </sheetData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90F233BC-85A6-4760-A7AF-3F0A27835E7D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9FFE7-031C-4BB8-BD7B-73EC8E8379A9}" name="Table1" displayName="Table1" ref="A7:P180" totalsRowShown="0" headerRowDxfId="62" headerRowBorderDxfId="61" tableBorderDxfId="60" totalsRowBorderDxfId="59">
  <autoFilter ref="A7:P180" xr:uid="{E989FFE7-031C-4BB8-BD7B-73EC8E8379A9}"/>
  <tableColumns count="16">
    <tableColumn id="1" xr3:uid="{8746CBD2-352C-4FB2-B735-3C80A9101E03}" name="Index" dataDxfId="58">
      <calculatedColumnFormula>A7+1</calculatedColumnFormula>
    </tableColumn>
    <tableColumn id="2" xr3:uid="{CCBA0368-DDE3-4C18-B157-6489467469AA}" name="Time From Valuation" dataDxfId="1">
      <calculatedColumnFormula>0</calculatedColumnFormula>
    </tableColumn>
    <tableColumn id="3" xr3:uid="{B42F0FC7-F313-4AD9-B988-372B9E5AF33E}" name="Purchase Payments" dataDxfId="57">
      <calculatedColumnFormula>S8</calculatedColumnFormula>
    </tableColumn>
    <tableColumn id="4" xr3:uid="{D8804332-74C8-4281-B927-B99A4100E1D5}" name="Withdrawal Taken  " dataDxfId="56">
      <calculatedColumnFormula>T8</calculatedColumnFormula>
    </tableColumn>
    <tableColumn id="5" xr3:uid="{5FDE0844-F4FD-4B8B-8E26-42228527CCC9}" name="Is Activation" dataDxfId="0">
      <calculatedColumnFormula>IF(Table1[[#This Row],[Assumed Contract Value ]]&gt;0.1,Table1[[#This Row],[Time From Valuation]]&gt;=Activation_Time,0)</calculatedColumnFormula>
    </tableColumn>
    <tableColumn id="6" xr3:uid="{1F676914-9877-41DF-B29B-4C75641FE730}" name="Assumed Contract Value " dataDxfId="55"/>
    <tableColumn id="7" xr3:uid="{01F39826-2714-4B4F-8018-72AA0BF8D1D7}" name="Is Anniversery" dataDxfId="54">
      <calculatedColumnFormula>Table1[[#This Row],[Time From Valuation]]=INT(Table1[[#This Row],[Time From Valuation]])</calculatedColumnFormula>
    </tableColumn>
    <tableColumn id="8" xr3:uid="{ACF76B9B-E69F-4064-A959-CC2FB8100E58}" name="Anniversary Value  " dataDxfId="53">
      <calculatedColumnFormula>_xlfn.LET(_xlpm.Anniversery_Value,,Assumed_Contract_Value),IF(Is_Anniversery,Anniversery_Value=Assumed_Contract_Value,0)</calculatedColumnFormula>
    </tableColumn>
    <tableColumn id="9" xr3:uid="{BE425962-5996-433A-88E0-0EB2D8C237DE}" name="Income Credit Base" dataDxfId="52"/>
    <tableColumn id="10" xr3:uid="{911F8F8A-CF2A-4D88-A316-ED5B6C0A80E9}" name="Income Credit" dataDxfId="51">
      <calculatedColumnFormula>IF(AND(Table1[[#This Row],[Is Activation]]=FALSE,Table1[[#This Row],[Is Anniversery]]=TRUE),Table1[[#This Row],[Income Credit Base]]*ICP,0)</calculatedColumnFormula>
    </tableColumn>
    <tableColumn id="16" xr3:uid="{BB723885-944A-42A8-BE54-B6301EF239B5}" name="Income Base" dataDxfId="50">
      <calculatedColumnFormula>OFFSET(Table1[[#This Row],[Income Base]],-1,0)+Table1[[#This Row],[Purchase Payments]]+OFFSET(Table1[[#This Row],[Income Credit]],-1,0)</calculatedColumnFormula>
    </tableColumn>
    <tableColumn id="17" xr3:uid="{A70BDF7B-DD67-4531-9AC1-2E47C9715339}" name="Withdrawal Penalty Before Activation" dataDxfId="49">
      <calculatedColumnFormula>IF(NOT(Table1[[#This Row],[Is Activation]]),(Table1[[#This Row],[Withdrawal Taken  ]]/Table1[[#This Row],[Assumed Contract Value ]]),0)</calculatedColumnFormula>
    </tableColumn>
    <tableColumn id="15" xr3:uid="{2753BF05-3610-405A-A38D-53DAEE0D08E8}" name="Withdrawal Penalty After Activation" dataDxfId="48">
      <calculatedColumnFormula>IF(Table1[[#This Row],[Is Activation]],ABS(Table1[[#This Row],[Withdrawal Taken  ]]-Table1[[#This Row],[Maximum Annual Withdrawal Amount upon Activation]]),0)</calculatedColumnFormula>
    </tableColumn>
    <tableColumn id="12" xr3:uid="{E65F505B-4E1C-4D3C-93F4-2423DA4885B9}" name="Maximum Annual Withdrawal Amount upon Activation" dataDxfId="47" dataCellStyle="Comma">
      <calculatedColumnFormula>IF(NOT(Table1[[#This Row],[Has Lifetime Income Started]]),Table1[[#This Row],[Income Base]]*MAW,0)</calculatedColumnFormula>
    </tableColumn>
    <tableColumn id="13" xr3:uid="{F7A49EF0-54FC-4B84-B3D1-6732DB8CFD1E}" name="Protected Income Payment" dataDxfId="46" dataCellStyle="Comma">
      <calculatedColumnFormula>IF(AND(Table1[[#This Row],[Has Lifetime Income Started]],Table1[[#This Row],[Is Anniversery]]),Table1[[#This Row],[Income Base]]*PIP,0)</calculatedColumnFormula>
    </tableColumn>
    <tableColumn id="14" xr3:uid="{646C85AC-84AD-40CF-9719-E6F2178FFF14}" name="Has Lifetime Income Started" dataDxfId="45" dataCellStyle="Comma">
      <calculatedColumnFormula>Assumed_Contract_Value2&lt;0.1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6FE7A1-A493-43F8-BE82-F34FFE4E34D1}" name="Table17" displayName="Table17" ref="A56:P79" totalsRowShown="0" headerRowDxfId="41" headerRowBorderDxfId="40" tableBorderDxfId="39" totalsRowBorderDxfId="38">
  <autoFilter ref="A56:P79" xr:uid="{9B6FE7A1-A493-43F8-BE82-F34FFE4E34D1}"/>
  <tableColumns count="16">
    <tableColumn id="1" xr3:uid="{D777F4AF-2E4B-4A6D-A9F4-FAFA94B1B9ED}" name="Index" dataDxfId="37">
      <calculatedColumnFormula>A56+1</calculatedColumnFormula>
    </tableColumn>
    <tableColumn id="2" xr3:uid="{00CE05DB-B72A-4742-9A94-88FAA05EBCC6}" name="Time From Valuation" dataDxfId="36">
      <calculatedColumnFormula>R57</calculatedColumnFormula>
    </tableColumn>
    <tableColumn id="3" xr3:uid="{B1129A5A-079A-459E-90A4-3A029500F7E1}" name="Purchase Payments" dataDxfId="35">
      <calculatedColumnFormula>S57</calculatedColumnFormula>
    </tableColumn>
    <tableColumn id="4" xr3:uid="{F503E352-6A6E-4652-87B8-C7182BC18081}" name="Withdrawal Taken  " dataDxfId="34">
      <calculatedColumnFormula>T57</calculatedColumnFormula>
    </tableColumn>
    <tableColumn id="5" xr3:uid="{6AAB57DE-57BD-4227-981E-2DE7E50D2A39}" name="Is Activation" dataDxfId="33">
      <calculatedColumnFormula>Table17[[#This Row],[Time From Valuation]]&gt;=Activation_Time</calculatedColumnFormula>
    </tableColumn>
    <tableColumn id="6" xr3:uid="{14303F1F-8B53-4728-9697-C64CFA31A5F0}" name="Assumed Contract Value " dataDxfId="32"/>
    <tableColumn id="7" xr3:uid="{7AF56481-D8DE-4B6F-9E63-1A9B738230A0}" name="Is Anniversery" dataDxfId="31">
      <calculatedColumnFormula>Table17[[#This Row],[Time From Valuation]]=INT(Table17[[#This Row],[Time From Valuation]])</calculatedColumnFormula>
    </tableColumn>
    <tableColumn id="8" xr3:uid="{EB1FF057-32EC-4E23-B084-E83219764F4A}" name="Anniversary Value  " dataDxfId="30">
      <calculatedColumnFormula>_xlfn.LET(_xlpm.Anniversery_Value,,Assumed_Contract_Value),IF(Is_Anniversery,Anniversery_Value=Assumed_Contract_Value,0)</calculatedColumnFormula>
    </tableColumn>
    <tableColumn id="9" xr3:uid="{3B0A4327-2993-4040-92BD-724C5405A981}" name="Income Credit Base" dataDxfId="29"/>
    <tableColumn id="10" xr3:uid="{B4D5A58B-6042-4AEA-B2B9-7ABC7B04F417}" name="Income Credit" dataDxfId="28">
      <calculatedColumnFormula>IF(AND(Table17[[#This Row],[Is Activation]]=FALSE,Table17[[#This Row],[Is Anniversery]]=TRUE),Table17[[#This Row],[Income Credit Base]]*ICP,0)</calculatedColumnFormula>
    </tableColumn>
    <tableColumn id="16" xr3:uid="{D694C5A9-3FDB-4819-869D-FAF7DDA45251}" name="Income Base" dataDxfId="27">
      <calculatedColumnFormula>OFFSET(Table17[[#This Row],[Income Base]],-1,0)+Table17[[#This Row],[Purchase Payments]]+OFFSET(Table17[[#This Row],[Income Credit]],-1,0)</calculatedColumnFormula>
    </tableColumn>
    <tableColumn id="17" xr3:uid="{4C51DF31-CDF4-4BA6-BD61-D6D4B110080B}" name="Withdrawal Penalty Before Activation" dataDxfId="26">
      <calculatedColumnFormula>IF(NOT(Table17[[#This Row],[Is Activation]]),(Table17[[#This Row],[Withdrawal Taken  ]]/Table17[[#This Row],[Assumed Contract Value ]]),0)</calculatedColumnFormula>
    </tableColumn>
    <tableColumn id="15" xr3:uid="{19C5C1C9-5DEE-40DB-AB80-13BA0D23FC34}" name="Withdrawal Penalty After Activation" dataDxfId="25">
      <calculatedColumnFormula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calculatedColumnFormula>
    </tableColumn>
    <tableColumn id="12" xr3:uid="{4A97D961-191F-4426-B182-F8FA73BC26F0}" name="Maximum Annual Withdrawal Amount upon Activation" dataDxfId="24" dataCellStyle="Comma">
      <calculatedColumnFormula>IF(NOT(Table17[[#This Row],[Has Lifetime Income Started]]),Table17[[#This Row],[Income Base]]*MAW,0)</calculatedColumnFormula>
    </tableColumn>
    <tableColumn id="13" xr3:uid="{642BCBF9-9F36-4F05-9099-EE436B89ADB8}" name="Protected Income Payment" dataDxfId="23" dataCellStyle="Comma">
      <calculatedColumnFormula>IF(AND(Table17[[#This Row],[Has Lifetime Income Started]],Table17[[#This Row],[Is Anniversery]]),Table17[[#This Row],[Income Base]]*PIP_2,0)</calculatedColumnFormula>
    </tableColumn>
    <tableColumn id="14" xr3:uid="{58E94891-5F64-4491-B07D-20B89DE873A9}" name="Has Lifetime Income Started" dataDxfId="22" dataCellStyle="Comma">
      <calculatedColumnFormula>Table17[[#This Row],[Assumed Contract Value ]]&lt;0.1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A28F0-407A-4DA8-A159-C9E98EC280BA}" name="TestCases" displayName="TestCases" ref="A1:Q18" totalsRowShown="0" headerRowDxfId="21" tableBorderDxfId="20">
  <autoFilter ref="A1:Q18" xr:uid="{BDFA28F0-407A-4DA8-A159-C9E98EC280BA}"/>
  <tableColumns count="17">
    <tableColumn id="1" xr3:uid="{3C5BCC01-7B15-432D-922A-72E4E8B0F22B}" name="Test" dataDxfId="19"/>
    <tableColumn id="2" xr3:uid="{2698880F-B7BB-4B7E-BFA5-B32A2164B6A7}" name="Test Name" dataDxfId="18"/>
    <tableColumn id="3" xr3:uid="{EBED3377-CFC2-4921-BE73-D69615CCAF9F}" name="Use Base Case" dataDxfId="17"/>
    <tableColumn id="4" xr3:uid="{6EA5DDC6-4E83-4FFA-834B-9D05577DE14B}" name="Valuation Date" dataDxfId="16"/>
    <tableColumn id="5" xr3:uid="{1BF24AF1-6996-4A1A-9CCA-25CAFCFEF34C}" name="Primary Birthdate" dataDxfId="15"/>
    <tableColumn id="6" xr3:uid="{E07AA4A8-87AA-4489-A2EC-B3FA67B99A3A}" name="Primary Gender" dataDxfId="14"/>
    <tableColumn id="7" xr3:uid="{BF50F656-9AA4-45B7-83AF-9AE4ECEC0719}" name="Secondary Birthdate" dataDxfId="13"/>
    <tableColumn id="8" xr3:uid="{CDC8A9F8-7415-4424-9DC7-819994B64A97}" name="Secondary Gender" dataDxfId="12"/>
    <tableColumn id="9" xr3:uid="{BC8BC33A-33FB-4546-A5D2-E39963F580D9}" name="Benefit Effective Date " dataDxfId="11"/>
    <tableColumn id="10" xr3:uid="{68188D4F-D924-4817-9119-A3BA775BD804}" name="Initial Purchase Payment " dataDxfId="10"/>
    <tableColumn id="11" xr3:uid="{35415BB9-6C7D-4EE5-8BDA-6727385A34AC}" name="Withdrawal Activation Date" dataDxfId="9"/>
    <tableColumn id="12" xr3:uid="{AC693910-58B8-46BD-97D2-1E66950819A9}" name="Annuity Income Option" dataDxfId="8"/>
    <tableColumn id="13" xr3:uid="{B9FB4E06-331D-428A-9F46-D7A2B9B5E6E6}" name="Income Credit Percentage " dataDxfId="7"/>
    <tableColumn id="14" xr3:uid="{42BA1DAA-1293-48BA-90CA-561BBC60AA20}" name="Current Income Base" dataDxfId="6"/>
    <tableColumn id="15" xr3:uid="{B816D909-FB67-494D-BA96-9BE5E151A068}" name="Current Income Base Credit" dataDxfId="5"/>
    <tableColumn id="16" xr3:uid="{2DE0EA46-1071-448D-9DE4-5FBF15F7EA0B}" name="Withdrawal Amount" dataDxfId="4"/>
    <tableColumn id="17" xr3:uid="{EACB5392-3CC7-45A7-A45A-3CFE3D54D7A2}" name="Current Contract Value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0-12-19T22:29:29.51" personId="{90F233BC-85A6-4760-A7AF-3F0A27835E7D}" id="{EC4F5A77-39B2-486F-A5C7-9CD410C05C70}">
    <text>2</text>
  </threadedComment>
  <threadedComment ref="G11" dT="2020-12-19T22:29:29.51" personId="{90F233BC-85A6-4760-A7AF-3F0A27835E7D}" id="{822B5339-6A40-4948-A347-1E1CC3CDB763}">
    <text>2</text>
  </threadedComment>
  <threadedComment ref="E12" dT="2020-12-19T22:29:29.51" personId="{90F233BC-85A6-4760-A7AF-3F0A27835E7D}" id="{8A572544-7F3D-409C-BB99-96F1461DA251}">
    <text>2</text>
  </threadedComment>
  <threadedComment ref="G12" dT="2020-12-19T22:29:29.51" personId="{90F233BC-85A6-4760-A7AF-3F0A27835E7D}" id="{24E4D7FF-50C7-4156-8B13-0AD38B7C843F}">
    <text>2</text>
  </threadedComment>
  <threadedComment ref="E15" dT="2020-12-19T22:31:23.93" personId="{90F233BC-85A6-4760-A7AF-3F0A27835E7D}" id="{C20710E4-E65F-4DA4-8079-944C0D3E5014}">
    <text>3</text>
  </threadedComment>
  <threadedComment ref="G15" dT="2020-12-19T22:31:23.93" personId="{90F233BC-85A6-4760-A7AF-3F0A27835E7D}" id="{E1438B1A-208C-4AE8-8827-451A453B4213}">
    <text>3</text>
  </threadedComment>
  <threadedComment ref="E16" dT="2020-12-19T22:31:23.93" personId="{90F233BC-85A6-4760-A7AF-3F0A27835E7D}" id="{15A483A8-E232-42E2-9DD8-1A6EDD1DA730}">
    <text>3</text>
  </threadedComment>
  <threadedComment ref="G16" dT="2020-12-19T22:31:23.93" personId="{90F233BC-85A6-4760-A7AF-3F0A27835E7D}" id="{B785FA58-9277-4E20-9F2D-9CF625E351C4}">
    <text>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4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302F-7D29-42AA-B5FE-A74E5682621C}">
  <sheetPr>
    <tabColor theme="5" tint="0.79998168889431442"/>
  </sheetPr>
  <dimension ref="A1"/>
  <sheetViews>
    <sheetView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579120</xdr:colOff>
                <xdr:row>1</xdr:row>
                <xdr:rowOff>60960</xdr:rowOff>
              </from>
              <to>
                <xdr:col>18</xdr:col>
                <xdr:colOff>114300</xdr:colOff>
                <xdr:row>46</xdr:row>
                <xdr:rowOff>175260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4F5-B572-4B40-A28E-1EE9F560A0DB}">
  <dimension ref="A1:AN180"/>
  <sheetViews>
    <sheetView tabSelected="1" topLeftCell="B7" workbookViewId="0">
      <selection activeCell="F9" sqref="F9"/>
    </sheetView>
  </sheetViews>
  <sheetFormatPr defaultRowHeight="14.4" x14ac:dyDescent="0.3"/>
  <cols>
    <col min="2" max="2" width="36.109375" customWidth="1"/>
    <col min="3" max="3" width="13.109375" customWidth="1"/>
    <col min="4" max="4" width="18.109375" customWidth="1"/>
    <col min="5" max="5" width="12.88671875" customWidth="1"/>
    <col min="6" max="6" width="13.109375" customWidth="1"/>
    <col min="7" max="7" width="11.6640625" customWidth="1"/>
    <col min="8" max="8" width="14.5546875" customWidth="1"/>
    <col min="9" max="9" width="11.88671875" customWidth="1"/>
    <col min="10" max="10" width="14.6640625" customWidth="1"/>
    <col min="11" max="11" width="13.5546875" customWidth="1"/>
    <col min="12" max="12" width="17.6640625" customWidth="1"/>
    <col min="13" max="13" width="19.77734375" customWidth="1"/>
    <col min="14" max="14" width="12.33203125" bestFit="1" customWidth="1"/>
    <col min="15" max="15" width="10.5546875" bestFit="1" customWidth="1"/>
    <col min="16" max="18" width="10.5546875" customWidth="1"/>
    <col min="19" max="19" width="12" customWidth="1"/>
    <col min="20" max="20" width="10.5546875" customWidth="1"/>
    <col min="21" max="21" width="12" customWidth="1"/>
    <col min="22" max="24" width="10.5546875" customWidth="1"/>
    <col min="25" max="25" width="11.88671875" customWidth="1"/>
    <col min="26" max="26" width="11.5546875" bestFit="1" customWidth="1"/>
    <col min="27" max="32" width="10.5546875" customWidth="1"/>
    <col min="33" max="33" width="12.88671875" customWidth="1"/>
    <col min="34" max="35" width="11.5546875" bestFit="1" customWidth="1"/>
    <col min="36" max="36" width="10.5546875" bestFit="1" customWidth="1"/>
    <col min="37" max="37" width="13.6640625" customWidth="1"/>
    <col min="38" max="38" width="11.88671875" customWidth="1"/>
  </cols>
  <sheetData>
    <row r="1" spans="1:40" x14ac:dyDescent="0.3">
      <c r="B1" s="26" t="s">
        <v>20</v>
      </c>
      <c r="C1" t="s">
        <v>3</v>
      </c>
      <c r="D1" s="26" t="s">
        <v>23</v>
      </c>
      <c r="E1" s="26"/>
      <c r="F1" s="31">
        <v>100000</v>
      </c>
      <c r="G1" s="31"/>
    </row>
    <row r="2" spans="1:40" ht="18" x14ac:dyDescent="0.35">
      <c r="B2" s="26" t="s">
        <v>13</v>
      </c>
      <c r="C2" s="27">
        <v>4.5</v>
      </c>
    </row>
    <row r="3" spans="1:40" x14ac:dyDescent="0.3">
      <c r="B3" s="26" t="s">
        <v>17</v>
      </c>
      <c r="C3" s="1">
        <v>5.2499999999999998E-2</v>
      </c>
    </row>
    <row r="4" spans="1:40" x14ac:dyDescent="0.3">
      <c r="B4" s="26" t="s">
        <v>18</v>
      </c>
      <c r="C4">
        <v>65</v>
      </c>
    </row>
    <row r="5" spans="1:40" ht="15" thickBot="1" x14ac:dyDescent="0.35">
      <c r="B5" s="26" t="s">
        <v>19</v>
      </c>
      <c r="C5" s="1">
        <v>6.25E-2</v>
      </c>
    </row>
    <row r="6" spans="1:40" ht="15" thickBot="1" x14ac:dyDescent="0.35">
      <c r="B6" s="26" t="s">
        <v>11</v>
      </c>
      <c r="C6" s="8">
        <v>0.04</v>
      </c>
      <c r="O6" s="78" t="s">
        <v>16</v>
      </c>
      <c r="P6" s="79"/>
      <c r="Q6" s="79"/>
      <c r="R6" s="79"/>
      <c r="S6" s="79"/>
      <c r="T6" s="79"/>
      <c r="U6" s="79"/>
      <c r="V6" s="79"/>
      <c r="W6" s="79"/>
      <c r="X6" s="80"/>
    </row>
    <row r="7" spans="1:40" ht="71.25" customHeight="1" x14ac:dyDescent="0.3">
      <c r="A7" s="38" t="s">
        <v>21</v>
      </c>
      <c r="B7" s="39" t="s">
        <v>22</v>
      </c>
      <c r="C7" s="40" t="s">
        <v>12</v>
      </c>
      <c r="D7" s="40" t="s">
        <v>7</v>
      </c>
      <c r="E7" s="40" t="s">
        <v>24</v>
      </c>
      <c r="F7" s="40" t="s">
        <v>8</v>
      </c>
      <c r="G7" s="40" t="s">
        <v>25</v>
      </c>
      <c r="H7" s="40" t="s">
        <v>9</v>
      </c>
      <c r="I7" s="40" t="s">
        <v>14</v>
      </c>
      <c r="J7" s="40" t="s">
        <v>1</v>
      </c>
      <c r="K7" s="40" t="s">
        <v>0</v>
      </c>
      <c r="L7" s="40" t="s">
        <v>27</v>
      </c>
      <c r="M7" s="40" t="s">
        <v>28</v>
      </c>
      <c r="N7" s="40" t="s">
        <v>4</v>
      </c>
      <c r="O7" s="40" t="s">
        <v>11</v>
      </c>
      <c r="P7" s="41" t="s">
        <v>26</v>
      </c>
      <c r="Q7" s="28" t="s">
        <v>15</v>
      </c>
      <c r="R7" s="30" t="s">
        <v>22</v>
      </c>
      <c r="S7" s="19" t="s">
        <v>12</v>
      </c>
      <c r="T7" s="19" t="s">
        <v>7</v>
      </c>
      <c r="U7" s="19" t="s">
        <v>8</v>
      </c>
      <c r="V7" s="19" t="s">
        <v>9</v>
      </c>
      <c r="W7" s="19" t="s">
        <v>10</v>
      </c>
      <c r="X7" s="19" t="s">
        <v>5</v>
      </c>
      <c r="Y7" s="19" t="s">
        <v>6</v>
      </c>
      <c r="Z7" s="19" t="s">
        <v>4</v>
      </c>
      <c r="AA7" s="20" t="s">
        <v>11</v>
      </c>
      <c r="AB7" s="3"/>
      <c r="AC7" s="3"/>
      <c r="AD7" s="3"/>
      <c r="AE7" s="3"/>
      <c r="AF7" s="3"/>
      <c r="AG7" s="3"/>
      <c r="AI7" s="3" t="s">
        <v>9</v>
      </c>
      <c r="AJ7" s="3" t="s">
        <v>10</v>
      </c>
      <c r="AK7" s="3" t="s">
        <v>5</v>
      </c>
      <c r="AL7" s="3" t="s">
        <v>6</v>
      </c>
      <c r="AM7" s="3" t="s">
        <v>4</v>
      </c>
      <c r="AN7" s="3" t="s">
        <v>11</v>
      </c>
    </row>
    <row r="8" spans="1:40" x14ac:dyDescent="0.3">
      <c r="A8" s="32">
        <v>0</v>
      </c>
      <c r="B8" s="29">
        <f>0</f>
        <v>0</v>
      </c>
      <c r="C8" s="21">
        <f>S8</f>
        <v>100000</v>
      </c>
      <c r="D8" s="21">
        <f>T8</f>
        <v>0</v>
      </c>
      <c r="E8" s="21" t="b">
        <f>IF(Table1[[#This Row],[Assumed Contract Value ]]&gt;0.1,Table1[[#This Row],[Time From Valuation]]&gt;=Activation_Time,0)</f>
        <v>0</v>
      </c>
      <c r="F8" s="21">
        <f>Current_Contract</f>
        <v>100000</v>
      </c>
      <c r="G8" s="21" t="b">
        <f>Table1[[#This Row],[Time From Valuation]]=INT(Table1[[#This Row],[Time From Valuation]])</f>
        <v>1</v>
      </c>
      <c r="H8" s="7">
        <v>0</v>
      </c>
      <c r="I8" s="7">
        <f>Current_IBC</f>
        <v>95325.473432383646</v>
      </c>
      <c r="J8" s="7">
        <v>0</v>
      </c>
      <c r="K8" s="7">
        <f>Current_Income_Base</f>
        <v>95325.473432383646</v>
      </c>
      <c r="L8" s="42">
        <f>IF(NOT(Table1[[#This Row],[Is Activation]]),(Table1[[#This Row],[Withdrawal Taken  ]]/Table1[[#This Row],[Assumed Contract Value ]]),0)</f>
        <v>0</v>
      </c>
      <c r="M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" s="5">
        <f>IF(NOT(Table1[[#This Row],[Has Lifetime Income Started]]),Table1[[#This Row],[Income Base]]*MAW,0)</f>
        <v>5957.8420895239778</v>
      </c>
      <c r="O8" s="9">
        <f>IF(AND(Table1[[#This Row],[Has Lifetime Income Started]],Table1[[#This Row],[Is Anniversery]]),Table1[[#This Row],[Income Base]]*PIP,0)</f>
        <v>0</v>
      </c>
      <c r="P8" s="33" t="b">
        <f t="shared" ref="P8:P71" si="0">Assumed_Contract_Value2&lt;0.1</f>
        <v>0</v>
      </c>
      <c r="Q8" s="2"/>
      <c r="R8" s="22">
        <v>0</v>
      </c>
      <c r="S8" s="23">
        <v>100000</v>
      </c>
      <c r="T8" s="23">
        <v>0</v>
      </c>
      <c r="U8" s="23">
        <v>100000</v>
      </c>
      <c r="V8" s="12">
        <v>0</v>
      </c>
      <c r="W8" s="11">
        <v>100000</v>
      </c>
      <c r="X8" s="11">
        <v>100000</v>
      </c>
      <c r="Y8" s="11">
        <v>0</v>
      </c>
      <c r="Z8" s="11">
        <v>6250</v>
      </c>
      <c r="AA8" s="14">
        <v>0</v>
      </c>
      <c r="AB8" s="10"/>
      <c r="AC8" s="10"/>
      <c r="AD8" s="10"/>
      <c r="AE8" s="10"/>
      <c r="AF8" s="10"/>
      <c r="AG8" s="10"/>
      <c r="AI8" s="4"/>
      <c r="AJ8" s="4">
        <v>100000</v>
      </c>
      <c r="AK8" s="4">
        <v>100000</v>
      </c>
      <c r="AL8" s="4">
        <v>0</v>
      </c>
      <c r="AM8" s="4">
        <v>6250</v>
      </c>
      <c r="AN8" s="4">
        <v>0</v>
      </c>
    </row>
    <row r="9" spans="1:40" x14ac:dyDescent="0.3">
      <c r="A9" s="32">
        <f>A8+1</f>
        <v>1</v>
      </c>
      <c r="B9" s="29">
        <f>B8+0.5</f>
        <v>0.5</v>
      </c>
      <c r="C9" s="21">
        <f t="shared" ref="C9:C30" si="1">S9</f>
        <v>60000</v>
      </c>
      <c r="D9" s="21">
        <f t="shared" ref="D9:D30" si="2">T9</f>
        <v>0</v>
      </c>
      <c r="E9" s="21" t="b">
        <f>IF(Table1[[#This Row],[Assumed Contract Value ]]&gt;0.1,Table1[[#This Row],[Time From Valuation]]&gt;=Activation_Time,0)</f>
        <v>0</v>
      </c>
      <c r="F9" s="21">
        <f>U9</f>
        <v>165000</v>
      </c>
      <c r="G9" s="21" t="b">
        <f>Table1[[#This Row],[Time From Valuation]]=INT(Table1[[#This Row],[Time From Valuation]])</f>
        <v>0</v>
      </c>
      <c r="H9" s="7">
        <f>IF((Table1[[#This Row],[Is Anniversery]]), Table1[[#This Row],[Assumed Contract Value ]],0)</f>
        <v>0</v>
      </c>
      <c r="I9" s="7">
        <f ca="1">IF(NOT(Table1[[#This Row],[Is Activation]]),OFFSET(Table1[[#This Row],[Income Credit Base]],-1,0)+Table1[[#This Row],[Purchase Payments]]+Table1[[#This Row],[Income Credit]],0)</f>
        <v>155325.47343238365</v>
      </c>
      <c r="J9" s="7">
        <f ca="1">IF(AND(Table1[[#This Row],[Is Activation]]=FALSE,Table1[[#This Row],[Is Anniversery]]=TRUE),OFFSET(Table1[[#This Row],[Income Credit Base]],-1,0)*ICP,0)</f>
        <v>0</v>
      </c>
      <c r="K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155325.47343238365</v>
      </c>
      <c r="L9" s="42">
        <f>IF(NOT(Table1[[#This Row],[Is Activation]]),(Table1[[#This Row],[Withdrawal Taken  ]]/Table1[[#This Row],[Assumed Contract Value ]]),0)</f>
        <v>0</v>
      </c>
      <c r="M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" s="5">
        <f ca="1">IF(NOT(Table1[[#This Row],[Has Lifetime Income Started]]),Table1[[#This Row],[Income Base]]*MAW,0)</f>
        <v>9707.8420895239778</v>
      </c>
      <c r="O9" s="9">
        <f>IF(AND(Table1[[#This Row],[Has Lifetime Income Started]],Table1[[#This Row],[Is Anniversery]]),Table1[[#This Row],[Income Base]]*PIP,0)</f>
        <v>0</v>
      </c>
      <c r="P9" s="33" t="b">
        <f t="shared" si="0"/>
        <v>0</v>
      </c>
      <c r="Q9" s="2"/>
      <c r="R9" s="22">
        <f>R8+0.5</f>
        <v>0.5</v>
      </c>
      <c r="S9" s="23">
        <v>60000</v>
      </c>
      <c r="T9" s="23">
        <v>0</v>
      </c>
      <c r="U9" s="23">
        <v>165000</v>
      </c>
      <c r="V9" s="12">
        <v>0</v>
      </c>
      <c r="W9" s="11">
        <v>160000</v>
      </c>
      <c r="X9" s="11">
        <v>160000</v>
      </c>
      <c r="Y9" s="11">
        <v>0</v>
      </c>
      <c r="Z9" s="11">
        <v>10000</v>
      </c>
      <c r="AA9" s="14">
        <v>0</v>
      </c>
      <c r="AB9" s="10"/>
      <c r="AC9" s="10"/>
      <c r="AD9" s="10"/>
      <c r="AE9" s="10"/>
      <c r="AF9" s="10"/>
      <c r="AG9" s="10"/>
      <c r="AI9" s="4"/>
      <c r="AJ9" s="4">
        <v>160000</v>
      </c>
      <c r="AK9" s="4">
        <v>160000</v>
      </c>
      <c r="AL9" s="4">
        <v>0</v>
      </c>
      <c r="AM9" s="4">
        <v>10000</v>
      </c>
      <c r="AN9" s="4">
        <v>0</v>
      </c>
    </row>
    <row r="10" spans="1:40" x14ac:dyDescent="0.3">
      <c r="A10" s="32">
        <f t="shared" ref="A10:A73" si="3">A9+1</f>
        <v>2</v>
      </c>
      <c r="B10" s="29">
        <f t="shared" ref="B10:B73" si="4">B9+0.5</f>
        <v>1</v>
      </c>
      <c r="C10" s="21">
        <f t="shared" si="1"/>
        <v>0</v>
      </c>
      <c r="D10" s="21">
        <f t="shared" si="2"/>
        <v>0</v>
      </c>
      <c r="E10" s="21" t="b">
        <f>IF(Table1[[#This Row],[Assumed Contract Value ]]&gt;0.1,Table1[[#This Row],[Time From Valuation]]&gt;=Activation_Time,0)</f>
        <v>0</v>
      </c>
      <c r="F10" s="21">
        <f t="shared" ref="F8:F28" si="5">U10</f>
        <v>170000</v>
      </c>
      <c r="G10" s="21" t="b">
        <f>Table1[[#This Row],[Time From Valuation]]=INT(Table1[[#This Row],[Time From Valuation]])</f>
        <v>1</v>
      </c>
      <c r="H10" s="7">
        <f>IF((Table1[[#This Row],[Is Anniversery]]), Table1[[#This Row],[Assumed Contract Value ]],0)</f>
        <v>170000</v>
      </c>
      <c r="I10" s="7">
        <f ca="1">IF(NOT(Table1[[#This Row],[Is Activation]]),OFFSET(Table1[[#This Row],[Income Credit Base]],-1,0)+Table1[[#This Row],[Purchase Payments]]+Table1[[#This Row],[Income Credit]],0)</f>
        <v>163480.06078758379</v>
      </c>
      <c r="J10" s="7">
        <f ca="1">IF(AND(Table1[[#This Row],[Is Activation]]=FALSE,Table1[[#This Row],[Is Anniversery]]=TRUE),OFFSET(Table1[[#This Row],[Income Credit Base]],-1,0)*ICP,0)</f>
        <v>8154.5873552001412</v>
      </c>
      <c r="K1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170000</v>
      </c>
      <c r="L10" s="42">
        <f>IF(NOT(Table1[[#This Row],[Is Activation]]),(Table1[[#This Row],[Withdrawal Taken  ]]/Table1[[#This Row],[Assumed Contract Value ]]),0)</f>
        <v>0</v>
      </c>
      <c r="M1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" s="5">
        <f ca="1">IF(NOT(Table1[[#This Row],[Has Lifetime Income Started]]),Table1[[#This Row],[Income Base]]*MAW,0)</f>
        <v>10625</v>
      </c>
      <c r="O10" s="9">
        <f>IF(AND(Table1[[#This Row],[Has Lifetime Income Started]],Table1[[#This Row],[Is Anniversery]]),Table1[[#This Row],[Income Base]]*PIP,0)</f>
        <v>0</v>
      </c>
      <c r="P10" s="33" t="b">
        <f t="shared" si="0"/>
        <v>0</v>
      </c>
      <c r="Q10" s="2"/>
      <c r="R10" s="22">
        <f t="shared" ref="R10:R30" si="6">R9+0.5</f>
        <v>1</v>
      </c>
      <c r="S10" s="23">
        <v>0</v>
      </c>
      <c r="T10" s="23">
        <v>0</v>
      </c>
      <c r="U10" s="23">
        <v>170000</v>
      </c>
      <c r="V10" s="12">
        <v>170000</v>
      </c>
      <c r="W10" s="11">
        <v>170000</v>
      </c>
      <c r="X10" s="11">
        <v>170000</v>
      </c>
      <c r="Y10" s="11">
        <v>8400</v>
      </c>
      <c r="Z10" s="11">
        <v>10625</v>
      </c>
      <c r="AA10" s="14">
        <v>0</v>
      </c>
      <c r="AB10" s="10"/>
      <c r="AC10" s="10"/>
      <c r="AD10" s="10"/>
      <c r="AE10" s="10"/>
      <c r="AF10" s="10"/>
      <c r="AG10" s="10"/>
      <c r="AI10" s="4">
        <v>170000</v>
      </c>
      <c r="AJ10" s="4">
        <v>170000</v>
      </c>
      <c r="AK10" s="4">
        <v>170000</v>
      </c>
      <c r="AL10" s="4">
        <v>13912.5</v>
      </c>
      <c r="AM10" s="4">
        <v>10625</v>
      </c>
      <c r="AN10" s="4">
        <v>0</v>
      </c>
    </row>
    <row r="11" spans="1:40" x14ac:dyDescent="0.3">
      <c r="A11" s="32">
        <f t="shared" si="3"/>
        <v>3</v>
      </c>
      <c r="B11" s="29">
        <f t="shared" si="4"/>
        <v>1.5</v>
      </c>
      <c r="C11" s="21">
        <f t="shared" si="1"/>
        <v>90000</v>
      </c>
      <c r="D11" s="21">
        <f t="shared" si="2"/>
        <v>0</v>
      </c>
      <c r="E11" s="21" t="b">
        <f>IF(Table1[[#This Row],[Assumed Contract Value ]]&gt;0.1,Table1[[#This Row],[Time From Valuation]]&gt;=Activation_Time,0)</f>
        <v>0</v>
      </c>
      <c r="F11" s="21">
        <f t="shared" si="5"/>
        <v>255000</v>
      </c>
      <c r="G11" s="21" t="b">
        <f>Table1[[#This Row],[Time From Valuation]]=INT(Table1[[#This Row],[Time From Valuation]])</f>
        <v>0</v>
      </c>
      <c r="H11" s="7">
        <f>IF((Table1[[#This Row],[Is Anniversery]]), Table1[[#This Row],[Assumed Contract Value ]],0)</f>
        <v>0</v>
      </c>
      <c r="I11" s="7">
        <f ca="1">IF(NOT(Table1[[#This Row],[Is Activation]]),OFFSET(Table1[[#This Row],[Income Credit Base]],-1,0)+Table1[[#This Row],[Purchase Payments]]+Table1[[#This Row],[Income Credit]],0)</f>
        <v>253480.06078758379</v>
      </c>
      <c r="J11" s="7">
        <f ca="1">IF(AND(Table1[[#This Row],[Is Activation]]=FALSE,Table1[[#This Row],[Is Anniversery]]=TRUE),OFFSET(Table1[[#This Row],[Income Credit Base]],-1,0)*ICP,0)</f>
        <v>0</v>
      </c>
      <c r="K1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268154.58735520014</v>
      </c>
      <c r="L11" s="42">
        <f>IF(NOT(Table1[[#This Row],[Is Activation]]),(Table1[[#This Row],[Withdrawal Taken  ]]/Table1[[#This Row],[Assumed Contract Value ]]),0)</f>
        <v>0</v>
      </c>
      <c r="M1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" s="5">
        <f ca="1">IF(NOT(Table1[[#This Row],[Has Lifetime Income Started]]),Table1[[#This Row],[Income Base]]*MAW,0)</f>
        <v>16759.661709700009</v>
      </c>
      <c r="O11" s="9">
        <f>IF(AND(Table1[[#This Row],[Has Lifetime Income Started]],Table1[[#This Row],[Is Anniversery]]),Table1[[#This Row],[Income Base]]*PIP,0)</f>
        <v>0</v>
      </c>
      <c r="P11" s="33" t="b">
        <f t="shared" si="0"/>
        <v>0</v>
      </c>
      <c r="Q11" s="2"/>
      <c r="R11" s="22">
        <f t="shared" si="6"/>
        <v>1.5</v>
      </c>
      <c r="S11" s="23">
        <v>90000</v>
      </c>
      <c r="T11" s="23">
        <v>0</v>
      </c>
      <c r="U11" s="23">
        <v>255000</v>
      </c>
      <c r="V11" s="12">
        <v>0</v>
      </c>
      <c r="W11" s="11">
        <v>260000</v>
      </c>
      <c r="X11" s="11">
        <v>260000</v>
      </c>
      <c r="Y11" s="11">
        <v>0</v>
      </c>
      <c r="Z11" s="11">
        <v>16250</v>
      </c>
      <c r="AA11" s="14">
        <v>0</v>
      </c>
      <c r="AB11" s="10"/>
      <c r="AC11" s="10"/>
      <c r="AD11" s="10"/>
      <c r="AE11" s="10"/>
      <c r="AF11" s="10"/>
      <c r="AG11" s="10"/>
      <c r="AI11" s="4"/>
      <c r="AJ11" s="4">
        <v>260000</v>
      </c>
      <c r="AK11" s="4">
        <v>260000</v>
      </c>
      <c r="AL11" s="4">
        <v>0</v>
      </c>
      <c r="AM11" s="4">
        <v>16250</v>
      </c>
      <c r="AN11" s="4">
        <v>0</v>
      </c>
    </row>
    <row r="12" spans="1:40" x14ac:dyDescent="0.3">
      <c r="A12" s="32">
        <f t="shared" si="3"/>
        <v>4</v>
      </c>
      <c r="B12" s="29">
        <f t="shared" si="4"/>
        <v>2</v>
      </c>
      <c r="C12" s="21">
        <f t="shared" si="1"/>
        <v>0</v>
      </c>
      <c r="D12" s="21">
        <f t="shared" si="2"/>
        <v>0</v>
      </c>
      <c r="E12" s="21" t="b">
        <f>IF(Table1[[#This Row],[Assumed Contract Value ]]&gt;0.1,Table1[[#This Row],[Time From Valuation]]&gt;=Activation_Time,0)</f>
        <v>0</v>
      </c>
      <c r="F12" s="21">
        <f t="shared" si="5"/>
        <v>287000</v>
      </c>
      <c r="G12" s="21" t="b">
        <f>Table1[[#This Row],[Time From Valuation]]=INT(Table1[[#This Row],[Time From Valuation]])</f>
        <v>1</v>
      </c>
      <c r="H12" s="7">
        <f>IF((Table1[[#This Row],[Is Anniversery]]), Table1[[#This Row],[Assumed Contract Value ]],0)</f>
        <v>287000</v>
      </c>
      <c r="I12" s="7">
        <f ca="1">IF(NOT(Table1[[#This Row],[Is Activation]]),OFFSET(Table1[[#This Row],[Income Credit Base]],-1,0)+Table1[[#This Row],[Purchase Payments]]+Table1[[#This Row],[Income Credit]],0)</f>
        <v>266787.76397893194</v>
      </c>
      <c r="J12" s="7">
        <f ca="1">IF(AND(Table1[[#This Row],[Is Activation]]=FALSE,Table1[[#This Row],[Is Anniversery]]=TRUE),OFFSET(Table1[[#This Row],[Income Credit Base]],-1,0)*ICP,0)</f>
        <v>13307.703191348148</v>
      </c>
      <c r="K1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287000</v>
      </c>
      <c r="L12" s="42">
        <f>IF(NOT(Table1[[#This Row],[Is Activation]]),(Table1[[#This Row],[Withdrawal Taken  ]]/Table1[[#This Row],[Assumed Contract Value ]]),0)</f>
        <v>0</v>
      </c>
      <c r="M1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" s="5">
        <f ca="1">IF(NOT(Table1[[#This Row],[Has Lifetime Income Started]]),Table1[[#This Row],[Income Base]]*MAW,0)</f>
        <v>17937.5</v>
      </c>
      <c r="O12" s="9">
        <f>IF(AND(Table1[[#This Row],[Has Lifetime Income Started]],Table1[[#This Row],[Is Anniversery]]),Table1[[#This Row],[Income Base]]*PIP,0)</f>
        <v>0</v>
      </c>
      <c r="P12" s="33" t="b">
        <f t="shared" si="0"/>
        <v>0</v>
      </c>
      <c r="Q12" s="2"/>
      <c r="R12" s="22">
        <f t="shared" si="6"/>
        <v>2</v>
      </c>
      <c r="S12" s="23">
        <v>0</v>
      </c>
      <c r="T12" s="23">
        <v>0</v>
      </c>
      <c r="U12" s="23">
        <v>287000</v>
      </c>
      <c r="V12" s="12">
        <v>287000</v>
      </c>
      <c r="W12" s="11">
        <v>287000</v>
      </c>
      <c r="X12" s="11">
        <v>287000</v>
      </c>
      <c r="Y12" s="11">
        <v>13650</v>
      </c>
      <c r="Z12" s="11">
        <v>17938</v>
      </c>
      <c r="AA12" s="14">
        <v>0</v>
      </c>
      <c r="AB12" s="10"/>
      <c r="AC12" s="10"/>
      <c r="AD12" s="10"/>
      <c r="AE12" s="10"/>
      <c r="AF12" s="10"/>
      <c r="AG12" s="10"/>
      <c r="AI12" s="4">
        <v>287000</v>
      </c>
      <c r="AJ12" s="4">
        <v>287000</v>
      </c>
      <c r="AK12" s="4">
        <v>287000</v>
      </c>
      <c r="AL12" s="4">
        <v>36225</v>
      </c>
      <c r="AM12" s="4">
        <v>17937.5</v>
      </c>
      <c r="AN12" s="4">
        <v>0</v>
      </c>
    </row>
    <row r="13" spans="1:40" x14ac:dyDescent="0.3">
      <c r="A13" s="32">
        <f t="shared" si="3"/>
        <v>5</v>
      </c>
      <c r="B13" s="29">
        <f t="shared" si="4"/>
        <v>2.5</v>
      </c>
      <c r="C13" s="21">
        <f t="shared" si="1"/>
        <v>0</v>
      </c>
      <c r="D13" s="21">
        <f t="shared" si="2"/>
        <v>0</v>
      </c>
      <c r="E13" s="21" t="b">
        <f>IF(Table1[[#This Row],[Assumed Contract Value ]]&gt;0.1,Table1[[#This Row],[Time From Valuation]]&gt;=Activation_Time,0)</f>
        <v>0</v>
      </c>
      <c r="F13" s="21">
        <f t="shared" si="5"/>
        <v>287000</v>
      </c>
      <c r="G13" s="21" t="b">
        <f>Table1[[#This Row],[Time From Valuation]]=INT(Table1[[#This Row],[Time From Valuation]])</f>
        <v>0</v>
      </c>
      <c r="H13" s="7">
        <f>IF((Table1[[#This Row],[Is Anniversery]]), Table1[[#This Row],[Assumed Contract Value ]],0)</f>
        <v>0</v>
      </c>
      <c r="I13" s="7">
        <f ca="1">IF(NOT(Table1[[#This Row],[Is Activation]]),OFFSET(Table1[[#This Row],[Income Credit Base]],-1,0)+Table1[[#This Row],[Purchase Payments]]+Table1[[#This Row],[Income Credit]],0)</f>
        <v>266787.76397893194</v>
      </c>
      <c r="J13" s="7">
        <f ca="1">IF(AND(Table1[[#This Row],[Is Activation]]=FALSE,Table1[[#This Row],[Is Anniversery]]=TRUE),OFFSET(Table1[[#This Row],[Income Credit Base]],-1,0)*ICP,0)</f>
        <v>0</v>
      </c>
      <c r="K1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300307.70319134812</v>
      </c>
      <c r="L13" s="42">
        <f>IF(NOT(Table1[[#This Row],[Is Activation]]),(Table1[[#This Row],[Withdrawal Taken  ]]/Table1[[#This Row],[Assumed Contract Value ]]),0)</f>
        <v>0</v>
      </c>
      <c r="M1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" s="5">
        <f ca="1">IF(NOT(Table1[[#This Row],[Has Lifetime Income Started]]),Table1[[#This Row],[Income Base]]*MAW,0)</f>
        <v>18769.231449459257</v>
      </c>
      <c r="O13" s="9">
        <f>IF(AND(Table1[[#This Row],[Has Lifetime Income Started]],Table1[[#This Row],[Is Anniversery]]),Table1[[#This Row],[Income Base]]*PIP,0)</f>
        <v>0</v>
      </c>
      <c r="P13" s="33" t="b">
        <f t="shared" si="0"/>
        <v>0</v>
      </c>
      <c r="Q13" s="2"/>
      <c r="R13" s="22">
        <f t="shared" si="6"/>
        <v>2.5</v>
      </c>
      <c r="S13" s="23">
        <v>0</v>
      </c>
      <c r="T13" s="23">
        <v>0</v>
      </c>
      <c r="U13" s="23">
        <v>287000</v>
      </c>
      <c r="V13" s="13">
        <v>0</v>
      </c>
      <c r="W13" s="11">
        <v>287000</v>
      </c>
      <c r="X13" s="11">
        <v>287000</v>
      </c>
      <c r="Y13" s="11">
        <v>0</v>
      </c>
      <c r="Z13" s="11">
        <v>17938</v>
      </c>
      <c r="AA13" s="14">
        <v>0</v>
      </c>
      <c r="AB13" s="10"/>
      <c r="AC13" s="10"/>
      <c r="AD13" s="10"/>
      <c r="AE13" s="10"/>
      <c r="AF13" s="10"/>
      <c r="AG13" s="10"/>
      <c r="AI13" s="4">
        <f>AI12</f>
        <v>287000</v>
      </c>
      <c r="AJ13" s="4">
        <f t="shared" ref="AJ13:AM13" si="7">AJ12</f>
        <v>287000</v>
      </c>
      <c r="AK13" s="4">
        <f t="shared" si="7"/>
        <v>287000</v>
      </c>
      <c r="AL13" s="4">
        <f t="shared" si="7"/>
        <v>36225</v>
      </c>
      <c r="AM13" s="4">
        <f t="shared" si="7"/>
        <v>17937.5</v>
      </c>
      <c r="AN13" s="4">
        <v>0</v>
      </c>
    </row>
    <row r="14" spans="1:40" x14ac:dyDescent="0.3">
      <c r="A14" s="32">
        <f t="shared" si="3"/>
        <v>6</v>
      </c>
      <c r="B14" s="29">
        <f t="shared" si="4"/>
        <v>3</v>
      </c>
      <c r="C14" s="21">
        <f t="shared" si="1"/>
        <v>0</v>
      </c>
      <c r="D14" s="21">
        <f t="shared" si="2"/>
        <v>0</v>
      </c>
      <c r="E14" s="21" t="b">
        <f>IF(Table1[[#This Row],[Assumed Contract Value ]]&gt;0.1,Table1[[#This Row],[Time From Valuation]]&gt;=Activation_Time,0)</f>
        <v>0</v>
      </c>
      <c r="F14" s="21">
        <f t="shared" si="5"/>
        <v>300000</v>
      </c>
      <c r="G14" s="21" t="b">
        <f>Table1[[#This Row],[Time From Valuation]]=INT(Table1[[#This Row],[Time From Valuation]])</f>
        <v>1</v>
      </c>
      <c r="H14" s="7">
        <f>IF((Table1[[#This Row],[Is Anniversery]]), Table1[[#This Row],[Assumed Contract Value ]],0)</f>
        <v>300000</v>
      </c>
      <c r="I14" s="7">
        <f ca="1">IF(NOT(Table1[[#This Row],[Is Activation]]),OFFSET(Table1[[#This Row],[Income Credit Base]],-1,0)+Table1[[#This Row],[Purchase Payments]]+Table1[[#This Row],[Income Credit]],0)</f>
        <v>280794.12158782588</v>
      </c>
      <c r="J14" s="7">
        <f ca="1">IF(AND(Table1[[#This Row],[Is Activation]]=FALSE,Table1[[#This Row],[Is Anniversery]]=TRUE),OFFSET(Table1[[#This Row],[Income Credit Base]],-1,0)*ICP,0)</f>
        <v>14006.357608893926</v>
      </c>
      <c r="K1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300307.70319134812</v>
      </c>
      <c r="L14" s="42">
        <f>IF(NOT(Table1[[#This Row],[Is Activation]]),(Table1[[#This Row],[Withdrawal Taken  ]]/Table1[[#This Row],[Assumed Contract Value ]]),0)</f>
        <v>0</v>
      </c>
      <c r="M1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" s="5">
        <f ca="1">IF(NOT(Table1[[#This Row],[Has Lifetime Income Started]]),Table1[[#This Row],[Income Base]]*MAW,0)</f>
        <v>18769.231449459257</v>
      </c>
      <c r="O14" s="9">
        <f>IF(AND(Table1[[#This Row],[Has Lifetime Income Started]],Table1[[#This Row],[Is Anniversery]]),Table1[[#This Row],[Income Base]]*PIP,0)</f>
        <v>0</v>
      </c>
      <c r="P14" s="33" t="b">
        <f t="shared" si="0"/>
        <v>0</v>
      </c>
      <c r="Q14" s="2"/>
      <c r="R14" s="22">
        <f t="shared" si="6"/>
        <v>3</v>
      </c>
      <c r="S14" s="23">
        <v>0</v>
      </c>
      <c r="T14" s="23">
        <v>0</v>
      </c>
      <c r="U14" s="23">
        <v>300000</v>
      </c>
      <c r="V14" s="12">
        <v>300000</v>
      </c>
      <c r="W14" s="11">
        <v>302068</v>
      </c>
      <c r="X14" s="11">
        <v>287000</v>
      </c>
      <c r="Y14" s="11">
        <v>15068</v>
      </c>
      <c r="Z14" s="11">
        <v>18879</v>
      </c>
      <c r="AA14" s="14">
        <v>0</v>
      </c>
      <c r="AB14" s="10"/>
      <c r="AC14" s="10"/>
      <c r="AD14" s="10"/>
      <c r="AE14" s="10"/>
      <c r="AF14" s="10"/>
      <c r="AG14" s="10"/>
      <c r="AI14" s="4">
        <v>300000</v>
      </c>
      <c r="AJ14" s="4">
        <v>302067.5</v>
      </c>
      <c r="AK14" s="4">
        <v>287000</v>
      </c>
      <c r="AL14" s="4">
        <v>15067.5</v>
      </c>
      <c r="AM14" s="4">
        <v>18879.21875</v>
      </c>
      <c r="AN14" s="4">
        <v>0</v>
      </c>
    </row>
    <row r="15" spans="1:40" x14ac:dyDescent="0.3">
      <c r="A15" s="32">
        <f t="shared" si="3"/>
        <v>7</v>
      </c>
      <c r="B15" s="29">
        <f t="shared" si="4"/>
        <v>3.5</v>
      </c>
      <c r="C15" s="21">
        <f t="shared" si="1"/>
        <v>0</v>
      </c>
      <c r="D15" s="21">
        <f t="shared" si="2"/>
        <v>5000</v>
      </c>
      <c r="E15" s="21" t="b">
        <f>IF(Table1[[#This Row],[Assumed Contract Value ]]&gt;0.1,Table1[[#This Row],[Time From Valuation]]&gt;=Activation_Time,0)</f>
        <v>0</v>
      </c>
      <c r="F15" s="21">
        <f t="shared" si="5"/>
        <v>305000</v>
      </c>
      <c r="G15" s="21" t="b">
        <f>Table1[[#This Row],[Time From Valuation]]=INT(Table1[[#This Row],[Time From Valuation]])</f>
        <v>0</v>
      </c>
      <c r="H15" s="7">
        <f>IF((Table1[[#This Row],[Is Anniversery]]), Table1[[#This Row],[Assumed Contract Value ]],0)</f>
        <v>0</v>
      </c>
      <c r="I15" s="7">
        <f ca="1">IF(NOT(Table1[[#This Row],[Is Activation]]),OFFSET(Table1[[#This Row],[Income Credit Base]],-1,0)+Table1[[#This Row],[Purchase Payments]]+Table1[[#This Row],[Income Credit]],0)</f>
        <v>280794.12158782588</v>
      </c>
      <c r="J15" s="7">
        <f ca="1">IF(AND(Table1[[#This Row],[Is Activation]]=FALSE,Table1[[#This Row],[Is Anniversery]]=TRUE),OFFSET(Table1[[#This Row],[Income Credit Base]],-1,0)*ICP,0)</f>
        <v>0</v>
      </c>
      <c r="K1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309396.02801335684</v>
      </c>
      <c r="L15" s="42">
        <f>IF(NOT(Table1[[#This Row],[Is Activation]]),(Table1[[#This Row],[Withdrawal Taken  ]]/Table1[[#This Row],[Assumed Contract Value ]]),0)</f>
        <v>1.6393442622950821E-2</v>
      </c>
      <c r="M1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" s="5">
        <f ca="1">IF(NOT(Table1[[#This Row],[Has Lifetime Income Started]]),Table1[[#This Row],[Income Base]]*MAW,0)</f>
        <v>19337.251750834803</v>
      </c>
      <c r="O15" s="9">
        <f>IF(AND(Table1[[#This Row],[Has Lifetime Income Started]],Table1[[#This Row],[Is Anniversery]]),Table1[[#This Row],[Income Base]]*PIP,0)</f>
        <v>0</v>
      </c>
      <c r="P15" s="33" t="b">
        <f t="shared" si="0"/>
        <v>0</v>
      </c>
      <c r="Q15" s="2"/>
      <c r="R15" s="22">
        <f t="shared" si="6"/>
        <v>3.5</v>
      </c>
      <c r="S15" s="23">
        <v>0</v>
      </c>
      <c r="T15" s="23">
        <v>5000</v>
      </c>
      <c r="U15" s="23">
        <v>305000</v>
      </c>
      <c r="V15" s="12">
        <v>0</v>
      </c>
      <c r="W15" s="11">
        <v>297116</v>
      </c>
      <c r="X15" s="11">
        <v>282295</v>
      </c>
      <c r="Y15" s="11">
        <v>0</v>
      </c>
      <c r="Z15" s="11">
        <v>18570</v>
      </c>
      <c r="AA15" s="14">
        <v>0</v>
      </c>
      <c r="AB15" s="10"/>
      <c r="AC15" s="10"/>
      <c r="AD15" s="10"/>
      <c r="AE15" s="10"/>
      <c r="AF15" s="10"/>
      <c r="AG15" s="10"/>
      <c r="AI15" s="4"/>
      <c r="AJ15" s="4">
        <v>297115.57377049181</v>
      </c>
      <c r="AK15" s="4">
        <v>282295.08196721313</v>
      </c>
      <c r="AL15" s="4">
        <v>0</v>
      </c>
      <c r="AM15" s="4">
        <v>18569.723360655738</v>
      </c>
      <c r="AN15" s="4">
        <v>0</v>
      </c>
    </row>
    <row r="16" spans="1:40" x14ac:dyDescent="0.3">
      <c r="A16" s="32">
        <f t="shared" si="3"/>
        <v>8</v>
      </c>
      <c r="B16" s="29">
        <f t="shared" si="4"/>
        <v>4</v>
      </c>
      <c r="C16" s="21">
        <f t="shared" si="1"/>
        <v>0</v>
      </c>
      <c r="D16" s="21">
        <f t="shared" si="2"/>
        <v>0</v>
      </c>
      <c r="E16" s="21" t="b">
        <f>IF(Table1[[#This Row],[Assumed Contract Value ]]&gt;0.1,Table1[[#This Row],[Time From Valuation]]&gt;=Activation_Time,0)</f>
        <v>0</v>
      </c>
      <c r="F16" s="21">
        <f t="shared" si="5"/>
        <v>312000</v>
      </c>
      <c r="G16" s="21" t="b">
        <f>Table1[[#This Row],[Time From Valuation]]=INT(Table1[[#This Row],[Time From Valuation]])</f>
        <v>1</v>
      </c>
      <c r="H16" s="7">
        <f>IF((Table1[[#This Row],[Is Anniversery]]), Table1[[#This Row],[Assumed Contract Value ]],0)</f>
        <v>312000</v>
      </c>
      <c r="I16" s="7">
        <f ca="1">IF(NOT(Table1[[#This Row],[Is Activation]]),OFFSET(Table1[[#This Row],[Income Credit Base]],-1,0)+Table1[[#This Row],[Purchase Payments]]+Table1[[#This Row],[Income Credit]],0)</f>
        <v>295535.81297118677</v>
      </c>
      <c r="J16" s="7">
        <f ca="1">IF(AND(Table1[[#This Row],[Is Activation]]=FALSE,Table1[[#This Row],[Is Anniversery]]=TRUE),OFFSET(Table1[[#This Row],[Income Credit Base]],-1,0)*ICP,0)</f>
        <v>14741.691383360858</v>
      </c>
      <c r="K1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312000</v>
      </c>
      <c r="L16" s="42">
        <f>IF(NOT(Table1[[#This Row],[Is Activation]]),(Table1[[#This Row],[Withdrawal Taken  ]]/Table1[[#This Row],[Assumed Contract Value ]]),0)</f>
        <v>0</v>
      </c>
      <c r="M1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" s="5">
        <f ca="1">IF(NOT(Table1[[#This Row],[Has Lifetime Income Started]]),Table1[[#This Row],[Income Base]]*MAW,0)</f>
        <v>19500</v>
      </c>
      <c r="O16" s="9">
        <f>IF(AND(Table1[[#This Row],[Has Lifetime Income Started]],Table1[[#This Row],[Is Anniversery]]),Table1[[#This Row],[Income Base]]*PIP,0)</f>
        <v>0</v>
      </c>
      <c r="P16" s="33" t="b">
        <f t="shared" si="0"/>
        <v>0</v>
      </c>
      <c r="Q16" s="2"/>
      <c r="R16" s="22">
        <f t="shared" si="6"/>
        <v>4</v>
      </c>
      <c r="S16" s="23">
        <v>0</v>
      </c>
      <c r="T16" s="23">
        <v>0</v>
      </c>
      <c r="U16" s="23">
        <v>312000</v>
      </c>
      <c r="V16" s="12">
        <v>312000</v>
      </c>
      <c r="W16" s="11">
        <v>312000</v>
      </c>
      <c r="X16" s="11">
        <v>312000</v>
      </c>
      <c r="Y16" s="11">
        <v>14820</v>
      </c>
      <c r="Z16" s="11">
        <v>19500</v>
      </c>
      <c r="AA16" s="14">
        <v>0</v>
      </c>
      <c r="AB16" s="10"/>
      <c r="AC16" s="10"/>
      <c r="AD16" s="10"/>
      <c r="AE16" s="10"/>
      <c r="AF16" s="10"/>
      <c r="AG16" s="10"/>
      <c r="AI16" s="4">
        <v>312000</v>
      </c>
      <c r="AJ16" s="4">
        <v>312000</v>
      </c>
      <c r="AK16" s="4">
        <v>312000</v>
      </c>
      <c r="AL16" s="4">
        <v>14820.491803278688</v>
      </c>
      <c r="AM16" s="4">
        <v>19500</v>
      </c>
      <c r="AN16" s="4">
        <v>0</v>
      </c>
    </row>
    <row r="17" spans="1:40" x14ac:dyDescent="0.3">
      <c r="A17" s="32">
        <f t="shared" si="3"/>
        <v>9</v>
      </c>
      <c r="B17" s="29">
        <f t="shared" si="4"/>
        <v>4.5</v>
      </c>
      <c r="C17" s="21">
        <f t="shared" si="1"/>
        <v>0</v>
      </c>
      <c r="D17" s="21">
        <f t="shared" si="2"/>
        <v>19500</v>
      </c>
      <c r="E17" s="21" t="b">
        <f>IF(Table1[[#This Row],[Assumed Contract Value ]]&gt;0.1,Table1[[#This Row],[Time From Valuation]]&gt;=Activation_Time,0)</f>
        <v>1</v>
      </c>
      <c r="F17" s="21">
        <f t="shared" si="5"/>
        <v>302000</v>
      </c>
      <c r="G17" s="21" t="b">
        <f>Table1[[#This Row],[Time From Valuation]]=INT(Table1[[#This Row],[Time From Valuation]])</f>
        <v>0</v>
      </c>
      <c r="H17" s="7">
        <f>IF((Table1[[#This Row],[Is Anniversery]]), Table1[[#This Row],[Assumed Contract Value ]],0)</f>
        <v>0</v>
      </c>
      <c r="I17" s="7">
        <f ca="1">IF(NOT(Table1[[#This Row],[Is Activation]]),OFFSET(Table1[[#This Row],[Income Credit Base]],-1,0)+Table1[[#This Row],[Purchase Payments]]+Table1[[#This Row],[Income Credit]],0)</f>
        <v>0</v>
      </c>
      <c r="J17" s="7">
        <f>IF(AND(Table1[[#This Row],[Is Activation]]=FALSE,Table1[[#This Row],[Is Anniversery]]=TRUE),Table1[[#This Row],[Income Credit Base]]*ICP,0)</f>
        <v>0</v>
      </c>
      <c r="K1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307241.69138336089</v>
      </c>
      <c r="L17" s="42">
        <f>IF(NOT(Table1[[#This Row],[Is Activation]]),(Table1[[#This Row],[Withdrawal Taken  ]]/Table1[[#This Row],[Assumed Contract Value ]]),0)</f>
        <v>0</v>
      </c>
      <c r="M1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9.5318682224341243E-4</v>
      </c>
      <c r="N17" s="5">
        <f ca="1">IF(NOT(Table1[[#This Row],[Has Lifetime Income Started]]),Table1[[#This Row],[Income Base]]*MAW,0)</f>
        <v>19202.605711460055</v>
      </c>
      <c r="O17" s="9">
        <f>IF(AND(Table1[[#This Row],[Has Lifetime Income Started]],Table1[[#This Row],[Is Anniversery]]),Table1[[#This Row],[Income Base]]*PIP,0)</f>
        <v>0</v>
      </c>
      <c r="P17" s="33" t="b">
        <f t="shared" si="0"/>
        <v>0</v>
      </c>
      <c r="Q17" s="2"/>
      <c r="R17" s="22">
        <f t="shared" si="6"/>
        <v>4.5</v>
      </c>
      <c r="S17" s="23">
        <v>0</v>
      </c>
      <c r="T17" s="23">
        <v>19500</v>
      </c>
      <c r="U17" s="23">
        <v>302000</v>
      </c>
      <c r="V17" s="13">
        <v>0</v>
      </c>
      <c r="W17" s="11">
        <v>312000</v>
      </c>
      <c r="X17" s="5">
        <v>0</v>
      </c>
      <c r="Y17" s="5">
        <v>0</v>
      </c>
      <c r="Z17" s="11">
        <v>19500</v>
      </c>
      <c r="AA17" s="14">
        <v>0</v>
      </c>
      <c r="AB17" s="10"/>
      <c r="AC17" s="10"/>
      <c r="AD17" s="10"/>
      <c r="AE17" s="10"/>
      <c r="AF17" s="10"/>
      <c r="AG17" s="10"/>
      <c r="AI17" s="4"/>
      <c r="AJ17" s="4">
        <v>312000</v>
      </c>
      <c r="AK17" s="4"/>
      <c r="AL17" s="4"/>
      <c r="AM17" s="4">
        <v>19500</v>
      </c>
      <c r="AN17" s="4">
        <v>0</v>
      </c>
    </row>
    <row r="18" spans="1:40" x14ac:dyDescent="0.3">
      <c r="A18" s="32">
        <f t="shared" si="3"/>
        <v>10</v>
      </c>
      <c r="B18" s="29">
        <f t="shared" si="4"/>
        <v>5</v>
      </c>
      <c r="C18" s="21">
        <f t="shared" si="1"/>
        <v>0</v>
      </c>
      <c r="D18" s="21">
        <f t="shared" si="2"/>
        <v>0</v>
      </c>
      <c r="E18" s="21" t="b">
        <f>IF(Table1[[#This Row],[Assumed Contract Value ]]&gt;0.1,Table1[[#This Row],[Time From Valuation]]&gt;=Activation_Time,0)</f>
        <v>1</v>
      </c>
      <c r="F18" s="21">
        <f t="shared" si="5"/>
        <v>305000</v>
      </c>
      <c r="G18" s="21" t="b">
        <f>Table1[[#This Row],[Time From Valuation]]=INT(Table1[[#This Row],[Time From Valuation]])</f>
        <v>1</v>
      </c>
      <c r="H18" s="7">
        <f>IF((Table1[[#This Row],[Is Anniversery]]), Table1[[#This Row],[Assumed Contract Value ]],0)</f>
        <v>305000</v>
      </c>
      <c r="I18" s="7">
        <f ca="1">IF(NOT(Table1[[#This Row],[Is Activation]]),OFFSET(Table1[[#This Row],[Income Credit Base]],-1,0)+Table1[[#This Row],[Purchase Payments]]+Table1[[#This Row],[Income Credit]],0)</f>
        <v>0</v>
      </c>
      <c r="J18" s="7">
        <f>IF(AND(Table1[[#This Row],[Is Activation]]=FALSE,Table1[[#This Row],[Is Anniversery]]=TRUE),Table1[[#This Row],[Income Credit Base]]*ICP,0)</f>
        <v>0</v>
      </c>
      <c r="K1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307241.69138336089</v>
      </c>
      <c r="L18" s="42">
        <f>IF(NOT(Table1[[#This Row],[Is Activation]]),(Table1[[#This Row],[Withdrawal Taken  ]]/Table1[[#This Row],[Assumed Contract Value ]]),0)</f>
        <v>0</v>
      </c>
      <c r="M1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8" s="5">
        <f ca="1">IF(NOT(Table1[[#This Row],[Has Lifetime Income Started]]),Table1[[#This Row],[Income Base]]*MAW,0)</f>
        <v>19202.605711460055</v>
      </c>
      <c r="O18" s="9">
        <f>IF(AND(Table1[[#This Row],[Has Lifetime Income Started]],Table1[[#This Row],[Is Anniversery]]),Table1[[#This Row],[Income Base]]*PIP,0)</f>
        <v>0</v>
      </c>
      <c r="P18" s="33" t="b">
        <f t="shared" si="0"/>
        <v>0</v>
      </c>
      <c r="Q18" s="2"/>
      <c r="R18" s="22">
        <f t="shared" si="6"/>
        <v>5</v>
      </c>
      <c r="S18" s="23">
        <v>0</v>
      </c>
      <c r="T18" s="23">
        <v>0</v>
      </c>
      <c r="U18" s="23">
        <v>305000</v>
      </c>
      <c r="V18" s="12">
        <v>305000</v>
      </c>
      <c r="W18" s="11">
        <v>312000</v>
      </c>
      <c r="X18" s="5">
        <v>0</v>
      </c>
      <c r="Y18" s="5">
        <v>0</v>
      </c>
      <c r="Z18" s="11">
        <v>19500</v>
      </c>
      <c r="AA18" s="14">
        <v>0</v>
      </c>
      <c r="AB18" s="10"/>
      <c r="AC18" s="6"/>
      <c r="AD18" s="10"/>
      <c r="AE18" s="10"/>
      <c r="AF18" s="10"/>
      <c r="AG18" s="10"/>
      <c r="AI18" s="4">
        <v>305000</v>
      </c>
      <c r="AJ18" s="4">
        <v>312000</v>
      </c>
      <c r="AK18" s="4"/>
      <c r="AL18" s="4"/>
      <c r="AM18" s="4">
        <v>19500</v>
      </c>
      <c r="AN18" s="4">
        <v>0</v>
      </c>
    </row>
    <row r="19" spans="1:40" x14ac:dyDescent="0.3">
      <c r="A19" s="32">
        <f t="shared" si="3"/>
        <v>11</v>
      </c>
      <c r="B19" s="29">
        <f t="shared" si="4"/>
        <v>5.5</v>
      </c>
      <c r="C19" s="21">
        <f t="shared" si="1"/>
        <v>0</v>
      </c>
      <c r="D19" s="21">
        <f t="shared" si="2"/>
        <v>24960</v>
      </c>
      <c r="E19" s="21" t="b">
        <f>IF(Table1[[#This Row],[Assumed Contract Value ]]&gt;0.1,Table1[[#This Row],[Time From Valuation]]&gt;=Activation_Time,0)</f>
        <v>1</v>
      </c>
      <c r="F19" s="21">
        <f t="shared" si="5"/>
        <v>280000</v>
      </c>
      <c r="G19" s="21" t="b">
        <f>Table1[[#This Row],[Time From Valuation]]=INT(Table1[[#This Row],[Time From Valuation]])</f>
        <v>0</v>
      </c>
      <c r="H19" s="7">
        <f>IF((Table1[[#This Row],[Is Anniversery]]), Table1[[#This Row],[Assumed Contract Value ]],0)</f>
        <v>0</v>
      </c>
      <c r="I19" s="7">
        <f ca="1">IF(NOT(Table1[[#This Row],[Is Activation]]),OFFSET(Table1[[#This Row],[Income Credit Base]],-1,0)+Table1[[#This Row],[Purchase Payments]]+Table1[[#This Row],[Income Credit]],0)</f>
        <v>0</v>
      </c>
      <c r="J19" s="7">
        <f>IF(AND(Table1[[#This Row],[Is Activation]]=FALSE,Table1[[#This Row],[Is Anniversery]]=TRUE),Table1[[#This Row],[Income Credit Base]]*ICP,0)</f>
        <v>0</v>
      </c>
      <c r="K1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282281.69138336089</v>
      </c>
      <c r="L19" s="42">
        <f>IF(NOT(Table1[[#This Row],[Is Activation]]),(Table1[[#This Row],[Withdrawal Taken  ]]/Table1[[#This Row],[Assumed Contract Value ]]),0)</f>
        <v>0</v>
      </c>
      <c r="M1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2.3991456683737523E-2</v>
      </c>
      <c r="N19" s="5">
        <f ca="1">IF(NOT(Table1[[#This Row],[Has Lifetime Income Started]]),Table1[[#This Row],[Income Base]]*MAW,0)</f>
        <v>17642.605711460055</v>
      </c>
      <c r="O19" s="9">
        <f>IF(AND(Table1[[#This Row],[Has Lifetime Income Started]],Table1[[#This Row],[Is Anniversery]]),Table1[[#This Row],[Income Base]]*PIP,0)</f>
        <v>0</v>
      </c>
      <c r="P19" s="33" t="b">
        <f t="shared" si="0"/>
        <v>0</v>
      </c>
      <c r="Q19" s="2"/>
      <c r="R19" s="22">
        <f t="shared" si="6"/>
        <v>5.5</v>
      </c>
      <c r="S19" s="23">
        <v>0</v>
      </c>
      <c r="T19" s="23">
        <v>24960</v>
      </c>
      <c r="U19" s="23">
        <v>280000</v>
      </c>
      <c r="V19" s="12">
        <v>0</v>
      </c>
      <c r="W19" s="11">
        <v>306033</v>
      </c>
      <c r="X19" s="5">
        <v>0</v>
      </c>
      <c r="Y19" s="5">
        <v>0</v>
      </c>
      <c r="Z19" s="11">
        <v>19127</v>
      </c>
      <c r="AA19" s="14">
        <v>0</v>
      </c>
      <c r="AC19" s="10"/>
      <c r="AD19" s="10"/>
      <c r="AE19" s="10"/>
      <c r="AF19" s="10"/>
      <c r="AG19" s="10"/>
      <c r="AI19" s="4" t="s">
        <v>2</v>
      </c>
      <c r="AJ19" s="4">
        <v>306033</v>
      </c>
      <c r="AK19" s="4"/>
      <c r="AL19" s="4"/>
      <c r="AM19" s="4">
        <v>19127</v>
      </c>
      <c r="AN19" s="4">
        <v>0</v>
      </c>
    </row>
    <row r="20" spans="1:40" x14ac:dyDescent="0.3">
      <c r="A20" s="32">
        <f t="shared" si="3"/>
        <v>12</v>
      </c>
      <c r="B20" s="29">
        <f t="shared" si="4"/>
        <v>6</v>
      </c>
      <c r="C20" s="21">
        <f t="shared" si="1"/>
        <v>0</v>
      </c>
      <c r="D20" s="21">
        <f t="shared" si="2"/>
        <v>0</v>
      </c>
      <c r="E20" s="21" t="b">
        <f>IF(Table1[[#This Row],[Assumed Contract Value ]]&gt;0.1,Table1[[#This Row],[Time From Valuation]]&gt;=Activation_Time,0)</f>
        <v>1</v>
      </c>
      <c r="F20" s="21">
        <f t="shared" si="5"/>
        <v>290000</v>
      </c>
      <c r="G20" s="21" t="b">
        <f>Table1[[#This Row],[Time From Valuation]]=INT(Table1[[#This Row],[Time From Valuation]])</f>
        <v>1</v>
      </c>
      <c r="H20" s="7">
        <f>IF((Table1[[#This Row],[Is Anniversery]]), Table1[[#This Row],[Assumed Contract Value ]],0)</f>
        <v>290000</v>
      </c>
      <c r="I20" s="7">
        <f ca="1">IF(NOT(Table1[[#This Row],[Is Activation]]),OFFSET(Table1[[#This Row],[Income Credit Base]],-1,0)+Table1[[#This Row],[Purchase Payments]]+Table1[[#This Row],[Income Credit]],0)</f>
        <v>0</v>
      </c>
      <c r="J20" s="7">
        <f>IF(AND(Table1[[#This Row],[Is Activation]]=FALSE,Table1[[#This Row],[Is Anniversery]]=TRUE),Table1[[#This Row],[Income Credit Base]]*ICP,0)</f>
        <v>0</v>
      </c>
      <c r="K2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290000</v>
      </c>
      <c r="L20" s="42">
        <f>IF(NOT(Table1[[#This Row],[Is Activation]]),(Table1[[#This Row],[Withdrawal Taken  ]]/Table1[[#This Row],[Assumed Contract Value ]]),0)</f>
        <v>0</v>
      </c>
      <c r="M2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0" s="5">
        <f ca="1">IF(NOT(Table1[[#This Row],[Has Lifetime Income Started]]),Table1[[#This Row],[Income Base]]*MAW,0)</f>
        <v>18125</v>
      </c>
      <c r="O20" s="9">
        <f>IF(AND(Table1[[#This Row],[Has Lifetime Income Started]],Table1[[#This Row],[Is Anniversery]]),Table1[[#This Row],[Income Base]]*PIP,0)</f>
        <v>0</v>
      </c>
      <c r="P20" s="33" t="b">
        <f t="shared" si="0"/>
        <v>0</v>
      </c>
      <c r="Q20" s="2"/>
      <c r="R20" s="22">
        <f t="shared" si="6"/>
        <v>6</v>
      </c>
      <c r="S20" s="23">
        <v>0</v>
      </c>
      <c r="T20" s="23">
        <v>0</v>
      </c>
      <c r="U20" s="23">
        <v>290000</v>
      </c>
      <c r="V20" s="12">
        <v>290000</v>
      </c>
      <c r="W20" s="11">
        <v>306033</v>
      </c>
      <c r="X20" s="5">
        <v>0</v>
      </c>
      <c r="Y20" s="5">
        <v>0</v>
      </c>
      <c r="Z20" s="11">
        <v>19127</v>
      </c>
      <c r="AA20" s="14">
        <v>0</v>
      </c>
      <c r="AB20" s="10"/>
      <c r="AC20" s="10"/>
      <c r="AD20" s="10"/>
      <c r="AE20" s="10"/>
      <c r="AF20" s="10"/>
      <c r="AG20" s="10"/>
      <c r="AI20" s="4">
        <v>290000</v>
      </c>
      <c r="AJ20" s="4">
        <v>306033</v>
      </c>
      <c r="AK20" s="4"/>
      <c r="AL20" s="4"/>
      <c r="AM20" s="4">
        <v>19127</v>
      </c>
      <c r="AN20" s="4">
        <v>0</v>
      </c>
    </row>
    <row r="21" spans="1:40" x14ac:dyDescent="0.3">
      <c r="A21" s="32">
        <f t="shared" si="3"/>
        <v>13</v>
      </c>
      <c r="B21" s="29">
        <f t="shared" si="4"/>
        <v>6.5</v>
      </c>
      <c r="C21" s="21">
        <f t="shared" si="1"/>
        <v>0</v>
      </c>
      <c r="D21" s="21">
        <f t="shared" si="2"/>
        <v>24483</v>
      </c>
      <c r="E21" s="21" t="b">
        <f>IF(Table1[[#This Row],[Assumed Contract Value ]]&gt;0.1,Table1[[#This Row],[Time From Valuation]]&gt;=Activation_Time,0)</f>
        <v>1</v>
      </c>
      <c r="F21" s="21">
        <f t="shared" si="5"/>
        <v>260000</v>
      </c>
      <c r="G21" s="21" t="b">
        <f>Table1[[#This Row],[Time From Valuation]]=INT(Table1[[#This Row],[Time From Valuation]])</f>
        <v>0</v>
      </c>
      <c r="H21" s="7">
        <f>IF((Table1[[#This Row],[Is Anniversery]]), Table1[[#This Row],[Assumed Contract Value ]],0)</f>
        <v>0</v>
      </c>
      <c r="I21" s="7">
        <f ca="1">IF(NOT(Table1[[#This Row],[Is Activation]]),OFFSET(Table1[[#This Row],[Income Credit Base]],-1,0)+Table1[[#This Row],[Purchase Payments]]+Table1[[#This Row],[Income Credit]],0)</f>
        <v>0</v>
      </c>
      <c r="J21" s="7">
        <f>IF(AND(Table1[[#This Row],[Is Activation]]=FALSE,Table1[[#This Row],[Is Anniversery]]=TRUE),Table1[[#This Row],[Income Credit Base]]*ICP,0)</f>
        <v>0</v>
      </c>
      <c r="K2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1" s="42">
        <f>IF(NOT(Table1[[#This Row],[Is Activation]]),(Table1[[#This Row],[Withdrawal Taken  ]]/Table1[[#This Row],[Assumed Contract Value ]]),0)</f>
        <v>0</v>
      </c>
      <c r="M2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2.7200646551724137E-2</v>
      </c>
      <c r="N21" s="5">
        <f ca="1">IF(NOT(Table1[[#This Row],[Has Lifetime Income Started]]),Table1[[#This Row],[Income Base]]*MAW,0)</f>
        <v>16594.8125</v>
      </c>
      <c r="O21" s="9">
        <f>IF(AND(Table1[[#This Row],[Has Lifetime Income Started]],Table1[[#This Row],[Is Anniversery]]),Table1[[#This Row],[Income Base]]*PIP,0)</f>
        <v>0</v>
      </c>
      <c r="P21" s="33" t="b">
        <f t="shared" si="0"/>
        <v>0</v>
      </c>
      <c r="Q21" s="2"/>
      <c r="R21" s="22">
        <f t="shared" si="6"/>
        <v>6.5</v>
      </c>
      <c r="S21" s="23">
        <v>0</v>
      </c>
      <c r="T21" s="23">
        <v>24483</v>
      </c>
      <c r="U21" s="23">
        <v>260000</v>
      </c>
      <c r="V21" s="12">
        <v>0</v>
      </c>
      <c r="W21" s="11">
        <v>299982</v>
      </c>
      <c r="X21" s="5">
        <v>0</v>
      </c>
      <c r="Y21" s="5">
        <v>0</v>
      </c>
      <c r="Z21" s="11">
        <v>18749</v>
      </c>
      <c r="AA21" s="14">
        <v>0</v>
      </c>
      <c r="AB21" s="10"/>
      <c r="AC21" s="10"/>
      <c r="AD21" s="10"/>
      <c r="AE21" s="10"/>
      <c r="AF21" s="10"/>
      <c r="AG21" s="10"/>
      <c r="AI21" s="4" t="s">
        <v>2</v>
      </c>
      <c r="AJ21" s="4">
        <v>299982</v>
      </c>
      <c r="AK21" s="4"/>
      <c r="AL21" s="4"/>
      <c r="AM21" s="4">
        <v>18749</v>
      </c>
      <c r="AN21" s="4">
        <v>0</v>
      </c>
    </row>
    <row r="22" spans="1:40" x14ac:dyDescent="0.3">
      <c r="A22" s="32">
        <f t="shared" si="3"/>
        <v>14</v>
      </c>
      <c r="B22" s="29">
        <f t="shared" si="4"/>
        <v>7</v>
      </c>
      <c r="C22" s="21">
        <f t="shared" si="1"/>
        <v>0</v>
      </c>
      <c r="D22" s="21">
        <f t="shared" si="2"/>
        <v>0</v>
      </c>
      <c r="E22" s="21" t="b">
        <f>IF(Table1[[#This Row],[Assumed Contract Value ]]&gt;0.1,Table1[[#This Row],[Time From Valuation]]&gt;=Activation_Time,0)</f>
        <v>1</v>
      </c>
      <c r="F22" s="21">
        <f t="shared" si="5"/>
        <v>230000</v>
      </c>
      <c r="G22" s="21" t="b">
        <f>Table1[[#This Row],[Time From Valuation]]=INT(Table1[[#This Row],[Time From Valuation]])</f>
        <v>1</v>
      </c>
      <c r="H22" s="7">
        <f>IF((Table1[[#This Row],[Is Anniversery]]), Table1[[#This Row],[Assumed Contract Value ]],0)</f>
        <v>230000</v>
      </c>
      <c r="I22" s="7">
        <f ca="1">IF(NOT(Table1[[#This Row],[Is Activation]]),OFFSET(Table1[[#This Row],[Income Credit Base]],-1,0)+Table1[[#This Row],[Purchase Payments]]+Table1[[#This Row],[Income Credit]],0)</f>
        <v>0</v>
      </c>
      <c r="J22" s="7">
        <f>IF(AND(Table1[[#This Row],[Is Activation]]=FALSE,Table1[[#This Row],[Is Anniversery]]=TRUE),Table1[[#This Row],[Income Credit Base]]*ICP,0)</f>
        <v>0</v>
      </c>
      <c r="K2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2" s="42">
        <f>IF(NOT(Table1[[#This Row],[Is Activation]]),(Table1[[#This Row],[Withdrawal Taken  ]]/Table1[[#This Row],[Assumed Contract Value ]]),0)</f>
        <v>0</v>
      </c>
      <c r="M2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2" s="5">
        <f ca="1">IF(NOT(Table1[[#This Row],[Has Lifetime Income Started]]),Table1[[#This Row],[Income Base]]*MAW,0)</f>
        <v>16594.8125</v>
      </c>
      <c r="O22" s="9">
        <f>IF(AND(Table1[[#This Row],[Has Lifetime Income Started]],Table1[[#This Row],[Is Anniversery]]),Table1[[#This Row],[Income Base]]*PIP,0)</f>
        <v>0</v>
      </c>
      <c r="P22" s="33" t="b">
        <f t="shared" si="0"/>
        <v>0</v>
      </c>
      <c r="Q22" s="2"/>
      <c r="R22" s="22">
        <f t="shared" si="6"/>
        <v>7</v>
      </c>
      <c r="S22" s="23">
        <v>0</v>
      </c>
      <c r="T22" s="23">
        <v>0</v>
      </c>
      <c r="U22" s="23">
        <v>230000</v>
      </c>
      <c r="V22" s="12">
        <v>230000</v>
      </c>
      <c r="W22" s="11">
        <v>299982</v>
      </c>
      <c r="X22" s="5">
        <v>0</v>
      </c>
      <c r="Y22" s="5">
        <v>0</v>
      </c>
      <c r="Z22" s="11">
        <v>18749</v>
      </c>
      <c r="AA22" s="14">
        <v>0</v>
      </c>
      <c r="AB22" s="10"/>
      <c r="AC22" s="10"/>
      <c r="AD22" s="10"/>
      <c r="AE22" s="10"/>
      <c r="AF22" s="10"/>
      <c r="AG22" s="10"/>
      <c r="AI22" s="4">
        <v>230000</v>
      </c>
      <c r="AJ22" s="4">
        <v>299982</v>
      </c>
      <c r="AK22" s="4"/>
      <c r="AL22" s="4"/>
      <c r="AM22" s="4">
        <v>18749</v>
      </c>
      <c r="AN22" s="4">
        <v>0</v>
      </c>
    </row>
    <row r="23" spans="1:40" x14ac:dyDescent="0.3">
      <c r="A23" s="32">
        <f t="shared" si="3"/>
        <v>15</v>
      </c>
      <c r="B23" s="29">
        <f t="shared" si="4"/>
        <v>7.5</v>
      </c>
      <c r="C23" s="21">
        <f t="shared" si="1"/>
        <v>0</v>
      </c>
      <c r="D23" s="21">
        <f t="shared" si="2"/>
        <v>0</v>
      </c>
      <c r="E23" s="21" t="b">
        <f>IF(Table1[[#This Row],[Assumed Contract Value ]]&gt;0.1,Table1[[#This Row],[Time From Valuation]]&gt;=Activation_Time,0)</f>
        <v>1</v>
      </c>
      <c r="F23" s="21">
        <f t="shared" si="5"/>
        <v>230000</v>
      </c>
      <c r="G23" s="21" t="b">
        <f>Table1[[#This Row],[Time From Valuation]]=INT(Table1[[#This Row],[Time From Valuation]])</f>
        <v>0</v>
      </c>
      <c r="H23" s="7">
        <f>IF((Table1[[#This Row],[Is Anniversery]]), Table1[[#This Row],[Assumed Contract Value ]],0)</f>
        <v>0</v>
      </c>
      <c r="I23" s="7">
        <f ca="1">IF(NOT(Table1[[#This Row],[Is Activation]]),OFFSET(Table1[[#This Row],[Income Credit Base]],-1,0)+Table1[[#This Row],[Purchase Payments]]+Table1[[#This Row],[Income Credit]],0)</f>
        <v>0</v>
      </c>
      <c r="J23" s="7">
        <f>IF(AND(Table1[[#This Row],[Is Activation]]=FALSE,Table1[[#This Row],[Is Anniversery]]=TRUE),Table1[[#This Row],[Income Credit Base]]*ICP,0)</f>
        <v>0</v>
      </c>
      <c r="K2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3" s="42">
        <f>IF(NOT(Table1[[#This Row],[Is Activation]]),(Table1[[#This Row],[Withdrawal Taken  ]]/Table1[[#This Row],[Assumed Contract Value ]]),0)</f>
        <v>0</v>
      </c>
      <c r="M2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3" s="5">
        <f ca="1">IF(NOT(Table1[[#This Row],[Has Lifetime Income Started]]),Table1[[#This Row],[Income Base]]*MAW,0)</f>
        <v>16594.8125</v>
      </c>
      <c r="O23" s="9">
        <f>IF(AND(Table1[[#This Row],[Has Lifetime Income Started]],Table1[[#This Row],[Is Anniversery]]),Table1[[#This Row],[Income Base]]*PIP,0)</f>
        <v>0</v>
      </c>
      <c r="P23" s="33" t="b">
        <f t="shared" si="0"/>
        <v>0</v>
      </c>
      <c r="Q23" s="2"/>
      <c r="R23" s="22">
        <f>R22+0.5</f>
        <v>7.5</v>
      </c>
      <c r="S23" s="23">
        <v>0</v>
      </c>
      <c r="T23" s="23">
        <v>0</v>
      </c>
      <c r="U23" s="23">
        <v>230000</v>
      </c>
      <c r="V23" s="13">
        <v>0</v>
      </c>
      <c r="W23" s="11">
        <v>299982</v>
      </c>
      <c r="X23" s="5">
        <v>0</v>
      </c>
      <c r="Y23" s="5">
        <v>0</v>
      </c>
      <c r="Z23" s="11">
        <v>18749</v>
      </c>
      <c r="AA23" s="14">
        <v>0</v>
      </c>
      <c r="AB23" s="10"/>
      <c r="AC23" s="10"/>
      <c r="AD23" s="10"/>
      <c r="AE23" s="10"/>
      <c r="AF23" s="10"/>
      <c r="AG23" s="10"/>
      <c r="AI23" s="4">
        <v>150000</v>
      </c>
      <c r="AJ23" s="4">
        <v>299982</v>
      </c>
      <c r="AK23" s="4"/>
      <c r="AL23" s="4"/>
      <c r="AM23" s="4">
        <v>18749</v>
      </c>
      <c r="AN23" s="4">
        <v>0</v>
      </c>
    </row>
    <row r="24" spans="1:40" x14ac:dyDescent="0.3">
      <c r="A24" s="32">
        <f t="shared" si="3"/>
        <v>16</v>
      </c>
      <c r="B24" s="29">
        <f t="shared" si="4"/>
        <v>8</v>
      </c>
      <c r="C24" s="21">
        <f t="shared" si="1"/>
        <v>0</v>
      </c>
      <c r="D24" s="21">
        <f t="shared" si="2"/>
        <v>0</v>
      </c>
      <c r="E24" s="21" t="b">
        <f>IF(Table1[[#This Row],[Assumed Contract Value ]]&gt;0.1,Table1[[#This Row],[Time From Valuation]]&gt;=Activation_Time,0)</f>
        <v>1</v>
      </c>
      <c r="F24" s="21">
        <f t="shared" si="5"/>
        <v>150000</v>
      </c>
      <c r="G24" s="21" t="b">
        <f>Table1[[#This Row],[Time From Valuation]]=INT(Table1[[#This Row],[Time From Valuation]])</f>
        <v>1</v>
      </c>
      <c r="H24" s="7">
        <f>IF((Table1[[#This Row],[Is Anniversery]]), Table1[[#This Row],[Assumed Contract Value ]],0)</f>
        <v>150000</v>
      </c>
      <c r="I24" s="7">
        <f ca="1">IF(NOT(Table1[[#This Row],[Is Activation]]),OFFSET(Table1[[#This Row],[Income Credit Base]],-1,0)+Table1[[#This Row],[Purchase Payments]]+Table1[[#This Row],[Income Credit]],0)</f>
        <v>0</v>
      </c>
      <c r="J24" s="7">
        <f>IF(AND(Table1[[#This Row],[Is Activation]]=FALSE,Table1[[#This Row],[Is Anniversery]]=TRUE),Table1[[#This Row],[Income Credit Base]]*ICP,0)</f>
        <v>0</v>
      </c>
      <c r="K2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4" s="42">
        <f>IF(NOT(Table1[[#This Row],[Is Activation]]),(Table1[[#This Row],[Withdrawal Taken  ]]/Table1[[#This Row],[Assumed Contract Value ]]),0)</f>
        <v>0</v>
      </c>
      <c r="M2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4" s="5">
        <f ca="1">IF(NOT(Table1[[#This Row],[Has Lifetime Income Started]]),Table1[[#This Row],[Income Base]]*MAW,0)</f>
        <v>16594.8125</v>
      </c>
      <c r="O24" s="9">
        <f>IF(AND(Table1[[#This Row],[Has Lifetime Income Started]],Table1[[#This Row],[Is Anniversery]]),Table1[[#This Row],[Income Base]]*PIP,0)</f>
        <v>0</v>
      </c>
      <c r="P24" s="33" t="b">
        <f t="shared" si="0"/>
        <v>0</v>
      </c>
      <c r="Q24" s="2"/>
      <c r="R24" s="22">
        <f t="shared" si="6"/>
        <v>8</v>
      </c>
      <c r="S24" s="23">
        <v>0</v>
      </c>
      <c r="T24" s="23">
        <v>0</v>
      </c>
      <c r="U24" s="23">
        <v>150000</v>
      </c>
      <c r="V24" s="12">
        <v>150000</v>
      </c>
      <c r="W24" s="11">
        <v>299982</v>
      </c>
      <c r="X24" s="5">
        <v>0</v>
      </c>
      <c r="Y24" s="5">
        <v>0</v>
      </c>
      <c r="Z24" s="11">
        <v>18749</v>
      </c>
      <c r="AA24" s="14">
        <v>0</v>
      </c>
      <c r="AB24" s="10"/>
      <c r="AC24" s="10"/>
      <c r="AD24" s="10"/>
      <c r="AE24" s="10"/>
      <c r="AF24" s="10"/>
      <c r="AG24" s="10"/>
      <c r="AI24" s="4">
        <f>AI23</f>
        <v>150000</v>
      </c>
      <c r="AJ24" s="4">
        <f t="shared" ref="AJ24:AM24" si="8">AJ23</f>
        <v>299982</v>
      </c>
      <c r="AK24" s="4">
        <f t="shared" si="8"/>
        <v>0</v>
      </c>
      <c r="AL24" s="4">
        <f t="shared" si="8"/>
        <v>0</v>
      </c>
      <c r="AM24" s="4">
        <f t="shared" si="8"/>
        <v>18749</v>
      </c>
      <c r="AN24" s="4">
        <v>0</v>
      </c>
    </row>
    <row r="25" spans="1:40" x14ac:dyDescent="0.3">
      <c r="A25" s="32">
        <f t="shared" si="3"/>
        <v>17</v>
      </c>
      <c r="B25" s="29">
        <f t="shared" si="4"/>
        <v>8.5</v>
      </c>
      <c r="C25" s="21">
        <f t="shared" si="1"/>
        <v>0</v>
      </c>
      <c r="D25" s="21">
        <f t="shared" si="2"/>
        <v>0</v>
      </c>
      <c r="E25" s="21" t="b">
        <f>IF(Table1[[#This Row],[Assumed Contract Value ]]&gt;0.1,Table1[[#This Row],[Time From Valuation]]&gt;=Activation_Time,0)</f>
        <v>1</v>
      </c>
      <c r="F25" s="21">
        <f t="shared" si="5"/>
        <v>150000</v>
      </c>
      <c r="G25" s="21" t="b">
        <f>Table1[[#This Row],[Time From Valuation]]=INT(Table1[[#This Row],[Time From Valuation]])</f>
        <v>0</v>
      </c>
      <c r="H25" s="7">
        <f>IF((Table1[[#This Row],[Is Anniversery]]), Table1[[#This Row],[Assumed Contract Value ]],0)</f>
        <v>0</v>
      </c>
      <c r="I25" s="7">
        <f ca="1">IF(NOT(Table1[[#This Row],[Is Activation]]),OFFSET(Table1[[#This Row],[Income Credit Base]],-1,0)+Table1[[#This Row],[Purchase Payments]]+Table1[[#This Row],[Income Credit]],0)</f>
        <v>0</v>
      </c>
      <c r="J25" s="7">
        <f>IF(AND(Table1[[#This Row],[Is Activation]]=FALSE,Table1[[#This Row],[Is Anniversery]]=TRUE),Table1[[#This Row],[Income Credit Base]]*ICP,0)</f>
        <v>0</v>
      </c>
      <c r="K2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5" s="42">
        <f>IF(NOT(Table1[[#This Row],[Is Activation]]),(Table1[[#This Row],[Withdrawal Taken  ]]/Table1[[#This Row],[Assumed Contract Value ]]),0)</f>
        <v>0</v>
      </c>
      <c r="M2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5" s="5">
        <f ca="1">IF(NOT(Table1[[#This Row],[Has Lifetime Income Started]]),Table1[[#This Row],[Income Base]]*MAW,0)</f>
        <v>16594.8125</v>
      </c>
      <c r="O25" s="9">
        <f>IF(AND(Table1[[#This Row],[Has Lifetime Income Started]],Table1[[#This Row],[Is Anniversery]]),Table1[[#This Row],[Income Base]]*PIP,0)</f>
        <v>0</v>
      </c>
      <c r="P25" s="33" t="b">
        <f t="shared" si="0"/>
        <v>0</v>
      </c>
      <c r="Q25" s="2"/>
      <c r="R25" s="22">
        <f t="shared" si="6"/>
        <v>8.5</v>
      </c>
      <c r="S25" s="23">
        <v>0</v>
      </c>
      <c r="T25" s="23">
        <v>0</v>
      </c>
      <c r="U25" s="23">
        <v>150000</v>
      </c>
      <c r="V25" s="13">
        <v>0</v>
      </c>
      <c r="W25" s="11">
        <v>299982</v>
      </c>
      <c r="X25" s="5">
        <v>0</v>
      </c>
      <c r="Y25" s="5">
        <v>0</v>
      </c>
      <c r="Z25" s="11">
        <v>18749</v>
      </c>
      <c r="AA25" s="14">
        <v>0</v>
      </c>
      <c r="AB25" s="10"/>
      <c r="AC25" s="10"/>
      <c r="AD25" s="10"/>
      <c r="AE25" s="10"/>
      <c r="AF25" s="10"/>
      <c r="AG25" s="10"/>
      <c r="AI25" s="4">
        <v>100000</v>
      </c>
      <c r="AJ25" s="4">
        <v>299982</v>
      </c>
      <c r="AK25" s="4"/>
      <c r="AL25" s="4"/>
      <c r="AM25" s="4">
        <v>18749</v>
      </c>
      <c r="AN25" s="4">
        <v>0</v>
      </c>
    </row>
    <row r="26" spans="1:40" x14ac:dyDescent="0.3">
      <c r="A26" s="32">
        <f t="shared" si="3"/>
        <v>18</v>
      </c>
      <c r="B26" s="29">
        <f t="shared" si="4"/>
        <v>9</v>
      </c>
      <c r="C26" s="21">
        <f t="shared" si="1"/>
        <v>0</v>
      </c>
      <c r="D26" s="21">
        <f t="shared" si="2"/>
        <v>0</v>
      </c>
      <c r="E26" s="21" t="b">
        <f>IF(Table1[[#This Row],[Assumed Contract Value ]]&gt;0.1,Table1[[#This Row],[Time From Valuation]]&gt;=Activation_Time,0)</f>
        <v>1</v>
      </c>
      <c r="F26" s="21">
        <f t="shared" si="5"/>
        <v>100000</v>
      </c>
      <c r="G26" s="21" t="b">
        <f>Table1[[#This Row],[Time From Valuation]]=INT(Table1[[#This Row],[Time From Valuation]])</f>
        <v>1</v>
      </c>
      <c r="H26" s="7">
        <f>IF((Table1[[#This Row],[Is Anniversery]]), Table1[[#This Row],[Assumed Contract Value ]],0)</f>
        <v>100000</v>
      </c>
      <c r="I26" s="7">
        <f ca="1">IF(NOT(Table1[[#This Row],[Is Activation]]),OFFSET(Table1[[#This Row],[Income Credit Base]],-1,0)+Table1[[#This Row],[Purchase Payments]]+Table1[[#This Row],[Income Credit]],0)</f>
        <v>0</v>
      </c>
      <c r="J26" s="7">
        <f>IF(AND(Table1[[#This Row],[Is Activation]]=FALSE,Table1[[#This Row],[Is Anniversery]]=TRUE),Table1[[#This Row],[Income Credit Base]]*ICP,0)</f>
        <v>0</v>
      </c>
      <c r="K2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6" s="42">
        <f>IF(NOT(Table1[[#This Row],[Is Activation]]),(Table1[[#This Row],[Withdrawal Taken  ]]/Table1[[#This Row],[Assumed Contract Value ]]),0)</f>
        <v>0</v>
      </c>
      <c r="M2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6" s="5">
        <f ca="1">IF(NOT(Table1[[#This Row],[Has Lifetime Income Started]]),Table1[[#This Row],[Income Base]]*MAW,0)</f>
        <v>16594.8125</v>
      </c>
      <c r="O26" s="9">
        <f>IF(AND(Table1[[#This Row],[Has Lifetime Income Started]],Table1[[#This Row],[Is Anniversery]]),Table1[[#This Row],[Income Base]]*PIP,0)</f>
        <v>0</v>
      </c>
      <c r="P26" s="33" t="b">
        <f t="shared" si="0"/>
        <v>0</v>
      </c>
      <c r="Q26" s="2"/>
      <c r="R26" s="22">
        <f t="shared" si="6"/>
        <v>9</v>
      </c>
      <c r="S26" s="23">
        <v>0</v>
      </c>
      <c r="T26" s="23">
        <v>0</v>
      </c>
      <c r="U26" s="23">
        <v>100000</v>
      </c>
      <c r="V26" s="12">
        <v>100000</v>
      </c>
      <c r="W26" s="11">
        <v>299982</v>
      </c>
      <c r="X26" s="5">
        <v>0</v>
      </c>
      <c r="Y26" s="5">
        <v>0</v>
      </c>
      <c r="Z26" s="11">
        <v>18749</v>
      </c>
      <c r="AA26" s="14">
        <v>0</v>
      </c>
      <c r="AB26" s="10"/>
      <c r="AC26" s="10"/>
      <c r="AD26" s="10"/>
      <c r="AE26" s="10"/>
      <c r="AF26" s="10"/>
      <c r="AG26" s="10"/>
      <c r="AI26" s="4">
        <f>AI25</f>
        <v>100000</v>
      </c>
      <c r="AJ26" s="4">
        <f t="shared" ref="AJ26" si="9">AJ25</f>
        <v>299982</v>
      </c>
      <c r="AK26" s="4">
        <f t="shared" ref="AK26" si="10">AK25</f>
        <v>0</v>
      </c>
      <c r="AL26" s="4">
        <f t="shared" ref="AL26" si="11">AL25</f>
        <v>0</v>
      </c>
      <c r="AM26" s="4">
        <f t="shared" ref="AM26" si="12">AM25</f>
        <v>18749</v>
      </c>
      <c r="AN26" s="4">
        <v>0</v>
      </c>
    </row>
    <row r="27" spans="1:40" x14ac:dyDescent="0.3">
      <c r="A27" s="32">
        <f t="shared" si="3"/>
        <v>19</v>
      </c>
      <c r="B27" s="29">
        <f t="shared" si="4"/>
        <v>9.5</v>
      </c>
      <c r="C27" s="21">
        <f t="shared" si="1"/>
        <v>0</v>
      </c>
      <c r="D27" s="21">
        <f t="shared" si="2"/>
        <v>0</v>
      </c>
      <c r="E27" s="21" t="b">
        <f>IF(Table1[[#This Row],[Assumed Contract Value ]]&gt;0.1,Table1[[#This Row],[Time From Valuation]]&gt;=Activation_Time,0)</f>
        <v>1</v>
      </c>
      <c r="F27" s="21">
        <f t="shared" si="5"/>
        <v>100000</v>
      </c>
      <c r="G27" s="21" t="b">
        <f>Table1[[#This Row],[Time From Valuation]]=INT(Table1[[#This Row],[Time From Valuation]])</f>
        <v>0</v>
      </c>
      <c r="H27" s="7">
        <f>IF((Table1[[#This Row],[Is Anniversery]]), Table1[[#This Row],[Assumed Contract Value ]],0)</f>
        <v>0</v>
      </c>
      <c r="I27" s="7">
        <f ca="1">IF(NOT(Table1[[#This Row],[Is Activation]]),OFFSET(Table1[[#This Row],[Income Credit Base]],-1,0)+Table1[[#This Row],[Purchase Payments]]+Table1[[#This Row],[Income Credit]],0)</f>
        <v>0</v>
      </c>
      <c r="J27" s="7">
        <f>IF(AND(Table1[[#This Row],[Is Activation]]=FALSE,Table1[[#This Row],[Is Anniversery]]=TRUE),Table1[[#This Row],[Income Credit Base]]*ICP,0)</f>
        <v>0</v>
      </c>
      <c r="K2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7" s="42">
        <f>IF(NOT(Table1[[#This Row],[Is Activation]]),(Table1[[#This Row],[Withdrawal Taken  ]]/Table1[[#This Row],[Assumed Contract Value ]]),0)</f>
        <v>0</v>
      </c>
      <c r="M2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7" s="5">
        <f ca="1">IF(NOT(Table1[[#This Row],[Has Lifetime Income Started]]),Table1[[#This Row],[Income Base]]*MAW,0)</f>
        <v>16594.8125</v>
      </c>
      <c r="O27" s="9">
        <f>IF(AND(Table1[[#This Row],[Has Lifetime Income Started]],Table1[[#This Row],[Is Anniversery]]),Table1[[#This Row],[Income Base]]*PIP,0)</f>
        <v>0</v>
      </c>
      <c r="P27" s="33" t="b">
        <f t="shared" si="0"/>
        <v>0</v>
      </c>
      <c r="Q27" s="2"/>
      <c r="R27" s="22">
        <f t="shared" si="6"/>
        <v>9.5</v>
      </c>
      <c r="S27" s="23">
        <v>0</v>
      </c>
      <c r="T27" s="23">
        <v>0</v>
      </c>
      <c r="U27" s="23">
        <v>100000</v>
      </c>
      <c r="V27" s="13">
        <v>0</v>
      </c>
      <c r="W27" s="11">
        <v>299982</v>
      </c>
      <c r="X27" s="5">
        <v>0</v>
      </c>
      <c r="Y27" s="5">
        <v>0</v>
      </c>
      <c r="Z27" s="11">
        <v>18749</v>
      </c>
      <c r="AA27" s="14">
        <v>0</v>
      </c>
      <c r="AB27" s="10"/>
      <c r="AC27" s="10"/>
      <c r="AD27" s="10"/>
      <c r="AE27" s="10"/>
      <c r="AF27" s="10"/>
      <c r="AG27" s="10"/>
      <c r="AI27" s="4">
        <v>50000</v>
      </c>
      <c r="AJ27" s="4">
        <v>299982</v>
      </c>
      <c r="AK27" s="4"/>
      <c r="AL27" s="4"/>
      <c r="AM27" s="4">
        <v>18749</v>
      </c>
      <c r="AN27" s="4">
        <v>0</v>
      </c>
    </row>
    <row r="28" spans="1:40" x14ac:dyDescent="0.3">
      <c r="A28" s="32">
        <f t="shared" si="3"/>
        <v>20</v>
      </c>
      <c r="B28" s="29">
        <f t="shared" si="4"/>
        <v>10</v>
      </c>
      <c r="C28" s="21">
        <f t="shared" si="1"/>
        <v>0</v>
      </c>
      <c r="D28" s="21">
        <f t="shared" si="2"/>
        <v>0</v>
      </c>
      <c r="E28" s="21" t="b">
        <f>IF(Table1[[#This Row],[Assumed Contract Value ]]&gt;0.1,Table1[[#This Row],[Time From Valuation]]&gt;=Activation_Time,0)</f>
        <v>1</v>
      </c>
      <c r="F28" s="21">
        <f t="shared" si="5"/>
        <v>50000</v>
      </c>
      <c r="G28" s="21" t="b">
        <f>Table1[[#This Row],[Time From Valuation]]=INT(Table1[[#This Row],[Time From Valuation]])</f>
        <v>1</v>
      </c>
      <c r="H28" s="7">
        <f>IF((Table1[[#This Row],[Is Anniversery]]), Table1[[#This Row],[Assumed Contract Value ]],0)</f>
        <v>50000</v>
      </c>
      <c r="I28" s="7">
        <f ca="1">IF(NOT(Table1[[#This Row],[Is Activation]]),OFFSET(Table1[[#This Row],[Income Credit Base]],-1,0)+Table1[[#This Row],[Purchase Payments]]+Table1[[#This Row],[Income Credit]],0)</f>
        <v>0</v>
      </c>
      <c r="J28" s="7">
        <f>IF(AND(Table1[[#This Row],[Is Activation]]=FALSE,Table1[[#This Row],[Is Anniversery]]=TRUE),Table1[[#This Row],[Income Credit Base]]*ICP,0)</f>
        <v>0</v>
      </c>
      <c r="K2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8" s="42">
        <f>IF(NOT(Table1[[#This Row],[Is Activation]]),(Table1[[#This Row],[Withdrawal Taken  ]]/Table1[[#This Row],[Assumed Contract Value ]]),0)</f>
        <v>0</v>
      </c>
      <c r="M2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8" s="5">
        <f ca="1">IF(NOT(Table1[[#This Row],[Has Lifetime Income Started]]),Table1[[#This Row],[Income Base]]*MAW,0)</f>
        <v>16594.8125</v>
      </c>
      <c r="O28" s="9">
        <f>IF(AND(Table1[[#This Row],[Has Lifetime Income Started]],Table1[[#This Row],[Is Anniversery]]),Table1[[#This Row],[Income Base]]*PIP,0)</f>
        <v>0</v>
      </c>
      <c r="P28" s="33" t="b">
        <f t="shared" si="0"/>
        <v>0</v>
      </c>
      <c r="Q28" s="2"/>
      <c r="R28" s="22">
        <f t="shared" si="6"/>
        <v>10</v>
      </c>
      <c r="S28" s="23">
        <v>0</v>
      </c>
      <c r="T28" s="23">
        <v>0</v>
      </c>
      <c r="U28" s="23">
        <v>50000</v>
      </c>
      <c r="V28" s="12">
        <v>50000</v>
      </c>
      <c r="W28" s="11">
        <v>299982</v>
      </c>
      <c r="X28" s="5">
        <v>0</v>
      </c>
      <c r="Y28" s="5">
        <v>0</v>
      </c>
      <c r="Z28" s="11">
        <v>18749</v>
      </c>
      <c r="AA28" s="14">
        <v>0</v>
      </c>
      <c r="AB28" s="10"/>
      <c r="AC28" s="10"/>
      <c r="AD28" s="10"/>
      <c r="AE28" s="10"/>
      <c r="AF28" s="10"/>
      <c r="AG28" s="10"/>
      <c r="AI28" s="4">
        <f>AI27</f>
        <v>50000</v>
      </c>
      <c r="AJ28" s="4">
        <f t="shared" ref="AJ28" si="13">AJ27</f>
        <v>299982</v>
      </c>
      <c r="AK28" s="4">
        <f t="shared" ref="AK28" si="14">AK27</f>
        <v>0</v>
      </c>
      <c r="AL28" s="4">
        <f t="shared" ref="AL28" si="15">AL27</f>
        <v>0</v>
      </c>
      <c r="AM28" s="4">
        <f t="shared" ref="AM28" si="16">AM27</f>
        <v>18749</v>
      </c>
      <c r="AN28" s="4">
        <v>0</v>
      </c>
    </row>
    <row r="29" spans="1:40" x14ac:dyDescent="0.3">
      <c r="A29" s="32">
        <f t="shared" si="3"/>
        <v>21</v>
      </c>
      <c r="B29" s="29">
        <f t="shared" si="4"/>
        <v>10.5</v>
      </c>
      <c r="C29" s="21">
        <f t="shared" si="1"/>
        <v>0</v>
      </c>
      <c r="D29" s="21">
        <f t="shared" si="2"/>
        <v>0</v>
      </c>
      <c r="E29" s="21" t="b">
        <f>IF(Table1[[#This Row],[Assumed Contract Value ]]&gt;0.1,Table1[[#This Row],[Time From Valuation]]&gt;=Activation_Time,0)</f>
        <v>1</v>
      </c>
      <c r="F29" s="21">
        <f>U29</f>
        <v>50000</v>
      </c>
      <c r="G29" s="21" t="b">
        <f>Table1[[#This Row],[Time From Valuation]]=INT(Table1[[#This Row],[Time From Valuation]])</f>
        <v>0</v>
      </c>
      <c r="H29" s="7">
        <f>IF((Table1[[#This Row],[Is Anniversery]]), Table1[[#This Row],[Assumed Contract Value ]],0)</f>
        <v>0</v>
      </c>
      <c r="I29" s="7">
        <f ca="1">IF(NOT(Table1[[#This Row],[Is Activation]]),OFFSET(Table1[[#This Row],[Income Credit Base]],-1,0)+Table1[[#This Row],[Purchase Payments]]+Table1[[#This Row],[Income Credit]],0)</f>
        <v>0</v>
      </c>
      <c r="J29" s="7">
        <f>IF(AND(Table1[[#This Row],[Is Activation]]=FALSE,Table1[[#This Row],[Is Anniversery]]=TRUE),Table1[[#This Row],[Income Credit Base]]*ICP,0)</f>
        <v>0</v>
      </c>
      <c r="K2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9" s="42">
        <f>IF(NOT(Table1[[#This Row],[Is Activation]]),(Table1[[#This Row],[Withdrawal Taken  ]]/Table1[[#This Row],[Assumed Contract Value ]]),0)</f>
        <v>0</v>
      </c>
      <c r="M2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9" s="5">
        <f ca="1">IF(NOT(Table1[[#This Row],[Has Lifetime Income Started]]),Table1[[#This Row],[Income Base]]*MAW,0)</f>
        <v>16594.8125</v>
      </c>
      <c r="O29" s="9">
        <f>IF(AND(Table1[[#This Row],[Has Lifetime Income Started]],Table1[[#This Row],[Is Anniversery]]),Table1[[#This Row],[Income Base]]*PIP,0)</f>
        <v>0</v>
      </c>
      <c r="P29" s="33" t="b">
        <f t="shared" si="0"/>
        <v>0</v>
      </c>
      <c r="Q29" s="2"/>
      <c r="R29" s="22">
        <f t="shared" si="6"/>
        <v>10.5</v>
      </c>
      <c r="S29" s="23">
        <v>0</v>
      </c>
      <c r="T29" s="23">
        <v>0</v>
      </c>
      <c r="U29" s="23">
        <v>50000</v>
      </c>
      <c r="V29" s="13">
        <v>0</v>
      </c>
      <c r="W29" s="11">
        <v>299982</v>
      </c>
      <c r="X29" s="5">
        <v>0</v>
      </c>
      <c r="Y29" s="5">
        <v>0</v>
      </c>
      <c r="Z29" s="11">
        <v>18749</v>
      </c>
      <c r="AA29" s="14">
        <v>0</v>
      </c>
      <c r="AB29" s="10"/>
      <c r="AC29" s="10"/>
      <c r="AD29" s="10"/>
      <c r="AE29" s="10"/>
      <c r="AF29" s="10"/>
      <c r="AG29" s="10"/>
      <c r="AI29" s="4">
        <v>0</v>
      </c>
      <c r="AJ29" s="4">
        <v>299982</v>
      </c>
      <c r="AK29" s="4"/>
      <c r="AL29" s="4"/>
      <c r="AM29" s="4">
        <v>18749</v>
      </c>
      <c r="AN29" s="4">
        <v>0</v>
      </c>
    </row>
    <row r="30" spans="1:40" ht="15" thickBot="1" x14ac:dyDescent="0.35">
      <c r="A30" s="34">
        <f t="shared" si="3"/>
        <v>22</v>
      </c>
      <c r="B30" s="29">
        <f t="shared" si="4"/>
        <v>11</v>
      </c>
      <c r="C30" s="36">
        <f t="shared" si="1"/>
        <v>0</v>
      </c>
      <c r="D30" s="36">
        <f t="shared" si="2"/>
        <v>0</v>
      </c>
      <c r="E30" s="36">
        <f>IF(Table1[[#This Row],[Assumed Contract Value ]]&gt;0.1,Table1[[#This Row],[Time From Valuation]]&gt;=Activation_Time,0)</f>
        <v>0</v>
      </c>
      <c r="F30" s="36">
        <v>0</v>
      </c>
      <c r="G30" s="36" t="b">
        <f>Table1[[#This Row],[Time From Valuation]]=INT(Table1[[#This Row],[Time From Valuation]])</f>
        <v>1</v>
      </c>
      <c r="H30" s="7">
        <f>IF((Table1[[#This Row],[Is Anniversery]]), Table1[[#This Row],[Assumed Contract Value ]],0)</f>
        <v>0</v>
      </c>
      <c r="I30" s="7">
        <f ca="1">IF(NOT(Table1[[#This Row],[Is Activation]]),OFFSET(Table1[[#This Row],[Income Credit Base]],-1,0)+Table1[[#This Row],[Purchase Payments]]+Table1[[#This Row],[Income Credit]],0)</f>
        <v>0</v>
      </c>
      <c r="J30" s="7">
        <f>IF(AND(Table1[[#This Row],[Is Activation]]=FALSE,Table1[[#This Row],[Is Anniversery]]=TRUE),Table1[[#This Row],[Income Credit Base]]*ICP,0)</f>
        <v>0</v>
      </c>
      <c r="K3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0" s="42" t="e">
        <f>IF(NOT(Table1[[#This Row],[Is Activation]]),(Table1[[#This Row],[Withdrawal Taken  ]]/Table1[[#This Row],[Assumed Contract Value ]]),0)</f>
        <v>#DIV/0!</v>
      </c>
      <c r="M3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0" s="5">
        <f>IF(NOT(Table1[[#This Row],[Has Lifetime Income Started]]),Table1[[#This Row],[Income Base]]*MAW,0)</f>
        <v>0</v>
      </c>
      <c r="O30" s="9" t="e">
        <f ca="1">IF(AND(Table1[[#This Row],[Has Lifetime Income Started]],Table1[[#This Row],[Is Anniversery]]),Table1[[#This Row],[Income Base]]*PIP,0)</f>
        <v>#DIV/0!</v>
      </c>
      <c r="P30" s="37" t="b">
        <f t="shared" si="0"/>
        <v>1</v>
      </c>
      <c r="Q30" s="2"/>
      <c r="R30" s="24">
        <f t="shared" si="6"/>
        <v>11</v>
      </c>
      <c r="S30" s="25">
        <v>0</v>
      </c>
      <c r="T30" s="25">
        <v>0</v>
      </c>
      <c r="U30" s="23">
        <v>0</v>
      </c>
      <c r="V30" s="17">
        <v>0</v>
      </c>
      <c r="W30" s="15">
        <v>299982</v>
      </c>
      <c r="X30" s="16">
        <v>0</v>
      </c>
      <c r="Y30" s="16">
        <v>0</v>
      </c>
      <c r="Z30" s="15">
        <v>0</v>
      </c>
      <c r="AA30" s="18">
        <v>11999</v>
      </c>
      <c r="AB30" s="10"/>
      <c r="AC30" s="10"/>
      <c r="AD30" s="10"/>
      <c r="AE30" s="10"/>
      <c r="AF30" s="10"/>
      <c r="AG30" s="10"/>
      <c r="AI30" s="4">
        <v>0</v>
      </c>
      <c r="AJ30" s="4">
        <v>299982</v>
      </c>
      <c r="AK30" s="4"/>
      <c r="AL30" s="4"/>
      <c r="AM30" s="4">
        <v>0</v>
      </c>
      <c r="AN30" s="4">
        <v>11999</v>
      </c>
    </row>
    <row r="31" spans="1:40" x14ac:dyDescent="0.3">
      <c r="A31" s="34">
        <f t="shared" si="3"/>
        <v>23</v>
      </c>
      <c r="B31" s="29">
        <f t="shared" si="4"/>
        <v>11.5</v>
      </c>
      <c r="C31" s="36">
        <f t="shared" ref="C31:C94" si="17">S31</f>
        <v>0</v>
      </c>
      <c r="D31" s="36">
        <f t="shared" ref="D31:D94" si="18">T31</f>
        <v>0</v>
      </c>
      <c r="E31" s="36">
        <f>IF(Table1[[#This Row],[Assumed Contract Value ]]&gt;0.1,Table1[[#This Row],[Time From Valuation]]&gt;=Activation_Time,0)</f>
        <v>0</v>
      </c>
      <c r="F31" s="36">
        <v>0</v>
      </c>
      <c r="G31" s="36" t="b">
        <f>Table1[[#This Row],[Time From Valuation]]=INT(Table1[[#This Row],[Time From Valuation]])</f>
        <v>0</v>
      </c>
      <c r="H31" s="7">
        <f>IF((Table1[[#This Row],[Is Anniversery]]), Table1[[#This Row],[Assumed Contract Value ]],0)</f>
        <v>0</v>
      </c>
      <c r="I31" s="7">
        <f ca="1">IF(NOT(Table1[[#This Row],[Is Activation]]),OFFSET(Table1[[#This Row],[Income Credit Base]],-1,0)+Table1[[#This Row],[Purchase Payments]]+Table1[[#This Row],[Income Credit]],0)</f>
        <v>0</v>
      </c>
      <c r="J31" s="7">
        <f>IF(AND(Table1[[#This Row],[Is Activation]]=FALSE,Table1[[#This Row],[Is Anniversery]]=TRUE),Table1[[#This Row],[Income Credit Base]]*ICP,0)</f>
        <v>0</v>
      </c>
      <c r="K3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1" s="42" t="e">
        <f>IF(NOT(Table1[[#This Row],[Is Activation]]),(Table1[[#This Row],[Withdrawal Taken  ]]/Table1[[#This Row],[Assumed Contract Value ]]),0)</f>
        <v>#DIV/0!</v>
      </c>
      <c r="M3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1" s="5">
        <f>IF(NOT(Table1[[#This Row],[Has Lifetime Income Started]]),Table1[[#This Row],[Income Base]]*MAW,0)</f>
        <v>0</v>
      </c>
      <c r="O31" s="9">
        <f>IF(AND(Table1[[#This Row],[Has Lifetime Income Started]],Table1[[#This Row],[Is Anniversery]]),Table1[[#This Row],[Income Base]]*PIP,0)</f>
        <v>0</v>
      </c>
      <c r="P31" s="37" t="b">
        <f t="shared" si="0"/>
        <v>1</v>
      </c>
    </row>
    <row r="32" spans="1:40" x14ac:dyDescent="0.3">
      <c r="A32" s="34">
        <f t="shared" si="3"/>
        <v>24</v>
      </c>
      <c r="B32" s="29">
        <f t="shared" si="4"/>
        <v>12</v>
      </c>
      <c r="C32" s="36">
        <f t="shared" si="17"/>
        <v>0</v>
      </c>
      <c r="D32" s="36">
        <f t="shared" si="18"/>
        <v>0</v>
      </c>
      <c r="E32" s="36">
        <f>IF(Table1[[#This Row],[Assumed Contract Value ]]&gt;0.1,Table1[[#This Row],[Time From Valuation]]&gt;=Activation_Time,0)</f>
        <v>0</v>
      </c>
      <c r="F32" s="36">
        <v>0</v>
      </c>
      <c r="G32" s="36" t="b">
        <f>Table1[[#This Row],[Time From Valuation]]=INT(Table1[[#This Row],[Time From Valuation]])</f>
        <v>1</v>
      </c>
      <c r="H32" s="7">
        <f>IF((Table1[[#This Row],[Is Anniversery]]), Table1[[#This Row],[Assumed Contract Value ]],0)</f>
        <v>0</v>
      </c>
      <c r="I32" s="7">
        <f ca="1">IF(NOT(Table1[[#This Row],[Is Activation]]),OFFSET(Table1[[#This Row],[Income Credit Base]],-1,0)+Table1[[#This Row],[Purchase Payments]]+Table1[[#This Row],[Income Credit]],0)</f>
        <v>0</v>
      </c>
      <c r="J32" s="7">
        <f>IF(AND(Table1[[#This Row],[Is Activation]]=FALSE,Table1[[#This Row],[Is Anniversery]]=TRUE),Table1[[#This Row],[Income Credit Base]]*ICP,0)</f>
        <v>0</v>
      </c>
      <c r="K3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2" s="42" t="e">
        <f>IF(NOT(Table1[[#This Row],[Is Activation]]),(Table1[[#This Row],[Withdrawal Taken  ]]/Table1[[#This Row],[Assumed Contract Value ]]),0)</f>
        <v>#DIV/0!</v>
      </c>
      <c r="M3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2" s="5">
        <f>IF(NOT(Table1[[#This Row],[Has Lifetime Income Started]]),Table1[[#This Row],[Income Base]]*MAW,0)</f>
        <v>0</v>
      </c>
      <c r="O32" s="9" t="e">
        <f ca="1">IF(AND(Table1[[#This Row],[Has Lifetime Income Started]],Table1[[#This Row],[Is Anniversery]]),Table1[[#This Row],[Income Base]]*PIP,0)</f>
        <v>#DIV/0!</v>
      </c>
      <c r="P32" s="37" t="b">
        <f t="shared" si="0"/>
        <v>1</v>
      </c>
    </row>
    <row r="33" spans="1:16" x14ac:dyDescent="0.3">
      <c r="A33" s="34">
        <f t="shared" si="3"/>
        <v>25</v>
      </c>
      <c r="B33" s="29">
        <f t="shared" si="4"/>
        <v>12.5</v>
      </c>
      <c r="C33" s="36">
        <f t="shared" si="17"/>
        <v>0</v>
      </c>
      <c r="D33" s="36">
        <f t="shared" si="18"/>
        <v>0</v>
      </c>
      <c r="E33" s="36">
        <f>IF(Table1[[#This Row],[Assumed Contract Value ]]&gt;0.1,Table1[[#This Row],[Time From Valuation]]&gt;=Activation_Time,0)</f>
        <v>0</v>
      </c>
      <c r="F33" s="36">
        <v>0</v>
      </c>
      <c r="G33" s="36" t="b">
        <f>Table1[[#This Row],[Time From Valuation]]=INT(Table1[[#This Row],[Time From Valuation]])</f>
        <v>0</v>
      </c>
      <c r="H33" s="7">
        <f>IF((Table1[[#This Row],[Is Anniversery]]), Table1[[#This Row],[Assumed Contract Value ]],0)</f>
        <v>0</v>
      </c>
      <c r="I33" s="7">
        <f ca="1">IF(NOT(Table1[[#This Row],[Is Activation]]),OFFSET(Table1[[#This Row],[Income Credit Base]],-1,0)+Table1[[#This Row],[Purchase Payments]]+Table1[[#This Row],[Income Credit]],0)</f>
        <v>0</v>
      </c>
      <c r="J33" s="7">
        <f>IF(AND(Table1[[#This Row],[Is Activation]]=FALSE,Table1[[#This Row],[Is Anniversery]]=TRUE),Table1[[#This Row],[Income Credit Base]]*ICP,0)</f>
        <v>0</v>
      </c>
      <c r="K3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3" s="42" t="e">
        <f>IF(NOT(Table1[[#This Row],[Is Activation]]),(Table1[[#This Row],[Withdrawal Taken  ]]/Table1[[#This Row],[Assumed Contract Value ]]),0)</f>
        <v>#DIV/0!</v>
      </c>
      <c r="M3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3" s="5">
        <f>IF(NOT(Table1[[#This Row],[Has Lifetime Income Started]]),Table1[[#This Row],[Income Base]]*MAW,0)</f>
        <v>0</v>
      </c>
      <c r="O33" s="9">
        <f>IF(AND(Table1[[#This Row],[Has Lifetime Income Started]],Table1[[#This Row],[Is Anniversery]]),Table1[[#This Row],[Income Base]]*PIP,0)</f>
        <v>0</v>
      </c>
      <c r="P33" s="37" t="b">
        <f t="shared" si="0"/>
        <v>1</v>
      </c>
    </row>
    <row r="34" spans="1:16" x14ac:dyDescent="0.3">
      <c r="A34" s="34">
        <f t="shared" si="3"/>
        <v>26</v>
      </c>
      <c r="B34" s="29">
        <f t="shared" si="4"/>
        <v>13</v>
      </c>
      <c r="C34" s="36">
        <f t="shared" si="17"/>
        <v>0</v>
      </c>
      <c r="D34" s="36">
        <f t="shared" si="18"/>
        <v>0</v>
      </c>
      <c r="E34" s="36">
        <f>IF(Table1[[#This Row],[Assumed Contract Value ]]&gt;0.1,Table1[[#This Row],[Time From Valuation]]&gt;=Activation_Time,0)</f>
        <v>0</v>
      </c>
      <c r="F34" s="36">
        <v>0</v>
      </c>
      <c r="G34" s="36" t="b">
        <f>Table1[[#This Row],[Time From Valuation]]=INT(Table1[[#This Row],[Time From Valuation]])</f>
        <v>1</v>
      </c>
      <c r="H34" s="7">
        <f>IF((Table1[[#This Row],[Is Anniversery]]), Table1[[#This Row],[Assumed Contract Value ]],0)</f>
        <v>0</v>
      </c>
      <c r="I34" s="7">
        <f ca="1">IF(NOT(Table1[[#This Row],[Is Activation]]),OFFSET(Table1[[#This Row],[Income Credit Base]],-1,0)+Table1[[#This Row],[Purchase Payments]]+Table1[[#This Row],[Income Credit]],0)</f>
        <v>0</v>
      </c>
      <c r="J34" s="7">
        <f>IF(AND(Table1[[#This Row],[Is Activation]]=FALSE,Table1[[#This Row],[Is Anniversery]]=TRUE),Table1[[#This Row],[Income Credit Base]]*ICP,0)</f>
        <v>0</v>
      </c>
      <c r="K3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4" s="42" t="e">
        <f>IF(NOT(Table1[[#This Row],[Is Activation]]),(Table1[[#This Row],[Withdrawal Taken  ]]/Table1[[#This Row],[Assumed Contract Value ]]),0)</f>
        <v>#DIV/0!</v>
      </c>
      <c r="M3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4" s="5">
        <f>IF(NOT(Table1[[#This Row],[Has Lifetime Income Started]]),Table1[[#This Row],[Income Base]]*MAW,0)</f>
        <v>0</v>
      </c>
      <c r="O34" s="9" t="e">
        <f ca="1">IF(AND(Table1[[#This Row],[Has Lifetime Income Started]],Table1[[#This Row],[Is Anniversery]]),Table1[[#This Row],[Income Base]]*PIP,0)</f>
        <v>#DIV/0!</v>
      </c>
      <c r="P34" s="37" t="b">
        <f t="shared" si="0"/>
        <v>1</v>
      </c>
    </row>
    <row r="35" spans="1:16" x14ac:dyDescent="0.3">
      <c r="A35" s="34">
        <f t="shared" si="3"/>
        <v>27</v>
      </c>
      <c r="B35" s="29">
        <f t="shared" si="4"/>
        <v>13.5</v>
      </c>
      <c r="C35" s="36">
        <f t="shared" si="17"/>
        <v>0</v>
      </c>
      <c r="D35" s="36">
        <f t="shared" si="18"/>
        <v>0</v>
      </c>
      <c r="E35" s="36">
        <f>IF(Table1[[#This Row],[Assumed Contract Value ]]&gt;0.1,Table1[[#This Row],[Time From Valuation]]&gt;=Activation_Time,0)</f>
        <v>0</v>
      </c>
      <c r="F35" s="36">
        <v>0</v>
      </c>
      <c r="G35" s="36" t="b">
        <f>Table1[[#This Row],[Time From Valuation]]=INT(Table1[[#This Row],[Time From Valuation]])</f>
        <v>0</v>
      </c>
      <c r="H35" s="7">
        <f>IF((Table1[[#This Row],[Is Anniversery]]), Table1[[#This Row],[Assumed Contract Value ]],0)</f>
        <v>0</v>
      </c>
      <c r="I35" s="7">
        <f ca="1">IF(NOT(Table1[[#This Row],[Is Activation]]),OFFSET(Table1[[#This Row],[Income Credit Base]],-1,0)+Table1[[#This Row],[Purchase Payments]]+Table1[[#This Row],[Income Credit]],0)</f>
        <v>0</v>
      </c>
      <c r="J35" s="7">
        <f>IF(AND(Table1[[#This Row],[Is Activation]]=FALSE,Table1[[#This Row],[Is Anniversery]]=TRUE),Table1[[#This Row],[Income Credit Base]]*ICP,0)</f>
        <v>0</v>
      </c>
      <c r="K3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5" s="42" t="e">
        <f>IF(NOT(Table1[[#This Row],[Is Activation]]),(Table1[[#This Row],[Withdrawal Taken  ]]/Table1[[#This Row],[Assumed Contract Value ]]),0)</f>
        <v>#DIV/0!</v>
      </c>
      <c r="M3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5" s="5">
        <f>IF(NOT(Table1[[#This Row],[Has Lifetime Income Started]]),Table1[[#This Row],[Income Base]]*MAW,0)</f>
        <v>0</v>
      </c>
      <c r="O35" s="9">
        <f>IF(AND(Table1[[#This Row],[Has Lifetime Income Started]],Table1[[#This Row],[Is Anniversery]]),Table1[[#This Row],[Income Base]]*PIP,0)</f>
        <v>0</v>
      </c>
      <c r="P35" s="37" t="b">
        <f t="shared" si="0"/>
        <v>1</v>
      </c>
    </row>
    <row r="36" spans="1:16" x14ac:dyDescent="0.3">
      <c r="A36" s="34">
        <f t="shared" si="3"/>
        <v>28</v>
      </c>
      <c r="B36" s="29">
        <f t="shared" si="4"/>
        <v>14</v>
      </c>
      <c r="C36" s="36">
        <f t="shared" si="17"/>
        <v>0</v>
      </c>
      <c r="D36" s="36">
        <f t="shared" si="18"/>
        <v>0</v>
      </c>
      <c r="E36" s="36">
        <f>IF(Table1[[#This Row],[Assumed Contract Value ]]&gt;0.1,Table1[[#This Row],[Time From Valuation]]&gt;=Activation_Time,0)</f>
        <v>0</v>
      </c>
      <c r="F36" s="36">
        <v>0</v>
      </c>
      <c r="G36" s="36" t="b">
        <f>Table1[[#This Row],[Time From Valuation]]=INT(Table1[[#This Row],[Time From Valuation]])</f>
        <v>1</v>
      </c>
      <c r="H36" s="7">
        <f>IF((Table1[[#This Row],[Is Anniversery]]), Table1[[#This Row],[Assumed Contract Value ]],0)</f>
        <v>0</v>
      </c>
      <c r="I36" s="7">
        <f ca="1">IF(NOT(Table1[[#This Row],[Is Activation]]),OFFSET(Table1[[#This Row],[Income Credit Base]],-1,0)+Table1[[#This Row],[Purchase Payments]]+Table1[[#This Row],[Income Credit]],0)</f>
        <v>0</v>
      </c>
      <c r="J36" s="7">
        <f>IF(AND(Table1[[#This Row],[Is Activation]]=FALSE,Table1[[#This Row],[Is Anniversery]]=TRUE),Table1[[#This Row],[Income Credit Base]]*ICP,0)</f>
        <v>0</v>
      </c>
      <c r="K3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6" s="42" t="e">
        <f>IF(NOT(Table1[[#This Row],[Is Activation]]),(Table1[[#This Row],[Withdrawal Taken  ]]/Table1[[#This Row],[Assumed Contract Value ]]),0)</f>
        <v>#DIV/0!</v>
      </c>
      <c r="M3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6" s="5">
        <f>IF(NOT(Table1[[#This Row],[Has Lifetime Income Started]]),Table1[[#This Row],[Income Base]]*MAW,0)</f>
        <v>0</v>
      </c>
      <c r="O36" s="9" t="e">
        <f ca="1">IF(AND(Table1[[#This Row],[Has Lifetime Income Started]],Table1[[#This Row],[Is Anniversery]]),Table1[[#This Row],[Income Base]]*PIP,0)</f>
        <v>#DIV/0!</v>
      </c>
      <c r="P36" s="37" t="b">
        <f t="shared" si="0"/>
        <v>1</v>
      </c>
    </row>
    <row r="37" spans="1:16" x14ac:dyDescent="0.3">
      <c r="A37" s="34">
        <f t="shared" si="3"/>
        <v>29</v>
      </c>
      <c r="B37" s="29">
        <f t="shared" si="4"/>
        <v>14.5</v>
      </c>
      <c r="C37" s="36">
        <f t="shared" si="17"/>
        <v>0</v>
      </c>
      <c r="D37" s="36">
        <f t="shared" si="18"/>
        <v>0</v>
      </c>
      <c r="E37" s="36">
        <f>IF(Table1[[#This Row],[Assumed Contract Value ]]&gt;0.1,Table1[[#This Row],[Time From Valuation]]&gt;=Activation_Time,0)</f>
        <v>0</v>
      </c>
      <c r="F37" s="36">
        <v>0</v>
      </c>
      <c r="G37" s="36" t="b">
        <f>Table1[[#This Row],[Time From Valuation]]=INT(Table1[[#This Row],[Time From Valuation]])</f>
        <v>0</v>
      </c>
      <c r="H37" s="7">
        <f>IF((Table1[[#This Row],[Is Anniversery]]), Table1[[#This Row],[Assumed Contract Value ]],0)</f>
        <v>0</v>
      </c>
      <c r="I37" s="7">
        <f ca="1">IF(NOT(Table1[[#This Row],[Is Activation]]),OFFSET(Table1[[#This Row],[Income Credit Base]],-1,0)+Table1[[#This Row],[Purchase Payments]]+Table1[[#This Row],[Income Credit]],0)</f>
        <v>0</v>
      </c>
      <c r="J37" s="7">
        <f>IF(AND(Table1[[#This Row],[Is Activation]]=FALSE,Table1[[#This Row],[Is Anniversery]]=TRUE),Table1[[#This Row],[Income Credit Base]]*ICP,0)</f>
        <v>0</v>
      </c>
      <c r="K3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7" s="42" t="e">
        <f>IF(NOT(Table1[[#This Row],[Is Activation]]),(Table1[[#This Row],[Withdrawal Taken  ]]/Table1[[#This Row],[Assumed Contract Value ]]),0)</f>
        <v>#DIV/0!</v>
      </c>
      <c r="M3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7" s="5">
        <f>IF(NOT(Table1[[#This Row],[Has Lifetime Income Started]]),Table1[[#This Row],[Income Base]]*MAW,0)</f>
        <v>0</v>
      </c>
      <c r="O37" s="9">
        <f>IF(AND(Table1[[#This Row],[Has Lifetime Income Started]],Table1[[#This Row],[Is Anniversery]]),Table1[[#This Row],[Income Base]]*PIP,0)</f>
        <v>0</v>
      </c>
      <c r="P37" s="37" t="b">
        <f t="shared" si="0"/>
        <v>1</v>
      </c>
    </row>
    <row r="38" spans="1:16" x14ac:dyDescent="0.3">
      <c r="A38" s="34">
        <f t="shared" si="3"/>
        <v>30</v>
      </c>
      <c r="B38" s="29">
        <f t="shared" si="4"/>
        <v>15</v>
      </c>
      <c r="C38" s="36">
        <f t="shared" si="17"/>
        <v>0</v>
      </c>
      <c r="D38" s="36">
        <f t="shared" si="18"/>
        <v>0</v>
      </c>
      <c r="E38" s="36">
        <f>IF(Table1[[#This Row],[Assumed Contract Value ]]&gt;0.1,Table1[[#This Row],[Time From Valuation]]&gt;=Activation_Time,0)</f>
        <v>0</v>
      </c>
      <c r="F38" s="36">
        <v>0</v>
      </c>
      <c r="G38" s="36" t="b">
        <f>Table1[[#This Row],[Time From Valuation]]=INT(Table1[[#This Row],[Time From Valuation]])</f>
        <v>1</v>
      </c>
      <c r="H38" s="7">
        <f>IF((Table1[[#This Row],[Is Anniversery]]), Table1[[#This Row],[Assumed Contract Value ]],0)</f>
        <v>0</v>
      </c>
      <c r="I38" s="7">
        <f ca="1">IF(NOT(Table1[[#This Row],[Is Activation]]),OFFSET(Table1[[#This Row],[Income Credit Base]],-1,0)+Table1[[#This Row],[Purchase Payments]]+Table1[[#This Row],[Income Credit]],0)</f>
        <v>0</v>
      </c>
      <c r="J38" s="7">
        <f>IF(AND(Table1[[#This Row],[Is Activation]]=FALSE,Table1[[#This Row],[Is Anniversery]]=TRUE),Table1[[#This Row],[Income Credit Base]]*ICP,0)</f>
        <v>0</v>
      </c>
      <c r="K3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8" s="42" t="e">
        <f>IF(NOT(Table1[[#This Row],[Is Activation]]),(Table1[[#This Row],[Withdrawal Taken  ]]/Table1[[#This Row],[Assumed Contract Value ]]),0)</f>
        <v>#DIV/0!</v>
      </c>
      <c r="M3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8" s="5">
        <f>IF(NOT(Table1[[#This Row],[Has Lifetime Income Started]]),Table1[[#This Row],[Income Base]]*MAW,0)</f>
        <v>0</v>
      </c>
      <c r="O38" s="9" t="e">
        <f ca="1">IF(AND(Table1[[#This Row],[Has Lifetime Income Started]],Table1[[#This Row],[Is Anniversery]]),Table1[[#This Row],[Income Base]]*PIP,0)</f>
        <v>#DIV/0!</v>
      </c>
      <c r="P38" s="37" t="b">
        <f t="shared" si="0"/>
        <v>1</v>
      </c>
    </row>
    <row r="39" spans="1:16" x14ac:dyDescent="0.3">
      <c r="A39" s="34">
        <f t="shared" si="3"/>
        <v>31</v>
      </c>
      <c r="B39" s="29">
        <f t="shared" si="4"/>
        <v>15.5</v>
      </c>
      <c r="C39" s="36">
        <f t="shared" si="17"/>
        <v>0</v>
      </c>
      <c r="D39" s="36">
        <f t="shared" si="18"/>
        <v>0</v>
      </c>
      <c r="E39" s="36">
        <f>IF(Table1[[#This Row],[Assumed Contract Value ]]&gt;0.1,Table1[[#This Row],[Time From Valuation]]&gt;=Activation_Time,0)</f>
        <v>0</v>
      </c>
      <c r="F39" s="36">
        <v>0</v>
      </c>
      <c r="G39" s="36" t="b">
        <f>Table1[[#This Row],[Time From Valuation]]=INT(Table1[[#This Row],[Time From Valuation]])</f>
        <v>0</v>
      </c>
      <c r="H39" s="7">
        <f>IF((Table1[[#This Row],[Is Anniversery]]), Table1[[#This Row],[Assumed Contract Value ]],0)</f>
        <v>0</v>
      </c>
      <c r="I39" s="7">
        <f ca="1">IF(NOT(Table1[[#This Row],[Is Activation]]),OFFSET(Table1[[#This Row],[Income Credit Base]],-1,0)+Table1[[#This Row],[Purchase Payments]]+Table1[[#This Row],[Income Credit]],0)</f>
        <v>0</v>
      </c>
      <c r="J39" s="7">
        <f>IF(AND(Table1[[#This Row],[Is Activation]]=FALSE,Table1[[#This Row],[Is Anniversery]]=TRUE),Table1[[#This Row],[Income Credit Base]]*ICP,0)</f>
        <v>0</v>
      </c>
      <c r="K3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39" s="42" t="e">
        <f>IF(NOT(Table1[[#This Row],[Is Activation]]),(Table1[[#This Row],[Withdrawal Taken  ]]/Table1[[#This Row],[Assumed Contract Value ]]),0)</f>
        <v>#DIV/0!</v>
      </c>
      <c r="M3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9" s="5">
        <f>IF(NOT(Table1[[#This Row],[Has Lifetime Income Started]]),Table1[[#This Row],[Income Base]]*MAW,0)</f>
        <v>0</v>
      </c>
      <c r="O39" s="9">
        <f>IF(AND(Table1[[#This Row],[Has Lifetime Income Started]],Table1[[#This Row],[Is Anniversery]]),Table1[[#This Row],[Income Base]]*PIP,0)</f>
        <v>0</v>
      </c>
      <c r="P39" s="37" t="b">
        <f t="shared" si="0"/>
        <v>1</v>
      </c>
    </row>
    <row r="40" spans="1:16" x14ac:dyDescent="0.3">
      <c r="A40" s="34">
        <f t="shared" si="3"/>
        <v>32</v>
      </c>
      <c r="B40" s="29">
        <f t="shared" si="4"/>
        <v>16</v>
      </c>
      <c r="C40" s="36">
        <f t="shared" si="17"/>
        <v>0</v>
      </c>
      <c r="D40" s="36">
        <f t="shared" si="18"/>
        <v>0</v>
      </c>
      <c r="E40" s="36">
        <f>IF(Table1[[#This Row],[Assumed Contract Value ]]&gt;0.1,Table1[[#This Row],[Time From Valuation]]&gt;=Activation_Time,0)</f>
        <v>0</v>
      </c>
      <c r="F40" s="36">
        <v>0</v>
      </c>
      <c r="G40" s="36" t="b">
        <f>Table1[[#This Row],[Time From Valuation]]=INT(Table1[[#This Row],[Time From Valuation]])</f>
        <v>1</v>
      </c>
      <c r="H40" s="7">
        <f>IF((Table1[[#This Row],[Is Anniversery]]), Table1[[#This Row],[Assumed Contract Value ]],0)</f>
        <v>0</v>
      </c>
      <c r="I40" s="7">
        <f ca="1">IF(NOT(Table1[[#This Row],[Is Activation]]),OFFSET(Table1[[#This Row],[Income Credit Base]],-1,0)+Table1[[#This Row],[Purchase Payments]]+Table1[[#This Row],[Income Credit]],0)</f>
        <v>0</v>
      </c>
      <c r="J40" s="7">
        <f>IF(AND(Table1[[#This Row],[Is Activation]]=FALSE,Table1[[#This Row],[Is Anniversery]]=TRUE),Table1[[#This Row],[Income Credit Base]]*ICP,0)</f>
        <v>0</v>
      </c>
      <c r="K4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0" s="42" t="e">
        <f>IF(NOT(Table1[[#This Row],[Is Activation]]),(Table1[[#This Row],[Withdrawal Taken  ]]/Table1[[#This Row],[Assumed Contract Value ]]),0)</f>
        <v>#DIV/0!</v>
      </c>
      <c r="M4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0" s="5">
        <f>IF(NOT(Table1[[#This Row],[Has Lifetime Income Started]]),Table1[[#This Row],[Income Base]]*MAW,0)</f>
        <v>0</v>
      </c>
      <c r="O40" s="9" t="e">
        <f ca="1">IF(AND(Table1[[#This Row],[Has Lifetime Income Started]],Table1[[#This Row],[Is Anniversery]]),Table1[[#This Row],[Income Base]]*PIP,0)</f>
        <v>#DIV/0!</v>
      </c>
      <c r="P40" s="37" t="b">
        <f t="shared" si="0"/>
        <v>1</v>
      </c>
    </row>
    <row r="41" spans="1:16" x14ac:dyDescent="0.3">
      <c r="A41" s="34">
        <f t="shared" si="3"/>
        <v>33</v>
      </c>
      <c r="B41" s="29">
        <f t="shared" si="4"/>
        <v>16.5</v>
      </c>
      <c r="C41" s="36">
        <f t="shared" si="17"/>
        <v>0</v>
      </c>
      <c r="D41" s="36">
        <f t="shared" si="18"/>
        <v>0</v>
      </c>
      <c r="E41" s="36">
        <f>IF(Table1[[#This Row],[Assumed Contract Value ]]&gt;0.1,Table1[[#This Row],[Time From Valuation]]&gt;=Activation_Time,0)</f>
        <v>0</v>
      </c>
      <c r="F41" s="36">
        <v>0</v>
      </c>
      <c r="G41" s="36" t="b">
        <f>Table1[[#This Row],[Time From Valuation]]=INT(Table1[[#This Row],[Time From Valuation]])</f>
        <v>0</v>
      </c>
      <c r="H41" s="7">
        <f>IF((Table1[[#This Row],[Is Anniversery]]), Table1[[#This Row],[Assumed Contract Value ]],0)</f>
        <v>0</v>
      </c>
      <c r="I41" s="7">
        <f ca="1">IF(NOT(Table1[[#This Row],[Is Activation]]),OFFSET(Table1[[#This Row],[Income Credit Base]],-1,0)+Table1[[#This Row],[Purchase Payments]]+Table1[[#This Row],[Income Credit]],0)</f>
        <v>0</v>
      </c>
      <c r="J41" s="7">
        <f>IF(AND(Table1[[#This Row],[Is Activation]]=FALSE,Table1[[#This Row],[Is Anniversery]]=TRUE),Table1[[#This Row],[Income Credit Base]]*ICP,0)</f>
        <v>0</v>
      </c>
      <c r="K4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1" s="42" t="e">
        <f>IF(NOT(Table1[[#This Row],[Is Activation]]),(Table1[[#This Row],[Withdrawal Taken  ]]/Table1[[#This Row],[Assumed Contract Value ]]),0)</f>
        <v>#DIV/0!</v>
      </c>
      <c r="M4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1" s="5">
        <f>IF(NOT(Table1[[#This Row],[Has Lifetime Income Started]]),Table1[[#This Row],[Income Base]]*MAW,0)</f>
        <v>0</v>
      </c>
      <c r="O41" s="9">
        <f>IF(AND(Table1[[#This Row],[Has Lifetime Income Started]],Table1[[#This Row],[Is Anniversery]]),Table1[[#This Row],[Income Base]]*PIP,0)</f>
        <v>0</v>
      </c>
      <c r="P41" s="37" t="b">
        <f t="shared" si="0"/>
        <v>1</v>
      </c>
    </row>
    <row r="42" spans="1:16" x14ac:dyDescent="0.3">
      <c r="A42" s="34">
        <f t="shared" si="3"/>
        <v>34</v>
      </c>
      <c r="B42" s="29">
        <f t="shared" si="4"/>
        <v>17</v>
      </c>
      <c r="C42" s="36">
        <f t="shared" si="17"/>
        <v>0</v>
      </c>
      <c r="D42" s="36">
        <f t="shared" si="18"/>
        <v>0</v>
      </c>
      <c r="E42" s="36">
        <f>IF(Table1[[#This Row],[Assumed Contract Value ]]&gt;0.1,Table1[[#This Row],[Time From Valuation]]&gt;=Activation_Time,0)</f>
        <v>0</v>
      </c>
      <c r="F42" s="36">
        <v>0</v>
      </c>
      <c r="G42" s="36" t="b">
        <f>Table1[[#This Row],[Time From Valuation]]=INT(Table1[[#This Row],[Time From Valuation]])</f>
        <v>1</v>
      </c>
      <c r="H42" s="7">
        <f>IF((Table1[[#This Row],[Is Anniversery]]), Table1[[#This Row],[Assumed Contract Value ]],0)</f>
        <v>0</v>
      </c>
      <c r="I42" s="7">
        <f ca="1">IF(NOT(Table1[[#This Row],[Is Activation]]),OFFSET(Table1[[#This Row],[Income Credit Base]],-1,0)+Table1[[#This Row],[Purchase Payments]]+Table1[[#This Row],[Income Credit]],0)</f>
        <v>0</v>
      </c>
      <c r="J42" s="7">
        <f>IF(AND(Table1[[#This Row],[Is Activation]]=FALSE,Table1[[#This Row],[Is Anniversery]]=TRUE),Table1[[#This Row],[Income Credit Base]]*ICP,0)</f>
        <v>0</v>
      </c>
      <c r="K4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2" s="42" t="e">
        <f>IF(NOT(Table1[[#This Row],[Is Activation]]),(Table1[[#This Row],[Withdrawal Taken  ]]/Table1[[#This Row],[Assumed Contract Value ]]),0)</f>
        <v>#DIV/0!</v>
      </c>
      <c r="M4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2" s="5">
        <f>IF(NOT(Table1[[#This Row],[Has Lifetime Income Started]]),Table1[[#This Row],[Income Base]]*MAW,0)</f>
        <v>0</v>
      </c>
      <c r="O42" s="9" t="e">
        <f ca="1">IF(AND(Table1[[#This Row],[Has Lifetime Income Started]],Table1[[#This Row],[Is Anniversery]]),Table1[[#This Row],[Income Base]]*PIP,0)</f>
        <v>#DIV/0!</v>
      </c>
      <c r="P42" s="37" t="b">
        <f t="shared" si="0"/>
        <v>1</v>
      </c>
    </row>
    <row r="43" spans="1:16" x14ac:dyDescent="0.3">
      <c r="A43" s="34">
        <f t="shared" si="3"/>
        <v>35</v>
      </c>
      <c r="B43" s="29">
        <f t="shared" si="4"/>
        <v>17.5</v>
      </c>
      <c r="C43" s="36">
        <f t="shared" si="17"/>
        <v>0</v>
      </c>
      <c r="D43" s="36">
        <f t="shared" si="18"/>
        <v>0</v>
      </c>
      <c r="E43" s="36">
        <f>IF(Table1[[#This Row],[Assumed Contract Value ]]&gt;0.1,Table1[[#This Row],[Time From Valuation]]&gt;=Activation_Time,0)</f>
        <v>0</v>
      </c>
      <c r="F43" s="36">
        <v>0</v>
      </c>
      <c r="G43" s="36" t="b">
        <f>Table1[[#This Row],[Time From Valuation]]=INT(Table1[[#This Row],[Time From Valuation]])</f>
        <v>0</v>
      </c>
      <c r="H43" s="7">
        <f>IF((Table1[[#This Row],[Is Anniversery]]), Table1[[#This Row],[Assumed Contract Value ]],0)</f>
        <v>0</v>
      </c>
      <c r="I43" s="7">
        <f ca="1">IF(NOT(Table1[[#This Row],[Is Activation]]),OFFSET(Table1[[#This Row],[Income Credit Base]],-1,0)+Table1[[#This Row],[Purchase Payments]]+Table1[[#This Row],[Income Credit]],0)</f>
        <v>0</v>
      </c>
      <c r="J43" s="7">
        <f>IF(AND(Table1[[#This Row],[Is Activation]]=FALSE,Table1[[#This Row],[Is Anniversery]]=TRUE),Table1[[#This Row],[Income Credit Base]]*ICP,0)</f>
        <v>0</v>
      </c>
      <c r="K4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3" s="42" t="e">
        <f>IF(NOT(Table1[[#This Row],[Is Activation]]),(Table1[[#This Row],[Withdrawal Taken  ]]/Table1[[#This Row],[Assumed Contract Value ]]),0)</f>
        <v>#DIV/0!</v>
      </c>
      <c r="M4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3" s="5">
        <f>IF(NOT(Table1[[#This Row],[Has Lifetime Income Started]]),Table1[[#This Row],[Income Base]]*MAW,0)</f>
        <v>0</v>
      </c>
      <c r="O43" s="9">
        <f>IF(AND(Table1[[#This Row],[Has Lifetime Income Started]],Table1[[#This Row],[Is Anniversery]]),Table1[[#This Row],[Income Base]]*PIP,0)</f>
        <v>0</v>
      </c>
      <c r="P43" s="37" t="b">
        <f t="shared" si="0"/>
        <v>1</v>
      </c>
    </row>
    <row r="44" spans="1:16" x14ac:dyDescent="0.3">
      <c r="A44" s="34">
        <f t="shared" si="3"/>
        <v>36</v>
      </c>
      <c r="B44" s="29">
        <f t="shared" si="4"/>
        <v>18</v>
      </c>
      <c r="C44" s="36">
        <f t="shared" si="17"/>
        <v>0</v>
      </c>
      <c r="D44" s="36">
        <f t="shared" si="18"/>
        <v>0</v>
      </c>
      <c r="E44" s="36">
        <f>IF(Table1[[#This Row],[Assumed Contract Value ]]&gt;0.1,Table1[[#This Row],[Time From Valuation]]&gt;=Activation_Time,0)</f>
        <v>0</v>
      </c>
      <c r="F44" s="36">
        <v>0</v>
      </c>
      <c r="G44" s="36" t="b">
        <f>Table1[[#This Row],[Time From Valuation]]=INT(Table1[[#This Row],[Time From Valuation]])</f>
        <v>1</v>
      </c>
      <c r="H44" s="7">
        <f>IF((Table1[[#This Row],[Is Anniversery]]), Table1[[#This Row],[Assumed Contract Value ]],0)</f>
        <v>0</v>
      </c>
      <c r="I44" s="7">
        <f ca="1">IF(NOT(Table1[[#This Row],[Is Activation]]),OFFSET(Table1[[#This Row],[Income Credit Base]],-1,0)+Table1[[#This Row],[Purchase Payments]]+Table1[[#This Row],[Income Credit]],0)</f>
        <v>0</v>
      </c>
      <c r="J44" s="7">
        <f>IF(AND(Table1[[#This Row],[Is Activation]]=FALSE,Table1[[#This Row],[Is Anniversery]]=TRUE),Table1[[#This Row],[Income Credit Base]]*ICP,0)</f>
        <v>0</v>
      </c>
      <c r="K4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4" s="42" t="e">
        <f>IF(NOT(Table1[[#This Row],[Is Activation]]),(Table1[[#This Row],[Withdrawal Taken  ]]/Table1[[#This Row],[Assumed Contract Value ]]),0)</f>
        <v>#DIV/0!</v>
      </c>
      <c r="M4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4" s="5">
        <f>IF(NOT(Table1[[#This Row],[Has Lifetime Income Started]]),Table1[[#This Row],[Income Base]]*MAW,0)</f>
        <v>0</v>
      </c>
      <c r="O44" s="9" t="e">
        <f ca="1">IF(AND(Table1[[#This Row],[Has Lifetime Income Started]],Table1[[#This Row],[Is Anniversery]]),Table1[[#This Row],[Income Base]]*PIP,0)</f>
        <v>#DIV/0!</v>
      </c>
      <c r="P44" s="37" t="b">
        <f t="shared" si="0"/>
        <v>1</v>
      </c>
    </row>
    <row r="45" spans="1:16" x14ac:dyDescent="0.3">
      <c r="A45" s="34">
        <f t="shared" si="3"/>
        <v>37</v>
      </c>
      <c r="B45" s="29">
        <f t="shared" si="4"/>
        <v>18.5</v>
      </c>
      <c r="C45" s="36">
        <f t="shared" si="17"/>
        <v>0</v>
      </c>
      <c r="D45" s="36">
        <f t="shared" si="18"/>
        <v>0</v>
      </c>
      <c r="E45" s="36">
        <f>IF(Table1[[#This Row],[Assumed Contract Value ]]&gt;0.1,Table1[[#This Row],[Time From Valuation]]&gt;=Activation_Time,0)</f>
        <v>0</v>
      </c>
      <c r="F45" s="36">
        <v>0</v>
      </c>
      <c r="G45" s="36" t="b">
        <f>Table1[[#This Row],[Time From Valuation]]=INT(Table1[[#This Row],[Time From Valuation]])</f>
        <v>0</v>
      </c>
      <c r="H45" s="7">
        <f>IF((Table1[[#This Row],[Is Anniversery]]), Table1[[#This Row],[Assumed Contract Value ]],0)</f>
        <v>0</v>
      </c>
      <c r="I45" s="7">
        <f ca="1">IF(NOT(Table1[[#This Row],[Is Activation]]),OFFSET(Table1[[#This Row],[Income Credit Base]],-1,0)+Table1[[#This Row],[Purchase Payments]]+Table1[[#This Row],[Income Credit]],0)</f>
        <v>0</v>
      </c>
      <c r="J45" s="7">
        <f>IF(AND(Table1[[#This Row],[Is Activation]]=FALSE,Table1[[#This Row],[Is Anniversery]]=TRUE),Table1[[#This Row],[Income Credit Base]]*ICP,0)</f>
        <v>0</v>
      </c>
      <c r="K4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5" s="42" t="e">
        <f>IF(NOT(Table1[[#This Row],[Is Activation]]),(Table1[[#This Row],[Withdrawal Taken  ]]/Table1[[#This Row],[Assumed Contract Value ]]),0)</f>
        <v>#DIV/0!</v>
      </c>
      <c r="M4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5" s="5">
        <f>IF(NOT(Table1[[#This Row],[Has Lifetime Income Started]]),Table1[[#This Row],[Income Base]]*MAW,0)</f>
        <v>0</v>
      </c>
      <c r="O45" s="9">
        <f>IF(AND(Table1[[#This Row],[Has Lifetime Income Started]],Table1[[#This Row],[Is Anniversery]]),Table1[[#This Row],[Income Base]]*PIP,0)</f>
        <v>0</v>
      </c>
      <c r="P45" s="37" t="b">
        <f t="shared" si="0"/>
        <v>1</v>
      </c>
    </row>
    <row r="46" spans="1:16" x14ac:dyDescent="0.3">
      <c r="A46" s="34">
        <f t="shared" si="3"/>
        <v>38</v>
      </c>
      <c r="B46" s="29">
        <f t="shared" si="4"/>
        <v>19</v>
      </c>
      <c r="C46" s="36">
        <f t="shared" si="17"/>
        <v>0</v>
      </c>
      <c r="D46" s="36">
        <f t="shared" si="18"/>
        <v>0</v>
      </c>
      <c r="E46" s="36">
        <f>IF(Table1[[#This Row],[Assumed Contract Value ]]&gt;0.1,Table1[[#This Row],[Time From Valuation]]&gt;=Activation_Time,0)</f>
        <v>0</v>
      </c>
      <c r="F46" s="36">
        <v>0</v>
      </c>
      <c r="G46" s="36" t="b">
        <f>Table1[[#This Row],[Time From Valuation]]=INT(Table1[[#This Row],[Time From Valuation]])</f>
        <v>1</v>
      </c>
      <c r="H46" s="7">
        <f>IF((Table1[[#This Row],[Is Anniversery]]), Table1[[#This Row],[Assumed Contract Value ]],0)</f>
        <v>0</v>
      </c>
      <c r="I46" s="7">
        <f ca="1">IF(NOT(Table1[[#This Row],[Is Activation]]),OFFSET(Table1[[#This Row],[Income Credit Base]],-1,0)+Table1[[#This Row],[Purchase Payments]]+Table1[[#This Row],[Income Credit]],0)</f>
        <v>0</v>
      </c>
      <c r="J46" s="7">
        <f>IF(AND(Table1[[#This Row],[Is Activation]]=FALSE,Table1[[#This Row],[Is Anniversery]]=TRUE),Table1[[#This Row],[Income Credit Base]]*ICP,0)</f>
        <v>0</v>
      </c>
      <c r="K4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6" s="42" t="e">
        <f>IF(NOT(Table1[[#This Row],[Is Activation]]),(Table1[[#This Row],[Withdrawal Taken  ]]/Table1[[#This Row],[Assumed Contract Value ]]),0)</f>
        <v>#DIV/0!</v>
      </c>
      <c r="M4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6" s="5">
        <f>IF(NOT(Table1[[#This Row],[Has Lifetime Income Started]]),Table1[[#This Row],[Income Base]]*MAW,0)</f>
        <v>0</v>
      </c>
      <c r="O46" s="9" t="e">
        <f ca="1">IF(AND(Table1[[#This Row],[Has Lifetime Income Started]],Table1[[#This Row],[Is Anniversery]]),Table1[[#This Row],[Income Base]]*PIP,0)</f>
        <v>#DIV/0!</v>
      </c>
      <c r="P46" s="37" t="b">
        <f t="shared" si="0"/>
        <v>1</v>
      </c>
    </row>
    <row r="47" spans="1:16" x14ac:dyDescent="0.3">
      <c r="A47" s="34">
        <f t="shared" si="3"/>
        <v>39</v>
      </c>
      <c r="B47" s="29">
        <f t="shared" si="4"/>
        <v>19.5</v>
      </c>
      <c r="C47" s="36">
        <f t="shared" si="17"/>
        <v>0</v>
      </c>
      <c r="D47" s="36">
        <f t="shared" si="18"/>
        <v>0</v>
      </c>
      <c r="E47" s="36">
        <f>IF(Table1[[#This Row],[Assumed Contract Value ]]&gt;0.1,Table1[[#This Row],[Time From Valuation]]&gt;=Activation_Time,0)</f>
        <v>0</v>
      </c>
      <c r="F47" s="36">
        <v>0</v>
      </c>
      <c r="G47" s="36" t="b">
        <f>Table1[[#This Row],[Time From Valuation]]=INT(Table1[[#This Row],[Time From Valuation]])</f>
        <v>0</v>
      </c>
      <c r="H47" s="7">
        <f>IF((Table1[[#This Row],[Is Anniversery]]), Table1[[#This Row],[Assumed Contract Value ]],0)</f>
        <v>0</v>
      </c>
      <c r="I47" s="7">
        <f ca="1">IF(NOT(Table1[[#This Row],[Is Activation]]),OFFSET(Table1[[#This Row],[Income Credit Base]],-1,0)+Table1[[#This Row],[Purchase Payments]]+Table1[[#This Row],[Income Credit]],0)</f>
        <v>0</v>
      </c>
      <c r="J47" s="7">
        <f>IF(AND(Table1[[#This Row],[Is Activation]]=FALSE,Table1[[#This Row],[Is Anniversery]]=TRUE),Table1[[#This Row],[Income Credit Base]]*ICP,0)</f>
        <v>0</v>
      </c>
      <c r="K4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7" s="42" t="e">
        <f>IF(NOT(Table1[[#This Row],[Is Activation]]),(Table1[[#This Row],[Withdrawal Taken  ]]/Table1[[#This Row],[Assumed Contract Value ]]),0)</f>
        <v>#DIV/0!</v>
      </c>
      <c r="M4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7" s="5">
        <f>IF(NOT(Table1[[#This Row],[Has Lifetime Income Started]]),Table1[[#This Row],[Income Base]]*MAW,0)</f>
        <v>0</v>
      </c>
      <c r="O47" s="9">
        <f>IF(AND(Table1[[#This Row],[Has Lifetime Income Started]],Table1[[#This Row],[Is Anniversery]]),Table1[[#This Row],[Income Base]]*PIP,0)</f>
        <v>0</v>
      </c>
      <c r="P47" s="37" t="b">
        <f t="shared" si="0"/>
        <v>1</v>
      </c>
    </row>
    <row r="48" spans="1:16" x14ac:dyDescent="0.3">
      <c r="A48" s="34">
        <f t="shared" si="3"/>
        <v>40</v>
      </c>
      <c r="B48" s="29">
        <f t="shared" si="4"/>
        <v>20</v>
      </c>
      <c r="C48" s="36">
        <f t="shared" si="17"/>
        <v>0</v>
      </c>
      <c r="D48" s="36">
        <f t="shared" si="18"/>
        <v>0</v>
      </c>
      <c r="E48" s="36">
        <f>IF(Table1[[#This Row],[Assumed Contract Value ]]&gt;0.1,Table1[[#This Row],[Time From Valuation]]&gt;=Activation_Time,0)</f>
        <v>0</v>
      </c>
      <c r="F48" s="36">
        <v>0</v>
      </c>
      <c r="G48" s="36" t="b">
        <f>Table1[[#This Row],[Time From Valuation]]=INT(Table1[[#This Row],[Time From Valuation]])</f>
        <v>1</v>
      </c>
      <c r="H48" s="7">
        <f>IF((Table1[[#This Row],[Is Anniversery]]), Table1[[#This Row],[Assumed Contract Value ]],0)</f>
        <v>0</v>
      </c>
      <c r="I48" s="7">
        <f ca="1">IF(NOT(Table1[[#This Row],[Is Activation]]),OFFSET(Table1[[#This Row],[Income Credit Base]],-1,0)+Table1[[#This Row],[Purchase Payments]]+Table1[[#This Row],[Income Credit]],0)</f>
        <v>0</v>
      </c>
      <c r="J48" s="7">
        <f>IF(AND(Table1[[#This Row],[Is Activation]]=FALSE,Table1[[#This Row],[Is Anniversery]]=TRUE),Table1[[#This Row],[Income Credit Base]]*ICP,0)</f>
        <v>0</v>
      </c>
      <c r="K4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8" s="42" t="e">
        <f>IF(NOT(Table1[[#This Row],[Is Activation]]),(Table1[[#This Row],[Withdrawal Taken  ]]/Table1[[#This Row],[Assumed Contract Value ]]),0)</f>
        <v>#DIV/0!</v>
      </c>
      <c r="M4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8" s="5">
        <f>IF(NOT(Table1[[#This Row],[Has Lifetime Income Started]]),Table1[[#This Row],[Income Base]]*MAW,0)</f>
        <v>0</v>
      </c>
      <c r="O48" s="9" t="e">
        <f ca="1">IF(AND(Table1[[#This Row],[Has Lifetime Income Started]],Table1[[#This Row],[Is Anniversery]]),Table1[[#This Row],[Income Base]]*PIP,0)</f>
        <v>#DIV/0!</v>
      </c>
      <c r="P48" s="37" t="b">
        <f t="shared" si="0"/>
        <v>1</v>
      </c>
    </row>
    <row r="49" spans="1:16" x14ac:dyDescent="0.3">
      <c r="A49" s="34">
        <f t="shared" si="3"/>
        <v>41</v>
      </c>
      <c r="B49" s="29">
        <f t="shared" si="4"/>
        <v>20.5</v>
      </c>
      <c r="C49" s="36">
        <f t="shared" si="17"/>
        <v>0</v>
      </c>
      <c r="D49" s="36">
        <f t="shared" si="18"/>
        <v>0</v>
      </c>
      <c r="E49" s="36">
        <f>IF(Table1[[#This Row],[Assumed Contract Value ]]&gt;0.1,Table1[[#This Row],[Time From Valuation]]&gt;=Activation_Time,0)</f>
        <v>0</v>
      </c>
      <c r="F49" s="36">
        <v>0</v>
      </c>
      <c r="G49" s="36" t="b">
        <f>Table1[[#This Row],[Time From Valuation]]=INT(Table1[[#This Row],[Time From Valuation]])</f>
        <v>0</v>
      </c>
      <c r="H49" s="7">
        <f>IF((Table1[[#This Row],[Is Anniversery]]), Table1[[#This Row],[Assumed Contract Value ]],0)</f>
        <v>0</v>
      </c>
      <c r="I49" s="7">
        <f ca="1">IF(NOT(Table1[[#This Row],[Is Activation]]),OFFSET(Table1[[#This Row],[Income Credit Base]],-1,0)+Table1[[#This Row],[Purchase Payments]]+Table1[[#This Row],[Income Credit]],0)</f>
        <v>0</v>
      </c>
      <c r="J49" s="7">
        <f>IF(AND(Table1[[#This Row],[Is Activation]]=FALSE,Table1[[#This Row],[Is Anniversery]]=TRUE),Table1[[#This Row],[Income Credit Base]]*ICP,0)</f>
        <v>0</v>
      </c>
      <c r="K4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49" s="42" t="e">
        <f>IF(NOT(Table1[[#This Row],[Is Activation]]),(Table1[[#This Row],[Withdrawal Taken  ]]/Table1[[#This Row],[Assumed Contract Value ]]),0)</f>
        <v>#DIV/0!</v>
      </c>
      <c r="M4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49" s="5">
        <f>IF(NOT(Table1[[#This Row],[Has Lifetime Income Started]]),Table1[[#This Row],[Income Base]]*MAW,0)</f>
        <v>0</v>
      </c>
      <c r="O49" s="9">
        <f>IF(AND(Table1[[#This Row],[Has Lifetime Income Started]],Table1[[#This Row],[Is Anniversery]]),Table1[[#This Row],[Income Base]]*PIP,0)</f>
        <v>0</v>
      </c>
      <c r="P49" s="37" t="b">
        <f t="shared" si="0"/>
        <v>1</v>
      </c>
    </row>
    <row r="50" spans="1:16" x14ac:dyDescent="0.3">
      <c r="A50" s="34">
        <f t="shared" si="3"/>
        <v>42</v>
      </c>
      <c r="B50" s="29">
        <f t="shared" si="4"/>
        <v>21</v>
      </c>
      <c r="C50" s="36">
        <f t="shared" si="17"/>
        <v>0</v>
      </c>
      <c r="D50" s="36">
        <f t="shared" si="18"/>
        <v>0</v>
      </c>
      <c r="E50" s="36">
        <f>IF(Table1[[#This Row],[Assumed Contract Value ]]&gt;0.1,Table1[[#This Row],[Time From Valuation]]&gt;=Activation_Time,0)</f>
        <v>0</v>
      </c>
      <c r="F50" s="36">
        <v>0</v>
      </c>
      <c r="G50" s="36" t="b">
        <f>Table1[[#This Row],[Time From Valuation]]=INT(Table1[[#This Row],[Time From Valuation]])</f>
        <v>1</v>
      </c>
      <c r="H50" s="7">
        <f>IF((Table1[[#This Row],[Is Anniversery]]), Table1[[#This Row],[Assumed Contract Value ]],0)</f>
        <v>0</v>
      </c>
      <c r="I50" s="7">
        <f ca="1">IF(NOT(Table1[[#This Row],[Is Activation]]),OFFSET(Table1[[#This Row],[Income Credit Base]],-1,0)+Table1[[#This Row],[Purchase Payments]]+Table1[[#This Row],[Income Credit]],0)</f>
        <v>0</v>
      </c>
      <c r="J50" s="7">
        <f>IF(AND(Table1[[#This Row],[Is Activation]]=FALSE,Table1[[#This Row],[Is Anniversery]]=TRUE),Table1[[#This Row],[Income Credit Base]]*ICP,0)</f>
        <v>0</v>
      </c>
      <c r="K5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0" s="42" t="e">
        <f>IF(NOT(Table1[[#This Row],[Is Activation]]),(Table1[[#This Row],[Withdrawal Taken  ]]/Table1[[#This Row],[Assumed Contract Value ]]),0)</f>
        <v>#DIV/0!</v>
      </c>
      <c r="M5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0" s="5">
        <f>IF(NOT(Table1[[#This Row],[Has Lifetime Income Started]]),Table1[[#This Row],[Income Base]]*MAW,0)</f>
        <v>0</v>
      </c>
      <c r="O50" s="9" t="e">
        <f ca="1">IF(AND(Table1[[#This Row],[Has Lifetime Income Started]],Table1[[#This Row],[Is Anniversery]]),Table1[[#This Row],[Income Base]]*PIP,0)</f>
        <v>#DIV/0!</v>
      </c>
      <c r="P50" s="37" t="b">
        <f t="shared" si="0"/>
        <v>1</v>
      </c>
    </row>
    <row r="51" spans="1:16" x14ac:dyDescent="0.3">
      <c r="A51" s="34">
        <f t="shared" si="3"/>
        <v>43</v>
      </c>
      <c r="B51" s="29">
        <f t="shared" si="4"/>
        <v>21.5</v>
      </c>
      <c r="C51" s="36">
        <f t="shared" si="17"/>
        <v>0</v>
      </c>
      <c r="D51" s="36">
        <f t="shared" si="18"/>
        <v>0</v>
      </c>
      <c r="E51" s="36">
        <f>IF(Table1[[#This Row],[Assumed Contract Value ]]&gt;0.1,Table1[[#This Row],[Time From Valuation]]&gt;=Activation_Time,0)</f>
        <v>0</v>
      </c>
      <c r="F51" s="36">
        <v>0</v>
      </c>
      <c r="G51" s="36" t="b">
        <f>Table1[[#This Row],[Time From Valuation]]=INT(Table1[[#This Row],[Time From Valuation]])</f>
        <v>0</v>
      </c>
      <c r="H51" s="7">
        <f>IF((Table1[[#This Row],[Is Anniversery]]), Table1[[#This Row],[Assumed Contract Value ]],0)</f>
        <v>0</v>
      </c>
      <c r="I51" s="7">
        <f ca="1">IF(NOT(Table1[[#This Row],[Is Activation]]),OFFSET(Table1[[#This Row],[Income Credit Base]],-1,0)+Table1[[#This Row],[Purchase Payments]]+Table1[[#This Row],[Income Credit]],0)</f>
        <v>0</v>
      </c>
      <c r="J51" s="7">
        <f>IF(AND(Table1[[#This Row],[Is Activation]]=FALSE,Table1[[#This Row],[Is Anniversery]]=TRUE),Table1[[#This Row],[Income Credit Base]]*ICP,0)</f>
        <v>0</v>
      </c>
      <c r="K5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1" s="42" t="e">
        <f>IF(NOT(Table1[[#This Row],[Is Activation]]),(Table1[[#This Row],[Withdrawal Taken  ]]/Table1[[#This Row],[Assumed Contract Value ]]),0)</f>
        <v>#DIV/0!</v>
      </c>
      <c r="M5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1" s="5">
        <f>IF(NOT(Table1[[#This Row],[Has Lifetime Income Started]]),Table1[[#This Row],[Income Base]]*MAW,0)</f>
        <v>0</v>
      </c>
      <c r="O51" s="9">
        <f>IF(AND(Table1[[#This Row],[Has Lifetime Income Started]],Table1[[#This Row],[Is Anniversery]]),Table1[[#This Row],[Income Base]]*PIP,0)</f>
        <v>0</v>
      </c>
      <c r="P51" s="37" t="b">
        <f t="shared" si="0"/>
        <v>1</v>
      </c>
    </row>
    <row r="52" spans="1:16" x14ac:dyDescent="0.3">
      <c r="A52" s="34">
        <f t="shared" si="3"/>
        <v>44</v>
      </c>
      <c r="B52" s="29">
        <f t="shared" si="4"/>
        <v>22</v>
      </c>
      <c r="C52" s="36">
        <f t="shared" si="17"/>
        <v>0</v>
      </c>
      <c r="D52" s="36">
        <f t="shared" si="18"/>
        <v>0</v>
      </c>
      <c r="E52" s="36">
        <f>IF(Table1[[#This Row],[Assumed Contract Value ]]&gt;0.1,Table1[[#This Row],[Time From Valuation]]&gt;=Activation_Time,0)</f>
        <v>0</v>
      </c>
      <c r="F52" s="36">
        <v>0</v>
      </c>
      <c r="G52" s="36" t="b">
        <f>Table1[[#This Row],[Time From Valuation]]=INT(Table1[[#This Row],[Time From Valuation]])</f>
        <v>1</v>
      </c>
      <c r="H52" s="7">
        <f>IF((Table1[[#This Row],[Is Anniversery]]), Table1[[#This Row],[Assumed Contract Value ]],0)</f>
        <v>0</v>
      </c>
      <c r="I52" s="7">
        <f ca="1">IF(NOT(Table1[[#This Row],[Is Activation]]),OFFSET(Table1[[#This Row],[Income Credit Base]],-1,0)+Table1[[#This Row],[Purchase Payments]]+Table1[[#This Row],[Income Credit]],0)</f>
        <v>0</v>
      </c>
      <c r="J52" s="7">
        <f>IF(AND(Table1[[#This Row],[Is Activation]]=FALSE,Table1[[#This Row],[Is Anniversery]]=TRUE),Table1[[#This Row],[Income Credit Base]]*ICP,0)</f>
        <v>0</v>
      </c>
      <c r="K5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2" s="42" t="e">
        <f>IF(NOT(Table1[[#This Row],[Is Activation]]),(Table1[[#This Row],[Withdrawal Taken  ]]/Table1[[#This Row],[Assumed Contract Value ]]),0)</f>
        <v>#DIV/0!</v>
      </c>
      <c r="M5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2" s="5">
        <f>IF(NOT(Table1[[#This Row],[Has Lifetime Income Started]]),Table1[[#This Row],[Income Base]]*MAW,0)</f>
        <v>0</v>
      </c>
      <c r="O52" s="9" t="e">
        <f ca="1">IF(AND(Table1[[#This Row],[Has Lifetime Income Started]],Table1[[#This Row],[Is Anniversery]]),Table1[[#This Row],[Income Base]]*PIP,0)</f>
        <v>#DIV/0!</v>
      </c>
      <c r="P52" s="37" t="b">
        <f t="shared" si="0"/>
        <v>1</v>
      </c>
    </row>
    <row r="53" spans="1:16" x14ac:dyDescent="0.3">
      <c r="A53" s="34">
        <f t="shared" si="3"/>
        <v>45</v>
      </c>
      <c r="B53" s="29">
        <f t="shared" si="4"/>
        <v>22.5</v>
      </c>
      <c r="C53" s="36">
        <f t="shared" si="17"/>
        <v>0</v>
      </c>
      <c r="D53" s="36">
        <f t="shared" si="18"/>
        <v>0</v>
      </c>
      <c r="E53" s="36">
        <f>IF(Table1[[#This Row],[Assumed Contract Value ]]&gt;0.1,Table1[[#This Row],[Time From Valuation]]&gt;=Activation_Time,0)</f>
        <v>0</v>
      </c>
      <c r="F53" s="36">
        <v>0</v>
      </c>
      <c r="G53" s="36" t="b">
        <f>Table1[[#This Row],[Time From Valuation]]=INT(Table1[[#This Row],[Time From Valuation]])</f>
        <v>0</v>
      </c>
      <c r="H53" s="7">
        <f>IF((Table1[[#This Row],[Is Anniversery]]), Table1[[#This Row],[Assumed Contract Value ]],0)</f>
        <v>0</v>
      </c>
      <c r="I53" s="7">
        <f ca="1">IF(NOT(Table1[[#This Row],[Is Activation]]),OFFSET(Table1[[#This Row],[Income Credit Base]],-1,0)+Table1[[#This Row],[Purchase Payments]]+Table1[[#This Row],[Income Credit]],0)</f>
        <v>0</v>
      </c>
      <c r="J53" s="7">
        <f>IF(AND(Table1[[#This Row],[Is Activation]]=FALSE,Table1[[#This Row],[Is Anniversery]]=TRUE),Table1[[#This Row],[Income Credit Base]]*ICP,0)</f>
        <v>0</v>
      </c>
      <c r="K5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3" s="42" t="e">
        <f>IF(NOT(Table1[[#This Row],[Is Activation]]),(Table1[[#This Row],[Withdrawal Taken  ]]/Table1[[#This Row],[Assumed Contract Value ]]),0)</f>
        <v>#DIV/0!</v>
      </c>
      <c r="M5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3" s="5">
        <f>IF(NOT(Table1[[#This Row],[Has Lifetime Income Started]]),Table1[[#This Row],[Income Base]]*MAW,0)</f>
        <v>0</v>
      </c>
      <c r="O53" s="9">
        <f>IF(AND(Table1[[#This Row],[Has Lifetime Income Started]],Table1[[#This Row],[Is Anniversery]]),Table1[[#This Row],[Income Base]]*PIP,0)</f>
        <v>0</v>
      </c>
      <c r="P53" s="37" t="b">
        <f t="shared" si="0"/>
        <v>1</v>
      </c>
    </row>
    <row r="54" spans="1:16" x14ac:dyDescent="0.3">
      <c r="A54" s="34">
        <f t="shared" si="3"/>
        <v>46</v>
      </c>
      <c r="B54" s="29">
        <f t="shared" si="4"/>
        <v>23</v>
      </c>
      <c r="C54" s="36">
        <f t="shared" si="17"/>
        <v>0</v>
      </c>
      <c r="D54" s="36">
        <f t="shared" si="18"/>
        <v>0</v>
      </c>
      <c r="E54" s="36">
        <f>IF(Table1[[#This Row],[Assumed Contract Value ]]&gt;0.1,Table1[[#This Row],[Time From Valuation]]&gt;=Activation_Time,0)</f>
        <v>0</v>
      </c>
      <c r="F54" s="36">
        <v>0</v>
      </c>
      <c r="G54" s="36" t="b">
        <f>Table1[[#This Row],[Time From Valuation]]=INT(Table1[[#This Row],[Time From Valuation]])</f>
        <v>1</v>
      </c>
      <c r="H54" s="7">
        <f>IF((Table1[[#This Row],[Is Anniversery]]), Table1[[#This Row],[Assumed Contract Value ]],0)</f>
        <v>0</v>
      </c>
      <c r="I54" s="7">
        <f ca="1">IF(NOT(Table1[[#This Row],[Is Activation]]),OFFSET(Table1[[#This Row],[Income Credit Base]],-1,0)+Table1[[#This Row],[Purchase Payments]]+Table1[[#This Row],[Income Credit]],0)</f>
        <v>0</v>
      </c>
      <c r="J54" s="7">
        <f>IF(AND(Table1[[#This Row],[Is Activation]]=FALSE,Table1[[#This Row],[Is Anniversery]]=TRUE),Table1[[#This Row],[Income Credit Base]]*ICP,0)</f>
        <v>0</v>
      </c>
      <c r="K5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4" s="42" t="e">
        <f>IF(NOT(Table1[[#This Row],[Is Activation]]),(Table1[[#This Row],[Withdrawal Taken  ]]/Table1[[#This Row],[Assumed Contract Value ]]),0)</f>
        <v>#DIV/0!</v>
      </c>
      <c r="M5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4" s="5">
        <f>IF(NOT(Table1[[#This Row],[Has Lifetime Income Started]]),Table1[[#This Row],[Income Base]]*MAW,0)</f>
        <v>0</v>
      </c>
      <c r="O54" s="9" t="e">
        <f ca="1">IF(AND(Table1[[#This Row],[Has Lifetime Income Started]],Table1[[#This Row],[Is Anniversery]]),Table1[[#This Row],[Income Base]]*PIP,0)</f>
        <v>#DIV/0!</v>
      </c>
      <c r="P54" s="37" t="b">
        <f t="shared" si="0"/>
        <v>1</v>
      </c>
    </row>
    <row r="55" spans="1:16" x14ac:dyDescent="0.3">
      <c r="A55" s="34">
        <f t="shared" si="3"/>
        <v>47</v>
      </c>
      <c r="B55" s="29">
        <f t="shared" si="4"/>
        <v>23.5</v>
      </c>
      <c r="C55" s="36">
        <f t="shared" si="17"/>
        <v>0</v>
      </c>
      <c r="D55" s="36">
        <f t="shared" si="18"/>
        <v>0</v>
      </c>
      <c r="E55" s="36">
        <f>IF(Table1[[#This Row],[Assumed Contract Value ]]&gt;0.1,Table1[[#This Row],[Time From Valuation]]&gt;=Activation_Time,0)</f>
        <v>0</v>
      </c>
      <c r="F55" s="36">
        <v>0</v>
      </c>
      <c r="G55" s="36" t="b">
        <f>Table1[[#This Row],[Time From Valuation]]=INT(Table1[[#This Row],[Time From Valuation]])</f>
        <v>0</v>
      </c>
      <c r="H55" s="7">
        <f>IF((Table1[[#This Row],[Is Anniversery]]), Table1[[#This Row],[Assumed Contract Value ]],0)</f>
        <v>0</v>
      </c>
      <c r="I55" s="7">
        <f ca="1">IF(NOT(Table1[[#This Row],[Is Activation]]),OFFSET(Table1[[#This Row],[Income Credit Base]],-1,0)+Table1[[#This Row],[Purchase Payments]]+Table1[[#This Row],[Income Credit]],0)</f>
        <v>0</v>
      </c>
      <c r="J55" s="7">
        <f>IF(AND(Table1[[#This Row],[Is Activation]]=FALSE,Table1[[#This Row],[Is Anniversery]]=TRUE),Table1[[#This Row],[Income Credit Base]]*ICP,0)</f>
        <v>0</v>
      </c>
      <c r="K5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5" s="42" t="e">
        <f>IF(NOT(Table1[[#This Row],[Is Activation]]),(Table1[[#This Row],[Withdrawal Taken  ]]/Table1[[#This Row],[Assumed Contract Value ]]),0)</f>
        <v>#DIV/0!</v>
      </c>
      <c r="M5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5" s="5">
        <f>IF(NOT(Table1[[#This Row],[Has Lifetime Income Started]]),Table1[[#This Row],[Income Base]]*MAW,0)</f>
        <v>0</v>
      </c>
      <c r="O55" s="9">
        <f>IF(AND(Table1[[#This Row],[Has Lifetime Income Started]],Table1[[#This Row],[Is Anniversery]]),Table1[[#This Row],[Income Base]]*PIP,0)</f>
        <v>0</v>
      </c>
      <c r="P55" s="37" t="b">
        <f t="shared" si="0"/>
        <v>1</v>
      </c>
    </row>
    <row r="56" spans="1:16" x14ac:dyDescent="0.3">
      <c r="A56" s="34">
        <f t="shared" si="3"/>
        <v>48</v>
      </c>
      <c r="B56" s="29">
        <f t="shared" si="4"/>
        <v>24</v>
      </c>
      <c r="C56" s="36">
        <f t="shared" si="17"/>
        <v>0</v>
      </c>
      <c r="D56" s="36">
        <f t="shared" si="18"/>
        <v>0</v>
      </c>
      <c r="E56" s="36">
        <f>IF(Table1[[#This Row],[Assumed Contract Value ]]&gt;0.1,Table1[[#This Row],[Time From Valuation]]&gt;=Activation_Time,0)</f>
        <v>0</v>
      </c>
      <c r="F56" s="36">
        <v>0</v>
      </c>
      <c r="G56" s="36" t="b">
        <f>Table1[[#This Row],[Time From Valuation]]=INT(Table1[[#This Row],[Time From Valuation]])</f>
        <v>1</v>
      </c>
      <c r="H56" s="7">
        <f>IF((Table1[[#This Row],[Is Anniversery]]), Table1[[#This Row],[Assumed Contract Value ]],0)</f>
        <v>0</v>
      </c>
      <c r="I56" s="7">
        <f ca="1">IF(NOT(Table1[[#This Row],[Is Activation]]),OFFSET(Table1[[#This Row],[Income Credit Base]],-1,0)+Table1[[#This Row],[Purchase Payments]]+Table1[[#This Row],[Income Credit]],0)</f>
        <v>0</v>
      </c>
      <c r="J56" s="7">
        <f>IF(AND(Table1[[#This Row],[Is Activation]]=FALSE,Table1[[#This Row],[Is Anniversery]]=TRUE),Table1[[#This Row],[Income Credit Base]]*ICP,0)</f>
        <v>0</v>
      </c>
      <c r="K5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6" s="42" t="e">
        <f>IF(NOT(Table1[[#This Row],[Is Activation]]),(Table1[[#This Row],[Withdrawal Taken  ]]/Table1[[#This Row],[Assumed Contract Value ]]),0)</f>
        <v>#DIV/0!</v>
      </c>
      <c r="M5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6" s="5">
        <f>IF(NOT(Table1[[#This Row],[Has Lifetime Income Started]]),Table1[[#This Row],[Income Base]]*MAW,0)</f>
        <v>0</v>
      </c>
      <c r="O56" s="9" t="e">
        <f ca="1">IF(AND(Table1[[#This Row],[Has Lifetime Income Started]],Table1[[#This Row],[Is Anniversery]]),Table1[[#This Row],[Income Base]]*PIP,0)</f>
        <v>#DIV/0!</v>
      </c>
      <c r="P56" s="37" t="b">
        <f t="shared" si="0"/>
        <v>1</v>
      </c>
    </row>
    <row r="57" spans="1:16" x14ac:dyDescent="0.3">
      <c r="A57" s="34">
        <f t="shared" si="3"/>
        <v>49</v>
      </c>
      <c r="B57" s="29">
        <f t="shared" si="4"/>
        <v>24.5</v>
      </c>
      <c r="C57" s="36">
        <f t="shared" si="17"/>
        <v>0</v>
      </c>
      <c r="D57" s="36">
        <f t="shared" si="18"/>
        <v>0</v>
      </c>
      <c r="E57" s="36">
        <f>IF(Table1[[#This Row],[Assumed Contract Value ]]&gt;0.1,Table1[[#This Row],[Time From Valuation]]&gt;=Activation_Time,0)</f>
        <v>0</v>
      </c>
      <c r="F57" s="36">
        <v>0</v>
      </c>
      <c r="G57" s="36" t="b">
        <f>Table1[[#This Row],[Time From Valuation]]=INT(Table1[[#This Row],[Time From Valuation]])</f>
        <v>0</v>
      </c>
      <c r="H57" s="7">
        <f>IF((Table1[[#This Row],[Is Anniversery]]), Table1[[#This Row],[Assumed Contract Value ]],0)</f>
        <v>0</v>
      </c>
      <c r="I57" s="7">
        <f ca="1">IF(NOT(Table1[[#This Row],[Is Activation]]),OFFSET(Table1[[#This Row],[Income Credit Base]],-1,0)+Table1[[#This Row],[Purchase Payments]]+Table1[[#This Row],[Income Credit]],0)</f>
        <v>0</v>
      </c>
      <c r="J57" s="7">
        <f>IF(AND(Table1[[#This Row],[Is Activation]]=FALSE,Table1[[#This Row],[Is Anniversery]]=TRUE),Table1[[#This Row],[Income Credit Base]]*ICP,0)</f>
        <v>0</v>
      </c>
      <c r="K5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7" s="42" t="e">
        <f>IF(NOT(Table1[[#This Row],[Is Activation]]),(Table1[[#This Row],[Withdrawal Taken  ]]/Table1[[#This Row],[Assumed Contract Value ]]),0)</f>
        <v>#DIV/0!</v>
      </c>
      <c r="M5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7" s="5">
        <f>IF(NOT(Table1[[#This Row],[Has Lifetime Income Started]]),Table1[[#This Row],[Income Base]]*MAW,0)</f>
        <v>0</v>
      </c>
      <c r="O57" s="9">
        <f>IF(AND(Table1[[#This Row],[Has Lifetime Income Started]],Table1[[#This Row],[Is Anniversery]]),Table1[[#This Row],[Income Base]]*PIP,0)</f>
        <v>0</v>
      </c>
      <c r="P57" s="37" t="b">
        <f t="shared" si="0"/>
        <v>1</v>
      </c>
    </row>
    <row r="58" spans="1:16" x14ac:dyDescent="0.3">
      <c r="A58" s="34">
        <f t="shared" si="3"/>
        <v>50</v>
      </c>
      <c r="B58" s="29">
        <f t="shared" si="4"/>
        <v>25</v>
      </c>
      <c r="C58" s="36">
        <f t="shared" si="17"/>
        <v>0</v>
      </c>
      <c r="D58" s="36">
        <f t="shared" si="18"/>
        <v>0</v>
      </c>
      <c r="E58" s="36">
        <f>IF(Table1[[#This Row],[Assumed Contract Value ]]&gt;0.1,Table1[[#This Row],[Time From Valuation]]&gt;=Activation_Time,0)</f>
        <v>0</v>
      </c>
      <c r="F58" s="36">
        <v>0</v>
      </c>
      <c r="G58" s="36" t="b">
        <f>Table1[[#This Row],[Time From Valuation]]=INT(Table1[[#This Row],[Time From Valuation]])</f>
        <v>1</v>
      </c>
      <c r="H58" s="7">
        <f>IF((Table1[[#This Row],[Is Anniversery]]), Table1[[#This Row],[Assumed Contract Value ]],0)</f>
        <v>0</v>
      </c>
      <c r="I58" s="7">
        <f ca="1">IF(NOT(Table1[[#This Row],[Is Activation]]),OFFSET(Table1[[#This Row],[Income Credit Base]],-1,0)+Table1[[#This Row],[Purchase Payments]]+Table1[[#This Row],[Income Credit]],0)</f>
        <v>0</v>
      </c>
      <c r="J58" s="7">
        <f>IF(AND(Table1[[#This Row],[Is Activation]]=FALSE,Table1[[#This Row],[Is Anniversery]]=TRUE),Table1[[#This Row],[Income Credit Base]]*ICP,0)</f>
        <v>0</v>
      </c>
      <c r="K5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8" s="42" t="e">
        <f>IF(NOT(Table1[[#This Row],[Is Activation]]),(Table1[[#This Row],[Withdrawal Taken  ]]/Table1[[#This Row],[Assumed Contract Value ]]),0)</f>
        <v>#DIV/0!</v>
      </c>
      <c r="M5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8" s="5">
        <f>IF(NOT(Table1[[#This Row],[Has Lifetime Income Started]]),Table1[[#This Row],[Income Base]]*MAW,0)</f>
        <v>0</v>
      </c>
      <c r="O58" s="9" t="e">
        <f ca="1">IF(AND(Table1[[#This Row],[Has Lifetime Income Started]],Table1[[#This Row],[Is Anniversery]]),Table1[[#This Row],[Income Base]]*PIP,0)</f>
        <v>#DIV/0!</v>
      </c>
      <c r="P58" s="37" t="b">
        <f t="shared" si="0"/>
        <v>1</v>
      </c>
    </row>
    <row r="59" spans="1:16" x14ac:dyDescent="0.3">
      <c r="A59" s="34">
        <f t="shared" si="3"/>
        <v>51</v>
      </c>
      <c r="B59" s="29">
        <f t="shared" si="4"/>
        <v>25.5</v>
      </c>
      <c r="C59" s="36">
        <f t="shared" si="17"/>
        <v>0</v>
      </c>
      <c r="D59" s="36">
        <f t="shared" si="18"/>
        <v>0</v>
      </c>
      <c r="E59" s="36">
        <f>IF(Table1[[#This Row],[Assumed Contract Value ]]&gt;0.1,Table1[[#This Row],[Time From Valuation]]&gt;=Activation_Time,0)</f>
        <v>0</v>
      </c>
      <c r="F59" s="36">
        <v>0</v>
      </c>
      <c r="G59" s="36" t="b">
        <f>Table1[[#This Row],[Time From Valuation]]=INT(Table1[[#This Row],[Time From Valuation]])</f>
        <v>0</v>
      </c>
      <c r="H59" s="7">
        <f>IF((Table1[[#This Row],[Is Anniversery]]), Table1[[#This Row],[Assumed Contract Value ]],0)</f>
        <v>0</v>
      </c>
      <c r="I59" s="7">
        <f ca="1">IF(NOT(Table1[[#This Row],[Is Activation]]),OFFSET(Table1[[#This Row],[Income Credit Base]],-1,0)+Table1[[#This Row],[Purchase Payments]]+Table1[[#This Row],[Income Credit]],0)</f>
        <v>0</v>
      </c>
      <c r="J59" s="7">
        <f>IF(AND(Table1[[#This Row],[Is Activation]]=FALSE,Table1[[#This Row],[Is Anniversery]]=TRUE),Table1[[#This Row],[Income Credit Base]]*ICP,0)</f>
        <v>0</v>
      </c>
      <c r="K5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59" s="42" t="e">
        <f>IF(NOT(Table1[[#This Row],[Is Activation]]),(Table1[[#This Row],[Withdrawal Taken  ]]/Table1[[#This Row],[Assumed Contract Value ]]),0)</f>
        <v>#DIV/0!</v>
      </c>
      <c r="M5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59" s="5">
        <f>IF(NOT(Table1[[#This Row],[Has Lifetime Income Started]]),Table1[[#This Row],[Income Base]]*MAW,0)</f>
        <v>0</v>
      </c>
      <c r="O59" s="9">
        <f>IF(AND(Table1[[#This Row],[Has Lifetime Income Started]],Table1[[#This Row],[Is Anniversery]]),Table1[[#This Row],[Income Base]]*PIP,0)</f>
        <v>0</v>
      </c>
      <c r="P59" s="37" t="b">
        <f t="shared" si="0"/>
        <v>1</v>
      </c>
    </row>
    <row r="60" spans="1:16" x14ac:dyDescent="0.3">
      <c r="A60" s="34">
        <f t="shared" si="3"/>
        <v>52</v>
      </c>
      <c r="B60" s="29">
        <f t="shared" si="4"/>
        <v>26</v>
      </c>
      <c r="C60" s="36">
        <f t="shared" si="17"/>
        <v>0</v>
      </c>
      <c r="D60" s="36">
        <f t="shared" si="18"/>
        <v>0</v>
      </c>
      <c r="E60" s="36">
        <f>IF(Table1[[#This Row],[Assumed Contract Value ]]&gt;0.1,Table1[[#This Row],[Time From Valuation]]&gt;=Activation_Time,0)</f>
        <v>0</v>
      </c>
      <c r="F60" s="36">
        <v>0</v>
      </c>
      <c r="G60" s="36" t="b">
        <f>Table1[[#This Row],[Time From Valuation]]=INT(Table1[[#This Row],[Time From Valuation]])</f>
        <v>1</v>
      </c>
      <c r="H60" s="7">
        <f>IF((Table1[[#This Row],[Is Anniversery]]), Table1[[#This Row],[Assumed Contract Value ]],0)</f>
        <v>0</v>
      </c>
      <c r="I60" s="7">
        <f ca="1">IF(NOT(Table1[[#This Row],[Is Activation]]),OFFSET(Table1[[#This Row],[Income Credit Base]],-1,0)+Table1[[#This Row],[Purchase Payments]]+Table1[[#This Row],[Income Credit]],0)</f>
        <v>0</v>
      </c>
      <c r="J60" s="7">
        <f>IF(AND(Table1[[#This Row],[Is Activation]]=FALSE,Table1[[#This Row],[Is Anniversery]]=TRUE),Table1[[#This Row],[Income Credit Base]]*ICP,0)</f>
        <v>0</v>
      </c>
      <c r="K6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0" s="42" t="e">
        <f>IF(NOT(Table1[[#This Row],[Is Activation]]),(Table1[[#This Row],[Withdrawal Taken  ]]/Table1[[#This Row],[Assumed Contract Value ]]),0)</f>
        <v>#DIV/0!</v>
      </c>
      <c r="M6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0" s="5">
        <f>IF(NOT(Table1[[#This Row],[Has Lifetime Income Started]]),Table1[[#This Row],[Income Base]]*MAW,0)</f>
        <v>0</v>
      </c>
      <c r="O60" s="9" t="e">
        <f ca="1">IF(AND(Table1[[#This Row],[Has Lifetime Income Started]],Table1[[#This Row],[Is Anniversery]]),Table1[[#This Row],[Income Base]]*PIP,0)</f>
        <v>#DIV/0!</v>
      </c>
      <c r="P60" s="37" t="b">
        <f t="shared" si="0"/>
        <v>1</v>
      </c>
    </row>
    <row r="61" spans="1:16" x14ac:dyDescent="0.3">
      <c r="A61" s="34">
        <f t="shared" si="3"/>
        <v>53</v>
      </c>
      <c r="B61" s="29">
        <f t="shared" si="4"/>
        <v>26.5</v>
      </c>
      <c r="C61" s="36">
        <f t="shared" si="17"/>
        <v>0</v>
      </c>
      <c r="D61" s="36">
        <f t="shared" si="18"/>
        <v>0</v>
      </c>
      <c r="E61" s="36">
        <f>IF(Table1[[#This Row],[Assumed Contract Value ]]&gt;0.1,Table1[[#This Row],[Time From Valuation]]&gt;=Activation_Time,0)</f>
        <v>0</v>
      </c>
      <c r="F61" s="36">
        <v>0</v>
      </c>
      <c r="G61" s="36" t="b">
        <f>Table1[[#This Row],[Time From Valuation]]=INT(Table1[[#This Row],[Time From Valuation]])</f>
        <v>0</v>
      </c>
      <c r="H61" s="7">
        <f>IF((Table1[[#This Row],[Is Anniversery]]), Table1[[#This Row],[Assumed Contract Value ]],0)</f>
        <v>0</v>
      </c>
      <c r="I61" s="7">
        <f ca="1">IF(NOT(Table1[[#This Row],[Is Activation]]),OFFSET(Table1[[#This Row],[Income Credit Base]],-1,0)+Table1[[#This Row],[Purchase Payments]]+Table1[[#This Row],[Income Credit]],0)</f>
        <v>0</v>
      </c>
      <c r="J61" s="7">
        <f>IF(AND(Table1[[#This Row],[Is Activation]]=FALSE,Table1[[#This Row],[Is Anniversery]]=TRUE),Table1[[#This Row],[Income Credit Base]]*ICP,0)</f>
        <v>0</v>
      </c>
      <c r="K6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1" s="42" t="e">
        <f>IF(NOT(Table1[[#This Row],[Is Activation]]),(Table1[[#This Row],[Withdrawal Taken  ]]/Table1[[#This Row],[Assumed Contract Value ]]),0)</f>
        <v>#DIV/0!</v>
      </c>
      <c r="M6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1" s="5">
        <f>IF(NOT(Table1[[#This Row],[Has Lifetime Income Started]]),Table1[[#This Row],[Income Base]]*MAW,0)</f>
        <v>0</v>
      </c>
      <c r="O61" s="9">
        <f>IF(AND(Table1[[#This Row],[Has Lifetime Income Started]],Table1[[#This Row],[Is Anniversery]]),Table1[[#This Row],[Income Base]]*PIP,0)</f>
        <v>0</v>
      </c>
      <c r="P61" s="37" t="b">
        <f t="shared" si="0"/>
        <v>1</v>
      </c>
    </row>
    <row r="62" spans="1:16" x14ac:dyDescent="0.3">
      <c r="A62" s="34">
        <f t="shared" si="3"/>
        <v>54</v>
      </c>
      <c r="B62" s="29">
        <f t="shared" si="4"/>
        <v>27</v>
      </c>
      <c r="C62" s="36">
        <f t="shared" si="17"/>
        <v>0</v>
      </c>
      <c r="D62" s="36">
        <f t="shared" si="18"/>
        <v>0</v>
      </c>
      <c r="E62" s="36">
        <f>IF(Table1[[#This Row],[Assumed Contract Value ]]&gt;0.1,Table1[[#This Row],[Time From Valuation]]&gt;=Activation_Time,0)</f>
        <v>0</v>
      </c>
      <c r="F62" s="36">
        <v>0</v>
      </c>
      <c r="G62" s="36" t="b">
        <f>Table1[[#This Row],[Time From Valuation]]=INT(Table1[[#This Row],[Time From Valuation]])</f>
        <v>1</v>
      </c>
      <c r="H62" s="7">
        <f>IF((Table1[[#This Row],[Is Anniversery]]), Table1[[#This Row],[Assumed Contract Value ]],0)</f>
        <v>0</v>
      </c>
      <c r="I62" s="7">
        <f ca="1">IF(NOT(Table1[[#This Row],[Is Activation]]),OFFSET(Table1[[#This Row],[Income Credit Base]],-1,0)+Table1[[#This Row],[Purchase Payments]]+Table1[[#This Row],[Income Credit]],0)</f>
        <v>0</v>
      </c>
      <c r="J62" s="7">
        <f>IF(AND(Table1[[#This Row],[Is Activation]]=FALSE,Table1[[#This Row],[Is Anniversery]]=TRUE),Table1[[#This Row],[Income Credit Base]]*ICP,0)</f>
        <v>0</v>
      </c>
      <c r="K6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2" s="42" t="e">
        <f>IF(NOT(Table1[[#This Row],[Is Activation]]),(Table1[[#This Row],[Withdrawal Taken  ]]/Table1[[#This Row],[Assumed Contract Value ]]),0)</f>
        <v>#DIV/0!</v>
      </c>
      <c r="M6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2" s="5">
        <f>IF(NOT(Table1[[#This Row],[Has Lifetime Income Started]]),Table1[[#This Row],[Income Base]]*MAW,0)</f>
        <v>0</v>
      </c>
      <c r="O62" s="9" t="e">
        <f ca="1">IF(AND(Table1[[#This Row],[Has Lifetime Income Started]],Table1[[#This Row],[Is Anniversery]]),Table1[[#This Row],[Income Base]]*PIP,0)</f>
        <v>#DIV/0!</v>
      </c>
      <c r="P62" s="37" t="b">
        <f t="shared" si="0"/>
        <v>1</v>
      </c>
    </row>
    <row r="63" spans="1:16" x14ac:dyDescent="0.3">
      <c r="A63" s="34">
        <f t="shared" si="3"/>
        <v>55</v>
      </c>
      <c r="B63" s="29">
        <f t="shared" si="4"/>
        <v>27.5</v>
      </c>
      <c r="C63" s="36">
        <f t="shared" si="17"/>
        <v>0</v>
      </c>
      <c r="D63" s="36">
        <f t="shared" si="18"/>
        <v>0</v>
      </c>
      <c r="E63" s="36">
        <f>IF(Table1[[#This Row],[Assumed Contract Value ]]&gt;0.1,Table1[[#This Row],[Time From Valuation]]&gt;=Activation_Time,0)</f>
        <v>0</v>
      </c>
      <c r="F63" s="36">
        <v>0</v>
      </c>
      <c r="G63" s="36" t="b">
        <f>Table1[[#This Row],[Time From Valuation]]=INT(Table1[[#This Row],[Time From Valuation]])</f>
        <v>0</v>
      </c>
      <c r="H63" s="7">
        <f>IF((Table1[[#This Row],[Is Anniversery]]), Table1[[#This Row],[Assumed Contract Value ]],0)</f>
        <v>0</v>
      </c>
      <c r="I63" s="7">
        <f ca="1">IF(NOT(Table1[[#This Row],[Is Activation]]),OFFSET(Table1[[#This Row],[Income Credit Base]],-1,0)+Table1[[#This Row],[Purchase Payments]]+Table1[[#This Row],[Income Credit]],0)</f>
        <v>0</v>
      </c>
      <c r="J63" s="7">
        <f>IF(AND(Table1[[#This Row],[Is Activation]]=FALSE,Table1[[#This Row],[Is Anniversery]]=TRUE),Table1[[#This Row],[Income Credit Base]]*ICP,0)</f>
        <v>0</v>
      </c>
      <c r="K6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3" s="42" t="e">
        <f>IF(NOT(Table1[[#This Row],[Is Activation]]),(Table1[[#This Row],[Withdrawal Taken  ]]/Table1[[#This Row],[Assumed Contract Value ]]),0)</f>
        <v>#DIV/0!</v>
      </c>
      <c r="M6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3" s="5">
        <f>IF(NOT(Table1[[#This Row],[Has Lifetime Income Started]]),Table1[[#This Row],[Income Base]]*MAW,0)</f>
        <v>0</v>
      </c>
      <c r="O63" s="9">
        <f>IF(AND(Table1[[#This Row],[Has Lifetime Income Started]],Table1[[#This Row],[Is Anniversery]]),Table1[[#This Row],[Income Base]]*PIP,0)</f>
        <v>0</v>
      </c>
      <c r="P63" s="37" t="b">
        <f t="shared" si="0"/>
        <v>1</v>
      </c>
    </row>
    <row r="64" spans="1:16" x14ac:dyDescent="0.3">
      <c r="A64" s="34">
        <f t="shared" si="3"/>
        <v>56</v>
      </c>
      <c r="B64" s="29">
        <f t="shared" si="4"/>
        <v>28</v>
      </c>
      <c r="C64" s="36">
        <f t="shared" si="17"/>
        <v>0</v>
      </c>
      <c r="D64" s="36">
        <f t="shared" si="18"/>
        <v>0</v>
      </c>
      <c r="E64" s="36">
        <f>IF(Table1[[#This Row],[Assumed Contract Value ]]&gt;0.1,Table1[[#This Row],[Time From Valuation]]&gt;=Activation_Time,0)</f>
        <v>0</v>
      </c>
      <c r="F64" s="36">
        <v>0</v>
      </c>
      <c r="G64" s="36" t="b">
        <f>Table1[[#This Row],[Time From Valuation]]=INT(Table1[[#This Row],[Time From Valuation]])</f>
        <v>1</v>
      </c>
      <c r="H64" s="7">
        <f>IF((Table1[[#This Row],[Is Anniversery]]), Table1[[#This Row],[Assumed Contract Value ]],0)</f>
        <v>0</v>
      </c>
      <c r="I64" s="7">
        <f ca="1">IF(NOT(Table1[[#This Row],[Is Activation]]),OFFSET(Table1[[#This Row],[Income Credit Base]],-1,0)+Table1[[#This Row],[Purchase Payments]]+Table1[[#This Row],[Income Credit]],0)</f>
        <v>0</v>
      </c>
      <c r="J64" s="7">
        <f>IF(AND(Table1[[#This Row],[Is Activation]]=FALSE,Table1[[#This Row],[Is Anniversery]]=TRUE),Table1[[#This Row],[Income Credit Base]]*ICP,0)</f>
        <v>0</v>
      </c>
      <c r="K6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4" s="42" t="e">
        <f>IF(NOT(Table1[[#This Row],[Is Activation]]),(Table1[[#This Row],[Withdrawal Taken  ]]/Table1[[#This Row],[Assumed Contract Value ]]),0)</f>
        <v>#DIV/0!</v>
      </c>
      <c r="M6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4" s="5">
        <f>IF(NOT(Table1[[#This Row],[Has Lifetime Income Started]]),Table1[[#This Row],[Income Base]]*MAW,0)</f>
        <v>0</v>
      </c>
      <c r="O64" s="9" t="e">
        <f ca="1">IF(AND(Table1[[#This Row],[Has Lifetime Income Started]],Table1[[#This Row],[Is Anniversery]]),Table1[[#This Row],[Income Base]]*PIP,0)</f>
        <v>#DIV/0!</v>
      </c>
      <c r="P64" s="37" t="b">
        <f t="shared" si="0"/>
        <v>1</v>
      </c>
    </row>
    <row r="65" spans="1:16" x14ac:dyDescent="0.3">
      <c r="A65" s="34">
        <f t="shared" si="3"/>
        <v>57</v>
      </c>
      <c r="B65" s="29">
        <f t="shared" si="4"/>
        <v>28.5</v>
      </c>
      <c r="C65" s="36">
        <f t="shared" si="17"/>
        <v>0</v>
      </c>
      <c r="D65" s="36">
        <f t="shared" si="18"/>
        <v>0</v>
      </c>
      <c r="E65" s="36">
        <f>IF(Table1[[#This Row],[Assumed Contract Value ]]&gt;0.1,Table1[[#This Row],[Time From Valuation]]&gt;=Activation_Time,0)</f>
        <v>0</v>
      </c>
      <c r="F65" s="36">
        <v>0</v>
      </c>
      <c r="G65" s="36" t="b">
        <f>Table1[[#This Row],[Time From Valuation]]=INT(Table1[[#This Row],[Time From Valuation]])</f>
        <v>0</v>
      </c>
      <c r="H65" s="7">
        <f>IF((Table1[[#This Row],[Is Anniversery]]), Table1[[#This Row],[Assumed Contract Value ]],0)</f>
        <v>0</v>
      </c>
      <c r="I65" s="7">
        <f ca="1">IF(NOT(Table1[[#This Row],[Is Activation]]),OFFSET(Table1[[#This Row],[Income Credit Base]],-1,0)+Table1[[#This Row],[Purchase Payments]]+Table1[[#This Row],[Income Credit]],0)</f>
        <v>0</v>
      </c>
      <c r="J65" s="7">
        <f>IF(AND(Table1[[#This Row],[Is Activation]]=FALSE,Table1[[#This Row],[Is Anniversery]]=TRUE),Table1[[#This Row],[Income Credit Base]]*ICP,0)</f>
        <v>0</v>
      </c>
      <c r="K6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5" s="42" t="e">
        <f>IF(NOT(Table1[[#This Row],[Is Activation]]),(Table1[[#This Row],[Withdrawal Taken  ]]/Table1[[#This Row],[Assumed Contract Value ]]),0)</f>
        <v>#DIV/0!</v>
      </c>
      <c r="M6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5" s="5">
        <f>IF(NOT(Table1[[#This Row],[Has Lifetime Income Started]]),Table1[[#This Row],[Income Base]]*MAW,0)</f>
        <v>0</v>
      </c>
      <c r="O65" s="9">
        <f>IF(AND(Table1[[#This Row],[Has Lifetime Income Started]],Table1[[#This Row],[Is Anniversery]]),Table1[[#This Row],[Income Base]]*PIP,0)</f>
        <v>0</v>
      </c>
      <c r="P65" s="37" t="b">
        <f t="shared" si="0"/>
        <v>1</v>
      </c>
    </row>
    <row r="66" spans="1:16" x14ac:dyDescent="0.3">
      <c r="A66" s="34">
        <f t="shared" si="3"/>
        <v>58</v>
      </c>
      <c r="B66" s="29">
        <f t="shared" si="4"/>
        <v>29</v>
      </c>
      <c r="C66" s="36">
        <f t="shared" si="17"/>
        <v>0</v>
      </c>
      <c r="D66" s="36">
        <f t="shared" si="18"/>
        <v>0</v>
      </c>
      <c r="E66" s="36">
        <f>IF(Table1[[#This Row],[Assumed Contract Value ]]&gt;0.1,Table1[[#This Row],[Time From Valuation]]&gt;=Activation_Time,0)</f>
        <v>0</v>
      </c>
      <c r="F66" s="36">
        <v>0</v>
      </c>
      <c r="G66" s="36" t="b">
        <f>Table1[[#This Row],[Time From Valuation]]=INT(Table1[[#This Row],[Time From Valuation]])</f>
        <v>1</v>
      </c>
      <c r="H66" s="7">
        <f>IF((Table1[[#This Row],[Is Anniversery]]), Table1[[#This Row],[Assumed Contract Value ]],0)</f>
        <v>0</v>
      </c>
      <c r="I66" s="7">
        <f ca="1">IF(NOT(Table1[[#This Row],[Is Activation]]),OFFSET(Table1[[#This Row],[Income Credit Base]],-1,0)+Table1[[#This Row],[Purchase Payments]]+Table1[[#This Row],[Income Credit]],0)</f>
        <v>0</v>
      </c>
      <c r="J66" s="7">
        <f>IF(AND(Table1[[#This Row],[Is Activation]]=FALSE,Table1[[#This Row],[Is Anniversery]]=TRUE),Table1[[#This Row],[Income Credit Base]]*ICP,0)</f>
        <v>0</v>
      </c>
      <c r="K6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6" s="42" t="e">
        <f>IF(NOT(Table1[[#This Row],[Is Activation]]),(Table1[[#This Row],[Withdrawal Taken  ]]/Table1[[#This Row],[Assumed Contract Value ]]),0)</f>
        <v>#DIV/0!</v>
      </c>
      <c r="M6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6" s="5">
        <f>IF(NOT(Table1[[#This Row],[Has Lifetime Income Started]]),Table1[[#This Row],[Income Base]]*MAW,0)</f>
        <v>0</v>
      </c>
      <c r="O66" s="9" t="e">
        <f ca="1">IF(AND(Table1[[#This Row],[Has Lifetime Income Started]],Table1[[#This Row],[Is Anniversery]]),Table1[[#This Row],[Income Base]]*PIP,0)</f>
        <v>#DIV/0!</v>
      </c>
      <c r="P66" s="37" t="b">
        <f t="shared" si="0"/>
        <v>1</v>
      </c>
    </row>
    <row r="67" spans="1:16" x14ac:dyDescent="0.3">
      <c r="A67" s="34">
        <f t="shared" si="3"/>
        <v>59</v>
      </c>
      <c r="B67" s="29">
        <f t="shared" si="4"/>
        <v>29.5</v>
      </c>
      <c r="C67" s="36">
        <f t="shared" si="17"/>
        <v>0</v>
      </c>
      <c r="D67" s="36">
        <f t="shared" si="18"/>
        <v>0</v>
      </c>
      <c r="E67" s="36">
        <f>IF(Table1[[#This Row],[Assumed Contract Value ]]&gt;0.1,Table1[[#This Row],[Time From Valuation]]&gt;=Activation_Time,0)</f>
        <v>0</v>
      </c>
      <c r="F67" s="36">
        <v>0</v>
      </c>
      <c r="G67" s="36" t="b">
        <f>Table1[[#This Row],[Time From Valuation]]=INT(Table1[[#This Row],[Time From Valuation]])</f>
        <v>0</v>
      </c>
      <c r="H67" s="7">
        <f>IF((Table1[[#This Row],[Is Anniversery]]), Table1[[#This Row],[Assumed Contract Value ]],0)</f>
        <v>0</v>
      </c>
      <c r="I67" s="7">
        <f ca="1">IF(NOT(Table1[[#This Row],[Is Activation]]),OFFSET(Table1[[#This Row],[Income Credit Base]],-1,0)+Table1[[#This Row],[Purchase Payments]]+Table1[[#This Row],[Income Credit]],0)</f>
        <v>0</v>
      </c>
      <c r="J67" s="7">
        <f>IF(AND(Table1[[#This Row],[Is Activation]]=FALSE,Table1[[#This Row],[Is Anniversery]]=TRUE),Table1[[#This Row],[Income Credit Base]]*ICP,0)</f>
        <v>0</v>
      </c>
      <c r="K6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7" s="42" t="e">
        <f>IF(NOT(Table1[[#This Row],[Is Activation]]),(Table1[[#This Row],[Withdrawal Taken  ]]/Table1[[#This Row],[Assumed Contract Value ]]),0)</f>
        <v>#DIV/0!</v>
      </c>
      <c r="M6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7" s="5">
        <f>IF(NOT(Table1[[#This Row],[Has Lifetime Income Started]]),Table1[[#This Row],[Income Base]]*MAW,0)</f>
        <v>0</v>
      </c>
      <c r="O67" s="9">
        <f>IF(AND(Table1[[#This Row],[Has Lifetime Income Started]],Table1[[#This Row],[Is Anniversery]]),Table1[[#This Row],[Income Base]]*PIP,0)</f>
        <v>0</v>
      </c>
      <c r="P67" s="37" t="b">
        <f t="shared" si="0"/>
        <v>1</v>
      </c>
    </row>
    <row r="68" spans="1:16" x14ac:dyDescent="0.3">
      <c r="A68" s="34">
        <f t="shared" si="3"/>
        <v>60</v>
      </c>
      <c r="B68" s="29">
        <f t="shared" si="4"/>
        <v>30</v>
      </c>
      <c r="C68" s="36">
        <f t="shared" si="17"/>
        <v>0</v>
      </c>
      <c r="D68" s="36">
        <f t="shared" si="18"/>
        <v>0</v>
      </c>
      <c r="E68" s="36">
        <f>IF(Table1[[#This Row],[Assumed Contract Value ]]&gt;0.1,Table1[[#This Row],[Time From Valuation]]&gt;=Activation_Time,0)</f>
        <v>0</v>
      </c>
      <c r="F68" s="36">
        <v>0</v>
      </c>
      <c r="G68" s="36" t="b">
        <f>Table1[[#This Row],[Time From Valuation]]=INT(Table1[[#This Row],[Time From Valuation]])</f>
        <v>1</v>
      </c>
      <c r="H68" s="7">
        <f>IF((Table1[[#This Row],[Is Anniversery]]), Table1[[#This Row],[Assumed Contract Value ]],0)</f>
        <v>0</v>
      </c>
      <c r="I68" s="7">
        <f ca="1">IF(NOT(Table1[[#This Row],[Is Activation]]),OFFSET(Table1[[#This Row],[Income Credit Base]],-1,0)+Table1[[#This Row],[Purchase Payments]]+Table1[[#This Row],[Income Credit]],0)</f>
        <v>0</v>
      </c>
      <c r="J68" s="7">
        <f>IF(AND(Table1[[#This Row],[Is Activation]]=FALSE,Table1[[#This Row],[Is Anniversery]]=TRUE),Table1[[#This Row],[Income Credit Base]]*ICP,0)</f>
        <v>0</v>
      </c>
      <c r="K6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8" s="42" t="e">
        <f>IF(NOT(Table1[[#This Row],[Is Activation]]),(Table1[[#This Row],[Withdrawal Taken  ]]/Table1[[#This Row],[Assumed Contract Value ]]),0)</f>
        <v>#DIV/0!</v>
      </c>
      <c r="M6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8" s="5">
        <f>IF(NOT(Table1[[#This Row],[Has Lifetime Income Started]]),Table1[[#This Row],[Income Base]]*MAW,0)</f>
        <v>0</v>
      </c>
      <c r="O68" s="9" t="e">
        <f ca="1">IF(AND(Table1[[#This Row],[Has Lifetime Income Started]],Table1[[#This Row],[Is Anniversery]]),Table1[[#This Row],[Income Base]]*PIP,0)</f>
        <v>#DIV/0!</v>
      </c>
      <c r="P68" s="37" t="b">
        <f t="shared" si="0"/>
        <v>1</v>
      </c>
    </row>
    <row r="69" spans="1:16" x14ac:dyDescent="0.3">
      <c r="A69" s="34">
        <f t="shared" si="3"/>
        <v>61</v>
      </c>
      <c r="B69" s="29">
        <f t="shared" si="4"/>
        <v>30.5</v>
      </c>
      <c r="C69" s="36">
        <f t="shared" si="17"/>
        <v>0</v>
      </c>
      <c r="D69" s="36">
        <f t="shared" si="18"/>
        <v>0</v>
      </c>
      <c r="E69" s="36">
        <f>IF(Table1[[#This Row],[Assumed Contract Value ]]&gt;0.1,Table1[[#This Row],[Time From Valuation]]&gt;=Activation_Time,0)</f>
        <v>0</v>
      </c>
      <c r="F69" s="36">
        <v>0</v>
      </c>
      <c r="G69" s="36" t="b">
        <f>Table1[[#This Row],[Time From Valuation]]=INT(Table1[[#This Row],[Time From Valuation]])</f>
        <v>0</v>
      </c>
      <c r="H69" s="7">
        <f>IF((Table1[[#This Row],[Is Anniversery]]), Table1[[#This Row],[Assumed Contract Value ]],0)</f>
        <v>0</v>
      </c>
      <c r="I69" s="7">
        <f ca="1">IF(NOT(Table1[[#This Row],[Is Activation]]),OFFSET(Table1[[#This Row],[Income Credit Base]],-1,0)+Table1[[#This Row],[Purchase Payments]]+Table1[[#This Row],[Income Credit]],0)</f>
        <v>0</v>
      </c>
      <c r="J69" s="7">
        <f>IF(AND(Table1[[#This Row],[Is Activation]]=FALSE,Table1[[#This Row],[Is Anniversery]]=TRUE),Table1[[#This Row],[Income Credit Base]]*ICP,0)</f>
        <v>0</v>
      </c>
      <c r="K6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69" s="42" t="e">
        <f>IF(NOT(Table1[[#This Row],[Is Activation]]),(Table1[[#This Row],[Withdrawal Taken  ]]/Table1[[#This Row],[Assumed Contract Value ]]),0)</f>
        <v>#DIV/0!</v>
      </c>
      <c r="M6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69" s="5">
        <f>IF(NOT(Table1[[#This Row],[Has Lifetime Income Started]]),Table1[[#This Row],[Income Base]]*MAW,0)</f>
        <v>0</v>
      </c>
      <c r="O69" s="9">
        <f>IF(AND(Table1[[#This Row],[Has Lifetime Income Started]],Table1[[#This Row],[Is Anniversery]]),Table1[[#This Row],[Income Base]]*PIP,0)</f>
        <v>0</v>
      </c>
      <c r="P69" s="37" t="b">
        <f t="shared" si="0"/>
        <v>1</v>
      </c>
    </row>
    <row r="70" spans="1:16" x14ac:dyDescent="0.3">
      <c r="A70" s="34">
        <f t="shared" si="3"/>
        <v>62</v>
      </c>
      <c r="B70" s="29">
        <f t="shared" si="4"/>
        <v>31</v>
      </c>
      <c r="C70" s="36">
        <f t="shared" si="17"/>
        <v>0</v>
      </c>
      <c r="D70" s="36">
        <f t="shared" si="18"/>
        <v>0</v>
      </c>
      <c r="E70" s="36">
        <f>IF(Table1[[#This Row],[Assumed Contract Value ]]&gt;0.1,Table1[[#This Row],[Time From Valuation]]&gt;=Activation_Time,0)</f>
        <v>0</v>
      </c>
      <c r="F70" s="36">
        <v>0</v>
      </c>
      <c r="G70" s="36" t="b">
        <f>Table1[[#This Row],[Time From Valuation]]=INT(Table1[[#This Row],[Time From Valuation]])</f>
        <v>1</v>
      </c>
      <c r="H70" s="7">
        <f>IF((Table1[[#This Row],[Is Anniversery]]), Table1[[#This Row],[Assumed Contract Value ]],0)</f>
        <v>0</v>
      </c>
      <c r="I70" s="7">
        <f ca="1">IF(NOT(Table1[[#This Row],[Is Activation]]),OFFSET(Table1[[#This Row],[Income Credit Base]],-1,0)+Table1[[#This Row],[Purchase Payments]]+Table1[[#This Row],[Income Credit]],0)</f>
        <v>0</v>
      </c>
      <c r="J70" s="7">
        <f>IF(AND(Table1[[#This Row],[Is Activation]]=FALSE,Table1[[#This Row],[Is Anniversery]]=TRUE),Table1[[#This Row],[Income Credit Base]]*ICP,0)</f>
        <v>0</v>
      </c>
      <c r="K7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0" s="42" t="e">
        <f>IF(NOT(Table1[[#This Row],[Is Activation]]),(Table1[[#This Row],[Withdrawal Taken  ]]/Table1[[#This Row],[Assumed Contract Value ]]),0)</f>
        <v>#DIV/0!</v>
      </c>
      <c r="M7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0" s="5">
        <f>IF(NOT(Table1[[#This Row],[Has Lifetime Income Started]]),Table1[[#This Row],[Income Base]]*MAW,0)</f>
        <v>0</v>
      </c>
      <c r="O70" s="9" t="e">
        <f ca="1">IF(AND(Table1[[#This Row],[Has Lifetime Income Started]],Table1[[#This Row],[Is Anniversery]]),Table1[[#This Row],[Income Base]]*PIP,0)</f>
        <v>#DIV/0!</v>
      </c>
      <c r="P70" s="37" t="b">
        <f t="shared" si="0"/>
        <v>1</v>
      </c>
    </row>
    <row r="71" spans="1:16" x14ac:dyDescent="0.3">
      <c r="A71" s="34">
        <f t="shared" si="3"/>
        <v>63</v>
      </c>
      <c r="B71" s="29">
        <f t="shared" si="4"/>
        <v>31.5</v>
      </c>
      <c r="C71" s="36">
        <f t="shared" si="17"/>
        <v>0</v>
      </c>
      <c r="D71" s="36">
        <f t="shared" si="18"/>
        <v>0</v>
      </c>
      <c r="E71" s="36">
        <f>IF(Table1[[#This Row],[Assumed Contract Value ]]&gt;0.1,Table1[[#This Row],[Time From Valuation]]&gt;=Activation_Time,0)</f>
        <v>0</v>
      </c>
      <c r="F71" s="36">
        <v>0</v>
      </c>
      <c r="G71" s="36" t="b">
        <f>Table1[[#This Row],[Time From Valuation]]=INT(Table1[[#This Row],[Time From Valuation]])</f>
        <v>0</v>
      </c>
      <c r="H71" s="7">
        <f>IF((Table1[[#This Row],[Is Anniversery]]), Table1[[#This Row],[Assumed Contract Value ]],0)</f>
        <v>0</v>
      </c>
      <c r="I71" s="7">
        <f ca="1">IF(NOT(Table1[[#This Row],[Is Activation]]),OFFSET(Table1[[#This Row],[Income Credit Base]],-1,0)+Table1[[#This Row],[Purchase Payments]]+Table1[[#This Row],[Income Credit]],0)</f>
        <v>0</v>
      </c>
      <c r="J71" s="7">
        <f>IF(AND(Table1[[#This Row],[Is Activation]]=FALSE,Table1[[#This Row],[Is Anniversery]]=TRUE),Table1[[#This Row],[Income Credit Base]]*ICP,0)</f>
        <v>0</v>
      </c>
      <c r="K7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1" s="42" t="e">
        <f>IF(NOT(Table1[[#This Row],[Is Activation]]),(Table1[[#This Row],[Withdrawal Taken  ]]/Table1[[#This Row],[Assumed Contract Value ]]),0)</f>
        <v>#DIV/0!</v>
      </c>
      <c r="M7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1" s="5">
        <f>IF(NOT(Table1[[#This Row],[Has Lifetime Income Started]]),Table1[[#This Row],[Income Base]]*MAW,0)</f>
        <v>0</v>
      </c>
      <c r="O71" s="9">
        <f>IF(AND(Table1[[#This Row],[Has Lifetime Income Started]],Table1[[#This Row],[Is Anniversery]]),Table1[[#This Row],[Income Base]]*PIP,0)</f>
        <v>0</v>
      </c>
      <c r="P71" s="37" t="b">
        <f t="shared" si="0"/>
        <v>1</v>
      </c>
    </row>
    <row r="72" spans="1:16" x14ac:dyDescent="0.3">
      <c r="A72" s="34">
        <f t="shared" si="3"/>
        <v>64</v>
      </c>
      <c r="B72" s="29">
        <f t="shared" si="4"/>
        <v>32</v>
      </c>
      <c r="C72" s="36">
        <f t="shared" si="17"/>
        <v>0</v>
      </c>
      <c r="D72" s="36">
        <f t="shared" si="18"/>
        <v>0</v>
      </c>
      <c r="E72" s="36">
        <f>IF(Table1[[#This Row],[Assumed Contract Value ]]&gt;0.1,Table1[[#This Row],[Time From Valuation]]&gt;=Activation_Time,0)</f>
        <v>0</v>
      </c>
      <c r="F72" s="36">
        <v>0</v>
      </c>
      <c r="G72" s="36" t="b">
        <f>Table1[[#This Row],[Time From Valuation]]=INT(Table1[[#This Row],[Time From Valuation]])</f>
        <v>1</v>
      </c>
      <c r="H72" s="7">
        <f>IF((Table1[[#This Row],[Is Anniversery]]), Table1[[#This Row],[Assumed Contract Value ]],0)</f>
        <v>0</v>
      </c>
      <c r="I72" s="7">
        <f ca="1">IF(NOT(Table1[[#This Row],[Is Activation]]),OFFSET(Table1[[#This Row],[Income Credit Base]],-1,0)+Table1[[#This Row],[Purchase Payments]]+Table1[[#This Row],[Income Credit]],0)</f>
        <v>0</v>
      </c>
      <c r="J72" s="7">
        <f>IF(AND(Table1[[#This Row],[Is Activation]]=FALSE,Table1[[#This Row],[Is Anniversery]]=TRUE),Table1[[#This Row],[Income Credit Base]]*ICP,0)</f>
        <v>0</v>
      </c>
      <c r="K7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2" s="42" t="e">
        <f>IF(NOT(Table1[[#This Row],[Is Activation]]),(Table1[[#This Row],[Withdrawal Taken  ]]/Table1[[#This Row],[Assumed Contract Value ]]),0)</f>
        <v>#DIV/0!</v>
      </c>
      <c r="M7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2" s="5">
        <f>IF(NOT(Table1[[#This Row],[Has Lifetime Income Started]]),Table1[[#This Row],[Income Base]]*MAW,0)</f>
        <v>0</v>
      </c>
      <c r="O72" s="9" t="e">
        <f ca="1">IF(AND(Table1[[#This Row],[Has Lifetime Income Started]],Table1[[#This Row],[Is Anniversery]]),Table1[[#This Row],[Income Base]]*PIP,0)</f>
        <v>#DIV/0!</v>
      </c>
      <c r="P72" s="37" t="b">
        <f t="shared" ref="P72:P135" si="19">Assumed_Contract_Value2&lt;0.1</f>
        <v>1</v>
      </c>
    </row>
    <row r="73" spans="1:16" x14ac:dyDescent="0.3">
      <c r="A73" s="34">
        <f t="shared" si="3"/>
        <v>65</v>
      </c>
      <c r="B73" s="29">
        <f t="shared" si="4"/>
        <v>32.5</v>
      </c>
      <c r="C73" s="36">
        <f t="shared" si="17"/>
        <v>0</v>
      </c>
      <c r="D73" s="36">
        <f t="shared" si="18"/>
        <v>0</v>
      </c>
      <c r="E73" s="36">
        <f>IF(Table1[[#This Row],[Assumed Contract Value ]]&gt;0.1,Table1[[#This Row],[Time From Valuation]]&gt;=Activation_Time,0)</f>
        <v>0</v>
      </c>
      <c r="F73" s="36">
        <v>0</v>
      </c>
      <c r="G73" s="36" t="b">
        <f>Table1[[#This Row],[Time From Valuation]]=INT(Table1[[#This Row],[Time From Valuation]])</f>
        <v>0</v>
      </c>
      <c r="H73" s="7">
        <f>IF((Table1[[#This Row],[Is Anniversery]]), Table1[[#This Row],[Assumed Contract Value ]],0)</f>
        <v>0</v>
      </c>
      <c r="I73" s="7">
        <f ca="1">IF(NOT(Table1[[#This Row],[Is Activation]]),OFFSET(Table1[[#This Row],[Income Credit Base]],-1,0)+Table1[[#This Row],[Purchase Payments]]+Table1[[#This Row],[Income Credit]],0)</f>
        <v>0</v>
      </c>
      <c r="J73" s="7">
        <f>IF(AND(Table1[[#This Row],[Is Activation]]=FALSE,Table1[[#This Row],[Is Anniversery]]=TRUE),Table1[[#This Row],[Income Credit Base]]*ICP,0)</f>
        <v>0</v>
      </c>
      <c r="K7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3" s="42" t="e">
        <f>IF(NOT(Table1[[#This Row],[Is Activation]]),(Table1[[#This Row],[Withdrawal Taken  ]]/Table1[[#This Row],[Assumed Contract Value ]]),0)</f>
        <v>#DIV/0!</v>
      </c>
      <c r="M7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3" s="5">
        <f>IF(NOT(Table1[[#This Row],[Has Lifetime Income Started]]),Table1[[#This Row],[Income Base]]*MAW,0)</f>
        <v>0</v>
      </c>
      <c r="O73" s="9">
        <f>IF(AND(Table1[[#This Row],[Has Lifetime Income Started]],Table1[[#This Row],[Is Anniversery]]),Table1[[#This Row],[Income Base]]*PIP,0)</f>
        <v>0</v>
      </c>
      <c r="P73" s="37" t="b">
        <f t="shared" si="19"/>
        <v>1</v>
      </c>
    </row>
    <row r="74" spans="1:16" x14ac:dyDescent="0.3">
      <c r="A74" s="34">
        <f t="shared" ref="A74:A137" si="20">A73+1</f>
        <v>66</v>
      </c>
      <c r="B74" s="29">
        <f t="shared" ref="B74:B137" si="21">B73+0.5</f>
        <v>33</v>
      </c>
      <c r="C74" s="36">
        <f t="shared" si="17"/>
        <v>0</v>
      </c>
      <c r="D74" s="36">
        <f t="shared" si="18"/>
        <v>0</v>
      </c>
      <c r="E74" s="36">
        <f>IF(Table1[[#This Row],[Assumed Contract Value ]]&gt;0.1,Table1[[#This Row],[Time From Valuation]]&gt;=Activation_Time,0)</f>
        <v>0</v>
      </c>
      <c r="F74" s="36">
        <v>0</v>
      </c>
      <c r="G74" s="36" t="b">
        <f>Table1[[#This Row],[Time From Valuation]]=INT(Table1[[#This Row],[Time From Valuation]])</f>
        <v>1</v>
      </c>
      <c r="H74" s="7">
        <f>IF((Table1[[#This Row],[Is Anniversery]]), Table1[[#This Row],[Assumed Contract Value ]],0)</f>
        <v>0</v>
      </c>
      <c r="I74" s="7">
        <f ca="1">IF(NOT(Table1[[#This Row],[Is Activation]]),OFFSET(Table1[[#This Row],[Income Credit Base]],-1,0)+Table1[[#This Row],[Purchase Payments]]+Table1[[#This Row],[Income Credit]],0)</f>
        <v>0</v>
      </c>
      <c r="J74" s="7">
        <f>IF(AND(Table1[[#This Row],[Is Activation]]=FALSE,Table1[[#This Row],[Is Anniversery]]=TRUE),Table1[[#This Row],[Income Credit Base]]*ICP,0)</f>
        <v>0</v>
      </c>
      <c r="K7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4" s="42" t="e">
        <f>IF(NOT(Table1[[#This Row],[Is Activation]]),(Table1[[#This Row],[Withdrawal Taken  ]]/Table1[[#This Row],[Assumed Contract Value ]]),0)</f>
        <v>#DIV/0!</v>
      </c>
      <c r="M7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4" s="5">
        <f>IF(NOT(Table1[[#This Row],[Has Lifetime Income Started]]),Table1[[#This Row],[Income Base]]*MAW,0)</f>
        <v>0</v>
      </c>
      <c r="O74" s="9" t="e">
        <f ca="1">IF(AND(Table1[[#This Row],[Has Lifetime Income Started]],Table1[[#This Row],[Is Anniversery]]),Table1[[#This Row],[Income Base]]*PIP,0)</f>
        <v>#DIV/0!</v>
      </c>
      <c r="P74" s="37" t="b">
        <f t="shared" si="19"/>
        <v>1</v>
      </c>
    </row>
    <row r="75" spans="1:16" x14ac:dyDescent="0.3">
      <c r="A75" s="34">
        <f t="shared" si="20"/>
        <v>67</v>
      </c>
      <c r="B75" s="29">
        <f t="shared" si="21"/>
        <v>33.5</v>
      </c>
      <c r="C75" s="36">
        <f t="shared" si="17"/>
        <v>0</v>
      </c>
      <c r="D75" s="36">
        <f t="shared" si="18"/>
        <v>0</v>
      </c>
      <c r="E75" s="36">
        <f>IF(Table1[[#This Row],[Assumed Contract Value ]]&gt;0.1,Table1[[#This Row],[Time From Valuation]]&gt;=Activation_Time,0)</f>
        <v>0</v>
      </c>
      <c r="F75" s="36">
        <v>0</v>
      </c>
      <c r="G75" s="36" t="b">
        <f>Table1[[#This Row],[Time From Valuation]]=INT(Table1[[#This Row],[Time From Valuation]])</f>
        <v>0</v>
      </c>
      <c r="H75" s="7">
        <f>IF((Table1[[#This Row],[Is Anniversery]]), Table1[[#This Row],[Assumed Contract Value ]],0)</f>
        <v>0</v>
      </c>
      <c r="I75" s="7">
        <f ca="1">IF(NOT(Table1[[#This Row],[Is Activation]]),OFFSET(Table1[[#This Row],[Income Credit Base]],-1,0)+Table1[[#This Row],[Purchase Payments]]+Table1[[#This Row],[Income Credit]],0)</f>
        <v>0</v>
      </c>
      <c r="J75" s="7">
        <f>IF(AND(Table1[[#This Row],[Is Activation]]=FALSE,Table1[[#This Row],[Is Anniversery]]=TRUE),Table1[[#This Row],[Income Credit Base]]*ICP,0)</f>
        <v>0</v>
      </c>
      <c r="K7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5" s="42" t="e">
        <f>IF(NOT(Table1[[#This Row],[Is Activation]]),(Table1[[#This Row],[Withdrawal Taken  ]]/Table1[[#This Row],[Assumed Contract Value ]]),0)</f>
        <v>#DIV/0!</v>
      </c>
      <c r="M7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5" s="5">
        <f>IF(NOT(Table1[[#This Row],[Has Lifetime Income Started]]),Table1[[#This Row],[Income Base]]*MAW,0)</f>
        <v>0</v>
      </c>
      <c r="O75" s="9">
        <f>IF(AND(Table1[[#This Row],[Has Lifetime Income Started]],Table1[[#This Row],[Is Anniversery]]),Table1[[#This Row],[Income Base]]*PIP,0)</f>
        <v>0</v>
      </c>
      <c r="P75" s="37" t="b">
        <f t="shared" si="19"/>
        <v>1</v>
      </c>
    </row>
    <row r="76" spans="1:16" x14ac:dyDescent="0.3">
      <c r="A76" s="34">
        <f t="shared" si="20"/>
        <v>68</v>
      </c>
      <c r="B76" s="29">
        <f t="shared" si="21"/>
        <v>34</v>
      </c>
      <c r="C76" s="36">
        <f t="shared" si="17"/>
        <v>0</v>
      </c>
      <c r="D76" s="36">
        <f t="shared" si="18"/>
        <v>0</v>
      </c>
      <c r="E76" s="36">
        <f>IF(Table1[[#This Row],[Assumed Contract Value ]]&gt;0.1,Table1[[#This Row],[Time From Valuation]]&gt;=Activation_Time,0)</f>
        <v>0</v>
      </c>
      <c r="F76" s="36">
        <v>0</v>
      </c>
      <c r="G76" s="36" t="b">
        <f>Table1[[#This Row],[Time From Valuation]]=INT(Table1[[#This Row],[Time From Valuation]])</f>
        <v>1</v>
      </c>
      <c r="H76" s="7">
        <f>IF((Table1[[#This Row],[Is Anniversery]]), Table1[[#This Row],[Assumed Contract Value ]],0)</f>
        <v>0</v>
      </c>
      <c r="I76" s="7">
        <f ca="1">IF(NOT(Table1[[#This Row],[Is Activation]]),OFFSET(Table1[[#This Row],[Income Credit Base]],-1,0)+Table1[[#This Row],[Purchase Payments]]+Table1[[#This Row],[Income Credit]],0)</f>
        <v>0</v>
      </c>
      <c r="J76" s="7">
        <f>IF(AND(Table1[[#This Row],[Is Activation]]=FALSE,Table1[[#This Row],[Is Anniversery]]=TRUE),Table1[[#This Row],[Income Credit Base]]*ICP,0)</f>
        <v>0</v>
      </c>
      <c r="K7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6" s="42" t="e">
        <f>IF(NOT(Table1[[#This Row],[Is Activation]]),(Table1[[#This Row],[Withdrawal Taken  ]]/Table1[[#This Row],[Assumed Contract Value ]]),0)</f>
        <v>#DIV/0!</v>
      </c>
      <c r="M7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6" s="5">
        <f>IF(NOT(Table1[[#This Row],[Has Lifetime Income Started]]),Table1[[#This Row],[Income Base]]*MAW,0)</f>
        <v>0</v>
      </c>
      <c r="O76" s="9" t="e">
        <f ca="1">IF(AND(Table1[[#This Row],[Has Lifetime Income Started]],Table1[[#This Row],[Is Anniversery]]),Table1[[#This Row],[Income Base]]*PIP,0)</f>
        <v>#DIV/0!</v>
      </c>
      <c r="P76" s="37" t="b">
        <f t="shared" si="19"/>
        <v>1</v>
      </c>
    </row>
    <row r="77" spans="1:16" x14ac:dyDescent="0.3">
      <c r="A77" s="34">
        <f t="shared" si="20"/>
        <v>69</v>
      </c>
      <c r="B77" s="29">
        <f t="shared" si="21"/>
        <v>34.5</v>
      </c>
      <c r="C77" s="36">
        <f t="shared" si="17"/>
        <v>0</v>
      </c>
      <c r="D77" s="36">
        <f t="shared" si="18"/>
        <v>0</v>
      </c>
      <c r="E77" s="36">
        <f>IF(Table1[[#This Row],[Assumed Contract Value ]]&gt;0.1,Table1[[#This Row],[Time From Valuation]]&gt;=Activation_Time,0)</f>
        <v>0</v>
      </c>
      <c r="F77" s="36">
        <v>0</v>
      </c>
      <c r="G77" s="36" t="b">
        <f>Table1[[#This Row],[Time From Valuation]]=INT(Table1[[#This Row],[Time From Valuation]])</f>
        <v>0</v>
      </c>
      <c r="H77" s="7">
        <f>IF((Table1[[#This Row],[Is Anniversery]]), Table1[[#This Row],[Assumed Contract Value ]],0)</f>
        <v>0</v>
      </c>
      <c r="I77" s="7">
        <f ca="1">IF(NOT(Table1[[#This Row],[Is Activation]]),OFFSET(Table1[[#This Row],[Income Credit Base]],-1,0)+Table1[[#This Row],[Purchase Payments]]+Table1[[#This Row],[Income Credit]],0)</f>
        <v>0</v>
      </c>
      <c r="J77" s="7">
        <f>IF(AND(Table1[[#This Row],[Is Activation]]=FALSE,Table1[[#This Row],[Is Anniversery]]=TRUE),Table1[[#This Row],[Income Credit Base]]*ICP,0)</f>
        <v>0</v>
      </c>
      <c r="K7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7" s="42" t="e">
        <f>IF(NOT(Table1[[#This Row],[Is Activation]]),(Table1[[#This Row],[Withdrawal Taken  ]]/Table1[[#This Row],[Assumed Contract Value ]]),0)</f>
        <v>#DIV/0!</v>
      </c>
      <c r="M7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7" s="5">
        <f>IF(NOT(Table1[[#This Row],[Has Lifetime Income Started]]),Table1[[#This Row],[Income Base]]*MAW,0)</f>
        <v>0</v>
      </c>
      <c r="O77" s="9">
        <f>IF(AND(Table1[[#This Row],[Has Lifetime Income Started]],Table1[[#This Row],[Is Anniversery]]),Table1[[#This Row],[Income Base]]*PIP,0)</f>
        <v>0</v>
      </c>
      <c r="P77" s="37" t="b">
        <f t="shared" si="19"/>
        <v>1</v>
      </c>
    </row>
    <row r="78" spans="1:16" x14ac:dyDescent="0.3">
      <c r="A78" s="34">
        <f t="shared" si="20"/>
        <v>70</v>
      </c>
      <c r="B78" s="29">
        <f t="shared" si="21"/>
        <v>35</v>
      </c>
      <c r="C78" s="36">
        <f t="shared" si="17"/>
        <v>0</v>
      </c>
      <c r="D78" s="36">
        <f t="shared" si="18"/>
        <v>0</v>
      </c>
      <c r="E78" s="36">
        <f>IF(Table1[[#This Row],[Assumed Contract Value ]]&gt;0.1,Table1[[#This Row],[Time From Valuation]]&gt;=Activation_Time,0)</f>
        <v>0</v>
      </c>
      <c r="F78" s="36">
        <v>0</v>
      </c>
      <c r="G78" s="36" t="b">
        <f>Table1[[#This Row],[Time From Valuation]]=INT(Table1[[#This Row],[Time From Valuation]])</f>
        <v>1</v>
      </c>
      <c r="H78" s="7">
        <f>IF((Table1[[#This Row],[Is Anniversery]]), Table1[[#This Row],[Assumed Contract Value ]],0)</f>
        <v>0</v>
      </c>
      <c r="I78" s="7">
        <f ca="1">IF(NOT(Table1[[#This Row],[Is Activation]]),OFFSET(Table1[[#This Row],[Income Credit Base]],-1,0)+Table1[[#This Row],[Purchase Payments]]+Table1[[#This Row],[Income Credit]],0)</f>
        <v>0</v>
      </c>
      <c r="J78" s="7">
        <f>IF(AND(Table1[[#This Row],[Is Activation]]=FALSE,Table1[[#This Row],[Is Anniversery]]=TRUE),Table1[[#This Row],[Income Credit Base]]*ICP,0)</f>
        <v>0</v>
      </c>
      <c r="K7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8" s="42" t="e">
        <f>IF(NOT(Table1[[#This Row],[Is Activation]]),(Table1[[#This Row],[Withdrawal Taken  ]]/Table1[[#This Row],[Assumed Contract Value ]]),0)</f>
        <v>#DIV/0!</v>
      </c>
      <c r="M7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8" s="5">
        <f>IF(NOT(Table1[[#This Row],[Has Lifetime Income Started]]),Table1[[#This Row],[Income Base]]*MAW,0)</f>
        <v>0</v>
      </c>
      <c r="O78" s="9" t="e">
        <f ca="1">IF(AND(Table1[[#This Row],[Has Lifetime Income Started]],Table1[[#This Row],[Is Anniversery]]),Table1[[#This Row],[Income Base]]*PIP,0)</f>
        <v>#DIV/0!</v>
      </c>
      <c r="P78" s="37" t="b">
        <f t="shared" si="19"/>
        <v>1</v>
      </c>
    </row>
    <row r="79" spans="1:16" x14ac:dyDescent="0.3">
      <c r="A79" s="34">
        <f t="shared" si="20"/>
        <v>71</v>
      </c>
      <c r="B79" s="29">
        <f t="shared" si="21"/>
        <v>35.5</v>
      </c>
      <c r="C79" s="36">
        <f t="shared" si="17"/>
        <v>0</v>
      </c>
      <c r="D79" s="36">
        <f t="shared" si="18"/>
        <v>0</v>
      </c>
      <c r="E79" s="36">
        <f>IF(Table1[[#This Row],[Assumed Contract Value ]]&gt;0.1,Table1[[#This Row],[Time From Valuation]]&gt;=Activation_Time,0)</f>
        <v>0</v>
      </c>
      <c r="F79" s="36">
        <v>0</v>
      </c>
      <c r="G79" s="36" t="b">
        <f>Table1[[#This Row],[Time From Valuation]]=INT(Table1[[#This Row],[Time From Valuation]])</f>
        <v>0</v>
      </c>
      <c r="H79" s="7">
        <f>IF((Table1[[#This Row],[Is Anniversery]]), Table1[[#This Row],[Assumed Contract Value ]],0)</f>
        <v>0</v>
      </c>
      <c r="I79" s="7">
        <f ca="1">IF(NOT(Table1[[#This Row],[Is Activation]]),OFFSET(Table1[[#This Row],[Income Credit Base]],-1,0)+Table1[[#This Row],[Purchase Payments]]+Table1[[#This Row],[Income Credit]],0)</f>
        <v>0</v>
      </c>
      <c r="J79" s="7">
        <f>IF(AND(Table1[[#This Row],[Is Activation]]=FALSE,Table1[[#This Row],[Is Anniversery]]=TRUE),Table1[[#This Row],[Income Credit Base]]*ICP,0)</f>
        <v>0</v>
      </c>
      <c r="K7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79" s="42" t="e">
        <f>IF(NOT(Table1[[#This Row],[Is Activation]]),(Table1[[#This Row],[Withdrawal Taken  ]]/Table1[[#This Row],[Assumed Contract Value ]]),0)</f>
        <v>#DIV/0!</v>
      </c>
      <c r="M7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79" s="5">
        <f>IF(NOT(Table1[[#This Row],[Has Lifetime Income Started]]),Table1[[#This Row],[Income Base]]*MAW,0)</f>
        <v>0</v>
      </c>
      <c r="O79" s="9">
        <f>IF(AND(Table1[[#This Row],[Has Lifetime Income Started]],Table1[[#This Row],[Is Anniversery]]),Table1[[#This Row],[Income Base]]*PIP,0)</f>
        <v>0</v>
      </c>
      <c r="P79" s="37" t="b">
        <f t="shared" si="19"/>
        <v>1</v>
      </c>
    </row>
    <row r="80" spans="1:16" x14ac:dyDescent="0.3">
      <c r="A80" s="34">
        <f t="shared" si="20"/>
        <v>72</v>
      </c>
      <c r="B80" s="29">
        <f t="shared" si="21"/>
        <v>36</v>
      </c>
      <c r="C80" s="36">
        <f t="shared" si="17"/>
        <v>0</v>
      </c>
      <c r="D80" s="36">
        <f t="shared" si="18"/>
        <v>0</v>
      </c>
      <c r="E80" s="36">
        <f>IF(Table1[[#This Row],[Assumed Contract Value ]]&gt;0.1,Table1[[#This Row],[Time From Valuation]]&gt;=Activation_Time,0)</f>
        <v>0</v>
      </c>
      <c r="F80" s="36">
        <v>0</v>
      </c>
      <c r="G80" s="36" t="b">
        <f>Table1[[#This Row],[Time From Valuation]]=INT(Table1[[#This Row],[Time From Valuation]])</f>
        <v>1</v>
      </c>
      <c r="H80" s="7">
        <f>IF((Table1[[#This Row],[Is Anniversery]]), Table1[[#This Row],[Assumed Contract Value ]],0)</f>
        <v>0</v>
      </c>
      <c r="I80" s="7">
        <f ca="1">IF(NOT(Table1[[#This Row],[Is Activation]]),OFFSET(Table1[[#This Row],[Income Credit Base]],-1,0)+Table1[[#This Row],[Purchase Payments]]+Table1[[#This Row],[Income Credit]],0)</f>
        <v>0</v>
      </c>
      <c r="J80" s="7">
        <f>IF(AND(Table1[[#This Row],[Is Activation]]=FALSE,Table1[[#This Row],[Is Anniversery]]=TRUE),Table1[[#This Row],[Income Credit Base]]*ICP,0)</f>
        <v>0</v>
      </c>
      <c r="K8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0" s="42" t="e">
        <f>IF(NOT(Table1[[#This Row],[Is Activation]]),(Table1[[#This Row],[Withdrawal Taken  ]]/Table1[[#This Row],[Assumed Contract Value ]]),0)</f>
        <v>#DIV/0!</v>
      </c>
      <c r="M8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0" s="5">
        <f>IF(NOT(Table1[[#This Row],[Has Lifetime Income Started]]),Table1[[#This Row],[Income Base]]*MAW,0)</f>
        <v>0</v>
      </c>
      <c r="O80" s="9" t="e">
        <f ca="1">IF(AND(Table1[[#This Row],[Has Lifetime Income Started]],Table1[[#This Row],[Is Anniversery]]),Table1[[#This Row],[Income Base]]*PIP,0)</f>
        <v>#DIV/0!</v>
      </c>
      <c r="P80" s="37" t="b">
        <f t="shared" si="19"/>
        <v>1</v>
      </c>
    </row>
    <row r="81" spans="1:16" x14ac:dyDescent="0.3">
      <c r="A81" s="34">
        <f t="shared" si="20"/>
        <v>73</v>
      </c>
      <c r="B81" s="29">
        <f t="shared" si="21"/>
        <v>36.5</v>
      </c>
      <c r="C81" s="36">
        <f t="shared" si="17"/>
        <v>0</v>
      </c>
      <c r="D81" s="36">
        <f t="shared" si="18"/>
        <v>0</v>
      </c>
      <c r="E81" s="36">
        <f>IF(Table1[[#This Row],[Assumed Contract Value ]]&gt;0.1,Table1[[#This Row],[Time From Valuation]]&gt;=Activation_Time,0)</f>
        <v>0</v>
      </c>
      <c r="F81" s="36">
        <v>0</v>
      </c>
      <c r="G81" s="36" t="b">
        <f>Table1[[#This Row],[Time From Valuation]]=INT(Table1[[#This Row],[Time From Valuation]])</f>
        <v>0</v>
      </c>
      <c r="H81" s="7">
        <f>IF((Table1[[#This Row],[Is Anniversery]]), Table1[[#This Row],[Assumed Contract Value ]],0)</f>
        <v>0</v>
      </c>
      <c r="I81" s="7">
        <f ca="1">IF(NOT(Table1[[#This Row],[Is Activation]]),OFFSET(Table1[[#This Row],[Income Credit Base]],-1,0)+Table1[[#This Row],[Purchase Payments]]+Table1[[#This Row],[Income Credit]],0)</f>
        <v>0</v>
      </c>
      <c r="J81" s="7">
        <f>IF(AND(Table1[[#This Row],[Is Activation]]=FALSE,Table1[[#This Row],[Is Anniversery]]=TRUE),Table1[[#This Row],[Income Credit Base]]*ICP,0)</f>
        <v>0</v>
      </c>
      <c r="K8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1" s="42" t="e">
        <f>IF(NOT(Table1[[#This Row],[Is Activation]]),(Table1[[#This Row],[Withdrawal Taken  ]]/Table1[[#This Row],[Assumed Contract Value ]]),0)</f>
        <v>#DIV/0!</v>
      </c>
      <c r="M8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1" s="5">
        <f>IF(NOT(Table1[[#This Row],[Has Lifetime Income Started]]),Table1[[#This Row],[Income Base]]*MAW,0)</f>
        <v>0</v>
      </c>
      <c r="O81" s="9">
        <f>IF(AND(Table1[[#This Row],[Has Lifetime Income Started]],Table1[[#This Row],[Is Anniversery]]),Table1[[#This Row],[Income Base]]*PIP,0)</f>
        <v>0</v>
      </c>
      <c r="P81" s="37" t="b">
        <f t="shared" si="19"/>
        <v>1</v>
      </c>
    </row>
    <row r="82" spans="1:16" x14ac:dyDescent="0.3">
      <c r="A82" s="34">
        <f t="shared" si="20"/>
        <v>74</v>
      </c>
      <c r="B82" s="29">
        <f t="shared" si="21"/>
        <v>37</v>
      </c>
      <c r="C82" s="36">
        <f t="shared" si="17"/>
        <v>0</v>
      </c>
      <c r="D82" s="36">
        <f t="shared" si="18"/>
        <v>0</v>
      </c>
      <c r="E82" s="36">
        <f>IF(Table1[[#This Row],[Assumed Contract Value ]]&gt;0.1,Table1[[#This Row],[Time From Valuation]]&gt;=Activation_Time,0)</f>
        <v>0</v>
      </c>
      <c r="F82" s="36">
        <v>0</v>
      </c>
      <c r="G82" s="36" t="b">
        <f>Table1[[#This Row],[Time From Valuation]]=INT(Table1[[#This Row],[Time From Valuation]])</f>
        <v>1</v>
      </c>
      <c r="H82" s="7">
        <f>IF((Table1[[#This Row],[Is Anniversery]]), Table1[[#This Row],[Assumed Contract Value ]],0)</f>
        <v>0</v>
      </c>
      <c r="I82" s="7">
        <f ca="1">IF(NOT(Table1[[#This Row],[Is Activation]]),OFFSET(Table1[[#This Row],[Income Credit Base]],-1,0)+Table1[[#This Row],[Purchase Payments]]+Table1[[#This Row],[Income Credit]],0)</f>
        <v>0</v>
      </c>
      <c r="J82" s="7">
        <f>IF(AND(Table1[[#This Row],[Is Activation]]=FALSE,Table1[[#This Row],[Is Anniversery]]=TRUE),Table1[[#This Row],[Income Credit Base]]*ICP,0)</f>
        <v>0</v>
      </c>
      <c r="K8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2" s="42" t="e">
        <f>IF(NOT(Table1[[#This Row],[Is Activation]]),(Table1[[#This Row],[Withdrawal Taken  ]]/Table1[[#This Row],[Assumed Contract Value ]]),0)</f>
        <v>#DIV/0!</v>
      </c>
      <c r="M8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2" s="5">
        <f>IF(NOT(Table1[[#This Row],[Has Lifetime Income Started]]),Table1[[#This Row],[Income Base]]*MAW,0)</f>
        <v>0</v>
      </c>
      <c r="O82" s="9" t="e">
        <f ca="1">IF(AND(Table1[[#This Row],[Has Lifetime Income Started]],Table1[[#This Row],[Is Anniversery]]),Table1[[#This Row],[Income Base]]*PIP,0)</f>
        <v>#DIV/0!</v>
      </c>
      <c r="P82" s="37" t="b">
        <f t="shared" si="19"/>
        <v>1</v>
      </c>
    </row>
    <row r="83" spans="1:16" x14ac:dyDescent="0.3">
      <c r="A83" s="34">
        <f t="shared" si="20"/>
        <v>75</v>
      </c>
      <c r="B83" s="29">
        <f t="shared" si="21"/>
        <v>37.5</v>
      </c>
      <c r="C83" s="36">
        <f t="shared" si="17"/>
        <v>0</v>
      </c>
      <c r="D83" s="36">
        <f t="shared" si="18"/>
        <v>0</v>
      </c>
      <c r="E83" s="36">
        <f>IF(Table1[[#This Row],[Assumed Contract Value ]]&gt;0.1,Table1[[#This Row],[Time From Valuation]]&gt;=Activation_Time,0)</f>
        <v>0</v>
      </c>
      <c r="F83" s="36">
        <v>0</v>
      </c>
      <c r="G83" s="36" t="b">
        <f>Table1[[#This Row],[Time From Valuation]]=INT(Table1[[#This Row],[Time From Valuation]])</f>
        <v>0</v>
      </c>
      <c r="H83" s="7">
        <f>IF((Table1[[#This Row],[Is Anniversery]]), Table1[[#This Row],[Assumed Contract Value ]],0)</f>
        <v>0</v>
      </c>
      <c r="I83" s="7">
        <f ca="1">IF(NOT(Table1[[#This Row],[Is Activation]]),OFFSET(Table1[[#This Row],[Income Credit Base]],-1,0)+Table1[[#This Row],[Purchase Payments]]+Table1[[#This Row],[Income Credit]],0)</f>
        <v>0</v>
      </c>
      <c r="J83" s="7">
        <f>IF(AND(Table1[[#This Row],[Is Activation]]=FALSE,Table1[[#This Row],[Is Anniversery]]=TRUE),Table1[[#This Row],[Income Credit Base]]*ICP,0)</f>
        <v>0</v>
      </c>
      <c r="K8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3" s="42" t="e">
        <f>IF(NOT(Table1[[#This Row],[Is Activation]]),(Table1[[#This Row],[Withdrawal Taken  ]]/Table1[[#This Row],[Assumed Contract Value ]]),0)</f>
        <v>#DIV/0!</v>
      </c>
      <c r="M8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3" s="5">
        <f>IF(NOT(Table1[[#This Row],[Has Lifetime Income Started]]),Table1[[#This Row],[Income Base]]*MAW,0)</f>
        <v>0</v>
      </c>
      <c r="O83" s="9">
        <f>IF(AND(Table1[[#This Row],[Has Lifetime Income Started]],Table1[[#This Row],[Is Anniversery]]),Table1[[#This Row],[Income Base]]*PIP,0)</f>
        <v>0</v>
      </c>
      <c r="P83" s="37" t="b">
        <f t="shared" si="19"/>
        <v>1</v>
      </c>
    </row>
    <row r="84" spans="1:16" x14ac:dyDescent="0.3">
      <c r="A84" s="34">
        <f t="shared" si="20"/>
        <v>76</v>
      </c>
      <c r="B84" s="29">
        <f t="shared" si="21"/>
        <v>38</v>
      </c>
      <c r="C84" s="36">
        <f t="shared" si="17"/>
        <v>0</v>
      </c>
      <c r="D84" s="36">
        <f t="shared" si="18"/>
        <v>0</v>
      </c>
      <c r="E84" s="36">
        <f>IF(Table1[[#This Row],[Assumed Contract Value ]]&gt;0.1,Table1[[#This Row],[Time From Valuation]]&gt;=Activation_Time,0)</f>
        <v>0</v>
      </c>
      <c r="F84" s="36">
        <v>0</v>
      </c>
      <c r="G84" s="36" t="b">
        <f>Table1[[#This Row],[Time From Valuation]]=INT(Table1[[#This Row],[Time From Valuation]])</f>
        <v>1</v>
      </c>
      <c r="H84" s="7">
        <f>IF((Table1[[#This Row],[Is Anniversery]]), Table1[[#This Row],[Assumed Contract Value ]],0)</f>
        <v>0</v>
      </c>
      <c r="I84" s="7">
        <f ca="1">IF(NOT(Table1[[#This Row],[Is Activation]]),OFFSET(Table1[[#This Row],[Income Credit Base]],-1,0)+Table1[[#This Row],[Purchase Payments]]+Table1[[#This Row],[Income Credit]],0)</f>
        <v>0</v>
      </c>
      <c r="J84" s="7">
        <f>IF(AND(Table1[[#This Row],[Is Activation]]=FALSE,Table1[[#This Row],[Is Anniversery]]=TRUE),Table1[[#This Row],[Income Credit Base]]*ICP,0)</f>
        <v>0</v>
      </c>
      <c r="K8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4" s="42" t="e">
        <f>IF(NOT(Table1[[#This Row],[Is Activation]]),(Table1[[#This Row],[Withdrawal Taken  ]]/Table1[[#This Row],[Assumed Contract Value ]]),0)</f>
        <v>#DIV/0!</v>
      </c>
      <c r="M8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4" s="5">
        <f>IF(NOT(Table1[[#This Row],[Has Lifetime Income Started]]),Table1[[#This Row],[Income Base]]*MAW,0)</f>
        <v>0</v>
      </c>
      <c r="O84" s="9" t="e">
        <f ca="1">IF(AND(Table1[[#This Row],[Has Lifetime Income Started]],Table1[[#This Row],[Is Anniversery]]),Table1[[#This Row],[Income Base]]*PIP,0)</f>
        <v>#DIV/0!</v>
      </c>
      <c r="P84" s="37" t="b">
        <f t="shared" si="19"/>
        <v>1</v>
      </c>
    </row>
    <row r="85" spans="1:16" x14ac:dyDescent="0.3">
      <c r="A85" s="34">
        <f t="shared" si="20"/>
        <v>77</v>
      </c>
      <c r="B85" s="29">
        <f t="shared" si="21"/>
        <v>38.5</v>
      </c>
      <c r="C85" s="36">
        <f t="shared" si="17"/>
        <v>0</v>
      </c>
      <c r="D85" s="36">
        <f t="shared" si="18"/>
        <v>0</v>
      </c>
      <c r="E85" s="36">
        <f>IF(Table1[[#This Row],[Assumed Contract Value ]]&gt;0.1,Table1[[#This Row],[Time From Valuation]]&gt;=Activation_Time,0)</f>
        <v>0</v>
      </c>
      <c r="F85" s="36">
        <v>0</v>
      </c>
      <c r="G85" s="36" t="b">
        <f>Table1[[#This Row],[Time From Valuation]]=INT(Table1[[#This Row],[Time From Valuation]])</f>
        <v>0</v>
      </c>
      <c r="H85" s="7">
        <f>IF((Table1[[#This Row],[Is Anniversery]]), Table1[[#This Row],[Assumed Contract Value ]],0)</f>
        <v>0</v>
      </c>
      <c r="I85" s="7">
        <f ca="1">IF(NOT(Table1[[#This Row],[Is Activation]]),OFFSET(Table1[[#This Row],[Income Credit Base]],-1,0)+Table1[[#This Row],[Purchase Payments]]+Table1[[#This Row],[Income Credit]],0)</f>
        <v>0</v>
      </c>
      <c r="J85" s="7">
        <f>IF(AND(Table1[[#This Row],[Is Activation]]=FALSE,Table1[[#This Row],[Is Anniversery]]=TRUE),Table1[[#This Row],[Income Credit Base]]*ICP,0)</f>
        <v>0</v>
      </c>
      <c r="K8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5" s="42" t="e">
        <f>IF(NOT(Table1[[#This Row],[Is Activation]]),(Table1[[#This Row],[Withdrawal Taken  ]]/Table1[[#This Row],[Assumed Contract Value ]]),0)</f>
        <v>#DIV/0!</v>
      </c>
      <c r="M8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5" s="5">
        <f>IF(NOT(Table1[[#This Row],[Has Lifetime Income Started]]),Table1[[#This Row],[Income Base]]*MAW,0)</f>
        <v>0</v>
      </c>
      <c r="O85" s="9">
        <f>IF(AND(Table1[[#This Row],[Has Lifetime Income Started]],Table1[[#This Row],[Is Anniversery]]),Table1[[#This Row],[Income Base]]*PIP,0)</f>
        <v>0</v>
      </c>
      <c r="P85" s="37" t="b">
        <f t="shared" si="19"/>
        <v>1</v>
      </c>
    </row>
    <row r="86" spans="1:16" x14ac:dyDescent="0.3">
      <c r="A86" s="34">
        <f t="shared" si="20"/>
        <v>78</v>
      </c>
      <c r="B86" s="29">
        <f t="shared" si="21"/>
        <v>39</v>
      </c>
      <c r="C86" s="36">
        <f t="shared" si="17"/>
        <v>0</v>
      </c>
      <c r="D86" s="36">
        <f t="shared" si="18"/>
        <v>0</v>
      </c>
      <c r="E86" s="36">
        <f>IF(Table1[[#This Row],[Assumed Contract Value ]]&gt;0.1,Table1[[#This Row],[Time From Valuation]]&gt;=Activation_Time,0)</f>
        <v>0</v>
      </c>
      <c r="F86" s="36">
        <v>0</v>
      </c>
      <c r="G86" s="36" t="b">
        <f>Table1[[#This Row],[Time From Valuation]]=INT(Table1[[#This Row],[Time From Valuation]])</f>
        <v>1</v>
      </c>
      <c r="H86" s="7">
        <f>IF((Table1[[#This Row],[Is Anniversery]]), Table1[[#This Row],[Assumed Contract Value ]],0)</f>
        <v>0</v>
      </c>
      <c r="I86" s="7">
        <f ca="1">IF(NOT(Table1[[#This Row],[Is Activation]]),OFFSET(Table1[[#This Row],[Income Credit Base]],-1,0)+Table1[[#This Row],[Purchase Payments]]+Table1[[#This Row],[Income Credit]],0)</f>
        <v>0</v>
      </c>
      <c r="J86" s="7">
        <f>IF(AND(Table1[[#This Row],[Is Activation]]=FALSE,Table1[[#This Row],[Is Anniversery]]=TRUE),Table1[[#This Row],[Income Credit Base]]*ICP,0)</f>
        <v>0</v>
      </c>
      <c r="K8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6" s="42" t="e">
        <f>IF(NOT(Table1[[#This Row],[Is Activation]]),(Table1[[#This Row],[Withdrawal Taken  ]]/Table1[[#This Row],[Assumed Contract Value ]]),0)</f>
        <v>#DIV/0!</v>
      </c>
      <c r="M8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6" s="5">
        <f>IF(NOT(Table1[[#This Row],[Has Lifetime Income Started]]),Table1[[#This Row],[Income Base]]*MAW,0)</f>
        <v>0</v>
      </c>
      <c r="O86" s="9" t="e">
        <f ca="1">IF(AND(Table1[[#This Row],[Has Lifetime Income Started]],Table1[[#This Row],[Is Anniversery]]),Table1[[#This Row],[Income Base]]*PIP,0)</f>
        <v>#DIV/0!</v>
      </c>
      <c r="P86" s="37" t="b">
        <f t="shared" si="19"/>
        <v>1</v>
      </c>
    </row>
    <row r="87" spans="1:16" x14ac:dyDescent="0.3">
      <c r="A87" s="34">
        <f t="shared" si="20"/>
        <v>79</v>
      </c>
      <c r="B87" s="29">
        <f t="shared" si="21"/>
        <v>39.5</v>
      </c>
      <c r="C87" s="36">
        <f t="shared" si="17"/>
        <v>0</v>
      </c>
      <c r="D87" s="36">
        <f t="shared" si="18"/>
        <v>0</v>
      </c>
      <c r="E87" s="36">
        <f>IF(Table1[[#This Row],[Assumed Contract Value ]]&gt;0.1,Table1[[#This Row],[Time From Valuation]]&gt;=Activation_Time,0)</f>
        <v>0</v>
      </c>
      <c r="F87" s="36">
        <v>0</v>
      </c>
      <c r="G87" s="36" t="b">
        <f>Table1[[#This Row],[Time From Valuation]]=INT(Table1[[#This Row],[Time From Valuation]])</f>
        <v>0</v>
      </c>
      <c r="H87" s="7">
        <f>IF((Table1[[#This Row],[Is Anniversery]]), Table1[[#This Row],[Assumed Contract Value ]],0)</f>
        <v>0</v>
      </c>
      <c r="I87" s="7">
        <f ca="1">IF(NOT(Table1[[#This Row],[Is Activation]]),OFFSET(Table1[[#This Row],[Income Credit Base]],-1,0)+Table1[[#This Row],[Purchase Payments]]+Table1[[#This Row],[Income Credit]],0)</f>
        <v>0</v>
      </c>
      <c r="J87" s="7">
        <f>IF(AND(Table1[[#This Row],[Is Activation]]=FALSE,Table1[[#This Row],[Is Anniversery]]=TRUE),Table1[[#This Row],[Income Credit Base]]*ICP,0)</f>
        <v>0</v>
      </c>
      <c r="K8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7" s="42" t="e">
        <f>IF(NOT(Table1[[#This Row],[Is Activation]]),(Table1[[#This Row],[Withdrawal Taken  ]]/Table1[[#This Row],[Assumed Contract Value ]]),0)</f>
        <v>#DIV/0!</v>
      </c>
      <c r="M8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7" s="5">
        <f>IF(NOT(Table1[[#This Row],[Has Lifetime Income Started]]),Table1[[#This Row],[Income Base]]*MAW,0)</f>
        <v>0</v>
      </c>
      <c r="O87" s="9">
        <f>IF(AND(Table1[[#This Row],[Has Lifetime Income Started]],Table1[[#This Row],[Is Anniversery]]),Table1[[#This Row],[Income Base]]*PIP,0)</f>
        <v>0</v>
      </c>
      <c r="P87" s="37" t="b">
        <f t="shared" si="19"/>
        <v>1</v>
      </c>
    </row>
    <row r="88" spans="1:16" x14ac:dyDescent="0.3">
      <c r="A88" s="34">
        <f t="shared" si="20"/>
        <v>80</v>
      </c>
      <c r="B88" s="29">
        <f t="shared" si="21"/>
        <v>40</v>
      </c>
      <c r="C88" s="36">
        <f t="shared" si="17"/>
        <v>0</v>
      </c>
      <c r="D88" s="36">
        <f t="shared" si="18"/>
        <v>0</v>
      </c>
      <c r="E88" s="36">
        <f>IF(Table1[[#This Row],[Assumed Contract Value ]]&gt;0.1,Table1[[#This Row],[Time From Valuation]]&gt;=Activation_Time,0)</f>
        <v>0</v>
      </c>
      <c r="F88" s="36">
        <v>0</v>
      </c>
      <c r="G88" s="36" t="b">
        <f>Table1[[#This Row],[Time From Valuation]]=INT(Table1[[#This Row],[Time From Valuation]])</f>
        <v>1</v>
      </c>
      <c r="H88" s="7">
        <f>IF((Table1[[#This Row],[Is Anniversery]]), Table1[[#This Row],[Assumed Contract Value ]],0)</f>
        <v>0</v>
      </c>
      <c r="I88" s="7">
        <f ca="1">IF(NOT(Table1[[#This Row],[Is Activation]]),OFFSET(Table1[[#This Row],[Income Credit Base]],-1,0)+Table1[[#This Row],[Purchase Payments]]+Table1[[#This Row],[Income Credit]],0)</f>
        <v>0</v>
      </c>
      <c r="J88" s="7">
        <f>IF(AND(Table1[[#This Row],[Is Activation]]=FALSE,Table1[[#This Row],[Is Anniversery]]=TRUE),Table1[[#This Row],[Income Credit Base]]*ICP,0)</f>
        <v>0</v>
      </c>
      <c r="K8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8" s="42" t="e">
        <f>IF(NOT(Table1[[#This Row],[Is Activation]]),(Table1[[#This Row],[Withdrawal Taken  ]]/Table1[[#This Row],[Assumed Contract Value ]]),0)</f>
        <v>#DIV/0!</v>
      </c>
      <c r="M8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8" s="5">
        <f>IF(NOT(Table1[[#This Row],[Has Lifetime Income Started]]),Table1[[#This Row],[Income Base]]*MAW,0)</f>
        <v>0</v>
      </c>
      <c r="O88" s="9" t="e">
        <f ca="1">IF(AND(Table1[[#This Row],[Has Lifetime Income Started]],Table1[[#This Row],[Is Anniversery]]),Table1[[#This Row],[Income Base]]*PIP,0)</f>
        <v>#DIV/0!</v>
      </c>
      <c r="P88" s="37" t="b">
        <f t="shared" si="19"/>
        <v>1</v>
      </c>
    </row>
    <row r="89" spans="1:16" x14ac:dyDescent="0.3">
      <c r="A89" s="34">
        <f t="shared" si="20"/>
        <v>81</v>
      </c>
      <c r="B89" s="29">
        <f t="shared" si="21"/>
        <v>40.5</v>
      </c>
      <c r="C89" s="36">
        <f t="shared" si="17"/>
        <v>0</v>
      </c>
      <c r="D89" s="36">
        <f t="shared" si="18"/>
        <v>0</v>
      </c>
      <c r="E89" s="36">
        <f>IF(Table1[[#This Row],[Assumed Contract Value ]]&gt;0.1,Table1[[#This Row],[Time From Valuation]]&gt;=Activation_Time,0)</f>
        <v>0</v>
      </c>
      <c r="F89" s="36">
        <v>0</v>
      </c>
      <c r="G89" s="36" t="b">
        <f>Table1[[#This Row],[Time From Valuation]]=INT(Table1[[#This Row],[Time From Valuation]])</f>
        <v>0</v>
      </c>
      <c r="H89" s="7">
        <f>IF((Table1[[#This Row],[Is Anniversery]]), Table1[[#This Row],[Assumed Contract Value ]],0)</f>
        <v>0</v>
      </c>
      <c r="I89" s="7">
        <f ca="1">IF(NOT(Table1[[#This Row],[Is Activation]]),OFFSET(Table1[[#This Row],[Income Credit Base]],-1,0)+Table1[[#This Row],[Purchase Payments]]+Table1[[#This Row],[Income Credit]],0)</f>
        <v>0</v>
      </c>
      <c r="J89" s="7">
        <f>IF(AND(Table1[[#This Row],[Is Activation]]=FALSE,Table1[[#This Row],[Is Anniversery]]=TRUE),Table1[[#This Row],[Income Credit Base]]*ICP,0)</f>
        <v>0</v>
      </c>
      <c r="K8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89" s="42" t="e">
        <f>IF(NOT(Table1[[#This Row],[Is Activation]]),(Table1[[#This Row],[Withdrawal Taken  ]]/Table1[[#This Row],[Assumed Contract Value ]]),0)</f>
        <v>#DIV/0!</v>
      </c>
      <c r="M8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9" s="5">
        <f>IF(NOT(Table1[[#This Row],[Has Lifetime Income Started]]),Table1[[#This Row],[Income Base]]*MAW,0)</f>
        <v>0</v>
      </c>
      <c r="O89" s="9">
        <f>IF(AND(Table1[[#This Row],[Has Lifetime Income Started]],Table1[[#This Row],[Is Anniversery]]),Table1[[#This Row],[Income Base]]*PIP,0)</f>
        <v>0</v>
      </c>
      <c r="P89" s="37" t="b">
        <f t="shared" si="19"/>
        <v>1</v>
      </c>
    </row>
    <row r="90" spans="1:16" x14ac:dyDescent="0.3">
      <c r="A90" s="34">
        <f t="shared" si="20"/>
        <v>82</v>
      </c>
      <c r="B90" s="29">
        <f t="shared" si="21"/>
        <v>41</v>
      </c>
      <c r="C90" s="36">
        <f t="shared" si="17"/>
        <v>0</v>
      </c>
      <c r="D90" s="36">
        <f t="shared" si="18"/>
        <v>0</v>
      </c>
      <c r="E90" s="36">
        <f>IF(Table1[[#This Row],[Assumed Contract Value ]]&gt;0.1,Table1[[#This Row],[Time From Valuation]]&gt;=Activation_Time,0)</f>
        <v>0</v>
      </c>
      <c r="F90" s="36">
        <v>0</v>
      </c>
      <c r="G90" s="36" t="b">
        <f>Table1[[#This Row],[Time From Valuation]]=INT(Table1[[#This Row],[Time From Valuation]])</f>
        <v>1</v>
      </c>
      <c r="H90" s="7">
        <f>IF((Table1[[#This Row],[Is Anniversery]]), Table1[[#This Row],[Assumed Contract Value ]],0)</f>
        <v>0</v>
      </c>
      <c r="I90" s="7">
        <f ca="1">IF(NOT(Table1[[#This Row],[Is Activation]]),OFFSET(Table1[[#This Row],[Income Credit Base]],-1,0)+Table1[[#This Row],[Purchase Payments]]+Table1[[#This Row],[Income Credit]],0)</f>
        <v>0</v>
      </c>
      <c r="J90" s="7">
        <f>IF(AND(Table1[[#This Row],[Is Activation]]=FALSE,Table1[[#This Row],[Is Anniversery]]=TRUE),Table1[[#This Row],[Income Credit Base]]*ICP,0)</f>
        <v>0</v>
      </c>
      <c r="K9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0" s="42" t="e">
        <f>IF(NOT(Table1[[#This Row],[Is Activation]]),(Table1[[#This Row],[Withdrawal Taken  ]]/Table1[[#This Row],[Assumed Contract Value ]]),0)</f>
        <v>#DIV/0!</v>
      </c>
      <c r="M9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0" s="5">
        <f>IF(NOT(Table1[[#This Row],[Has Lifetime Income Started]]),Table1[[#This Row],[Income Base]]*MAW,0)</f>
        <v>0</v>
      </c>
      <c r="O90" s="9" t="e">
        <f ca="1">IF(AND(Table1[[#This Row],[Has Lifetime Income Started]],Table1[[#This Row],[Is Anniversery]]),Table1[[#This Row],[Income Base]]*PIP,0)</f>
        <v>#DIV/0!</v>
      </c>
      <c r="P90" s="37" t="b">
        <f t="shared" si="19"/>
        <v>1</v>
      </c>
    </row>
    <row r="91" spans="1:16" x14ac:dyDescent="0.3">
      <c r="A91" s="34">
        <f t="shared" si="20"/>
        <v>83</v>
      </c>
      <c r="B91" s="29">
        <f t="shared" si="21"/>
        <v>41.5</v>
      </c>
      <c r="C91" s="36">
        <f t="shared" si="17"/>
        <v>0</v>
      </c>
      <c r="D91" s="36">
        <f t="shared" si="18"/>
        <v>0</v>
      </c>
      <c r="E91" s="36">
        <f>IF(Table1[[#This Row],[Assumed Contract Value ]]&gt;0.1,Table1[[#This Row],[Time From Valuation]]&gt;=Activation_Time,0)</f>
        <v>0</v>
      </c>
      <c r="F91" s="36">
        <v>0</v>
      </c>
      <c r="G91" s="36" t="b">
        <f>Table1[[#This Row],[Time From Valuation]]=INT(Table1[[#This Row],[Time From Valuation]])</f>
        <v>0</v>
      </c>
      <c r="H91" s="7">
        <f>IF((Table1[[#This Row],[Is Anniversery]]), Table1[[#This Row],[Assumed Contract Value ]],0)</f>
        <v>0</v>
      </c>
      <c r="I91" s="7">
        <f ca="1">IF(NOT(Table1[[#This Row],[Is Activation]]),OFFSET(Table1[[#This Row],[Income Credit Base]],-1,0)+Table1[[#This Row],[Purchase Payments]]+Table1[[#This Row],[Income Credit]],0)</f>
        <v>0</v>
      </c>
      <c r="J91" s="7">
        <f>IF(AND(Table1[[#This Row],[Is Activation]]=FALSE,Table1[[#This Row],[Is Anniversery]]=TRUE),Table1[[#This Row],[Income Credit Base]]*ICP,0)</f>
        <v>0</v>
      </c>
      <c r="K9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1" s="42" t="e">
        <f>IF(NOT(Table1[[#This Row],[Is Activation]]),(Table1[[#This Row],[Withdrawal Taken  ]]/Table1[[#This Row],[Assumed Contract Value ]]),0)</f>
        <v>#DIV/0!</v>
      </c>
      <c r="M9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1" s="5">
        <f>IF(NOT(Table1[[#This Row],[Has Lifetime Income Started]]),Table1[[#This Row],[Income Base]]*MAW,0)</f>
        <v>0</v>
      </c>
      <c r="O91" s="9">
        <f>IF(AND(Table1[[#This Row],[Has Lifetime Income Started]],Table1[[#This Row],[Is Anniversery]]),Table1[[#This Row],[Income Base]]*PIP,0)</f>
        <v>0</v>
      </c>
      <c r="P91" s="37" t="b">
        <f t="shared" si="19"/>
        <v>1</v>
      </c>
    </row>
    <row r="92" spans="1:16" x14ac:dyDescent="0.3">
      <c r="A92" s="34">
        <f t="shared" si="20"/>
        <v>84</v>
      </c>
      <c r="B92" s="29">
        <f t="shared" si="21"/>
        <v>42</v>
      </c>
      <c r="C92" s="36">
        <f t="shared" si="17"/>
        <v>0</v>
      </c>
      <c r="D92" s="36">
        <f t="shared" si="18"/>
        <v>0</v>
      </c>
      <c r="E92" s="36">
        <f>IF(Table1[[#This Row],[Assumed Contract Value ]]&gt;0.1,Table1[[#This Row],[Time From Valuation]]&gt;=Activation_Time,0)</f>
        <v>0</v>
      </c>
      <c r="F92" s="36">
        <v>0</v>
      </c>
      <c r="G92" s="36" t="b">
        <f>Table1[[#This Row],[Time From Valuation]]=INT(Table1[[#This Row],[Time From Valuation]])</f>
        <v>1</v>
      </c>
      <c r="H92" s="7">
        <f>IF((Table1[[#This Row],[Is Anniversery]]), Table1[[#This Row],[Assumed Contract Value ]],0)</f>
        <v>0</v>
      </c>
      <c r="I92" s="7">
        <f ca="1">IF(NOT(Table1[[#This Row],[Is Activation]]),OFFSET(Table1[[#This Row],[Income Credit Base]],-1,0)+Table1[[#This Row],[Purchase Payments]]+Table1[[#This Row],[Income Credit]],0)</f>
        <v>0</v>
      </c>
      <c r="J92" s="7">
        <f>IF(AND(Table1[[#This Row],[Is Activation]]=FALSE,Table1[[#This Row],[Is Anniversery]]=TRUE),Table1[[#This Row],[Income Credit Base]]*ICP,0)</f>
        <v>0</v>
      </c>
      <c r="K9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2" s="42" t="e">
        <f>IF(NOT(Table1[[#This Row],[Is Activation]]),(Table1[[#This Row],[Withdrawal Taken  ]]/Table1[[#This Row],[Assumed Contract Value ]]),0)</f>
        <v>#DIV/0!</v>
      </c>
      <c r="M9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2" s="5">
        <f>IF(NOT(Table1[[#This Row],[Has Lifetime Income Started]]),Table1[[#This Row],[Income Base]]*MAW,0)</f>
        <v>0</v>
      </c>
      <c r="O92" s="9" t="e">
        <f ca="1">IF(AND(Table1[[#This Row],[Has Lifetime Income Started]],Table1[[#This Row],[Is Anniversery]]),Table1[[#This Row],[Income Base]]*PIP,0)</f>
        <v>#DIV/0!</v>
      </c>
      <c r="P92" s="37" t="b">
        <f t="shared" si="19"/>
        <v>1</v>
      </c>
    </row>
    <row r="93" spans="1:16" x14ac:dyDescent="0.3">
      <c r="A93" s="34">
        <f t="shared" si="20"/>
        <v>85</v>
      </c>
      <c r="B93" s="29">
        <f t="shared" si="21"/>
        <v>42.5</v>
      </c>
      <c r="C93" s="36">
        <f t="shared" si="17"/>
        <v>0</v>
      </c>
      <c r="D93" s="36">
        <f t="shared" si="18"/>
        <v>0</v>
      </c>
      <c r="E93" s="36">
        <f>IF(Table1[[#This Row],[Assumed Contract Value ]]&gt;0.1,Table1[[#This Row],[Time From Valuation]]&gt;=Activation_Time,0)</f>
        <v>0</v>
      </c>
      <c r="F93" s="36">
        <v>0</v>
      </c>
      <c r="G93" s="36" t="b">
        <f>Table1[[#This Row],[Time From Valuation]]=INT(Table1[[#This Row],[Time From Valuation]])</f>
        <v>0</v>
      </c>
      <c r="H93" s="7">
        <f>IF((Table1[[#This Row],[Is Anniversery]]), Table1[[#This Row],[Assumed Contract Value ]],0)</f>
        <v>0</v>
      </c>
      <c r="I93" s="7">
        <f ca="1">IF(NOT(Table1[[#This Row],[Is Activation]]),OFFSET(Table1[[#This Row],[Income Credit Base]],-1,0)+Table1[[#This Row],[Purchase Payments]]+Table1[[#This Row],[Income Credit]],0)</f>
        <v>0</v>
      </c>
      <c r="J93" s="7">
        <f>IF(AND(Table1[[#This Row],[Is Activation]]=FALSE,Table1[[#This Row],[Is Anniversery]]=TRUE),Table1[[#This Row],[Income Credit Base]]*ICP,0)</f>
        <v>0</v>
      </c>
      <c r="K9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3" s="42" t="e">
        <f>IF(NOT(Table1[[#This Row],[Is Activation]]),(Table1[[#This Row],[Withdrawal Taken  ]]/Table1[[#This Row],[Assumed Contract Value ]]),0)</f>
        <v>#DIV/0!</v>
      </c>
      <c r="M9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3" s="5">
        <f>IF(NOT(Table1[[#This Row],[Has Lifetime Income Started]]),Table1[[#This Row],[Income Base]]*MAW,0)</f>
        <v>0</v>
      </c>
      <c r="O93" s="9">
        <f>IF(AND(Table1[[#This Row],[Has Lifetime Income Started]],Table1[[#This Row],[Is Anniversery]]),Table1[[#This Row],[Income Base]]*PIP,0)</f>
        <v>0</v>
      </c>
      <c r="P93" s="37" t="b">
        <f t="shared" si="19"/>
        <v>1</v>
      </c>
    </row>
    <row r="94" spans="1:16" x14ac:dyDescent="0.3">
      <c r="A94" s="34">
        <f t="shared" si="20"/>
        <v>86</v>
      </c>
      <c r="B94" s="29">
        <f t="shared" si="21"/>
        <v>43</v>
      </c>
      <c r="C94" s="36">
        <f t="shared" si="17"/>
        <v>0</v>
      </c>
      <c r="D94" s="36">
        <f t="shared" si="18"/>
        <v>0</v>
      </c>
      <c r="E94" s="36">
        <f>IF(Table1[[#This Row],[Assumed Contract Value ]]&gt;0.1,Table1[[#This Row],[Time From Valuation]]&gt;=Activation_Time,0)</f>
        <v>0</v>
      </c>
      <c r="F94" s="36">
        <v>0</v>
      </c>
      <c r="G94" s="36" t="b">
        <f>Table1[[#This Row],[Time From Valuation]]=INT(Table1[[#This Row],[Time From Valuation]])</f>
        <v>1</v>
      </c>
      <c r="H94" s="7">
        <f>IF((Table1[[#This Row],[Is Anniversery]]), Table1[[#This Row],[Assumed Contract Value ]],0)</f>
        <v>0</v>
      </c>
      <c r="I94" s="7">
        <f ca="1">IF(NOT(Table1[[#This Row],[Is Activation]]),OFFSET(Table1[[#This Row],[Income Credit Base]],-1,0)+Table1[[#This Row],[Purchase Payments]]+Table1[[#This Row],[Income Credit]],0)</f>
        <v>0</v>
      </c>
      <c r="J94" s="7">
        <f>IF(AND(Table1[[#This Row],[Is Activation]]=FALSE,Table1[[#This Row],[Is Anniversery]]=TRUE),Table1[[#This Row],[Income Credit Base]]*ICP,0)</f>
        <v>0</v>
      </c>
      <c r="K9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4" s="42" t="e">
        <f>IF(NOT(Table1[[#This Row],[Is Activation]]),(Table1[[#This Row],[Withdrawal Taken  ]]/Table1[[#This Row],[Assumed Contract Value ]]),0)</f>
        <v>#DIV/0!</v>
      </c>
      <c r="M9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4" s="5">
        <f>IF(NOT(Table1[[#This Row],[Has Lifetime Income Started]]),Table1[[#This Row],[Income Base]]*MAW,0)</f>
        <v>0</v>
      </c>
      <c r="O94" s="9" t="e">
        <f ca="1">IF(AND(Table1[[#This Row],[Has Lifetime Income Started]],Table1[[#This Row],[Is Anniversery]]),Table1[[#This Row],[Income Base]]*PIP,0)</f>
        <v>#DIV/0!</v>
      </c>
      <c r="P94" s="37" t="b">
        <f t="shared" si="19"/>
        <v>1</v>
      </c>
    </row>
    <row r="95" spans="1:16" x14ac:dyDescent="0.3">
      <c r="A95" s="34">
        <f t="shared" si="20"/>
        <v>87</v>
      </c>
      <c r="B95" s="29">
        <f t="shared" si="21"/>
        <v>43.5</v>
      </c>
      <c r="C95" s="36">
        <f t="shared" ref="C95:C158" si="22">S95</f>
        <v>0</v>
      </c>
      <c r="D95" s="36">
        <f t="shared" ref="D95:D158" si="23">T95</f>
        <v>0</v>
      </c>
      <c r="E95" s="36">
        <f>IF(Table1[[#This Row],[Assumed Contract Value ]]&gt;0.1,Table1[[#This Row],[Time From Valuation]]&gt;=Activation_Time,0)</f>
        <v>0</v>
      </c>
      <c r="F95" s="36">
        <v>0</v>
      </c>
      <c r="G95" s="36" t="b">
        <f>Table1[[#This Row],[Time From Valuation]]=INT(Table1[[#This Row],[Time From Valuation]])</f>
        <v>0</v>
      </c>
      <c r="H95" s="7">
        <f>IF((Table1[[#This Row],[Is Anniversery]]), Table1[[#This Row],[Assumed Contract Value ]],0)</f>
        <v>0</v>
      </c>
      <c r="I95" s="7">
        <f ca="1">IF(NOT(Table1[[#This Row],[Is Activation]]),OFFSET(Table1[[#This Row],[Income Credit Base]],-1,0)+Table1[[#This Row],[Purchase Payments]]+Table1[[#This Row],[Income Credit]],0)</f>
        <v>0</v>
      </c>
      <c r="J95" s="7">
        <f>IF(AND(Table1[[#This Row],[Is Activation]]=FALSE,Table1[[#This Row],[Is Anniversery]]=TRUE),Table1[[#This Row],[Income Credit Base]]*ICP,0)</f>
        <v>0</v>
      </c>
      <c r="K9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5" s="42" t="e">
        <f>IF(NOT(Table1[[#This Row],[Is Activation]]),(Table1[[#This Row],[Withdrawal Taken  ]]/Table1[[#This Row],[Assumed Contract Value ]]),0)</f>
        <v>#DIV/0!</v>
      </c>
      <c r="M9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5" s="5">
        <f>IF(NOT(Table1[[#This Row],[Has Lifetime Income Started]]),Table1[[#This Row],[Income Base]]*MAW,0)</f>
        <v>0</v>
      </c>
      <c r="O95" s="9">
        <f>IF(AND(Table1[[#This Row],[Has Lifetime Income Started]],Table1[[#This Row],[Is Anniversery]]),Table1[[#This Row],[Income Base]]*PIP,0)</f>
        <v>0</v>
      </c>
      <c r="P95" s="37" t="b">
        <f t="shared" si="19"/>
        <v>1</v>
      </c>
    </row>
    <row r="96" spans="1:16" x14ac:dyDescent="0.3">
      <c r="A96" s="34">
        <f t="shared" si="20"/>
        <v>88</v>
      </c>
      <c r="B96" s="29">
        <f t="shared" si="21"/>
        <v>44</v>
      </c>
      <c r="C96" s="36">
        <f t="shared" si="22"/>
        <v>0</v>
      </c>
      <c r="D96" s="36">
        <f t="shared" si="23"/>
        <v>0</v>
      </c>
      <c r="E96" s="36">
        <f>IF(Table1[[#This Row],[Assumed Contract Value ]]&gt;0.1,Table1[[#This Row],[Time From Valuation]]&gt;=Activation_Time,0)</f>
        <v>0</v>
      </c>
      <c r="F96" s="36">
        <v>0</v>
      </c>
      <c r="G96" s="36" t="b">
        <f>Table1[[#This Row],[Time From Valuation]]=INT(Table1[[#This Row],[Time From Valuation]])</f>
        <v>1</v>
      </c>
      <c r="H96" s="7">
        <f>IF((Table1[[#This Row],[Is Anniversery]]), Table1[[#This Row],[Assumed Contract Value ]],0)</f>
        <v>0</v>
      </c>
      <c r="I96" s="7">
        <f ca="1">IF(NOT(Table1[[#This Row],[Is Activation]]),OFFSET(Table1[[#This Row],[Income Credit Base]],-1,0)+Table1[[#This Row],[Purchase Payments]]+Table1[[#This Row],[Income Credit]],0)</f>
        <v>0</v>
      </c>
      <c r="J96" s="7">
        <f>IF(AND(Table1[[#This Row],[Is Activation]]=FALSE,Table1[[#This Row],[Is Anniversery]]=TRUE),Table1[[#This Row],[Income Credit Base]]*ICP,0)</f>
        <v>0</v>
      </c>
      <c r="K9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6" s="42" t="e">
        <f>IF(NOT(Table1[[#This Row],[Is Activation]]),(Table1[[#This Row],[Withdrawal Taken  ]]/Table1[[#This Row],[Assumed Contract Value ]]),0)</f>
        <v>#DIV/0!</v>
      </c>
      <c r="M9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6" s="5">
        <f>IF(NOT(Table1[[#This Row],[Has Lifetime Income Started]]),Table1[[#This Row],[Income Base]]*MAW,0)</f>
        <v>0</v>
      </c>
      <c r="O96" s="9" t="e">
        <f ca="1">IF(AND(Table1[[#This Row],[Has Lifetime Income Started]],Table1[[#This Row],[Is Anniversery]]),Table1[[#This Row],[Income Base]]*PIP,0)</f>
        <v>#DIV/0!</v>
      </c>
      <c r="P96" s="37" t="b">
        <f t="shared" si="19"/>
        <v>1</v>
      </c>
    </row>
    <row r="97" spans="1:16" x14ac:dyDescent="0.3">
      <c r="A97" s="34">
        <f t="shared" si="20"/>
        <v>89</v>
      </c>
      <c r="B97" s="29">
        <f t="shared" si="21"/>
        <v>44.5</v>
      </c>
      <c r="C97" s="36">
        <f t="shared" si="22"/>
        <v>0</v>
      </c>
      <c r="D97" s="36">
        <f t="shared" si="23"/>
        <v>0</v>
      </c>
      <c r="E97" s="36">
        <f>IF(Table1[[#This Row],[Assumed Contract Value ]]&gt;0.1,Table1[[#This Row],[Time From Valuation]]&gt;=Activation_Time,0)</f>
        <v>0</v>
      </c>
      <c r="F97" s="36">
        <v>0</v>
      </c>
      <c r="G97" s="36" t="b">
        <f>Table1[[#This Row],[Time From Valuation]]=INT(Table1[[#This Row],[Time From Valuation]])</f>
        <v>0</v>
      </c>
      <c r="H97" s="7">
        <f>IF((Table1[[#This Row],[Is Anniversery]]), Table1[[#This Row],[Assumed Contract Value ]],0)</f>
        <v>0</v>
      </c>
      <c r="I97" s="7">
        <f ca="1">IF(NOT(Table1[[#This Row],[Is Activation]]),OFFSET(Table1[[#This Row],[Income Credit Base]],-1,0)+Table1[[#This Row],[Purchase Payments]]+Table1[[#This Row],[Income Credit]],0)</f>
        <v>0</v>
      </c>
      <c r="J97" s="7">
        <f>IF(AND(Table1[[#This Row],[Is Activation]]=FALSE,Table1[[#This Row],[Is Anniversery]]=TRUE),Table1[[#This Row],[Income Credit Base]]*ICP,0)</f>
        <v>0</v>
      </c>
      <c r="K9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7" s="42" t="e">
        <f>IF(NOT(Table1[[#This Row],[Is Activation]]),(Table1[[#This Row],[Withdrawal Taken  ]]/Table1[[#This Row],[Assumed Contract Value ]]),0)</f>
        <v>#DIV/0!</v>
      </c>
      <c r="M9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7" s="5">
        <f>IF(NOT(Table1[[#This Row],[Has Lifetime Income Started]]),Table1[[#This Row],[Income Base]]*MAW,0)</f>
        <v>0</v>
      </c>
      <c r="O97" s="9">
        <f>IF(AND(Table1[[#This Row],[Has Lifetime Income Started]],Table1[[#This Row],[Is Anniversery]]),Table1[[#This Row],[Income Base]]*PIP,0)</f>
        <v>0</v>
      </c>
      <c r="P97" s="37" t="b">
        <f t="shared" si="19"/>
        <v>1</v>
      </c>
    </row>
    <row r="98" spans="1:16" x14ac:dyDescent="0.3">
      <c r="A98" s="34">
        <f t="shared" si="20"/>
        <v>90</v>
      </c>
      <c r="B98" s="29">
        <f t="shared" si="21"/>
        <v>45</v>
      </c>
      <c r="C98" s="36">
        <f t="shared" si="22"/>
        <v>0</v>
      </c>
      <c r="D98" s="36">
        <f t="shared" si="23"/>
        <v>0</v>
      </c>
      <c r="E98" s="36">
        <f>IF(Table1[[#This Row],[Assumed Contract Value ]]&gt;0.1,Table1[[#This Row],[Time From Valuation]]&gt;=Activation_Time,0)</f>
        <v>0</v>
      </c>
      <c r="F98" s="36">
        <v>0</v>
      </c>
      <c r="G98" s="36" t="b">
        <f>Table1[[#This Row],[Time From Valuation]]=INT(Table1[[#This Row],[Time From Valuation]])</f>
        <v>1</v>
      </c>
      <c r="H98" s="7">
        <f>IF((Table1[[#This Row],[Is Anniversery]]), Table1[[#This Row],[Assumed Contract Value ]],0)</f>
        <v>0</v>
      </c>
      <c r="I98" s="7">
        <f ca="1">IF(NOT(Table1[[#This Row],[Is Activation]]),OFFSET(Table1[[#This Row],[Income Credit Base]],-1,0)+Table1[[#This Row],[Purchase Payments]]+Table1[[#This Row],[Income Credit]],0)</f>
        <v>0</v>
      </c>
      <c r="J98" s="7">
        <f>IF(AND(Table1[[#This Row],[Is Activation]]=FALSE,Table1[[#This Row],[Is Anniversery]]=TRUE),Table1[[#This Row],[Income Credit Base]]*ICP,0)</f>
        <v>0</v>
      </c>
      <c r="K9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8" s="42" t="e">
        <f>IF(NOT(Table1[[#This Row],[Is Activation]]),(Table1[[#This Row],[Withdrawal Taken  ]]/Table1[[#This Row],[Assumed Contract Value ]]),0)</f>
        <v>#DIV/0!</v>
      </c>
      <c r="M9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8" s="5">
        <f>IF(NOT(Table1[[#This Row],[Has Lifetime Income Started]]),Table1[[#This Row],[Income Base]]*MAW,0)</f>
        <v>0</v>
      </c>
      <c r="O98" s="9" t="e">
        <f ca="1">IF(AND(Table1[[#This Row],[Has Lifetime Income Started]],Table1[[#This Row],[Is Anniversery]]),Table1[[#This Row],[Income Base]]*PIP,0)</f>
        <v>#DIV/0!</v>
      </c>
      <c r="P98" s="37" t="b">
        <f t="shared" si="19"/>
        <v>1</v>
      </c>
    </row>
    <row r="99" spans="1:16" x14ac:dyDescent="0.3">
      <c r="A99" s="34">
        <f t="shared" si="20"/>
        <v>91</v>
      </c>
      <c r="B99" s="29">
        <f t="shared" si="21"/>
        <v>45.5</v>
      </c>
      <c r="C99" s="36">
        <f t="shared" si="22"/>
        <v>0</v>
      </c>
      <c r="D99" s="36">
        <f t="shared" si="23"/>
        <v>0</v>
      </c>
      <c r="E99" s="36">
        <f>IF(Table1[[#This Row],[Assumed Contract Value ]]&gt;0.1,Table1[[#This Row],[Time From Valuation]]&gt;=Activation_Time,0)</f>
        <v>0</v>
      </c>
      <c r="F99" s="36">
        <v>0</v>
      </c>
      <c r="G99" s="36" t="b">
        <f>Table1[[#This Row],[Time From Valuation]]=INT(Table1[[#This Row],[Time From Valuation]])</f>
        <v>0</v>
      </c>
      <c r="H99" s="7">
        <f>IF((Table1[[#This Row],[Is Anniversery]]), Table1[[#This Row],[Assumed Contract Value ]],0)</f>
        <v>0</v>
      </c>
      <c r="I99" s="7">
        <f ca="1">IF(NOT(Table1[[#This Row],[Is Activation]]),OFFSET(Table1[[#This Row],[Income Credit Base]],-1,0)+Table1[[#This Row],[Purchase Payments]]+Table1[[#This Row],[Income Credit]],0)</f>
        <v>0</v>
      </c>
      <c r="J99" s="7">
        <f>IF(AND(Table1[[#This Row],[Is Activation]]=FALSE,Table1[[#This Row],[Is Anniversery]]=TRUE),Table1[[#This Row],[Income Credit Base]]*ICP,0)</f>
        <v>0</v>
      </c>
      <c r="K9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99" s="42" t="e">
        <f>IF(NOT(Table1[[#This Row],[Is Activation]]),(Table1[[#This Row],[Withdrawal Taken  ]]/Table1[[#This Row],[Assumed Contract Value ]]),0)</f>
        <v>#DIV/0!</v>
      </c>
      <c r="M9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9" s="5">
        <f>IF(NOT(Table1[[#This Row],[Has Lifetime Income Started]]),Table1[[#This Row],[Income Base]]*MAW,0)</f>
        <v>0</v>
      </c>
      <c r="O99" s="9">
        <f>IF(AND(Table1[[#This Row],[Has Lifetime Income Started]],Table1[[#This Row],[Is Anniversery]]),Table1[[#This Row],[Income Base]]*PIP,0)</f>
        <v>0</v>
      </c>
      <c r="P99" s="37" t="b">
        <f t="shared" si="19"/>
        <v>1</v>
      </c>
    </row>
    <row r="100" spans="1:16" x14ac:dyDescent="0.3">
      <c r="A100" s="34">
        <f t="shared" si="20"/>
        <v>92</v>
      </c>
      <c r="B100" s="29">
        <f t="shared" si="21"/>
        <v>46</v>
      </c>
      <c r="C100" s="36">
        <f t="shared" si="22"/>
        <v>0</v>
      </c>
      <c r="D100" s="36">
        <f t="shared" si="23"/>
        <v>0</v>
      </c>
      <c r="E100" s="36">
        <f>IF(Table1[[#This Row],[Assumed Contract Value ]]&gt;0.1,Table1[[#This Row],[Time From Valuation]]&gt;=Activation_Time,0)</f>
        <v>0</v>
      </c>
      <c r="F100" s="36">
        <v>0</v>
      </c>
      <c r="G100" s="36" t="b">
        <f>Table1[[#This Row],[Time From Valuation]]=INT(Table1[[#This Row],[Time From Valuation]])</f>
        <v>1</v>
      </c>
      <c r="H100" s="7">
        <f>IF((Table1[[#This Row],[Is Anniversery]]), Table1[[#This Row],[Assumed Contract Value ]],0)</f>
        <v>0</v>
      </c>
      <c r="I100" s="7">
        <f ca="1">IF(NOT(Table1[[#This Row],[Is Activation]]),OFFSET(Table1[[#This Row],[Income Credit Base]],-1,0)+Table1[[#This Row],[Purchase Payments]]+Table1[[#This Row],[Income Credit]],0)</f>
        <v>0</v>
      </c>
      <c r="J100" s="7">
        <f>IF(AND(Table1[[#This Row],[Is Activation]]=FALSE,Table1[[#This Row],[Is Anniversery]]=TRUE),Table1[[#This Row],[Income Credit Base]]*ICP,0)</f>
        <v>0</v>
      </c>
      <c r="K10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0" s="42" t="e">
        <f>IF(NOT(Table1[[#This Row],[Is Activation]]),(Table1[[#This Row],[Withdrawal Taken  ]]/Table1[[#This Row],[Assumed Contract Value ]]),0)</f>
        <v>#DIV/0!</v>
      </c>
      <c r="M10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0" s="5">
        <f>IF(NOT(Table1[[#This Row],[Has Lifetime Income Started]]),Table1[[#This Row],[Income Base]]*MAW,0)</f>
        <v>0</v>
      </c>
      <c r="O100" s="9" t="e">
        <f ca="1">IF(AND(Table1[[#This Row],[Has Lifetime Income Started]],Table1[[#This Row],[Is Anniversery]]),Table1[[#This Row],[Income Base]]*PIP,0)</f>
        <v>#DIV/0!</v>
      </c>
      <c r="P100" s="37" t="b">
        <f t="shared" si="19"/>
        <v>1</v>
      </c>
    </row>
    <row r="101" spans="1:16" x14ac:dyDescent="0.3">
      <c r="A101" s="34">
        <f t="shared" si="20"/>
        <v>93</v>
      </c>
      <c r="B101" s="29">
        <f t="shared" si="21"/>
        <v>46.5</v>
      </c>
      <c r="C101" s="36">
        <f t="shared" si="22"/>
        <v>0</v>
      </c>
      <c r="D101" s="36">
        <f t="shared" si="23"/>
        <v>0</v>
      </c>
      <c r="E101" s="36">
        <f>IF(Table1[[#This Row],[Assumed Contract Value ]]&gt;0.1,Table1[[#This Row],[Time From Valuation]]&gt;=Activation_Time,0)</f>
        <v>0</v>
      </c>
      <c r="F101" s="36">
        <v>0</v>
      </c>
      <c r="G101" s="36" t="b">
        <f>Table1[[#This Row],[Time From Valuation]]=INT(Table1[[#This Row],[Time From Valuation]])</f>
        <v>0</v>
      </c>
      <c r="H101" s="7">
        <f>IF((Table1[[#This Row],[Is Anniversery]]), Table1[[#This Row],[Assumed Contract Value ]],0)</f>
        <v>0</v>
      </c>
      <c r="I101" s="7">
        <f ca="1">IF(NOT(Table1[[#This Row],[Is Activation]]),OFFSET(Table1[[#This Row],[Income Credit Base]],-1,0)+Table1[[#This Row],[Purchase Payments]]+Table1[[#This Row],[Income Credit]],0)</f>
        <v>0</v>
      </c>
      <c r="J101" s="7">
        <f>IF(AND(Table1[[#This Row],[Is Activation]]=FALSE,Table1[[#This Row],[Is Anniversery]]=TRUE),Table1[[#This Row],[Income Credit Base]]*ICP,0)</f>
        <v>0</v>
      </c>
      <c r="K10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1" s="42" t="e">
        <f>IF(NOT(Table1[[#This Row],[Is Activation]]),(Table1[[#This Row],[Withdrawal Taken  ]]/Table1[[#This Row],[Assumed Contract Value ]]),0)</f>
        <v>#DIV/0!</v>
      </c>
      <c r="M10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1" s="5">
        <f>IF(NOT(Table1[[#This Row],[Has Lifetime Income Started]]),Table1[[#This Row],[Income Base]]*MAW,0)</f>
        <v>0</v>
      </c>
      <c r="O101" s="9">
        <f>IF(AND(Table1[[#This Row],[Has Lifetime Income Started]],Table1[[#This Row],[Is Anniversery]]),Table1[[#This Row],[Income Base]]*PIP,0)</f>
        <v>0</v>
      </c>
      <c r="P101" s="37" t="b">
        <f t="shared" si="19"/>
        <v>1</v>
      </c>
    </row>
    <row r="102" spans="1:16" x14ac:dyDescent="0.3">
      <c r="A102" s="34">
        <f t="shared" si="20"/>
        <v>94</v>
      </c>
      <c r="B102" s="29">
        <f t="shared" si="21"/>
        <v>47</v>
      </c>
      <c r="C102" s="36">
        <f t="shared" si="22"/>
        <v>0</v>
      </c>
      <c r="D102" s="36">
        <f t="shared" si="23"/>
        <v>0</v>
      </c>
      <c r="E102" s="36">
        <f>IF(Table1[[#This Row],[Assumed Contract Value ]]&gt;0.1,Table1[[#This Row],[Time From Valuation]]&gt;=Activation_Time,0)</f>
        <v>0</v>
      </c>
      <c r="F102" s="36">
        <v>0</v>
      </c>
      <c r="G102" s="36" t="b">
        <f>Table1[[#This Row],[Time From Valuation]]=INT(Table1[[#This Row],[Time From Valuation]])</f>
        <v>1</v>
      </c>
      <c r="H102" s="7">
        <f>IF((Table1[[#This Row],[Is Anniversery]]), Table1[[#This Row],[Assumed Contract Value ]],0)</f>
        <v>0</v>
      </c>
      <c r="I102" s="7">
        <f ca="1">IF(NOT(Table1[[#This Row],[Is Activation]]),OFFSET(Table1[[#This Row],[Income Credit Base]],-1,0)+Table1[[#This Row],[Purchase Payments]]+Table1[[#This Row],[Income Credit]],0)</f>
        <v>0</v>
      </c>
      <c r="J102" s="7">
        <f>IF(AND(Table1[[#This Row],[Is Activation]]=FALSE,Table1[[#This Row],[Is Anniversery]]=TRUE),Table1[[#This Row],[Income Credit Base]]*ICP,0)</f>
        <v>0</v>
      </c>
      <c r="K10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2" s="42" t="e">
        <f>IF(NOT(Table1[[#This Row],[Is Activation]]),(Table1[[#This Row],[Withdrawal Taken  ]]/Table1[[#This Row],[Assumed Contract Value ]]),0)</f>
        <v>#DIV/0!</v>
      </c>
      <c r="M10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2" s="5">
        <f>IF(NOT(Table1[[#This Row],[Has Lifetime Income Started]]),Table1[[#This Row],[Income Base]]*MAW,0)</f>
        <v>0</v>
      </c>
      <c r="O102" s="9" t="e">
        <f ca="1">IF(AND(Table1[[#This Row],[Has Lifetime Income Started]],Table1[[#This Row],[Is Anniversery]]),Table1[[#This Row],[Income Base]]*PIP,0)</f>
        <v>#DIV/0!</v>
      </c>
      <c r="P102" s="37" t="b">
        <f t="shared" si="19"/>
        <v>1</v>
      </c>
    </row>
    <row r="103" spans="1:16" x14ac:dyDescent="0.3">
      <c r="A103" s="34">
        <f t="shared" si="20"/>
        <v>95</v>
      </c>
      <c r="B103" s="29">
        <f t="shared" si="21"/>
        <v>47.5</v>
      </c>
      <c r="C103" s="36">
        <f t="shared" si="22"/>
        <v>0</v>
      </c>
      <c r="D103" s="36">
        <f t="shared" si="23"/>
        <v>0</v>
      </c>
      <c r="E103" s="36">
        <f>IF(Table1[[#This Row],[Assumed Contract Value ]]&gt;0.1,Table1[[#This Row],[Time From Valuation]]&gt;=Activation_Time,0)</f>
        <v>0</v>
      </c>
      <c r="F103" s="36">
        <v>0</v>
      </c>
      <c r="G103" s="36" t="b">
        <f>Table1[[#This Row],[Time From Valuation]]=INT(Table1[[#This Row],[Time From Valuation]])</f>
        <v>0</v>
      </c>
      <c r="H103" s="7">
        <f>IF((Table1[[#This Row],[Is Anniversery]]), Table1[[#This Row],[Assumed Contract Value ]],0)</f>
        <v>0</v>
      </c>
      <c r="I103" s="7">
        <f ca="1">IF(NOT(Table1[[#This Row],[Is Activation]]),OFFSET(Table1[[#This Row],[Income Credit Base]],-1,0)+Table1[[#This Row],[Purchase Payments]]+Table1[[#This Row],[Income Credit]],0)</f>
        <v>0</v>
      </c>
      <c r="J103" s="7">
        <f>IF(AND(Table1[[#This Row],[Is Activation]]=FALSE,Table1[[#This Row],[Is Anniversery]]=TRUE),Table1[[#This Row],[Income Credit Base]]*ICP,0)</f>
        <v>0</v>
      </c>
      <c r="K10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3" s="42" t="e">
        <f>IF(NOT(Table1[[#This Row],[Is Activation]]),(Table1[[#This Row],[Withdrawal Taken  ]]/Table1[[#This Row],[Assumed Contract Value ]]),0)</f>
        <v>#DIV/0!</v>
      </c>
      <c r="M10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3" s="5">
        <f>IF(NOT(Table1[[#This Row],[Has Lifetime Income Started]]),Table1[[#This Row],[Income Base]]*MAW,0)</f>
        <v>0</v>
      </c>
      <c r="O103" s="9">
        <f>IF(AND(Table1[[#This Row],[Has Lifetime Income Started]],Table1[[#This Row],[Is Anniversery]]),Table1[[#This Row],[Income Base]]*PIP,0)</f>
        <v>0</v>
      </c>
      <c r="P103" s="37" t="b">
        <f t="shared" si="19"/>
        <v>1</v>
      </c>
    </row>
    <row r="104" spans="1:16" x14ac:dyDescent="0.3">
      <c r="A104" s="34">
        <f t="shared" si="20"/>
        <v>96</v>
      </c>
      <c r="B104" s="29">
        <f t="shared" si="21"/>
        <v>48</v>
      </c>
      <c r="C104" s="36">
        <f t="shared" si="22"/>
        <v>0</v>
      </c>
      <c r="D104" s="36">
        <f t="shared" si="23"/>
        <v>0</v>
      </c>
      <c r="E104" s="36">
        <f>IF(Table1[[#This Row],[Assumed Contract Value ]]&gt;0.1,Table1[[#This Row],[Time From Valuation]]&gt;=Activation_Time,0)</f>
        <v>0</v>
      </c>
      <c r="F104" s="36">
        <v>0</v>
      </c>
      <c r="G104" s="36" t="b">
        <f>Table1[[#This Row],[Time From Valuation]]=INT(Table1[[#This Row],[Time From Valuation]])</f>
        <v>1</v>
      </c>
      <c r="H104" s="7">
        <f>IF((Table1[[#This Row],[Is Anniversery]]), Table1[[#This Row],[Assumed Contract Value ]],0)</f>
        <v>0</v>
      </c>
      <c r="I104" s="7">
        <f ca="1">IF(NOT(Table1[[#This Row],[Is Activation]]),OFFSET(Table1[[#This Row],[Income Credit Base]],-1,0)+Table1[[#This Row],[Purchase Payments]]+Table1[[#This Row],[Income Credit]],0)</f>
        <v>0</v>
      </c>
      <c r="J104" s="7">
        <f>IF(AND(Table1[[#This Row],[Is Activation]]=FALSE,Table1[[#This Row],[Is Anniversery]]=TRUE),Table1[[#This Row],[Income Credit Base]]*ICP,0)</f>
        <v>0</v>
      </c>
      <c r="K10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4" s="42" t="e">
        <f>IF(NOT(Table1[[#This Row],[Is Activation]]),(Table1[[#This Row],[Withdrawal Taken  ]]/Table1[[#This Row],[Assumed Contract Value ]]),0)</f>
        <v>#DIV/0!</v>
      </c>
      <c r="M10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4" s="5">
        <f>IF(NOT(Table1[[#This Row],[Has Lifetime Income Started]]),Table1[[#This Row],[Income Base]]*MAW,0)</f>
        <v>0</v>
      </c>
      <c r="O104" s="9" t="e">
        <f ca="1">IF(AND(Table1[[#This Row],[Has Lifetime Income Started]],Table1[[#This Row],[Is Anniversery]]),Table1[[#This Row],[Income Base]]*PIP,0)</f>
        <v>#DIV/0!</v>
      </c>
      <c r="P104" s="37" t="b">
        <f t="shared" si="19"/>
        <v>1</v>
      </c>
    </row>
    <row r="105" spans="1:16" x14ac:dyDescent="0.3">
      <c r="A105" s="34">
        <f t="shared" si="20"/>
        <v>97</v>
      </c>
      <c r="B105" s="29">
        <f t="shared" si="21"/>
        <v>48.5</v>
      </c>
      <c r="C105" s="36">
        <f t="shared" si="22"/>
        <v>0</v>
      </c>
      <c r="D105" s="36">
        <f t="shared" si="23"/>
        <v>0</v>
      </c>
      <c r="E105" s="36">
        <f>IF(Table1[[#This Row],[Assumed Contract Value ]]&gt;0.1,Table1[[#This Row],[Time From Valuation]]&gt;=Activation_Time,0)</f>
        <v>0</v>
      </c>
      <c r="F105" s="36">
        <v>0</v>
      </c>
      <c r="G105" s="36" t="b">
        <f>Table1[[#This Row],[Time From Valuation]]=INT(Table1[[#This Row],[Time From Valuation]])</f>
        <v>0</v>
      </c>
      <c r="H105" s="7">
        <f>IF((Table1[[#This Row],[Is Anniversery]]), Table1[[#This Row],[Assumed Contract Value ]],0)</f>
        <v>0</v>
      </c>
      <c r="I105" s="7">
        <f ca="1">IF(NOT(Table1[[#This Row],[Is Activation]]),OFFSET(Table1[[#This Row],[Income Credit Base]],-1,0)+Table1[[#This Row],[Purchase Payments]]+Table1[[#This Row],[Income Credit]],0)</f>
        <v>0</v>
      </c>
      <c r="J105" s="7">
        <f>IF(AND(Table1[[#This Row],[Is Activation]]=FALSE,Table1[[#This Row],[Is Anniversery]]=TRUE),Table1[[#This Row],[Income Credit Base]]*ICP,0)</f>
        <v>0</v>
      </c>
      <c r="K10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5" s="42" t="e">
        <f>IF(NOT(Table1[[#This Row],[Is Activation]]),(Table1[[#This Row],[Withdrawal Taken  ]]/Table1[[#This Row],[Assumed Contract Value ]]),0)</f>
        <v>#DIV/0!</v>
      </c>
      <c r="M10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5" s="5">
        <f>IF(NOT(Table1[[#This Row],[Has Lifetime Income Started]]),Table1[[#This Row],[Income Base]]*MAW,0)</f>
        <v>0</v>
      </c>
      <c r="O105" s="9">
        <f>IF(AND(Table1[[#This Row],[Has Lifetime Income Started]],Table1[[#This Row],[Is Anniversery]]),Table1[[#This Row],[Income Base]]*PIP,0)</f>
        <v>0</v>
      </c>
      <c r="P105" s="37" t="b">
        <f t="shared" si="19"/>
        <v>1</v>
      </c>
    </row>
    <row r="106" spans="1:16" x14ac:dyDescent="0.3">
      <c r="A106" s="34">
        <f t="shared" si="20"/>
        <v>98</v>
      </c>
      <c r="B106" s="29">
        <f t="shared" si="21"/>
        <v>49</v>
      </c>
      <c r="C106" s="36">
        <f t="shared" si="22"/>
        <v>0</v>
      </c>
      <c r="D106" s="36">
        <f t="shared" si="23"/>
        <v>0</v>
      </c>
      <c r="E106" s="36">
        <f>IF(Table1[[#This Row],[Assumed Contract Value ]]&gt;0.1,Table1[[#This Row],[Time From Valuation]]&gt;=Activation_Time,0)</f>
        <v>0</v>
      </c>
      <c r="F106" s="36">
        <v>0</v>
      </c>
      <c r="G106" s="36" t="b">
        <f>Table1[[#This Row],[Time From Valuation]]=INT(Table1[[#This Row],[Time From Valuation]])</f>
        <v>1</v>
      </c>
      <c r="H106" s="7">
        <f>IF((Table1[[#This Row],[Is Anniversery]]), Table1[[#This Row],[Assumed Contract Value ]],0)</f>
        <v>0</v>
      </c>
      <c r="I106" s="7">
        <f ca="1">IF(NOT(Table1[[#This Row],[Is Activation]]),OFFSET(Table1[[#This Row],[Income Credit Base]],-1,0)+Table1[[#This Row],[Purchase Payments]]+Table1[[#This Row],[Income Credit]],0)</f>
        <v>0</v>
      </c>
      <c r="J106" s="7">
        <f>IF(AND(Table1[[#This Row],[Is Activation]]=FALSE,Table1[[#This Row],[Is Anniversery]]=TRUE),Table1[[#This Row],[Income Credit Base]]*ICP,0)</f>
        <v>0</v>
      </c>
      <c r="K10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6" s="42" t="e">
        <f>IF(NOT(Table1[[#This Row],[Is Activation]]),(Table1[[#This Row],[Withdrawal Taken  ]]/Table1[[#This Row],[Assumed Contract Value ]]),0)</f>
        <v>#DIV/0!</v>
      </c>
      <c r="M10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6" s="5">
        <f>IF(NOT(Table1[[#This Row],[Has Lifetime Income Started]]),Table1[[#This Row],[Income Base]]*MAW,0)</f>
        <v>0</v>
      </c>
      <c r="O106" s="9" t="e">
        <f ca="1">IF(AND(Table1[[#This Row],[Has Lifetime Income Started]],Table1[[#This Row],[Is Anniversery]]),Table1[[#This Row],[Income Base]]*PIP,0)</f>
        <v>#DIV/0!</v>
      </c>
      <c r="P106" s="37" t="b">
        <f t="shared" si="19"/>
        <v>1</v>
      </c>
    </row>
    <row r="107" spans="1:16" x14ac:dyDescent="0.3">
      <c r="A107" s="34">
        <f t="shared" si="20"/>
        <v>99</v>
      </c>
      <c r="B107" s="29">
        <f t="shared" si="21"/>
        <v>49.5</v>
      </c>
      <c r="C107" s="36">
        <f t="shared" si="22"/>
        <v>0</v>
      </c>
      <c r="D107" s="36">
        <f t="shared" si="23"/>
        <v>0</v>
      </c>
      <c r="E107" s="36">
        <f>IF(Table1[[#This Row],[Assumed Contract Value ]]&gt;0.1,Table1[[#This Row],[Time From Valuation]]&gt;=Activation_Time,0)</f>
        <v>0</v>
      </c>
      <c r="F107" s="36">
        <v>0</v>
      </c>
      <c r="G107" s="36" t="b">
        <f>Table1[[#This Row],[Time From Valuation]]=INT(Table1[[#This Row],[Time From Valuation]])</f>
        <v>0</v>
      </c>
      <c r="H107" s="7">
        <f>IF((Table1[[#This Row],[Is Anniversery]]), Table1[[#This Row],[Assumed Contract Value ]],0)</f>
        <v>0</v>
      </c>
      <c r="I107" s="7">
        <f ca="1">IF(NOT(Table1[[#This Row],[Is Activation]]),OFFSET(Table1[[#This Row],[Income Credit Base]],-1,0)+Table1[[#This Row],[Purchase Payments]]+Table1[[#This Row],[Income Credit]],0)</f>
        <v>0</v>
      </c>
      <c r="J107" s="7">
        <f>IF(AND(Table1[[#This Row],[Is Activation]]=FALSE,Table1[[#This Row],[Is Anniversery]]=TRUE),Table1[[#This Row],[Income Credit Base]]*ICP,0)</f>
        <v>0</v>
      </c>
      <c r="K10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7" s="42" t="e">
        <f>IF(NOT(Table1[[#This Row],[Is Activation]]),(Table1[[#This Row],[Withdrawal Taken  ]]/Table1[[#This Row],[Assumed Contract Value ]]),0)</f>
        <v>#DIV/0!</v>
      </c>
      <c r="M10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7" s="5">
        <f>IF(NOT(Table1[[#This Row],[Has Lifetime Income Started]]),Table1[[#This Row],[Income Base]]*MAW,0)</f>
        <v>0</v>
      </c>
      <c r="O107" s="9">
        <f>IF(AND(Table1[[#This Row],[Has Lifetime Income Started]],Table1[[#This Row],[Is Anniversery]]),Table1[[#This Row],[Income Base]]*PIP,0)</f>
        <v>0</v>
      </c>
      <c r="P107" s="37" t="b">
        <f t="shared" si="19"/>
        <v>1</v>
      </c>
    </row>
    <row r="108" spans="1:16" x14ac:dyDescent="0.3">
      <c r="A108" s="34">
        <f t="shared" si="20"/>
        <v>100</v>
      </c>
      <c r="B108" s="29">
        <f t="shared" si="21"/>
        <v>50</v>
      </c>
      <c r="C108" s="36">
        <f t="shared" si="22"/>
        <v>0</v>
      </c>
      <c r="D108" s="36">
        <f t="shared" si="23"/>
        <v>0</v>
      </c>
      <c r="E108" s="36">
        <f>IF(Table1[[#This Row],[Assumed Contract Value ]]&gt;0.1,Table1[[#This Row],[Time From Valuation]]&gt;=Activation_Time,0)</f>
        <v>0</v>
      </c>
      <c r="F108" s="36">
        <v>0</v>
      </c>
      <c r="G108" s="36" t="b">
        <f>Table1[[#This Row],[Time From Valuation]]=INT(Table1[[#This Row],[Time From Valuation]])</f>
        <v>1</v>
      </c>
      <c r="H108" s="7">
        <f>IF((Table1[[#This Row],[Is Anniversery]]), Table1[[#This Row],[Assumed Contract Value ]],0)</f>
        <v>0</v>
      </c>
      <c r="I108" s="7">
        <f ca="1">IF(NOT(Table1[[#This Row],[Is Activation]]),OFFSET(Table1[[#This Row],[Income Credit Base]],-1,0)+Table1[[#This Row],[Purchase Payments]]+Table1[[#This Row],[Income Credit]],0)</f>
        <v>0</v>
      </c>
      <c r="J108" s="7">
        <f>IF(AND(Table1[[#This Row],[Is Activation]]=FALSE,Table1[[#This Row],[Is Anniversery]]=TRUE),Table1[[#This Row],[Income Credit Base]]*ICP,0)</f>
        <v>0</v>
      </c>
      <c r="K10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8" s="42" t="e">
        <f>IF(NOT(Table1[[#This Row],[Is Activation]]),(Table1[[#This Row],[Withdrawal Taken  ]]/Table1[[#This Row],[Assumed Contract Value ]]),0)</f>
        <v>#DIV/0!</v>
      </c>
      <c r="M10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8" s="5">
        <f>IF(NOT(Table1[[#This Row],[Has Lifetime Income Started]]),Table1[[#This Row],[Income Base]]*MAW,0)</f>
        <v>0</v>
      </c>
      <c r="O108" s="9" t="e">
        <f ca="1">IF(AND(Table1[[#This Row],[Has Lifetime Income Started]],Table1[[#This Row],[Is Anniversery]]),Table1[[#This Row],[Income Base]]*PIP,0)</f>
        <v>#DIV/0!</v>
      </c>
      <c r="P108" s="37" t="b">
        <f t="shared" si="19"/>
        <v>1</v>
      </c>
    </row>
    <row r="109" spans="1:16" x14ac:dyDescent="0.3">
      <c r="A109" s="34">
        <f t="shared" si="20"/>
        <v>101</v>
      </c>
      <c r="B109" s="29">
        <f t="shared" si="21"/>
        <v>50.5</v>
      </c>
      <c r="C109" s="36">
        <f t="shared" si="22"/>
        <v>0</v>
      </c>
      <c r="D109" s="36">
        <f t="shared" si="23"/>
        <v>0</v>
      </c>
      <c r="E109" s="36">
        <f>IF(Table1[[#This Row],[Assumed Contract Value ]]&gt;0.1,Table1[[#This Row],[Time From Valuation]]&gt;=Activation_Time,0)</f>
        <v>0</v>
      </c>
      <c r="F109" s="36">
        <v>0</v>
      </c>
      <c r="G109" s="36" t="b">
        <f>Table1[[#This Row],[Time From Valuation]]=INT(Table1[[#This Row],[Time From Valuation]])</f>
        <v>0</v>
      </c>
      <c r="H109" s="7">
        <f>IF((Table1[[#This Row],[Is Anniversery]]), Table1[[#This Row],[Assumed Contract Value ]],0)</f>
        <v>0</v>
      </c>
      <c r="I109" s="7">
        <f ca="1">IF(NOT(Table1[[#This Row],[Is Activation]]),OFFSET(Table1[[#This Row],[Income Credit Base]],-1,0)+Table1[[#This Row],[Purchase Payments]]+Table1[[#This Row],[Income Credit]],0)</f>
        <v>0</v>
      </c>
      <c r="J109" s="7">
        <f>IF(AND(Table1[[#This Row],[Is Activation]]=FALSE,Table1[[#This Row],[Is Anniversery]]=TRUE),Table1[[#This Row],[Income Credit Base]]*ICP,0)</f>
        <v>0</v>
      </c>
      <c r="K10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09" s="42" t="e">
        <f>IF(NOT(Table1[[#This Row],[Is Activation]]),(Table1[[#This Row],[Withdrawal Taken  ]]/Table1[[#This Row],[Assumed Contract Value ]]),0)</f>
        <v>#DIV/0!</v>
      </c>
      <c r="M10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9" s="5">
        <f>IF(NOT(Table1[[#This Row],[Has Lifetime Income Started]]),Table1[[#This Row],[Income Base]]*MAW,0)</f>
        <v>0</v>
      </c>
      <c r="O109" s="9">
        <f>IF(AND(Table1[[#This Row],[Has Lifetime Income Started]],Table1[[#This Row],[Is Anniversery]]),Table1[[#This Row],[Income Base]]*PIP,0)</f>
        <v>0</v>
      </c>
      <c r="P109" s="37" t="b">
        <f t="shared" si="19"/>
        <v>1</v>
      </c>
    </row>
    <row r="110" spans="1:16" x14ac:dyDescent="0.3">
      <c r="A110" s="34">
        <f t="shared" si="20"/>
        <v>102</v>
      </c>
      <c r="B110" s="29">
        <f t="shared" si="21"/>
        <v>51</v>
      </c>
      <c r="C110" s="36">
        <f t="shared" si="22"/>
        <v>0</v>
      </c>
      <c r="D110" s="36">
        <f t="shared" si="23"/>
        <v>0</v>
      </c>
      <c r="E110" s="36">
        <f>IF(Table1[[#This Row],[Assumed Contract Value ]]&gt;0.1,Table1[[#This Row],[Time From Valuation]]&gt;=Activation_Time,0)</f>
        <v>0</v>
      </c>
      <c r="F110" s="36">
        <v>0</v>
      </c>
      <c r="G110" s="36" t="b">
        <f>Table1[[#This Row],[Time From Valuation]]=INT(Table1[[#This Row],[Time From Valuation]])</f>
        <v>1</v>
      </c>
      <c r="H110" s="7">
        <f>IF((Table1[[#This Row],[Is Anniversery]]), Table1[[#This Row],[Assumed Contract Value ]],0)</f>
        <v>0</v>
      </c>
      <c r="I110" s="7">
        <f ca="1">IF(NOT(Table1[[#This Row],[Is Activation]]),OFFSET(Table1[[#This Row],[Income Credit Base]],-1,0)+Table1[[#This Row],[Purchase Payments]]+Table1[[#This Row],[Income Credit]],0)</f>
        <v>0</v>
      </c>
      <c r="J110" s="7">
        <f>IF(AND(Table1[[#This Row],[Is Activation]]=FALSE,Table1[[#This Row],[Is Anniversery]]=TRUE),Table1[[#This Row],[Income Credit Base]]*ICP,0)</f>
        <v>0</v>
      </c>
      <c r="K11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0" s="42" t="e">
        <f>IF(NOT(Table1[[#This Row],[Is Activation]]),(Table1[[#This Row],[Withdrawal Taken  ]]/Table1[[#This Row],[Assumed Contract Value ]]),0)</f>
        <v>#DIV/0!</v>
      </c>
      <c r="M11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0" s="5">
        <f>IF(NOT(Table1[[#This Row],[Has Lifetime Income Started]]),Table1[[#This Row],[Income Base]]*MAW,0)</f>
        <v>0</v>
      </c>
      <c r="O110" s="9" t="e">
        <f ca="1">IF(AND(Table1[[#This Row],[Has Lifetime Income Started]],Table1[[#This Row],[Is Anniversery]]),Table1[[#This Row],[Income Base]]*PIP,0)</f>
        <v>#DIV/0!</v>
      </c>
      <c r="P110" s="37" t="b">
        <f t="shared" si="19"/>
        <v>1</v>
      </c>
    </row>
    <row r="111" spans="1:16" x14ac:dyDescent="0.3">
      <c r="A111" s="34">
        <f t="shared" si="20"/>
        <v>103</v>
      </c>
      <c r="B111" s="29">
        <f t="shared" si="21"/>
        <v>51.5</v>
      </c>
      <c r="C111" s="36">
        <f t="shared" si="22"/>
        <v>0</v>
      </c>
      <c r="D111" s="36">
        <f t="shared" si="23"/>
        <v>0</v>
      </c>
      <c r="E111" s="36">
        <f>IF(Table1[[#This Row],[Assumed Contract Value ]]&gt;0.1,Table1[[#This Row],[Time From Valuation]]&gt;=Activation_Time,0)</f>
        <v>0</v>
      </c>
      <c r="F111" s="36">
        <v>0</v>
      </c>
      <c r="G111" s="36" t="b">
        <f>Table1[[#This Row],[Time From Valuation]]=INT(Table1[[#This Row],[Time From Valuation]])</f>
        <v>0</v>
      </c>
      <c r="H111" s="7">
        <f>IF((Table1[[#This Row],[Is Anniversery]]), Table1[[#This Row],[Assumed Contract Value ]],0)</f>
        <v>0</v>
      </c>
      <c r="I111" s="7">
        <f ca="1">IF(NOT(Table1[[#This Row],[Is Activation]]),OFFSET(Table1[[#This Row],[Income Credit Base]],-1,0)+Table1[[#This Row],[Purchase Payments]]+Table1[[#This Row],[Income Credit]],0)</f>
        <v>0</v>
      </c>
      <c r="J111" s="7">
        <f>IF(AND(Table1[[#This Row],[Is Activation]]=FALSE,Table1[[#This Row],[Is Anniversery]]=TRUE),Table1[[#This Row],[Income Credit Base]]*ICP,0)</f>
        <v>0</v>
      </c>
      <c r="K11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1" s="42" t="e">
        <f>IF(NOT(Table1[[#This Row],[Is Activation]]),(Table1[[#This Row],[Withdrawal Taken  ]]/Table1[[#This Row],[Assumed Contract Value ]]),0)</f>
        <v>#DIV/0!</v>
      </c>
      <c r="M11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1" s="5">
        <f>IF(NOT(Table1[[#This Row],[Has Lifetime Income Started]]),Table1[[#This Row],[Income Base]]*MAW,0)</f>
        <v>0</v>
      </c>
      <c r="O111" s="9">
        <f>IF(AND(Table1[[#This Row],[Has Lifetime Income Started]],Table1[[#This Row],[Is Anniversery]]),Table1[[#This Row],[Income Base]]*PIP,0)</f>
        <v>0</v>
      </c>
      <c r="P111" s="37" t="b">
        <f t="shared" si="19"/>
        <v>1</v>
      </c>
    </row>
    <row r="112" spans="1:16" x14ac:dyDescent="0.3">
      <c r="A112" s="34">
        <f t="shared" si="20"/>
        <v>104</v>
      </c>
      <c r="B112" s="29">
        <f t="shared" si="21"/>
        <v>52</v>
      </c>
      <c r="C112" s="36">
        <f t="shared" si="22"/>
        <v>0</v>
      </c>
      <c r="D112" s="36">
        <f t="shared" si="23"/>
        <v>0</v>
      </c>
      <c r="E112" s="36">
        <f>IF(Table1[[#This Row],[Assumed Contract Value ]]&gt;0.1,Table1[[#This Row],[Time From Valuation]]&gt;=Activation_Time,0)</f>
        <v>0</v>
      </c>
      <c r="F112" s="36">
        <v>0</v>
      </c>
      <c r="G112" s="36" t="b">
        <f>Table1[[#This Row],[Time From Valuation]]=INT(Table1[[#This Row],[Time From Valuation]])</f>
        <v>1</v>
      </c>
      <c r="H112" s="7">
        <f>IF((Table1[[#This Row],[Is Anniversery]]), Table1[[#This Row],[Assumed Contract Value ]],0)</f>
        <v>0</v>
      </c>
      <c r="I112" s="7">
        <f ca="1">IF(NOT(Table1[[#This Row],[Is Activation]]),OFFSET(Table1[[#This Row],[Income Credit Base]],-1,0)+Table1[[#This Row],[Purchase Payments]]+Table1[[#This Row],[Income Credit]],0)</f>
        <v>0</v>
      </c>
      <c r="J112" s="7">
        <f>IF(AND(Table1[[#This Row],[Is Activation]]=FALSE,Table1[[#This Row],[Is Anniversery]]=TRUE),Table1[[#This Row],[Income Credit Base]]*ICP,0)</f>
        <v>0</v>
      </c>
      <c r="K11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2" s="42" t="e">
        <f>IF(NOT(Table1[[#This Row],[Is Activation]]),(Table1[[#This Row],[Withdrawal Taken  ]]/Table1[[#This Row],[Assumed Contract Value ]]),0)</f>
        <v>#DIV/0!</v>
      </c>
      <c r="M11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2" s="5">
        <f>IF(NOT(Table1[[#This Row],[Has Lifetime Income Started]]),Table1[[#This Row],[Income Base]]*MAW,0)</f>
        <v>0</v>
      </c>
      <c r="O112" s="9" t="e">
        <f ca="1">IF(AND(Table1[[#This Row],[Has Lifetime Income Started]],Table1[[#This Row],[Is Anniversery]]),Table1[[#This Row],[Income Base]]*PIP,0)</f>
        <v>#DIV/0!</v>
      </c>
      <c r="P112" s="37" t="b">
        <f t="shared" si="19"/>
        <v>1</v>
      </c>
    </row>
    <row r="113" spans="1:16" x14ac:dyDescent="0.3">
      <c r="A113" s="34">
        <f t="shared" si="20"/>
        <v>105</v>
      </c>
      <c r="B113" s="29">
        <f t="shared" si="21"/>
        <v>52.5</v>
      </c>
      <c r="C113" s="36">
        <f t="shared" si="22"/>
        <v>0</v>
      </c>
      <c r="D113" s="36">
        <f t="shared" si="23"/>
        <v>0</v>
      </c>
      <c r="E113" s="36">
        <f>IF(Table1[[#This Row],[Assumed Contract Value ]]&gt;0.1,Table1[[#This Row],[Time From Valuation]]&gt;=Activation_Time,0)</f>
        <v>0</v>
      </c>
      <c r="F113" s="36">
        <v>0</v>
      </c>
      <c r="G113" s="36" t="b">
        <f>Table1[[#This Row],[Time From Valuation]]=INT(Table1[[#This Row],[Time From Valuation]])</f>
        <v>0</v>
      </c>
      <c r="H113" s="7">
        <f>IF((Table1[[#This Row],[Is Anniversery]]), Table1[[#This Row],[Assumed Contract Value ]],0)</f>
        <v>0</v>
      </c>
      <c r="I113" s="7">
        <f ca="1">IF(NOT(Table1[[#This Row],[Is Activation]]),OFFSET(Table1[[#This Row],[Income Credit Base]],-1,0)+Table1[[#This Row],[Purchase Payments]]+Table1[[#This Row],[Income Credit]],0)</f>
        <v>0</v>
      </c>
      <c r="J113" s="7">
        <f>IF(AND(Table1[[#This Row],[Is Activation]]=FALSE,Table1[[#This Row],[Is Anniversery]]=TRUE),Table1[[#This Row],[Income Credit Base]]*ICP,0)</f>
        <v>0</v>
      </c>
      <c r="K11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3" s="42" t="e">
        <f>IF(NOT(Table1[[#This Row],[Is Activation]]),(Table1[[#This Row],[Withdrawal Taken  ]]/Table1[[#This Row],[Assumed Contract Value ]]),0)</f>
        <v>#DIV/0!</v>
      </c>
      <c r="M11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3" s="5">
        <f>IF(NOT(Table1[[#This Row],[Has Lifetime Income Started]]),Table1[[#This Row],[Income Base]]*MAW,0)</f>
        <v>0</v>
      </c>
      <c r="O113" s="9">
        <f>IF(AND(Table1[[#This Row],[Has Lifetime Income Started]],Table1[[#This Row],[Is Anniversery]]),Table1[[#This Row],[Income Base]]*PIP,0)</f>
        <v>0</v>
      </c>
      <c r="P113" s="37" t="b">
        <f t="shared" si="19"/>
        <v>1</v>
      </c>
    </row>
    <row r="114" spans="1:16" x14ac:dyDescent="0.3">
      <c r="A114" s="34">
        <f t="shared" si="20"/>
        <v>106</v>
      </c>
      <c r="B114" s="29">
        <f t="shared" si="21"/>
        <v>53</v>
      </c>
      <c r="C114" s="36">
        <f t="shared" si="22"/>
        <v>0</v>
      </c>
      <c r="D114" s="36">
        <f t="shared" si="23"/>
        <v>0</v>
      </c>
      <c r="E114" s="36">
        <f>IF(Table1[[#This Row],[Assumed Contract Value ]]&gt;0.1,Table1[[#This Row],[Time From Valuation]]&gt;=Activation_Time,0)</f>
        <v>0</v>
      </c>
      <c r="F114" s="36">
        <v>0</v>
      </c>
      <c r="G114" s="36" t="b">
        <f>Table1[[#This Row],[Time From Valuation]]=INT(Table1[[#This Row],[Time From Valuation]])</f>
        <v>1</v>
      </c>
      <c r="H114" s="7">
        <f>IF((Table1[[#This Row],[Is Anniversery]]), Table1[[#This Row],[Assumed Contract Value ]],0)</f>
        <v>0</v>
      </c>
      <c r="I114" s="7">
        <f ca="1">IF(NOT(Table1[[#This Row],[Is Activation]]),OFFSET(Table1[[#This Row],[Income Credit Base]],-1,0)+Table1[[#This Row],[Purchase Payments]]+Table1[[#This Row],[Income Credit]],0)</f>
        <v>0</v>
      </c>
      <c r="J114" s="7">
        <f>IF(AND(Table1[[#This Row],[Is Activation]]=FALSE,Table1[[#This Row],[Is Anniversery]]=TRUE),Table1[[#This Row],[Income Credit Base]]*ICP,0)</f>
        <v>0</v>
      </c>
      <c r="K11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4" s="42" t="e">
        <f>IF(NOT(Table1[[#This Row],[Is Activation]]),(Table1[[#This Row],[Withdrawal Taken  ]]/Table1[[#This Row],[Assumed Contract Value ]]),0)</f>
        <v>#DIV/0!</v>
      </c>
      <c r="M11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4" s="5">
        <f>IF(NOT(Table1[[#This Row],[Has Lifetime Income Started]]),Table1[[#This Row],[Income Base]]*MAW,0)</f>
        <v>0</v>
      </c>
      <c r="O114" s="9" t="e">
        <f ca="1">IF(AND(Table1[[#This Row],[Has Lifetime Income Started]],Table1[[#This Row],[Is Anniversery]]),Table1[[#This Row],[Income Base]]*PIP,0)</f>
        <v>#DIV/0!</v>
      </c>
      <c r="P114" s="37" t="b">
        <f t="shared" si="19"/>
        <v>1</v>
      </c>
    </row>
    <row r="115" spans="1:16" x14ac:dyDescent="0.3">
      <c r="A115" s="34">
        <f t="shared" si="20"/>
        <v>107</v>
      </c>
      <c r="B115" s="29">
        <f t="shared" si="21"/>
        <v>53.5</v>
      </c>
      <c r="C115" s="36">
        <f t="shared" si="22"/>
        <v>0</v>
      </c>
      <c r="D115" s="36">
        <f t="shared" si="23"/>
        <v>0</v>
      </c>
      <c r="E115" s="36">
        <f>IF(Table1[[#This Row],[Assumed Contract Value ]]&gt;0.1,Table1[[#This Row],[Time From Valuation]]&gt;=Activation_Time,0)</f>
        <v>0</v>
      </c>
      <c r="F115" s="36">
        <v>0</v>
      </c>
      <c r="G115" s="36" t="b">
        <f>Table1[[#This Row],[Time From Valuation]]=INT(Table1[[#This Row],[Time From Valuation]])</f>
        <v>0</v>
      </c>
      <c r="H115" s="7">
        <f>IF((Table1[[#This Row],[Is Anniversery]]), Table1[[#This Row],[Assumed Contract Value ]],0)</f>
        <v>0</v>
      </c>
      <c r="I115" s="7">
        <f ca="1">IF(NOT(Table1[[#This Row],[Is Activation]]),OFFSET(Table1[[#This Row],[Income Credit Base]],-1,0)+Table1[[#This Row],[Purchase Payments]]+Table1[[#This Row],[Income Credit]],0)</f>
        <v>0</v>
      </c>
      <c r="J115" s="7">
        <f>IF(AND(Table1[[#This Row],[Is Activation]]=FALSE,Table1[[#This Row],[Is Anniversery]]=TRUE),Table1[[#This Row],[Income Credit Base]]*ICP,0)</f>
        <v>0</v>
      </c>
      <c r="K11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5" s="42" t="e">
        <f>IF(NOT(Table1[[#This Row],[Is Activation]]),(Table1[[#This Row],[Withdrawal Taken  ]]/Table1[[#This Row],[Assumed Contract Value ]]),0)</f>
        <v>#DIV/0!</v>
      </c>
      <c r="M11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5" s="5">
        <f>IF(NOT(Table1[[#This Row],[Has Lifetime Income Started]]),Table1[[#This Row],[Income Base]]*MAW,0)</f>
        <v>0</v>
      </c>
      <c r="O115" s="9">
        <f>IF(AND(Table1[[#This Row],[Has Lifetime Income Started]],Table1[[#This Row],[Is Anniversery]]),Table1[[#This Row],[Income Base]]*PIP,0)</f>
        <v>0</v>
      </c>
      <c r="P115" s="37" t="b">
        <f t="shared" si="19"/>
        <v>1</v>
      </c>
    </row>
    <row r="116" spans="1:16" x14ac:dyDescent="0.3">
      <c r="A116" s="34">
        <f t="shared" si="20"/>
        <v>108</v>
      </c>
      <c r="B116" s="29">
        <f t="shared" si="21"/>
        <v>54</v>
      </c>
      <c r="C116" s="36">
        <f t="shared" si="22"/>
        <v>0</v>
      </c>
      <c r="D116" s="36">
        <f t="shared" si="23"/>
        <v>0</v>
      </c>
      <c r="E116" s="36">
        <f>IF(Table1[[#This Row],[Assumed Contract Value ]]&gt;0.1,Table1[[#This Row],[Time From Valuation]]&gt;=Activation_Time,0)</f>
        <v>0</v>
      </c>
      <c r="F116" s="36">
        <v>0</v>
      </c>
      <c r="G116" s="36" t="b">
        <f>Table1[[#This Row],[Time From Valuation]]=INT(Table1[[#This Row],[Time From Valuation]])</f>
        <v>1</v>
      </c>
      <c r="H116" s="7">
        <f>IF((Table1[[#This Row],[Is Anniversery]]), Table1[[#This Row],[Assumed Contract Value ]],0)</f>
        <v>0</v>
      </c>
      <c r="I116" s="7">
        <f ca="1">IF(NOT(Table1[[#This Row],[Is Activation]]),OFFSET(Table1[[#This Row],[Income Credit Base]],-1,0)+Table1[[#This Row],[Purchase Payments]]+Table1[[#This Row],[Income Credit]],0)</f>
        <v>0</v>
      </c>
      <c r="J116" s="7">
        <f>IF(AND(Table1[[#This Row],[Is Activation]]=FALSE,Table1[[#This Row],[Is Anniversery]]=TRUE),Table1[[#This Row],[Income Credit Base]]*ICP,0)</f>
        <v>0</v>
      </c>
      <c r="K11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6" s="42" t="e">
        <f>IF(NOT(Table1[[#This Row],[Is Activation]]),(Table1[[#This Row],[Withdrawal Taken  ]]/Table1[[#This Row],[Assumed Contract Value ]]),0)</f>
        <v>#DIV/0!</v>
      </c>
      <c r="M11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6" s="5">
        <f>IF(NOT(Table1[[#This Row],[Has Lifetime Income Started]]),Table1[[#This Row],[Income Base]]*MAW,0)</f>
        <v>0</v>
      </c>
      <c r="O116" s="9" t="e">
        <f ca="1">IF(AND(Table1[[#This Row],[Has Lifetime Income Started]],Table1[[#This Row],[Is Anniversery]]),Table1[[#This Row],[Income Base]]*PIP,0)</f>
        <v>#DIV/0!</v>
      </c>
      <c r="P116" s="37" t="b">
        <f t="shared" si="19"/>
        <v>1</v>
      </c>
    </row>
    <row r="117" spans="1:16" x14ac:dyDescent="0.3">
      <c r="A117" s="34">
        <f t="shared" si="20"/>
        <v>109</v>
      </c>
      <c r="B117" s="29">
        <f t="shared" si="21"/>
        <v>54.5</v>
      </c>
      <c r="C117" s="36">
        <f t="shared" si="22"/>
        <v>0</v>
      </c>
      <c r="D117" s="36">
        <f t="shared" si="23"/>
        <v>0</v>
      </c>
      <c r="E117" s="36">
        <f>IF(Table1[[#This Row],[Assumed Contract Value ]]&gt;0.1,Table1[[#This Row],[Time From Valuation]]&gt;=Activation_Time,0)</f>
        <v>0</v>
      </c>
      <c r="F117" s="36">
        <v>0</v>
      </c>
      <c r="G117" s="36" t="b">
        <f>Table1[[#This Row],[Time From Valuation]]=INT(Table1[[#This Row],[Time From Valuation]])</f>
        <v>0</v>
      </c>
      <c r="H117" s="7">
        <f>IF((Table1[[#This Row],[Is Anniversery]]), Table1[[#This Row],[Assumed Contract Value ]],0)</f>
        <v>0</v>
      </c>
      <c r="I117" s="7">
        <f ca="1">IF(NOT(Table1[[#This Row],[Is Activation]]),OFFSET(Table1[[#This Row],[Income Credit Base]],-1,0)+Table1[[#This Row],[Purchase Payments]]+Table1[[#This Row],[Income Credit]],0)</f>
        <v>0</v>
      </c>
      <c r="J117" s="7">
        <f>IF(AND(Table1[[#This Row],[Is Activation]]=FALSE,Table1[[#This Row],[Is Anniversery]]=TRUE),Table1[[#This Row],[Income Credit Base]]*ICP,0)</f>
        <v>0</v>
      </c>
      <c r="K11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7" s="42" t="e">
        <f>IF(NOT(Table1[[#This Row],[Is Activation]]),(Table1[[#This Row],[Withdrawal Taken  ]]/Table1[[#This Row],[Assumed Contract Value ]]),0)</f>
        <v>#DIV/0!</v>
      </c>
      <c r="M11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7" s="5">
        <f>IF(NOT(Table1[[#This Row],[Has Lifetime Income Started]]),Table1[[#This Row],[Income Base]]*MAW,0)</f>
        <v>0</v>
      </c>
      <c r="O117" s="9">
        <f>IF(AND(Table1[[#This Row],[Has Lifetime Income Started]],Table1[[#This Row],[Is Anniversery]]),Table1[[#This Row],[Income Base]]*PIP,0)</f>
        <v>0</v>
      </c>
      <c r="P117" s="37" t="b">
        <f t="shared" si="19"/>
        <v>1</v>
      </c>
    </row>
    <row r="118" spans="1:16" x14ac:dyDescent="0.3">
      <c r="A118" s="34">
        <f t="shared" si="20"/>
        <v>110</v>
      </c>
      <c r="B118" s="29">
        <f t="shared" si="21"/>
        <v>55</v>
      </c>
      <c r="C118" s="36">
        <f t="shared" si="22"/>
        <v>0</v>
      </c>
      <c r="D118" s="36">
        <f t="shared" si="23"/>
        <v>0</v>
      </c>
      <c r="E118" s="36">
        <f>IF(Table1[[#This Row],[Assumed Contract Value ]]&gt;0.1,Table1[[#This Row],[Time From Valuation]]&gt;=Activation_Time,0)</f>
        <v>0</v>
      </c>
      <c r="F118" s="36">
        <v>0</v>
      </c>
      <c r="G118" s="36" t="b">
        <f>Table1[[#This Row],[Time From Valuation]]=INT(Table1[[#This Row],[Time From Valuation]])</f>
        <v>1</v>
      </c>
      <c r="H118" s="7">
        <f>IF((Table1[[#This Row],[Is Anniversery]]), Table1[[#This Row],[Assumed Contract Value ]],0)</f>
        <v>0</v>
      </c>
      <c r="I118" s="7">
        <f ca="1">IF(NOT(Table1[[#This Row],[Is Activation]]),OFFSET(Table1[[#This Row],[Income Credit Base]],-1,0)+Table1[[#This Row],[Purchase Payments]]+Table1[[#This Row],[Income Credit]],0)</f>
        <v>0</v>
      </c>
      <c r="J118" s="7">
        <f>IF(AND(Table1[[#This Row],[Is Activation]]=FALSE,Table1[[#This Row],[Is Anniversery]]=TRUE),Table1[[#This Row],[Income Credit Base]]*ICP,0)</f>
        <v>0</v>
      </c>
      <c r="K11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8" s="42" t="e">
        <f>IF(NOT(Table1[[#This Row],[Is Activation]]),(Table1[[#This Row],[Withdrawal Taken  ]]/Table1[[#This Row],[Assumed Contract Value ]]),0)</f>
        <v>#DIV/0!</v>
      </c>
      <c r="M11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8" s="5">
        <f>IF(NOT(Table1[[#This Row],[Has Lifetime Income Started]]),Table1[[#This Row],[Income Base]]*MAW,0)</f>
        <v>0</v>
      </c>
      <c r="O118" s="9" t="e">
        <f ca="1">IF(AND(Table1[[#This Row],[Has Lifetime Income Started]],Table1[[#This Row],[Is Anniversery]]),Table1[[#This Row],[Income Base]]*PIP,0)</f>
        <v>#DIV/0!</v>
      </c>
      <c r="P118" s="37" t="b">
        <f t="shared" si="19"/>
        <v>1</v>
      </c>
    </row>
    <row r="119" spans="1:16" x14ac:dyDescent="0.3">
      <c r="A119" s="34">
        <f t="shared" si="20"/>
        <v>111</v>
      </c>
      <c r="B119" s="29">
        <f t="shared" si="21"/>
        <v>55.5</v>
      </c>
      <c r="C119" s="36">
        <f t="shared" si="22"/>
        <v>0</v>
      </c>
      <c r="D119" s="36">
        <f t="shared" si="23"/>
        <v>0</v>
      </c>
      <c r="E119" s="36">
        <f>IF(Table1[[#This Row],[Assumed Contract Value ]]&gt;0.1,Table1[[#This Row],[Time From Valuation]]&gt;=Activation_Time,0)</f>
        <v>0</v>
      </c>
      <c r="F119" s="36">
        <v>0</v>
      </c>
      <c r="G119" s="36" t="b">
        <f>Table1[[#This Row],[Time From Valuation]]=INT(Table1[[#This Row],[Time From Valuation]])</f>
        <v>0</v>
      </c>
      <c r="H119" s="7">
        <f>IF((Table1[[#This Row],[Is Anniversery]]), Table1[[#This Row],[Assumed Contract Value ]],0)</f>
        <v>0</v>
      </c>
      <c r="I119" s="7">
        <f ca="1">IF(NOT(Table1[[#This Row],[Is Activation]]),OFFSET(Table1[[#This Row],[Income Credit Base]],-1,0)+Table1[[#This Row],[Purchase Payments]]+Table1[[#This Row],[Income Credit]],0)</f>
        <v>0</v>
      </c>
      <c r="J119" s="7">
        <f>IF(AND(Table1[[#This Row],[Is Activation]]=FALSE,Table1[[#This Row],[Is Anniversery]]=TRUE),Table1[[#This Row],[Income Credit Base]]*ICP,0)</f>
        <v>0</v>
      </c>
      <c r="K11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19" s="42" t="e">
        <f>IF(NOT(Table1[[#This Row],[Is Activation]]),(Table1[[#This Row],[Withdrawal Taken  ]]/Table1[[#This Row],[Assumed Contract Value ]]),0)</f>
        <v>#DIV/0!</v>
      </c>
      <c r="M11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9" s="5">
        <f>IF(NOT(Table1[[#This Row],[Has Lifetime Income Started]]),Table1[[#This Row],[Income Base]]*MAW,0)</f>
        <v>0</v>
      </c>
      <c r="O119" s="9">
        <f>IF(AND(Table1[[#This Row],[Has Lifetime Income Started]],Table1[[#This Row],[Is Anniversery]]),Table1[[#This Row],[Income Base]]*PIP,0)</f>
        <v>0</v>
      </c>
      <c r="P119" s="37" t="b">
        <f t="shared" si="19"/>
        <v>1</v>
      </c>
    </row>
    <row r="120" spans="1:16" x14ac:dyDescent="0.3">
      <c r="A120" s="34">
        <f t="shared" si="20"/>
        <v>112</v>
      </c>
      <c r="B120" s="29">
        <f t="shared" si="21"/>
        <v>56</v>
      </c>
      <c r="C120" s="36">
        <f t="shared" si="22"/>
        <v>0</v>
      </c>
      <c r="D120" s="36">
        <f t="shared" si="23"/>
        <v>0</v>
      </c>
      <c r="E120" s="36">
        <f>IF(Table1[[#This Row],[Assumed Contract Value ]]&gt;0.1,Table1[[#This Row],[Time From Valuation]]&gt;=Activation_Time,0)</f>
        <v>0</v>
      </c>
      <c r="F120" s="36">
        <v>0</v>
      </c>
      <c r="G120" s="36" t="b">
        <f>Table1[[#This Row],[Time From Valuation]]=INT(Table1[[#This Row],[Time From Valuation]])</f>
        <v>1</v>
      </c>
      <c r="H120" s="7">
        <f>IF((Table1[[#This Row],[Is Anniversery]]), Table1[[#This Row],[Assumed Contract Value ]],0)</f>
        <v>0</v>
      </c>
      <c r="I120" s="7">
        <f ca="1">IF(NOT(Table1[[#This Row],[Is Activation]]),OFFSET(Table1[[#This Row],[Income Credit Base]],-1,0)+Table1[[#This Row],[Purchase Payments]]+Table1[[#This Row],[Income Credit]],0)</f>
        <v>0</v>
      </c>
      <c r="J120" s="7">
        <f>IF(AND(Table1[[#This Row],[Is Activation]]=FALSE,Table1[[#This Row],[Is Anniversery]]=TRUE),Table1[[#This Row],[Income Credit Base]]*ICP,0)</f>
        <v>0</v>
      </c>
      <c r="K12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0" s="42" t="e">
        <f>IF(NOT(Table1[[#This Row],[Is Activation]]),(Table1[[#This Row],[Withdrawal Taken  ]]/Table1[[#This Row],[Assumed Contract Value ]]),0)</f>
        <v>#DIV/0!</v>
      </c>
      <c r="M12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0" s="5">
        <f>IF(NOT(Table1[[#This Row],[Has Lifetime Income Started]]),Table1[[#This Row],[Income Base]]*MAW,0)</f>
        <v>0</v>
      </c>
      <c r="O120" s="9" t="e">
        <f ca="1">IF(AND(Table1[[#This Row],[Has Lifetime Income Started]],Table1[[#This Row],[Is Anniversery]]),Table1[[#This Row],[Income Base]]*PIP,0)</f>
        <v>#DIV/0!</v>
      </c>
      <c r="P120" s="37" t="b">
        <f t="shared" si="19"/>
        <v>1</v>
      </c>
    </row>
    <row r="121" spans="1:16" x14ac:dyDescent="0.3">
      <c r="A121" s="34">
        <f t="shared" si="20"/>
        <v>113</v>
      </c>
      <c r="B121" s="29">
        <f t="shared" si="21"/>
        <v>56.5</v>
      </c>
      <c r="C121" s="36">
        <f t="shared" si="22"/>
        <v>0</v>
      </c>
      <c r="D121" s="36">
        <f t="shared" si="23"/>
        <v>0</v>
      </c>
      <c r="E121" s="36">
        <f>IF(Table1[[#This Row],[Assumed Contract Value ]]&gt;0.1,Table1[[#This Row],[Time From Valuation]]&gt;=Activation_Time,0)</f>
        <v>0</v>
      </c>
      <c r="F121" s="36">
        <v>0</v>
      </c>
      <c r="G121" s="36" t="b">
        <f>Table1[[#This Row],[Time From Valuation]]=INT(Table1[[#This Row],[Time From Valuation]])</f>
        <v>0</v>
      </c>
      <c r="H121" s="7">
        <f>IF((Table1[[#This Row],[Is Anniversery]]), Table1[[#This Row],[Assumed Contract Value ]],0)</f>
        <v>0</v>
      </c>
      <c r="I121" s="7">
        <f ca="1">IF(NOT(Table1[[#This Row],[Is Activation]]),OFFSET(Table1[[#This Row],[Income Credit Base]],-1,0)+Table1[[#This Row],[Purchase Payments]]+Table1[[#This Row],[Income Credit]],0)</f>
        <v>0</v>
      </c>
      <c r="J121" s="7">
        <f>IF(AND(Table1[[#This Row],[Is Activation]]=FALSE,Table1[[#This Row],[Is Anniversery]]=TRUE),Table1[[#This Row],[Income Credit Base]]*ICP,0)</f>
        <v>0</v>
      </c>
      <c r="K12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1" s="42" t="e">
        <f>IF(NOT(Table1[[#This Row],[Is Activation]]),(Table1[[#This Row],[Withdrawal Taken  ]]/Table1[[#This Row],[Assumed Contract Value ]]),0)</f>
        <v>#DIV/0!</v>
      </c>
      <c r="M12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1" s="5">
        <f>IF(NOT(Table1[[#This Row],[Has Lifetime Income Started]]),Table1[[#This Row],[Income Base]]*MAW,0)</f>
        <v>0</v>
      </c>
      <c r="O121" s="9">
        <f>IF(AND(Table1[[#This Row],[Has Lifetime Income Started]],Table1[[#This Row],[Is Anniversery]]),Table1[[#This Row],[Income Base]]*PIP,0)</f>
        <v>0</v>
      </c>
      <c r="P121" s="37" t="b">
        <f t="shared" si="19"/>
        <v>1</v>
      </c>
    </row>
    <row r="122" spans="1:16" x14ac:dyDescent="0.3">
      <c r="A122" s="34">
        <f t="shared" si="20"/>
        <v>114</v>
      </c>
      <c r="B122" s="29">
        <f t="shared" si="21"/>
        <v>57</v>
      </c>
      <c r="C122" s="36">
        <f t="shared" si="22"/>
        <v>0</v>
      </c>
      <c r="D122" s="36">
        <f t="shared" si="23"/>
        <v>0</v>
      </c>
      <c r="E122" s="36">
        <f>IF(Table1[[#This Row],[Assumed Contract Value ]]&gt;0.1,Table1[[#This Row],[Time From Valuation]]&gt;=Activation_Time,0)</f>
        <v>0</v>
      </c>
      <c r="F122" s="36">
        <v>0</v>
      </c>
      <c r="G122" s="36" t="b">
        <f>Table1[[#This Row],[Time From Valuation]]=INT(Table1[[#This Row],[Time From Valuation]])</f>
        <v>1</v>
      </c>
      <c r="H122" s="7">
        <f>IF((Table1[[#This Row],[Is Anniversery]]), Table1[[#This Row],[Assumed Contract Value ]],0)</f>
        <v>0</v>
      </c>
      <c r="I122" s="7">
        <f ca="1">IF(NOT(Table1[[#This Row],[Is Activation]]),OFFSET(Table1[[#This Row],[Income Credit Base]],-1,0)+Table1[[#This Row],[Purchase Payments]]+Table1[[#This Row],[Income Credit]],0)</f>
        <v>0</v>
      </c>
      <c r="J122" s="7">
        <f>IF(AND(Table1[[#This Row],[Is Activation]]=FALSE,Table1[[#This Row],[Is Anniversery]]=TRUE),Table1[[#This Row],[Income Credit Base]]*ICP,0)</f>
        <v>0</v>
      </c>
      <c r="K12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2" s="42" t="e">
        <f>IF(NOT(Table1[[#This Row],[Is Activation]]),(Table1[[#This Row],[Withdrawal Taken  ]]/Table1[[#This Row],[Assumed Contract Value ]]),0)</f>
        <v>#DIV/0!</v>
      </c>
      <c r="M12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2" s="5">
        <f>IF(NOT(Table1[[#This Row],[Has Lifetime Income Started]]),Table1[[#This Row],[Income Base]]*MAW,0)</f>
        <v>0</v>
      </c>
      <c r="O122" s="9" t="e">
        <f ca="1">IF(AND(Table1[[#This Row],[Has Lifetime Income Started]],Table1[[#This Row],[Is Anniversery]]),Table1[[#This Row],[Income Base]]*PIP,0)</f>
        <v>#DIV/0!</v>
      </c>
      <c r="P122" s="37" t="b">
        <f t="shared" si="19"/>
        <v>1</v>
      </c>
    </row>
    <row r="123" spans="1:16" x14ac:dyDescent="0.3">
      <c r="A123" s="34">
        <f t="shared" si="20"/>
        <v>115</v>
      </c>
      <c r="B123" s="29">
        <f t="shared" si="21"/>
        <v>57.5</v>
      </c>
      <c r="C123" s="36">
        <f t="shared" si="22"/>
        <v>0</v>
      </c>
      <c r="D123" s="36">
        <f t="shared" si="23"/>
        <v>0</v>
      </c>
      <c r="E123" s="36">
        <f>IF(Table1[[#This Row],[Assumed Contract Value ]]&gt;0.1,Table1[[#This Row],[Time From Valuation]]&gt;=Activation_Time,0)</f>
        <v>0</v>
      </c>
      <c r="F123" s="36">
        <v>0</v>
      </c>
      <c r="G123" s="36" t="b">
        <f>Table1[[#This Row],[Time From Valuation]]=INT(Table1[[#This Row],[Time From Valuation]])</f>
        <v>0</v>
      </c>
      <c r="H123" s="7">
        <f>IF((Table1[[#This Row],[Is Anniversery]]), Table1[[#This Row],[Assumed Contract Value ]],0)</f>
        <v>0</v>
      </c>
      <c r="I123" s="7">
        <f ca="1">IF(NOT(Table1[[#This Row],[Is Activation]]),OFFSET(Table1[[#This Row],[Income Credit Base]],-1,0)+Table1[[#This Row],[Purchase Payments]]+Table1[[#This Row],[Income Credit]],0)</f>
        <v>0</v>
      </c>
      <c r="J123" s="7">
        <f>IF(AND(Table1[[#This Row],[Is Activation]]=FALSE,Table1[[#This Row],[Is Anniversery]]=TRUE),Table1[[#This Row],[Income Credit Base]]*ICP,0)</f>
        <v>0</v>
      </c>
      <c r="K12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3" s="42" t="e">
        <f>IF(NOT(Table1[[#This Row],[Is Activation]]),(Table1[[#This Row],[Withdrawal Taken  ]]/Table1[[#This Row],[Assumed Contract Value ]]),0)</f>
        <v>#DIV/0!</v>
      </c>
      <c r="M12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3" s="5">
        <f>IF(NOT(Table1[[#This Row],[Has Lifetime Income Started]]),Table1[[#This Row],[Income Base]]*MAW,0)</f>
        <v>0</v>
      </c>
      <c r="O123" s="9">
        <f>IF(AND(Table1[[#This Row],[Has Lifetime Income Started]],Table1[[#This Row],[Is Anniversery]]),Table1[[#This Row],[Income Base]]*PIP,0)</f>
        <v>0</v>
      </c>
      <c r="P123" s="37" t="b">
        <f t="shared" si="19"/>
        <v>1</v>
      </c>
    </row>
    <row r="124" spans="1:16" x14ac:dyDescent="0.3">
      <c r="A124" s="34">
        <f t="shared" si="20"/>
        <v>116</v>
      </c>
      <c r="B124" s="29">
        <f t="shared" si="21"/>
        <v>58</v>
      </c>
      <c r="C124" s="36">
        <f t="shared" si="22"/>
        <v>0</v>
      </c>
      <c r="D124" s="36">
        <f t="shared" si="23"/>
        <v>0</v>
      </c>
      <c r="E124" s="36">
        <f>IF(Table1[[#This Row],[Assumed Contract Value ]]&gt;0.1,Table1[[#This Row],[Time From Valuation]]&gt;=Activation_Time,0)</f>
        <v>0</v>
      </c>
      <c r="F124" s="36">
        <v>0</v>
      </c>
      <c r="G124" s="36" t="b">
        <f>Table1[[#This Row],[Time From Valuation]]=INT(Table1[[#This Row],[Time From Valuation]])</f>
        <v>1</v>
      </c>
      <c r="H124" s="7">
        <f>IF((Table1[[#This Row],[Is Anniversery]]), Table1[[#This Row],[Assumed Contract Value ]],0)</f>
        <v>0</v>
      </c>
      <c r="I124" s="7">
        <f ca="1">IF(NOT(Table1[[#This Row],[Is Activation]]),OFFSET(Table1[[#This Row],[Income Credit Base]],-1,0)+Table1[[#This Row],[Purchase Payments]]+Table1[[#This Row],[Income Credit]],0)</f>
        <v>0</v>
      </c>
      <c r="J124" s="7">
        <f>IF(AND(Table1[[#This Row],[Is Activation]]=FALSE,Table1[[#This Row],[Is Anniversery]]=TRUE),Table1[[#This Row],[Income Credit Base]]*ICP,0)</f>
        <v>0</v>
      </c>
      <c r="K12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4" s="42" t="e">
        <f>IF(NOT(Table1[[#This Row],[Is Activation]]),(Table1[[#This Row],[Withdrawal Taken  ]]/Table1[[#This Row],[Assumed Contract Value ]]),0)</f>
        <v>#DIV/0!</v>
      </c>
      <c r="M12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4" s="5">
        <f>IF(NOT(Table1[[#This Row],[Has Lifetime Income Started]]),Table1[[#This Row],[Income Base]]*MAW,0)</f>
        <v>0</v>
      </c>
      <c r="O124" s="9" t="e">
        <f ca="1">IF(AND(Table1[[#This Row],[Has Lifetime Income Started]],Table1[[#This Row],[Is Anniversery]]),Table1[[#This Row],[Income Base]]*PIP,0)</f>
        <v>#DIV/0!</v>
      </c>
      <c r="P124" s="37" t="b">
        <f t="shared" si="19"/>
        <v>1</v>
      </c>
    </row>
    <row r="125" spans="1:16" x14ac:dyDescent="0.3">
      <c r="A125" s="34">
        <f t="shared" si="20"/>
        <v>117</v>
      </c>
      <c r="B125" s="29">
        <f t="shared" si="21"/>
        <v>58.5</v>
      </c>
      <c r="C125" s="36">
        <f t="shared" si="22"/>
        <v>0</v>
      </c>
      <c r="D125" s="36">
        <f t="shared" si="23"/>
        <v>0</v>
      </c>
      <c r="E125" s="36">
        <f>IF(Table1[[#This Row],[Assumed Contract Value ]]&gt;0.1,Table1[[#This Row],[Time From Valuation]]&gt;=Activation_Time,0)</f>
        <v>0</v>
      </c>
      <c r="F125" s="36">
        <v>0</v>
      </c>
      <c r="G125" s="36" t="b">
        <f>Table1[[#This Row],[Time From Valuation]]=INT(Table1[[#This Row],[Time From Valuation]])</f>
        <v>0</v>
      </c>
      <c r="H125" s="7">
        <f>IF((Table1[[#This Row],[Is Anniversery]]), Table1[[#This Row],[Assumed Contract Value ]],0)</f>
        <v>0</v>
      </c>
      <c r="I125" s="7">
        <f ca="1">IF(NOT(Table1[[#This Row],[Is Activation]]),OFFSET(Table1[[#This Row],[Income Credit Base]],-1,0)+Table1[[#This Row],[Purchase Payments]]+Table1[[#This Row],[Income Credit]],0)</f>
        <v>0</v>
      </c>
      <c r="J125" s="7">
        <f>IF(AND(Table1[[#This Row],[Is Activation]]=FALSE,Table1[[#This Row],[Is Anniversery]]=TRUE),Table1[[#This Row],[Income Credit Base]]*ICP,0)</f>
        <v>0</v>
      </c>
      <c r="K12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5" s="42" t="e">
        <f>IF(NOT(Table1[[#This Row],[Is Activation]]),(Table1[[#This Row],[Withdrawal Taken  ]]/Table1[[#This Row],[Assumed Contract Value ]]),0)</f>
        <v>#DIV/0!</v>
      </c>
      <c r="M12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5" s="5">
        <f>IF(NOT(Table1[[#This Row],[Has Lifetime Income Started]]),Table1[[#This Row],[Income Base]]*MAW,0)</f>
        <v>0</v>
      </c>
      <c r="O125" s="9">
        <f>IF(AND(Table1[[#This Row],[Has Lifetime Income Started]],Table1[[#This Row],[Is Anniversery]]),Table1[[#This Row],[Income Base]]*PIP,0)</f>
        <v>0</v>
      </c>
      <c r="P125" s="37" t="b">
        <f t="shared" si="19"/>
        <v>1</v>
      </c>
    </row>
    <row r="126" spans="1:16" x14ac:dyDescent="0.3">
      <c r="A126" s="34">
        <f t="shared" si="20"/>
        <v>118</v>
      </c>
      <c r="B126" s="29">
        <f t="shared" si="21"/>
        <v>59</v>
      </c>
      <c r="C126" s="36">
        <f t="shared" si="22"/>
        <v>0</v>
      </c>
      <c r="D126" s="36">
        <f t="shared" si="23"/>
        <v>0</v>
      </c>
      <c r="E126" s="36">
        <f>IF(Table1[[#This Row],[Assumed Contract Value ]]&gt;0.1,Table1[[#This Row],[Time From Valuation]]&gt;=Activation_Time,0)</f>
        <v>0</v>
      </c>
      <c r="F126" s="36">
        <v>0</v>
      </c>
      <c r="G126" s="36" t="b">
        <f>Table1[[#This Row],[Time From Valuation]]=INT(Table1[[#This Row],[Time From Valuation]])</f>
        <v>1</v>
      </c>
      <c r="H126" s="7">
        <f>IF((Table1[[#This Row],[Is Anniversery]]), Table1[[#This Row],[Assumed Contract Value ]],0)</f>
        <v>0</v>
      </c>
      <c r="I126" s="7">
        <f ca="1">IF(NOT(Table1[[#This Row],[Is Activation]]),OFFSET(Table1[[#This Row],[Income Credit Base]],-1,0)+Table1[[#This Row],[Purchase Payments]]+Table1[[#This Row],[Income Credit]],0)</f>
        <v>0</v>
      </c>
      <c r="J126" s="7">
        <f>IF(AND(Table1[[#This Row],[Is Activation]]=FALSE,Table1[[#This Row],[Is Anniversery]]=TRUE),Table1[[#This Row],[Income Credit Base]]*ICP,0)</f>
        <v>0</v>
      </c>
      <c r="K12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6" s="42" t="e">
        <f>IF(NOT(Table1[[#This Row],[Is Activation]]),(Table1[[#This Row],[Withdrawal Taken  ]]/Table1[[#This Row],[Assumed Contract Value ]]),0)</f>
        <v>#DIV/0!</v>
      </c>
      <c r="M12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6" s="5">
        <f>IF(NOT(Table1[[#This Row],[Has Lifetime Income Started]]),Table1[[#This Row],[Income Base]]*MAW,0)</f>
        <v>0</v>
      </c>
      <c r="O126" s="9" t="e">
        <f ca="1">IF(AND(Table1[[#This Row],[Has Lifetime Income Started]],Table1[[#This Row],[Is Anniversery]]),Table1[[#This Row],[Income Base]]*PIP,0)</f>
        <v>#DIV/0!</v>
      </c>
      <c r="P126" s="37" t="b">
        <f t="shared" si="19"/>
        <v>1</v>
      </c>
    </row>
    <row r="127" spans="1:16" x14ac:dyDescent="0.3">
      <c r="A127" s="34">
        <f t="shared" si="20"/>
        <v>119</v>
      </c>
      <c r="B127" s="29">
        <f t="shared" si="21"/>
        <v>59.5</v>
      </c>
      <c r="C127" s="36">
        <f t="shared" si="22"/>
        <v>0</v>
      </c>
      <c r="D127" s="36">
        <f t="shared" si="23"/>
        <v>0</v>
      </c>
      <c r="E127" s="36">
        <f>IF(Table1[[#This Row],[Assumed Contract Value ]]&gt;0.1,Table1[[#This Row],[Time From Valuation]]&gt;=Activation_Time,0)</f>
        <v>0</v>
      </c>
      <c r="F127" s="36">
        <v>0</v>
      </c>
      <c r="G127" s="36" t="b">
        <f>Table1[[#This Row],[Time From Valuation]]=INT(Table1[[#This Row],[Time From Valuation]])</f>
        <v>0</v>
      </c>
      <c r="H127" s="7">
        <f>IF((Table1[[#This Row],[Is Anniversery]]), Table1[[#This Row],[Assumed Contract Value ]],0)</f>
        <v>0</v>
      </c>
      <c r="I127" s="7">
        <f ca="1">IF(NOT(Table1[[#This Row],[Is Activation]]),OFFSET(Table1[[#This Row],[Income Credit Base]],-1,0)+Table1[[#This Row],[Purchase Payments]]+Table1[[#This Row],[Income Credit]],0)</f>
        <v>0</v>
      </c>
      <c r="J127" s="7">
        <f>IF(AND(Table1[[#This Row],[Is Activation]]=FALSE,Table1[[#This Row],[Is Anniversery]]=TRUE),Table1[[#This Row],[Income Credit Base]]*ICP,0)</f>
        <v>0</v>
      </c>
      <c r="K12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7" s="42" t="e">
        <f>IF(NOT(Table1[[#This Row],[Is Activation]]),(Table1[[#This Row],[Withdrawal Taken  ]]/Table1[[#This Row],[Assumed Contract Value ]]),0)</f>
        <v>#DIV/0!</v>
      </c>
      <c r="M12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7" s="5">
        <f>IF(NOT(Table1[[#This Row],[Has Lifetime Income Started]]),Table1[[#This Row],[Income Base]]*MAW,0)</f>
        <v>0</v>
      </c>
      <c r="O127" s="9">
        <f>IF(AND(Table1[[#This Row],[Has Lifetime Income Started]],Table1[[#This Row],[Is Anniversery]]),Table1[[#This Row],[Income Base]]*PIP,0)</f>
        <v>0</v>
      </c>
      <c r="P127" s="37" t="b">
        <f t="shared" si="19"/>
        <v>1</v>
      </c>
    </row>
    <row r="128" spans="1:16" x14ac:dyDescent="0.3">
      <c r="A128" s="34">
        <f t="shared" si="20"/>
        <v>120</v>
      </c>
      <c r="B128" s="29">
        <f t="shared" si="21"/>
        <v>60</v>
      </c>
      <c r="C128" s="36">
        <f t="shared" si="22"/>
        <v>0</v>
      </c>
      <c r="D128" s="36">
        <f t="shared" si="23"/>
        <v>0</v>
      </c>
      <c r="E128" s="36">
        <f>IF(Table1[[#This Row],[Assumed Contract Value ]]&gt;0.1,Table1[[#This Row],[Time From Valuation]]&gt;=Activation_Time,0)</f>
        <v>0</v>
      </c>
      <c r="F128" s="36">
        <v>0</v>
      </c>
      <c r="G128" s="36" t="b">
        <f>Table1[[#This Row],[Time From Valuation]]=INT(Table1[[#This Row],[Time From Valuation]])</f>
        <v>1</v>
      </c>
      <c r="H128" s="7">
        <f>IF((Table1[[#This Row],[Is Anniversery]]), Table1[[#This Row],[Assumed Contract Value ]],0)</f>
        <v>0</v>
      </c>
      <c r="I128" s="7">
        <f ca="1">IF(NOT(Table1[[#This Row],[Is Activation]]),OFFSET(Table1[[#This Row],[Income Credit Base]],-1,0)+Table1[[#This Row],[Purchase Payments]]+Table1[[#This Row],[Income Credit]],0)</f>
        <v>0</v>
      </c>
      <c r="J128" s="7">
        <f>IF(AND(Table1[[#This Row],[Is Activation]]=FALSE,Table1[[#This Row],[Is Anniversery]]=TRUE),Table1[[#This Row],[Income Credit Base]]*ICP,0)</f>
        <v>0</v>
      </c>
      <c r="K12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8" s="42" t="e">
        <f>IF(NOT(Table1[[#This Row],[Is Activation]]),(Table1[[#This Row],[Withdrawal Taken  ]]/Table1[[#This Row],[Assumed Contract Value ]]),0)</f>
        <v>#DIV/0!</v>
      </c>
      <c r="M12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8" s="5">
        <f>IF(NOT(Table1[[#This Row],[Has Lifetime Income Started]]),Table1[[#This Row],[Income Base]]*MAW,0)</f>
        <v>0</v>
      </c>
      <c r="O128" s="9" t="e">
        <f ca="1">IF(AND(Table1[[#This Row],[Has Lifetime Income Started]],Table1[[#This Row],[Is Anniversery]]),Table1[[#This Row],[Income Base]]*PIP,0)</f>
        <v>#DIV/0!</v>
      </c>
      <c r="P128" s="37" t="b">
        <f t="shared" si="19"/>
        <v>1</v>
      </c>
    </row>
    <row r="129" spans="1:16" x14ac:dyDescent="0.3">
      <c r="A129" s="34">
        <f t="shared" si="20"/>
        <v>121</v>
      </c>
      <c r="B129" s="29">
        <f t="shared" si="21"/>
        <v>60.5</v>
      </c>
      <c r="C129" s="36">
        <f t="shared" si="22"/>
        <v>0</v>
      </c>
      <c r="D129" s="36">
        <f t="shared" si="23"/>
        <v>0</v>
      </c>
      <c r="E129" s="36">
        <f>IF(Table1[[#This Row],[Assumed Contract Value ]]&gt;0.1,Table1[[#This Row],[Time From Valuation]]&gt;=Activation_Time,0)</f>
        <v>0</v>
      </c>
      <c r="F129" s="36">
        <v>0</v>
      </c>
      <c r="G129" s="36" t="b">
        <f>Table1[[#This Row],[Time From Valuation]]=INT(Table1[[#This Row],[Time From Valuation]])</f>
        <v>0</v>
      </c>
      <c r="H129" s="7">
        <f>IF((Table1[[#This Row],[Is Anniversery]]), Table1[[#This Row],[Assumed Contract Value ]],0)</f>
        <v>0</v>
      </c>
      <c r="I129" s="7">
        <f ca="1">IF(NOT(Table1[[#This Row],[Is Activation]]),OFFSET(Table1[[#This Row],[Income Credit Base]],-1,0)+Table1[[#This Row],[Purchase Payments]]+Table1[[#This Row],[Income Credit]],0)</f>
        <v>0</v>
      </c>
      <c r="J129" s="7">
        <f>IF(AND(Table1[[#This Row],[Is Activation]]=FALSE,Table1[[#This Row],[Is Anniversery]]=TRUE),Table1[[#This Row],[Income Credit Base]]*ICP,0)</f>
        <v>0</v>
      </c>
      <c r="K12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29" s="42" t="e">
        <f>IF(NOT(Table1[[#This Row],[Is Activation]]),(Table1[[#This Row],[Withdrawal Taken  ]]/Table1[[#This Row],[Assumed Contract Value ]]),0)</f>
        <v>#DIV/0!</v>
      </c>
      <c r="M12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9" s="5">
        <f>IF(NOT(Table1[[#This Row],[Has Lifetime Income Started]]),Table1[[#This Row],[Income Base]]*MAW,0)</f>
        <v>0</v>
      </c>
      <c r="O129" s="9">
        <f>IF(AND(Table1[[#This Row],[Has Lifetime Income Started]],Table1[[#This Row],[Is Anniversery]]),Table1[[#This Row],[Income Base]]*PIP,0)</f>
        <v>0</v>
      </c>
      <c r="P129" s="37" t="b">
        <f t="shared" si="19"/>
        <v>1</v>
      </c>
    </row>
    <row r="130" spans="1:16" x14ac:dyDescent="0.3">
      <c r="A130" s="34">
        <f t="shared" si="20"/>
        <v>122</v>
      </c>
      <c r="B130" s="29">
        <f t="shared" si="21"/>
        <v>61</v>
      </c>
      <c r="C130" s="36">
        <f t="shared" si="22"/>
        <v>0</v>
      </c>
      <c r="D130" s="36">
        <f t="shared" si="23"/>
        <v>0</v>
      </c>
      <c r="E130" s="36">
        <f>IF(Table1[[#This Row],[Assumed Contract Value ]]&gt;0.1,Table1[[#This Row],[Time From Valuation]]&gt;=Activation_Time,0)</f>
        <v>0</v>
      </c>
      <c r="F130" s="36">
        <v>0</v>
      </c>
      <c r="G130" s="36" t="b">
        <f>Table1[[#This Row],[Time From Valuation]]=INT(Table1[[#This Row],[Time From Valuation]])</f>
        <v>1</v>
      </c>
      <c r="H130" s="7">
        <f>IF((Table1[[#This Row],[Is Anniversery]]), Table1[[#This Row],[Assumed Contract Value ]],0)</f>
        <v>0</v>
      </c>
      <c r="I130" s="7">
        <f ca="1">IF(NOT(Table1[[#This Row],[Is Activation]]),OFFSET(Table1[[#This Row],[Income Credit Base]],-1,0)+Table1[[#This Row],[Purchase Payments]]+Table1[[#This Row],[Income Credit]],0)</f>
        <v>0</v>
      </c>
      <c r="J130" s="7">
        <f>IF(AND(Table1[[#This Row],[Is Activation]]=FALSE,Table1[[#This Row],[Is Anniversery]]=TRUE),Table1[[#This Row],[Income Credit Base]]*ICP,0)</f>
        <v>0</v>
      </c>
      <c r="K13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0" s="42" t="e">
        <f>IF(NOT(Table1[[#This Row],[Is Activation]]),(Table1[[#This Row],[Withdrawal Taken  ]]/Table1[[#This Row],[Assumed Contract Value ]]),0)</f>
        <v>#DIV/0!</v>
      </c>
      <c r="M13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0" s="5">
        <f>IF(NOT(Table1[[#This Row],[Has Lifetime Income Started]]),Table1[[#This Row],[Income Base]]*MAW,0)</f>
        <v>0</v>
      </c>
      <c r="O130" s="9" t="e">
        <f ca="1">IF(AND(Table1[[#This Row],[Has Lifetime Income Started]],Table1[[#This Row],[Is Anniversery]]),Table1[[#This Row],[Income Base]]*PIP,0)</f>
        <v>#DIV/0!</v>
      </c>
      <c r="P130" s="37" t="b">
        <f t="shared" si="19"/>
        <v>1</v>
      </c>
    </row>
    <row r="131" spans="1:16" x14ac:dyDescent="0.3">
      <c r="A131" s="34">
        <f t="shared" si="20"/>
        <v>123</v>
      </c>
      <c r="B131" s="29">
        <f t="shared" si="21"/>
        <v>61.5</v>
      </c>
      <c r="C131" s="36">
        <f t="shared" si="22"/>
        <v>0</v>
      </c>
      <c r="D131" s="36">
        <f t="shared" si="23"/>
        <v>0</v>
      </c>
      <c r="E131" s="36">
        <f>IF(Table1[[#This Row],[Assumed Contract Value ]]&gt;0.1,Table1[[#This Row],[Time From Valuation]]&gt;=Activation_Time,0)</f>
        <v>0</v>
      </c>
      <c r="F131" s="36">
        <v>0</v>
      </c>
      <c r="G131" s="36" t="b">
        <f>Table1[[#This Row],[Time From Valuation]]=INT(Table1[[#This Row],[Time From Valuation]])</f>
        <v>0</v>
      </c>
      <c r="H131" s="7">
        <f>IF((Table1[[#This Row],[Is Anniversery]]), Table1[[#This Row],[Assumed Contract Value ]],0)</f>
        <v>0</v>
      </c>
      <c r="I131" s="7">
        <f ca="1">IF(NOT(Table1[[#This Row],[Is Activation]]),OFFSET(Table1[[#This Row],[Income Credit Base]],-1,0)+Table1[[#This Row],[Purchase Payments]]+Table1[[#This Row],[Income Credit]],0)</f>
        <v>0</v>
      </c>
      <c r="J131" s="7">
        <f>IF(AND(Table1[[#This Row],[Is Activation]]=FALSE,Table1[[#This Row],[Is Anniversery]]=TRUE),Table1[[#This Row],[Income Credit Base]]*ICP,0)</f>
        <v>0</v>
      </c>
      <c r="K13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1" s="42" t="e">
        <f>IF(NOT(Table1[[#This Row],[Is Activation]]),(Table1[[#This Row],[Withdrawal Taken  ]]/Table1[[#This Row],[Assumed Contract Value ]]),0)</f>
        <v>#DIV/0!</v>
      </c>
      <c r="M13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1" s="5">
        <f>IF(NOT(Table1[[#This Row],[Has Lifetime Income Started]]),Table1[[#This Row],[Income Base]]*MAW,0)</f>
        <v>0</v>
      </c>
      <c r="O131" s="9">
        <f>IF(AND(Table1[[#This Row],[Has Lifetime Income Started]],Table1[[#This Row],[Is Anniversery]]),Table1[[#This Row],[Income Base]]*PIP,0)</f>
        <v>0</v>
      </c>
      <c r="P131" s="37" t="b">
        <f t="shared" si="19"/>
        <v>1</v>
      </c>
    </row>
    <row r="132" spans="1:16" x14ac:dyDescent="0.3">
      <c r="A132" s="34">
        <f t="shared" si="20"/>
        <v>124</v>
      </c>
      <c r="B132" s="29">
        <f t="shared" si="21"/>
        <v>62</v>
      </c>
      <c r="C132" s="36">
        <f t="shared" si="22"/>
        <v>0</v>
      </c>
      <c r="D132" s="36">
        <f t="shared" si="23"/>
        <v>0</v>
      </c>
      <c r="E132" s="36">
        <f>IF(Table1[[#This Row],[Assumed Contract Value ]]&gt;0.1,Table1[[#This Row],[Time From Valuation]]&gt;=Activation_Time,0)</f>
        <v>0</v>
      </c>
      <c r="F132" s="36">
        <v>0</v>
      </c>
      <c r="G132" s="36" t="b">
        <f>Table1[[#This Row],[Time From Valuation]]=INT(Table1[[#This Row],[Time From Valuation]])</f>
        <v>1</v>
      </c>
      <c r="H132" s="7">
        <f>IF((Table1[[#This Row],[Is Anniversery]]), Table1[[#This Row],[Assumed Contract Value ]],0)</f>
        <v>0</v>
      </c>
      <c r="I132" s="7">
        <f ca="1">IF(NOT(Table1[[#This Row],[Is Activation]]),OFFSET(Table1[[#This Row],[Income Credit Base]],-1,0)+Table1[[#This Row],[Purchase Payments]]+Table1[[#This Row],[Income Credit]],0)</f>
        <v>0</v>
      </c>
      <c r="J132" s="7">
        <f>IF(AND(Table1[[#This Row],[Is Activation]]=FALSE,Table1[[#This Row],[Is Anniversery]]=TRUE),Table1[[#This Row],[Income Credit Base]]*ICP,0)</f>
        <v>0</v>
      </c>
      <c r="K13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2" s="42" t="e">
        <f>IF(NOT(Table1[[#This Row],[Is Activation]]),(Table1[[#This Row],[Withdrawal Taken  ]]/Table1[[#This Row],[Assumed Contract Value ]]),0)</f>
        <v>#DIV/0!</v>
      </c>
      <c r="M13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2" s="5">
        <f>IF(NOT(Table1[[#This Row],[Has Lifetime Income Started]]),Table1[[#This Row],[Income Base]]*MAW,0)</f>
        <v>0</v>
      </c>
      <c r="O132" s="9" t="e">
        <f ca="1">IF(AND(Table1[[#This Row],[Has Lifetime Income Started]],Table1[[#This Row],[Is Anniversery]]),Table1[[#This Row],[Income Base]]*PIP,0)</f>
        <v>#DIV/0!</v>
      </c>
      <c r="P132" s="37" t="b">
        <f t="shared" si="19"/>
        <v>1</v>
      </c>
    </row>
    <row r="133" spans="1:16" x14ac:dyDescent="0.3">
      <c r="A133" s="34">
        <f t="shared" si="20"/>
        <v>125</v>
      </c>
      <c r="B133" s="29">
        <f t="shared" si="21"/>
        <v>62.5</v>
      </c>
      <c r="C133" s="36">
        <f t="shared" si="22"/>
        <v>0</v>
      </c>
      <c r="D133" s="36">
        <f t="shared" si="23"/>
        <v>0</v>
      </c>
      <c r="E133" s="36">
        <f>IF(Table1[[#This Row],[Assumed Contract Value ]]&gt;0.1,Table1[[#This Row],[Time From Valuation]]&gt;=Activation_Time,0)</f>
        <v>0</v>
      </c>
      <c r="F133" s="36">
        <v>0</v>
      </c>
      <c r="G133" s="36" t="b">
        <f>Table1[[#This Row],[Time From Valuation]]=INT(Table1[[#This Row],[Time From Valuation]])</f>
        <v>0</v>
      </c>
      <c r="H133" s="7">
        <f>IF((Table1[[#This Row],[Is Anniversery]]), Table1[[#This Row],[Assumed Contract Value ]],0)</f>
        <v>0</v>
      </c>
      <c r="I133" s="7">
        <f ca="1">IF(NOT(Table1[[#This Row],[Is Activation]]),OFFSET(Table1[[#This Row],[Income Credit Base]],-1,0)+Table1[[#This Row],[Purchase Payments]]+Table1[[#This Row],[Income Credit]],0)</f>
        <v>0</v>
      </c>
      <c r="J133" s="7">
        <f>IF(AND(Table1[[#This Row],[Is Activation]]=FALSE,Table1[[#This Row],[Is Anniversery]]=TRUE),Table1[[#This Row],[Income Credit Base]]*ICP,0)</f>
        <v>0</v>
      </c>
      <c r="K13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3" s="42" t="e">
        <f>IF(NOT(Table1[[#This Row],[Is Activation]]),(Table1[[#This Row],[Withdrawal Taken  ]]/Table1[[#This Row],[Assumed Contract Value ]]),0)</f>
        <v>#DIV/0!</v>
      </c>
      <c r="M13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3" s="5">
        <f>IF(NOT(Table1[[#This Row],[Has Lifetime Income Started]]),Table1[[#This Row],[Income Base]]*MAW,0)</f>
        <v>0</v>
      </c>
      <c r="O133" s="9">
        <f>IF(AND(Table1[[#This Row],[Has Lifetime Income Started]],Table1[[#This Row],[Is Anniversery]]),Table1[[#This Row],[Income Base]]*PIP,0)</f>
        <v>0</v>
      </c>
      <c r="P133" s="37" t="b">
        <f t="shared" si="19"/>
        <v>1</v>
      </c>
    </row>
    <row r="134" spans="1:16" x14ac:dyDescent="0.3">
      <c r="A134" s="34">
        <f t="shared" si="20"/>
        <v>126</v>
      </c>
      <c r="B134" s="29">
        <f t="shared" si="21"/>
        <v>63</v>
      </c>
      <c r="C134" s="36">
        <f t="shared" si="22"/>
        <v>0</v>
      </c>
      <c r="D134" s="36">
        <f t="shared" si="23"/>
        <v>0</v>
      </c>
      <c r="E134" s="36">
        <f>IF(Table1[[#This Row],[Assumed Contract Value ]]&gt;0.1,Table1[[#This Row],[Time From Valuation]]&gt;=Activation_Time,0)</f>
        <v>0</v>
      </c>
      <c r="F134" s="36">
        <v>0</v>
      </c>
      <c r="G134" s="36" t="b">
        <f>Table1[[#This Row],[Time From Valuation]]=INT(Table1[[#This Row],[Time From Valuation]])</f>
        <v>1</v>
      </c>
      <c r="H134" s="7">
        <f>IF((Table1[[#This Row],[Is Anniversery]]), Table1[[#This Row],[Assumed Contract Value ]],0)</f>
        <v>0</v>
      </c>
      <c r="I134" s="7">
        <f ca="1">IF(NOT(Table1[[#This Row],[Is Activation]]),OFFSET(Table1[[#This Row],[Income Credit Base]],-1,0)+Table1[[#This Row],[Purchase Payments]]+Table1[[#This Row],[Income Credit]],0)</f>
        <v>0</v>
      </c>
      <c r="J134" s="7">
        <f>IF(AND(Table1[[#This Row],[Is Activation]]=FALSE,Table1[[#This Row],[Is Anniversery]]=TRUE),Table1[[#This Row],[Income Credit Base]]*ICP,0)</f>
        <v>0</v>
      </c>
      <c r="K13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4" s="42" t="e">
        <f>IF(NOT(Table1[[#This Row],[Is Activation]]),(Table1[[#This Row],[Withdrawal Taken  ]]/Table1[[#This Row],[Assumed Contract Value ]]),0)</f>
        <v>#DIV/0!</v>
      </c>
      <c r="M13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4" s="5">
        <f>IF(NOT(Table1[[#This Row],[Has Lifetime Income Started]]),Table1[[#This Row],[Income Base]]*MAW,0)</f>
        <v>0</v>
      </c>
      <c r="O134" s="9" t="e">
        <f ca="1">IF(AND(Table1[[#This Row],[Has Lifetime Income Started]],Table1[[#This Row],[Is Anniversery]]),Table1[[#This Row],[Income Base]]*PIP,0)</f>
        <v>#DIV/0!</v>
      </c>
      <c r="P134" s="37" t="b">
        <f t="shared" si="19"/>
        <v>1</v>
      </c>
    </row>
    <row r="135" spans="1:16" x14ac:dyDescent="0.3">
      <c r="A135" s="34">
        <f t="shared" si="20"/>
        <v>127</v>
      </c>
      <c r="B135" s="29">
        <f t="shared" si="21"/>
        <v>63.5</v>
      </c>
      <c r="C135" s="36">
        <f t="shared" si="22"/>
        <v>0</v>
      </c>
      <c r="D135" s="36">
        <f t="shared" si="23"/>
        <v>0</v>
      </c>
      <c r="E135" s="36">
        <f>IF(Table1[[#This Row],[Assumed Contract Value ]]&gt;0.1,Table1[[#This Row],[Time From Valuation]]&gt;=Activation_Time,0)</f>
        <v>0</v>
      </c>
      <c r="F135" s="36">
        <v>0</v>
      </c>
      <c r="G135" s="36" t="b">
        <f>Table1[[#This Row],[Time From Valuation]]=INT(Table1[[#This Row],[Time From Valuation]])</f>
        <v>0</v>
      </c>
      <c r="H135" s="7">
        <f>IF((Table1[[#This Row],[Is Anniversery]]), Table1[[#This Row],[Assumed Contract Value ]],0)</f>
        <v>0</v>
      </c>
      <c r="I135" s="7">
        <f ca="1">IF(NOT(Table1[[#This Row],[Is Activation]]),OFFSET(Table1[[#This Row],[Income Credit Base]],-1,0)+Table1[[#This Row],[Purchase Payments]]+Table1[[#This Row],[Income Credit]],0)</f>
        <v>0</v>
      </c>
      <c r="J135" s="7">
        <f>IF(AND(Table1[[#This Row],[Is Activation]]=FALSE,Table1[[#This Row],[Is Anniversery]]=TRUE),Table1[[#This Row],[Income Credit Base]]*ICP,0)</f>
        <v>0</v>
      </c>
      <c r="K13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5" s="42" t="e">
        <f>IF(NOT(Table1[[#This Row],[Is Activation]]),(Table1[[#This Row],[Withdrawal Taken  ]]/Table1[[#This Row],[Assumed Contract Value ]]),0)</f>
        <v>#DIV/0!</v>
      </c>
      <c r="M13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5" s="5">
        <f>IF(NOT(Table1[[#This Row],[Has Lifetime Income Started]]),Table1[[#This Row],[Income Base]]*MAW,0)</f>
        <v>0</v>
      </c>
      <c r="O135" s="9">
        <f>IF(AND(Table1[[#This Row],[Has Lifetime Income Started]],Table1[[#This Row],[Is Anniversery]]),Table1[[#This Row],[Income Base]]*PIP,0)</f>
        <v>0</v>
      </c>
      <c r="P135" s="37" t="b">
        <f t="shared" si="19"/>
        <v>1</v>
      </c>
    </row>
    <row r="136" spans="1:16" x14ac:dyDescent="0.3">
      <c r="A136" s="34">
        <f t="shared" si="20"/>
        <v>128</v>
      </c>
      <c r="B136" s="29">
        <f t="shared" si="21"/>
        <v>64</v>
      </c>
      <c r="C136" s="36">
        <f t="shared" si="22"/>
        <v>0</v>
      </c>
      <c r="D136" s="36">
        <f t="shared" si="23"/>
        <v>0</v>
      </c>
      <c r="E136" s="36">
        <f>IF(Table1[[#This Row],[Assumed Contract Value ]]&gt;0.1,Table1[[#This Row],[Time From Valuation]]&gt;=Activation_Time,0)</f>
        <v>0</v>
      </c>
      <c r="F136" s="36">
        <v>0</v>
      </c>
      <c r="G136" s="36" t="b">
        <f>Table1[[#This Row],[Time From Valuation]]=INT(Table1[[#This Row],[Time From Valuation]])</f>
        <v>1</v>
      </c>
      <c r="H136" s="7">
        <f>IF((Table1[[#This Row],[Is Anniversery]]), Table1[[#This Row],[Assumed Contract Value ]],0)</f>
        <v>0</v>
      </c>
      <c r="I136" s="7">
        <f ca="1">IF(NOT(Table1[[#This Row],[Is Activation]]),OFFSET(Table1[[#This Row],[Income Credit Base]],-1,0)+Table1[[#This Row],[Purchase Payments]]+Table1[[#This Row],[Income Credit]],0)</f>
        <v>0</v>
      </c>
      <c r="J136" s="7">
        <f>IF(AND(Table1[[#This Row],[Is Activation]]=FALSE,Table1[[#This Row],[Is Anniversery]]=TRUE),Table1[[#This Row],[Income Credit Base]]*ICP,0)</f>
        <v>0</v>
      </c>
      <c r="K13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6" s="42" t="e">
        <f>IF(NOT(Table1[[#This Row],[Is Activation]]),(Table1[[#This Row],[Withdrawal Taken  ]]/Table1[[#This Row],[Assumed Contract Value ]]),0)</f>
        <v>#DIV/0!</v>
      </c>
      <c r="M13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6" s="5">
        <f>IF(NOT(Table1[[#This Row],[Has Lifetime Income Started]]),Table1[[#This Row],[Income Base]]*MAW,0)</f>
        <v>0</v>
      </c>
      <c r="O136" s="9" t="e">
        <f ca="1">IF(AND(Table1[[#This Row],[Has Lifetime Income Started]],Table1[[#This Row],[Is Anniversery]]),Table1[[#This Row],[Income Base]]*PIP,0)</f>
        <v>#DIV/0!</v>
      </c>
      <c r="P136" s="37" t="b">
        <f t="shared" ref="P136:P180" si="24">Assumed_Contract_Value2&lt;0.1</f>
        <v>1</v>
      </c>
    </row>
    <row r="137" spans="1:16" x14ac:dyDescent="0.3">
      <c r="A137" s="34">
        <f t="shared" si="20"/>
        <v>129</v>
      </c>
      <c r="B137" s="29">
        <f t="shared" si="21"/>
        <v>64.5</v>
      </c>
      <c r="C137" s="36">
        <f t="shared" si="22"/>
        <v>0</v>
      </c>
      <c r="D137" s="36">
        <f t="shared" si="23"/>
        <v>0</v>
      </c>
      <c r="E137" s="36">
        <f>IF(Table1[[#This Row],[Assumed Contract Value ]]&gt;0.1,Table1[[#This Row],[Time From Valuation]]&gt;=Activation_Time,0)</f>
        <v>0</v>
      </c>
      <c r="F137" s="36">
        <v>0</v>
      </c>
      <c r="G137" s="36" t="b">
        <f>Table1[[#This Row],[Time From Valuation]]=INT(Table1[[#This Row],[Time From Valuation]])</f>
        <v>0</v>
      </c>
      <c r="H137" s="7">
        <f>IF((Table1[[#This Row],[Is Anniversery]]), Table1[[#This Row],[Assumed Contract Value ]],0)</f>
        <v>0</v>
      </c>
      <c r="I137" s="7">
        <f ca="1">IF(NOT(Table1[[#This Row],[Is Activation]]),OFFSET(Table1[[#This Row],[Income Credit Base]],-1,0)+Table1[[#This Row],[Purchase Payments]]+Table1[[#This Row],[Income Credit]],0)</f>
        <v>0</v>
      </c>
      <c r="J137" s="7">
        <f>IF(AND(Table1[[#This Row],[Is Activation]]=FALSE,Table1[[#This Row],[Is Anniversery]]=TRUE),Table1[[#This Row],[Income Credit Base]]*ICP,0)</f>
        <v>0</v>
      </c>
      <c r="K13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7" s="42" t="e">
        <f>IF(NOT(Table1[[#This Row],[Is Activation]]),(Table1[[#This Row],[Withdrawal Taken  ]]/Table1[[#This Row],[Assumed Contract Value ]]),0)</f>
        <v>#DIV/0!</v>
      </c>
      <c r="M13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7" s="5">
        <f>IF(NOT(Table1[[#This Row],[Has Lifetime Income Started]]),Table1[[#This Row],[Income Base]]*MAW,0)</f>
        <v>0</v>
      </c>
      <c r="O137" s="9">
        <f>IF(AND(Table1[[#This Row],[Has Lifetime Income Started]],Table1[[#This Row],[Is Anniversery]]),Table1[[#This Row],[Income Base]]*PIP,0)</f>
        <v>0</v>
      </c>
      <c r="P137" s="37" t="b">
        <f t="shared" si="24"/>
        <v>1</v>
      </c>
    </row>
    <row r="138" spans="1:16" x14ac:dyDescent="0.3">
      <c r="A138" s="34">
        <f t="shared" ref="A138:A180" si="25">A137+1</f>
        <v>130</v>
      </c>
      <c r="B138" s="29">
        <f t="shared" ref="B138:B180" si="26">B137+0.5</f>
        <v>65</v>
      </c>
      <c r="C138" s="36">
        <f t="shared" si="22"/>
        <v>0</v>
      </c>
      <c r="D138" s="36">
        <f t="shared" si="23"/>
        <v>0</v>
      </c>
      <c r="E138" s="36">
        <f>IF(Table1[[#This Row],[Assumed Contract Value ]]&gt;0.1,Table1[[#This Row],[Time From Valuation]]&gt;=Activation_Time,0)</f>
        <v>0</v>
      </c>
      <c r="F138" s="36">
        <v>0</v>
      </c>
      <c r="G138" s="36" t="b">
        <f>Table1[[#This Row],[Time From Valuation]]=INT(Table1[[#This Row],[Time From Valuation]])</f>
        <v>1</v>
      </c>
      <c r="H138" s="7">
        <f>IF((Table1[[#This Row],[Is Anniversery]]), Table1[[#This Row],[Assumed Contract Value ]],0)</f>
        <v>0</v>
      </c>
      <c r="I138" s="7">
        <f ca="1">IF(NOT(Table1[[#This Row],[Is Activation]]),OFFSET(Table1[[#This Row],[Income Credit Base]],-1,0)+Table1[[#This Row],[Purchase Payments]]+Table1[[#This Row],[Income Credit]],0)</f>
        <v>0</v>
      </c>
      <c r="J138" s="7">
        <f>IF(AND(Table1[[#This Row],[Is Activation]]=FALSE,Table1[[#This Row],[Is Anniversery]]=TRUE),Table1[[#This Row],[Income Credit Base]]*ICP,0)</f>
        <v>0</v>
      </c>
      <c r="K13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8" s="42" t="e">
        <f>IF(NOT(Table1[[#This Row],[Is Activation]]),(Table1[[#This Row],[Withdrawal Taken  ]]/Table1[[#This Row],[Assumed Contract Value ]]),0)</f>
        <v>#DIV/0!</v>
      </c>
      <c r="M13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8" s="5">
        <f>IF(NOT(Table1[[#This Row],[Has Lifetime Income Started]]),Table1[[#This Row],[Income Base]]*MAW,0)</f>
        <v>0</v>
      </c>
      <c r="O138" s="9" t="e">
        <f ca="1">IF(AND(Table1[[#This Row],[Has Lifetime Income Started]],Table1[[#This Row],[Is Anniversery]]),Table1[[#This Row],[Income Base]]*PIP,0)</f>
        <v>#DIV/0!</v>
      </c>
      <c r="P138" s="37" t="b">
        <f t="shared" si="24"/>
        <v>1</v>
      </c>
    </row>
    <row r="139" spans="1:16" x14ac:dyDescent="0.3">
      <c r="A139" s="34">
        <f t="shared" si="25"/>
        <v>131</v>
      </c>
      <c r="B139" s="29">
        <f t="shared" si="26"/>
        <v>65.5</v>
      </c>
      <c r="C139" s="36">
        <f t="shared" si="22"/>
        <v>0</v>
      </c>
      <c r="D139" s="36">
        <f t="shared" si="23"/>
        <v>0</v>
      </c>
      <c r="E139" s="36">
        <f>IF(Table1[[#This Row],[Assumed Contract Value ]]&gt;0.1,Table1[[#This Row],[Time From Valuation]]&gt;=Activation_Time,0)</f>
        <v>0</v>
      </c>
      <c r="F139" s="36">
        <v>0</v>
      </c>
      <c r="G139" s="36" t="b">
        <f>Table1[[#This Row],[Time From Valuation]]=INT(Table1[[#This Row],[Time From Valuation]])</f>
        <v>0</v>
      </c>
      <c r="H139" s="7">
        <f>IF((Table1[[#This Row],[Is Anniversery]]), Table1[[#This Row],[Assumed Contract Value ]],0)</f>
        <v>0</v>
      </c>
      <c r="I139" s="7">
        <f ca="1">IF(NOT(Table1[[#This Row],[Is Activation]]),OFFSET(Table1[[#This Row],[Income Credit Base]],-1,0)+Table1[[#This Row],[Purchase Payments]]+Table1[[#This Row],[Income Credit]],0)</f>
        <v>0</v>
      </c>
      <c r="J139" s="7">
        <f>IF(AND(Table1[[#This Row],[Is Activation]]=FALSE,Table1[[#This Row],[Is Anniversery]]=TRUE),Table1[[#This Row],[Income Credit Base]]*ICP,0)</f>
        <v>0</v>
      </c>
      <c r="K13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39" s="42" t="e">
        <f>IF(NOT(Table1[[#This Row],[Is Activation]]),(Table1[[#This Row],[Withdrawal Taken  ]]/Table1[[#This Row],[Assumed Contract Value ]]),0)</f>
        <v>#DIV/0!</v>
      </c>
      <c r="M13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9" s="5">
        <f>IF(NOT(Table1[[#This Row],[Has Lifetime Income Started]]),Table1[[#This Row],[Income Base]]*MAW,0)</f>
        <v>0</v>
      </c>
      <c r="O139" s="9">
        <f>IF(AND(Table1[[#This Row],[Has Lifetime Income Started]],Table1[[#This Row],[Is Anniversery]]),Table1[[#This Row],[Income Base]]*PIP,0)</f>
        <v>0</v>
      </c>
      <c r="P139" s="37" t="b">
        <f t="shared" si="24"/>
        <v>1</v>
      </c>
    </row>
    <row r="140" spans="1:16" x14ac:dyDescent="0.3">
      <c r="A140" s="34">
        <f t="shared" si="25"/>
        <v>132</v>
      </c>
      <c r="B140" s="29">
        <f t="shared" si="26"/>
        <v>66</v>
      </c>
      <c r="C140" s="36">
        <f t="shared" si="22"/>
        <v>0</v>
      </c>
      <c r="D140" s="36">
        <f t="shared" si="23"/>
        <v>0</v>
      </c>
      <c r="E140" s="36">
        <f>IF(Table1[[#This Row],[Assumed Contract Value ]]&gt;0.1,Table1[[#This Row],[Time From Valuation]]&gt;=Activation_Time,0)</f>
        <v>0</v>
      </c>
      <c r="F140" s="36">
        <v>0</v>
      </c>
      <c r="G140" s="36" t="b">
        <f>Table1[[#This Row],[Time From Valuation]]=INT(Table1[[#This Row],[Time From Valuation]])</f>
        <v>1</v>
      </c>
      <c r="H140" s="7">
        <f>IF((Table1[[#This Row],[Is Anniversery]]), Table1[[#This Row],[Assumed Contract Value ]],0)</f>
        <v>0</v>
      </c>
      <c r="I140" s="7">
        <f ca="1">IF(NOT(Table1[[#This Row],[Is Activation]]),OFFSET(Table1[[#This Row],[Income Credit Base]],-1,0)+Table1[[#This Row],[Purchase Payments]]+Table1[[#This Row],[Income Credit]],0)</f>
        <v>0</v>
      </c>
      <c r="J140" s="7">
        <f>IF(AND(Table1[[#This Row],[Is Activation]]=FALSE,Table1[[#This Row],[Is Anniversery]]=TRUE),Table1[[#This Row],[Income Credit Base]]*ICP,0)</f>
        <v>0</v>
      </c>
      <c r="K14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0" s="42" t="e">
        <f>IF(NOT(Table1[[#This Row],[Is Activation]]),(Table1[[#This Row],[Withdrawal Taken  ]]/Table1[[#This Row],[Assumed Contract Value ]]),0)</f>
        <v>#DIV/0!</v>
      </c>
      <c r="M14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0" s="5">
        <f>IF(NOT(Table1[[#This Row],[Has Lifetime Income Started]]),Table1[[#This Row],[Income Base]]*MAW,0)</f>
        <v>0</v>
      </c>
      <c r="O140" s="9" t="e">
        <f ca="1">IF(AND(Table1[[#This Row],[Has Lifetime Income Started]],Table1[[#This Row],[Is Anniversery]]),Table1[[#This Row],[Income Base]]*PIP,0)</f>
        <v>#DIV/0!</v>
      </c>
      <c r="P140" s="37" t="b">
        <f t="shared" si="24"/>
        <v>1</v>
      </c>
    </row>
    <row r="141" spans="1:16" x14ac:dyDescent="0.3">
      <c r="A141" s="34">
        <f t="shared" si="25"/>
        <v>133</v>
      </c>
      <c r="B141" s="29">
        <f t="shared" si="26"/>
        <v>66.5</v>
      </c>
      <c r="C141" s="36">
        <f t="shared" si="22"/>
        <v>0</v>
      </c>
      <c r="D141" s="36">
        <f t="shared" si="23"/>
        <v>0</v>
      </c>
      <c r="E141" s="36">
        <f>IF(Table1[[#This Row],[Assumed Contract Value ]]&gt;0.1,Table1[[#This Row],[Time From Valuation]]&gt;=Activation_Time,0)</f>
        <v>0</v>
      </c>
      <c r="F141" s="36">
        <v>0</v>
      </c>
      <c r="G141" s="36" t="b">
        <f>Table1[[#This Row],[Time From Valuation]]=INT(Table1[[#This Row],[Time From Valuation]])</f>
        <v>0</v>
      </c>
      <c r="H141" s="7">
        <f>IF((Table1[[#This Row],[Is Anniversery]]), Table1[[#This Row],[Assumed Contract Value ]],0)</f>
        <v>0</v>
      </c>
      <c r="I141" s="7">
        <f ca="1">IF(NOT(Table1[[#This Row],[Is Activation]]),OFFSET(Table1[[#This Row],[Income Credit Base]],-1,0)+Table1[[#This Row],[Purchase Payments]]+Table1[[#This Row],[Income Credit]],0)</f>
        <v>0</v>
      </c>
      <c r="J141" s="7">
        <f>IF(AND(Table1[[#This Row],[Is Activation]]=FALSE,Table1[[#This Row],[Is Anniversery]]=TRUE),Table1[[#This Row],[Income Credit Base]]*ICP,0)</f>
        <v>0</v>
      </c>
      <c r="K14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1" s="42" t="e">
        <f>IF(NOT(Table1[[#This Row],[Is Activation]]),(Table1[[#This Row],[Withdrawal Taken  ]]/Table1[[#This Row],[Assumed Contract Value ]]),0)</f>
        <v>#DIV/0!</v>
      </c>
      <c r="M14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1" s="5">
        <f>IF(NOT(Table1[[#This Row],[Has Lifetime Income Started]]),Table1[[#This Row],[Income Base]]*MAW,0)</f>
        <v>0</v>
      </c>
      <c r="O141" s="9">
        <f>IF(AND(Table1[[#This Row],[Has Lifetime Income Started]],Table1[[#This Row],[Is Anniversery]]),Table1[[#This Row],[Income Base]]*PIP,0)</f>
        <v>0</v>
      </c>
      <c r="P141" s="37" t="b">
        <f t="shared" si="24"/>
        <v>1</v>
      </c>
    </row>
    <row r="142" spans="1:16" x14ac:dyDescent="0.3">
      <c r="A142" s="34">
        <f t="shared" si="25"/>
        <v>134</v>
      </c>
      <c r="B142" s="29">
        <f t="shared" si="26"/>
        <v>67</v>
      </c>
      <c r="C142" s="36">
        <f t="shared" si="22"/>
        <v>0</v>
      </c>
      <c r="D142" s="36">
        <f t="shared" si="23"/>
        <v>0</v>
      </c>
      <c r="E142" s="36">
        <f>IF(Table1[[#This Row],[Assumed Contract Value ]]&gt;0.1,Table1[[#This Row],[Time From Valuation]]&gt;=Activation_Time,0)</f>
        <v>0</v>
      </c>
      <c r="F142" s="36">
        <v>0</v>
      </c>
      <c r="G142" s="36" t="b">
        <f>Table1[[#This Row],[Time From Valuation]]=INT(Table1[[#This Row],[Time From Valuation]])</f>
        <v>1</v>
      </c>
      <c r="H142" s="7">
        <f>IF((Table1[[#This Row],[Is Anniversery]]), Table1[[#This Row],[Assumed Contract Value ]],0)</f>
        <v>0</v>
      </c>
      <c r="I142" s="7">
        <f ca="1">IF(NOT(Table1[[#This Row],[Is Activation]]),OFFSET(Table1[[#This Row],[Income Credit Base]],-1,0)+Table1[[#This Row],[Purchase Payments]]+Table1[[#This Row],[Income Credit]],0)</f>
        <v>0</v>
      </c>
      <c r="J142" s="7">
        <f>IF(AND(Table1[[#This Row],[Is Activation]]=FALSE,Table1[[#This Row],[Is Anniversery]]=TRUE),Table1[[#This Row],[Income Credit Base]]*ICP,0)</f>
        <v>0</v>
      </c>
      <c r="K14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2" s="42" t="e">
        <f>IF(NOT(Table1[[#This Row],[Is Activation]]),(Table1[[#This Row],[Withdrawal Taken  ]]/Table1[[#This Row],[Assumed Contract Value ]]),0)</f>
        <v>#DIV/0!</v>
      </c>
      <c r="M14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2" s="5">
        <f>IF(NOT(Table1[[#This Row],[Has Lifetime Income Started]]),Table1[[#This Row],[Income Base]]*MAW,0)</f>
        <v>0</v>
      </c>
      <c r="O142" s="9" t="e">
        <f ca="1">IF(AND(Table1[[#This Row],[Has Lifetime Income Started]],Table1[[#This Row],[Is Anniversery]]),Table1[[#This Row],[Income Base]]*PIP,0)</f>
        <v>#DIV/0!</v>
      </c>
      <c r="P142" s="37" t="b">
        <f t="shared" si="24"/>
        <v>1</v>
      </c>
    </row>
    <row r="143" spans="1:16" x14ac:dyDescent="0.3">
      <c r="A143" s="34">
        <f t="shared" si="25"/>
        <v>135</v>
      </c>
      <c r="B143" s="29">
        <f t="shared" si="26"/>
        <v>67.5</v>
      </c>
      <c r="C143" s="36">
        <f t="shared" si="22"/>
        <v>0</v>
      </c>
      <c r="D143" s="36">
        <f t="shared" si="23"/>
        <v>0</v>
      </c>
      <c r="E143" s="36">
        <f>IF(Table1[[#This Row],[Assumed Contract Value ]]&gt;0.1,Table1[[#This Row],[Time From Valuation]]&gt;=Activation_Time,0)</f>
        <v>0</v>
      </c>
      <c r="F143" s="36">
        <v>0</v>
      </c>
      <c r="G143" s="36" t="b">
        <f>Table1[[#This Row],[Time From Valuation]]=INT(Table1[[#This Row],[Time From Valuation]])</f>
        <v>0</v>
      </c>
      <c r="H143" s="7">
        <f>IF((Table1[[#This Row],[Is Anniversery]]), Table1[[#This Row],[Assumed Contract Value ]],0)</f>
        <v>0</v>
      </c>
      <c r="I143" s="7">
        <f ca="1">IF(NOT(Table1[[#This Row],[Is Activation]]),OFFSET(Table1[[#This Row],[Income Credit Base]],-1,0)+Table1[[#This Row],[Purchase Payments]]+Table1[[#This Row],[Income Credit]],0)</f>
        <v>0</v>
      </c>
      <c r="J143" s="7">
        <f>IF(AND(Table1[[#This Row],[Is Activation]]=FALSE,Table1[[#This Row],[Is Anniversery]]=TRUE),Table1[[#This Row],[Income Credit Base]]*ICP,0)</f>
        <v>0</v>
      </c>
      <c r="K14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3" s="42" t="e">
        <f>IF(NOT(Table1[[#This Row],[Is Activation]]),(Table1[[#This Row],[Withdrawal Taken  ]]/Table1[[#This Row],[Assumed Contract Value ]]),0)</f>
        <v>#DIV/0!</v>
      </c>
      <c r="M14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3" s="5">
        <f>IF(NOT(Table1[[#This Row],[Has Lifetime Income Started]]),Table1[[#This Row],[Income Base]]*MAW,0)</f>
        <v>0</v>
      </c>
      <c r="O143" s="9">
        <f>IF(AND(Table1[[#This Row],[Has Lifetime Income Started]],Table1[[#This Row],[Is Anniversery]]),Table1[[#This Row],[Income Base]]*PIP,0)</f>
        <v>0</v>
      </c>
      <c r="P143" s="37" t="b">
        <f t="shared" si="24"/>
        <v>1</v>
      </c>
    </row>
    <row r="144" spans="1:16" x14ac:dyDescent="0.3">
      <c r="A144" s="34">
        <f t="shared" si="25"/>
        <v>136</v>
      </c>
      <c r="B144" s="29">
        <f t="shared" si="26"/>
        <v>68</v>
      </c>
      <c r="C144" s="36">
        <f t="shared" si="22"/>
        <v>0</v>
      </c>
      <c r="D144" s="36">
        <f t="shared" si="23"/>
        <v>0</v>
      </c>
      <c r="E144" s="36">
        <f>IF(Table1[[#This Row],[Assumed Contract Value ]]&gt;0.1,Table1[[#This Row],[Time From Valuation]]&gt;=Activation_Time,0)</f>
        <v>0</v>
      </c>
      <c r="F144" s="36">
        <v>0</v>
      </c>
      <c r="G144" s="36" t="b">
        <f>Table1[[#This Row],[Time From Valuation]]=INT(Table1[[#This Row],[Time From Valuation]])</f>
        <v>1</v>
      </c>
      <c r="H144" s="7">
        <f>IF((Table1[[#This Row],[Is Anniversery]]), Table1[[#This Row],[Assumed Contract Value ]],0)</f>
        <v>0</v>
      </c>
      <c r="I144" s="7">
        <f ca="1">IF(NOT(Table1[[#This Row],[Is Activation]]),OFFSET(Table1[[#This Row],[Income Credit Base]],-1,0)+Table1[[#This Row],[Purchase Payments]]+Table1[[#This Row],[Income Credit]],0)</f>
        <v>0</v>
      </c>
      <c r="J144" s="7">
        <f>IF(AND(Table1[[#This Row],[Is Activation]]=FALSE,Table1[[#This Row],[Is Anniversery]]=TRUE),Table1[[#This Row],[Income Credit Base]]*ICP,0)</f>
        <v>0</v>
      </c>
      <c r="K14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4" s="42" t="e">
        <f>IF(NOT(Table1[[#This Row],[Is Activation]]),(Table1[[#This Row],[Withdrawal Taken  ]]/Table1[[#This Row],[Assumed Contract Value ]]),0)</f>
        <v>#DIV/0!</v>
      </c>
      <c r="M14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4" s="5">
        <f>IF(NOT(Table1[[#This Row],[Has Lifetime Income Started]]),Table1[[#This Row],[Income Base]]*MAW,0)</f>
        <v>0</v>
      </c>
      <c r="O144" s="9" t="e">
        <f ca="1">IF(AND(Table1[[#This Row],[Has Lifetime Income Started]],Table1[[#This Row],[Is Anniversery]]),Table1[[#This Row],[Income Base]]*PIP,0)</f>
        <v>#DIV/0!</v>
      </c>
      <c r="P144" s="37" t="b">
        <f t="shared" si="24"/>
        <v>1</v>
      </c>
    </row>
    <row r="145" spans="1:16" x14ac:dyDescent="0.3">
      <c r="A145" s="34">
        <f t="shared" si="25"/>
        <v>137</v>
      </c>
      <c r="B145" s="29">
        <f t="shared" si="26"/>
        <v>68.5</v>
      </c>
      <c r="C145" s="36">
        <f t="shared" si="22"/>
        <v>0</v>
      </c>
      <c r="D145" s="36">
        <f t="shared" si="23"/>
        <v>0</v>
      </c>
      <c r="E145" s="36">
        <f>IF(Table1[[#This Row],[Assumed Contract Value ]]&gt;0.1,Table1[[#This Row],[Time From Valuation]]&gt;=Activation_Time,0)</f>
        <v>0</v>
      </c>
      <c r="F145" s="36">
        <v>0</v>
      </c>
      <c r="G145" s="36" t="b">
        <f>Table1[[#This Row],[Time From Valuation]]=INT(Table1[[#This Row],[Time From Valuation]])</f>
        <v>0</v>
      </c>
      <c r="H145" s="7">
        <f>IF((Table1[[#This Row],[Is Anniversery]]), Table1[[#This Row],[Assumed Contract Value ]],0)</f>
        <v>0</v>
      </c>
      <c r="I145" s="7">
        <f ca="1">IF(NOT(Table1[[#This Row],[Is Activation]]),OFFSET(Table1[[#This Row],[Income Credit Base]],-1,0)+Table1[[#This Row],[Purchase Payments]]+Table1[[#This Row],[Income Credit]],0)</f>
        <v>0</v>
      </c>
      <c r="J145" s="7">
        <f>IF(AND(Table1[[#This Row],[Is Activation]]=FALSE,Table1[[#This Row],[Is Anniversery]]=TRUE),Table1[[#This Row],[Income Credit Base]]*ICP,0)</f>
        <v>0</v>
      </c>
      <c r="K14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5" s="42" t="e">
        <f>IF(NOT(Table1[[#This Row],[Is Activation]]),(Table1[[#This Row],[Withdrawal Taken  ]]/Table1[[#This Row],[Assumed Contract Value ]]),0)</f>
        <v>#DIV/0!</v>
      </c>
      <c r="M14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5" s="5">
        <f>IF(NOT(Table1[[#This Row],[Has Lifetime Income Started]]),Table1[[#This Row],[Income Base]]*MAW,0)</f>
        <v>0</v>
      </c>
      <c r="O145" s="9">
        <f>IF(AND(Table1[[#This Row],[Has Lifetime Income Started]],Table1[[#This Row],[Is Anniversery]]),Table1[[#This Row],[Income Base]]*PIP,0)</f>
        <v>0</v>
      </c>
      <c r="P145" s="37" t="b">
        <f t="shared" si="24"/>
        <v>1</v>
      </c>
    </row>
    <row r="146" spans="1:16" x14ac:dyDescent="0.3">
      <c r="A146" s="34">
        <f t="shared" si="25"/>
        <v>138</v>
      </c>
      <c r="B146" s="29">
        <f t="shared" si="26"/>
        <v>69</v>
      </c>
      <c r="C146" s="36">
        <f t="shared" si="22"/>
        <v>0</v>
      </c>
      <c r="D146" s="36">
        <f t="shared" si="23"/>
        <v>0</v>
      </c>
      <c r="E146" s="36">
        <f>IF(Table1[[#This Row],[Assumed Contract Value ]]&gt;0.1,Table1[[#This Row],[Time From Valuation]]&gt;=Activation_Time,0)</f>
        <v>0</v>
      </c>
      <c r="F146" s="36">
        <v>0</v>
      </c>
      <c r="G146" s="36" t="b">
        <f>Table1[[#This Row],[Time From Valuation]]=INT(Table1[[#This Row],[Time From Valuation]])</f>
        <v>1</v>
      </c>
      <c r="H146" s="7">
        <f>IF((Table1[[#This Row],[Is Anniversery]]), Table1[[#This Row],[Assumed Contract Value ]],0)</f>
        <v>0</v>
      </c>
      <c r="I146" s="7">
        <f ca="1">IF(NOT(Table1[[#This Row],[Is Activation]]),OFFSET(Table1[[#This Row],[Income Credit Base]],-1,0)+Table1[[#This Row],[Purchase Payments]]+Table1[[#This Row],[Income Credit]],0)</f>
        <v>0</v>
      </c>
      <c r="J146" s="7">
        <f>IF(AND(Table1[[#This Row],[Is Activation]]=FALSE,Table1[[#This Row],[Is Anniversery]]=TRUE),Table1[[#This Row],[Income Credit Base]]*ICP,0)</f>
        <v>0</v>
      </c>
      <c r="K14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6" s="42" t="e">
        <f>IF(NOT(Table1[[#This Row],[Is Activation]]),(Table1[[#This Row],[Withdrawal Taken  ]]/Table1[[#This Row],[Assumed Contract Value ]]),0)</f>
        <v>#DIV/0!</v>
      </c>
      <c r="M14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6" s="5">
        <f>IF(NOT(Table1[[#This Row],[Has Lifetime Income Started]]),Table1[[#This Row],[Income Base]]*MAW,0)</f>
        <v>0</v>
      </c>
      <c r="O146" s="9" t="e">
        <f ca="1">IF(AND(Table1[[#This Row],[Has Lifetime Income Started]],Table1[[#This Row],[Is Anniversery]]),Table1[[#This Row],[Income Base]]*PIP,0)</f>
        <v>#DIV/0!</v>
      </c>
      <c r="P146" s="37" t="b">
        <f t="shared" si="24"/>
        <v>1</v>
      </c>
    </row>
    <row r="147" spans="1:16" x14ac:dyDescent="0.3">
      <c r="A147" s="34">
        <f t="shared" si="25"/>
        <v>139</v>
      </c>
      <c r="B147" s="29">
        <f t="shared" si="26"/>
        <v>69.5</v>
      </c>
      <c r="C147" s="36">
        <f t="shared" si="22"/>
        <v>0</v>
      </c>
      <c r="D147" s="36">
        <f t="shared" si="23"/>
        <v>0</v>
      </c>
      <c r="E147" s="36">
        <f>IF(Table1[[#This Row],[Assumed Contract Value ]]&gt;0.1,Table1[[#This Row],[Time From Valuation]]&gt;=Activation_Time,0)</f>
        <v>0</v>
      </c>
      <c r="F147" s="36">
        <v>0</v>
      </c>
      <c r="G147" s="36" t="b">
        <f>Table1[[#This Row],[Time From Valuation]]=INT(Table1[[#This Row],[Time From Valuation]])</f>
        <v>0</v>
      </c>
      <c r="H147" s="7">
        <f>IF((Table1[[#This Row],[Is Anniversery]]), Table1[[#This Row],[Assumed Contract Value ]],0)</f>
        <v>0</v>
      </c>
      <c r="I147" s="7">
        <f ca="1">IF(NOT(Table1[[#This Row],[Is Activation]]),OFFSET(Table1[[#This Row],[Income Credit Base]],-1,0)+Table1[[#This Row],[Purchase Payments]]+Table1[[#This Row],[Income Credit]],0)</f>
        <v>0</v>
      </c>
      <c r="J147" s="7">
        <f>IF(AND(Table1[[#This Row],[Is Activation]]=FALSE,Table1[[#This Row],[Is Anniversery]]=TRUE),Table1[[#This Row],[Income Credit Base]]*ICP,0)</f>
        <v>0</v>
      </c>
      <c r="K14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7" s="42" t="e">
        <f>IF(NOT(Table1[[#This Row],[Is Activation]]),(Table1[[#This Row],[Withdrawal Taken  ]]/Table1[[#This Row],[Assumed Contract Value ]]),0)</f>
        <v>#DIV/0!</v>
      </c>
      <c r="M14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7" s="5">
        <f>IF(NOT(Table1[[#This Row],[Has Lifetime Income Started]]),Table1[[#This Row],[Income Base]]*MAW,0)</f>
        <v>0</v>
      </c>
      <c r="O147" s="9">
        <f>IF(AND(Table1[[#This Row],[Has Lifetime Income Started]],Table1[[#This Row],[Is Anniversery]]),Table1[[#This Row],[Income Base]]*PIP,0)</f>
        <v>0</v>
      </c>
      <c r="P147" s="37" t="b">
        <f t="shared" si="24"/>
        <v>1</v>
      </c>
    </row>
    <row r="148" spans="1:16" x14ac:dyDescent="0.3">
      <c r="A148" s="34">
        <f t="shared" si="25"/>
        <v>140</v>
      </c>
      <c r="B148" s="29">
        <f t="shared" si="26"/>
        <v>70</v>
      </c>
      <c r="C148" s="36">
        <f t="shared" si="22"/>
        <v>0</v>
      </c>
      <c r="D148" s="36">
        <f t="shared" si="23"/>
        <v>0</v>
      </c>
      <c r="E148" s="36">
        <f>IF(Table1[[#This Row],[Assumed Contract Value ]]&gt;0.1,Table1[[#This Row],[Time From Valuation]]&gt;=Activation_Time,0)</f>
        <v>0</v>
      </c>
      <c r="F148" s="36">
        <v>0</v>
      </c>
      <c r="G148" s="36" t="b">
        <f>Table1[[#This Row],[Time From Valuation]]=INT(Table1[[#This Row],[Time From Valuation]])</f>
        <v>1</v>
      </c>
      <c r="H148" s="7">
        <f>IF((Table1[[#This Row],[Is Anniversery]]), Table1[[#This Row],[Assumed Contract Value ]],0)</f>
        <v>0</v>
      </c>
      <c r="I148" s="7">
        <f ca="1">IF(NOT(Table1[[#This Row],[Is Activation]]),OFFSET(Table1[[#This Row],[Income Credit Base]],-1,0)+Table1[[#This Row],[Purchase Payments]]+Table1[[#This Row],[Income Credit]],0)</f>
        <v>0</v>
      </c>
      <c r="J148" s="7">
        <f>IF(AND(Table1[[#This Row],[Is Activation]]=FALSE,Table1[[#This Row],[Is Anniversery]]=TRUE),Table1[[#This Row],[Income Credit Base]]*ICP,0)</f>
        <v>0</v>
      </c>
      <c r="K14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8" s="42" t="e">
        <f>IF(NOT(Table1[[#This Row],[Is Activation]]),(Table1[[#This Row],[Withdrawal Taken  ]]/Table1[[#This Row],[Assumed Contract Value ]]),0)</f>
        <v>#DIV/0!</v>
      </c>
      <c r="M14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8" s="5">
        <f>IF(NOT(Table1[[#This Row],[Has Lifetime Income Started]]),Table1[[#This Row],[Income Base]]*MAW,0)</f>
        <v>0</v>
      </c>
      <c r="O148" s="9" t="e">
        <f ca="1">IF(AND(Table1[[#This Row],[Has Lifetime Income Started]],Table1[[#This Row],[Is Anniversery]]),Table1[[#This Row],[Income Base]]*PIP,0)</f>
        <v>#DIV/0!</v>
      </c>
      <c r="P148" s="37" t="b">
        <f t="shared" si="24"/>
        <v>1</v>
      </c>
    </row>
    <row r="149" spans="1:16" x14ac:dyDescent="0.3">
      <c r="A149" s="34">
        <f t="shared" si="25"/>
        <v>141</v>
      </c>
      <c r="B149" s="29">
        <f t="shared" si="26"/>
        <v>70.5</v>
      </c>
      <c r="C149" s="36">
        <f t="shared" si="22"/>
        <v>0</v>
      </c>
      <c r="D149" s="36">
        <f t="shared" si="23"/>
        <v>0</v>
      </c>
      <c r="E149" s="36">
        <f>IF(Table1[[#This Row],[Assumed Contract Value ]]&gt;0.1,Table1[[#This Row],[Time From Valuation]]&gt;=Activation_Time,0)</f>
        <v>0</v>
      </c>
      <c r="F149" s="36">
        <v>0</v>
      </c>
      <c r="G149" s="36" t="b">
        <f>Table1[[#This Row],[Time From Valuation]]=INT(Table1[[#This Row],[Time From Valuation]])</f>
        <v>0</v>
      </c>
      <c r="H149" s="7">
        <f>IF((Table1[[#This Row],[Is Anniversery]]), Table1[[#This Row],[Assumed Contract Value ]],0)</f>
        <v>0</v>
      </c>
      <c r="I149" s="7">
        <f ca="1">IF(NOT(Table1[[#This Row],[Is Activation]]),OFFSET(Table1[[#This Row],[Income Credit Base]],-1,0)+Table1[[#This Row],[Purchase Payments]]+Table1[[#This Row],[Income Credit]],0)</f>
        <v>0</v>
      </c>
      <c r="J149" s="7">
        <f>IF(AND(Table1[[#This Row],[Is Activation]]=FALSE,Table1[[#This Row],[Is Anniversery]]=TRUE),Table1[[#This Row],[Income Credit Base]]*ICP,0)</f>
        <v>0</v>
      </c>
      <c r="K14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49" s="42" t="e">
        <f>IF(NOT(Table1[[#This Row],[Is Activation]]),(Table1[[#This Row],[Withdrawal Taken  ]]/Table1[[#This Row],[Assumed Contract Value ]]),0)</f>
        <v>#DIV/0!</v>
      </c>
      <c r="M14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9" s="5">
        <f>IF(NOT(Table1[[#This Row],[Has Lifetime Income Started]]),Table1[[#This Row],[Income Base]]*MAW,0)</f>
        <v>0</v>
      </c>
      <c r="O149" s="9">
        <f>IF(AND(Table1[[#This Row],[Has Lifetime Income Started]],Table1[[#This Row],[Is Anniversery]]),Table1[[#This Row],[Income Base]]*PIP,0)</f>
        <v>0</v>
      </c>
      <c r="P149" s="37" t="b">
        <f t="shared" si="24"/>
        <v>1</v>
      </c>
    </row>
    <row r="150" spans="1:16" x14ac:dyDescent="0.3">
      <c r="A150" s="34">
        <f t="shared" si="25"/>
        <v>142</v>
      </c>
      <c r="B150" s="29">
        <f t="shared" si="26"/>
        <v>71</v>
      </c>
      <c r="C150" s="36">
        <f t="shared" si="22"/>
        <v>0</v>
      </c>
      <c r="D150" s="36">
        <f t="shared" si="23"/>
        <v>0</v>
      </c>
      <c r="E150" s="36">
        <f>IF(Table1[[#This Row],[Assumed Contract Value ]]&gt;0.1,Table1[[#This Row],[Time From Valuation]]&gt;=Activation_Time,0)</f>
        <v>0</v>
      </c>
      <c r="F150" s="36">
        <v>0</v>
      </c>
      <c r="G150" s="36" t="b">
        <f>Table1[[#This Row],[Time From Valuation]]=INT(Table1[[#This Row],[Time From Valuation]])</f>
        <v>1</v>
      </c>
      <c r="H150" s="7">
        <f>IF((Table1[[#This Row],[Is Anniversery]]), Table1[[#This Row],[Assumed Contract Value ]],0)</f>
        <v>0</v>
      </c>
      <c r="I150" s="7">
        <f ca="1">IF(NOT(Table1[[#This Row],[Is Activation]]),OFFSET(Table1[[#This Row],[Income Credit Base]],-1,0)+Table1[[#This Row],[Purchase Payments]]+Table1[[#This Row],[Income Credit]],0)</f>
        <v>0</v>
      </c>
      <c r="J150" s="7">
        <f>IF(AND(Table1[[#This Row],[Is Activation]]=FALSE,Table1[[#This Row],[Is Anniversery]]=TRUE),Table1[[#This Row],[Income Credit Base]]*ICP,0)</f>
        <v>0</v>
      </c>
      <c r="K15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0" s="42" t="e">
        <f>IF(NOT(Table1[[#This Row],[Is Activation]]),(Table1[[#This Row],[Withdrawal Taken  ]]/Table1[[#This Row],[Assumed Contract Value ]]),0)</f>
        <v>#DIV/0!</v>
      </c>
      <c r="M15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0" s="5">
        <f>IF(NOT(Table1[[#This Row],[Has Lifetime Income Started]]),Table1[[#This Row],[Income Base]]*MAW,0)</f>
        <v>0</v>
      </c>
      <c r="O150" s="9" t="e">
        <f ca="1">IF(AND(Table1[[#This Row],[Has Lifetime Income Started]],Table1[[#This Row],[Is Anniversery]]),Table1[[#This Row],[Income Base]]*PIP,0)</f>
        <v>#DIV/0!</v>
      </c>
      <c r="P150" s="37" t="b">
        <f t="shared" si="24"/>
        <v>1</v>
      </c>
    </row>
    <row r="151" spans="1:16" x14ac:dyDescent="0.3">
      <c r="A151" s="34">
        <f t="shared" si="25"/>
        <v>143</v>
      </c>
      <c r="B151" s="29">
        <f t="shared" si="26"/>
        <v>71.5</v>
      </c>
      <c r="C151" s="36">
        <f t="shared" si="22"/>
        <v>0</v>
      </c>
      <c r="D151" s="36">
        <f t="shared" si="23"/>
        <v>0</v>
      </c>
      <c r="E151" s="36">
        <f>IF(Table1[[#This Row],[Assumed Contract Value ]]&gt;0.1,Table1[[#This Row],[Time From Valuation]]&gt;=Activation_Time,0)</f>
        <v>0</v>
      </c>
      <c r="F151" s="36">
        <v>0</v>
      </c>
      <c r="G151" s="36" t="b">
        <f>Table1[[#This Row],[Time From Valuation]]=INT(Table1[[#This Row],[Time From Valuation]])</f>
        <v>0</v>
      </c>
      <c r="H151" s="7">
        <f>IF((Table1[[#This Row],[Is Anniversery]]), Table1[[#This Row],[Assumed Contract Value ]],0)</f>
        <v>0</v>
      </c>
      <c r="I151" s="7">
        <f ca="1">IF(NOT(Table1[[#This Row],[Is Activation]]),OFFSET(Table1[[#This Row],[Income Credit Base]],-1,0)+Table1[[#This Row],[Purchase Payments]]+Table1[[#This Row],[Income Credit]],0)</f>
        <v>0</v>
      </c>
      <c r="J151" s="7">
        <f>IF(AND(Table1[[#This Row],[Is Activation]]=FALSE,Table1[[#This Row],[Is Anniversery]]=TRUE),Table1[[#This Row],[Income Credit Base]]*ICP,0)</f>
        <v>0</v>
      </c>
      <c r="K15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1" s="42" t="e">
        <f>IF(NOT(Table1[[#This Row],[Is Activation]]),(Table1[[#This Row],[Withdrawal Taken  ]]/Table1[[#This Row],[Assumed Contract Value ]]),0)</f>
        <v>#DIV/0!</v>
      </c>
      <c r="M15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1" s="5">
        <f>IF(NOT(Table1[[#This Row],[Has Lifetime Income Started]]),Table1[[#This Row],[Income Base]]*MAW,0)</f>
        <v>0</v>
      </c>
      <c r="O151" s="9">
        <f>IF(AND(Table1[[#This Row],[Has Lifetime Income Started]],Table1[[#This Row],[Is Anniversery]]),Table1[[#This Row],[Income Base]]*PIP,0)</f>
        <v>0</v>
      </c>
      <c r="P151" s="37" t="b">
        <f t="shared" si="24"/>
        <v>1</v>
      </c>
    </row>
    <row r="152" spans="1:16" x14ac:dyDescent="0.3">
      <c r="A152" s="34">
        <f t="shared" si="25"/>
        <v>144</v>
      </c>
      <c r="B152" s="29">
        <f t="shared" si="26"/>
        <v>72</v>
      </c>
      <c r="C152" s="36">
        <f t="shared" si="22"/>
        <v>0</v>
      </c>
      <c r="D152" s="36">
        <f t="shared" si="23"/>
        <v>0</v>
      </c>
      <c r="E152" s="36">
        <f>IF(Table1[[#This Row],[Assumed Contract Value ]]&gt;0.1,Table1[[#This Row],[Time From Valuation]]&gt;=Activation_Time,0)</f>
        <v>0</v>
      </c>
      <c r="F152" s="36">
        <v>0</v>
      </c>
      <c r="G152" s="36" t="b">
        <f>Table1[[#This Row],[Time From Valuation]]=INT(Table1[[#This Row],[Time From Valuation]])</f>
        <v>1</v>
      </c>
      <c r="H152" s="7">
        <f>IF((Table1[[#This Row],[Is Anniversery]]), Table1[[#This Row],[Assumed Contract Value ]],0)</f>
        <v>0</v>
      </c>
      <c r="I152" s="7">
        <f ca="1">IF(NOT(Table1[[#This Row],[Is Activation]]),OFFSET(Table1[[#This Row],[Income Credit Base]],-1,0)+Table1[[#This Row],[Purchase Payments]]+Table1[[#This Row],[Income Credit]],0)</f>
        <v>0</v>
      </c>
      <c r="J152" s="7">
        <f>IF(AND(Table1[[#This Row],[Is Activation]]=FALSE,Table1[[#This Row],[Is Anniversery]]=TRUE),Table1[[#This Row],[Income Credit Base]]*ICP,0)</f>
        <v>0</v>
      </c>
      <c r="K15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2" s="42" t="e">
        <f>IF(NOT(Table1[[#This Row],[Is Activation]]),(Table1[[#This Row],[Withdrawal Taken  ]]/Table1[[#This Row],[Assumed Contract Value ]]),0)</f>
        <v>#DIV/0!</v>
      </c>
      <c r="M15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2" s="5">
        <f>IF(NOT(Table1[[#This Row],[Has Lifetime Income Started]]),Table1[[#This Row],[Income Base]]*MAW,0)</f>
        <v>0</v>
      </c>
      <c r="O152" s="9" t="e">
        <f ca="1">IF(AND(Table1[[#This Row],[Has Lifetime Income Started]],Table1[[#This Row],[Is Anniversery]]),Table1[[#This Row],[Income Base]]*PIP,0)</f>
        <v>#DIV/0!</v>
      </c>
      <c r="P152" s="37" t="b">
        <f t="shared" si="24"/>
        <v>1</v>
      </c>
    </row>
    <row r="153" spans="1:16" x14ac:dyDescent="0.3">
      <c r="A153" s="34">
        <f t="shared" si="25"/>
        <v>145</v>
      </c>
      <c r="B153" s="29">
        <f t="shared" si="26"/>
        <v>72.5</v>
      </c>
      <c r="C153" s="36">
        <f t="shared" si="22"/>
        <v>0</v>
      </c>
      <c r="D153" s="36">
        <f t="shared" si="23"/>
        <v>0</v>
      </c>
      <c r="E153" s="36">
        <f>IF(Table1[[#This Row],[Assumed Contract Value ]]&gt;0.1,Table1[[#This Row],[Time From Valuation]]&gt;=Activation_Time,0)</f>
        <v>0</v>
      </c>
      <c r="F153" s="36">
        <v>0</v>
      </c>
      <c r="G153" s="36" t="b">
        <f>Table1[[#This Row],[Time From Valuation]]=INT(Table1[[#This Row],[Time From Valuation]])</f>
        <v>0</v>
      </c>
      <c r="H153" s="7">
        <f>IF((Table1[[#This Row],[Is Anniversery]]), Table1[[#This Row],[Assumed Contract Value ]],0)</f>
        <v>0</v>
      </c>
      <c r="I153" s="7">
        <f ca="1">IF(NOT(Table1[[#This Row],[Is Activation]]),OFFSET(Table1[[#This Row],[Income Credit Base]],-1,0)+Table1[[#This Row],[Purchase Payments]]+Table1[[#This Row],[Income Credit]],0)</f>
        <v>0</v>
      </c>
      <c r="J153" s="7">
        <f>IF(AND(Table1[[#This Row],[Is Activation]]=FALSE,Table1[[#This Row],[Is Anniversery]]=TRUE),Table1[[#This Row],[Income Credit Base]]*ICP,0)</f>
        <v>0</v>
      </c>
      <c r="K15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3" s="42" t="e">
        <f>IF(NOT(Table1[[#This Row],[Is Activation]]),(Table1[[#This Row],[Withdrawal Taken  ]]/Table1[[#This Row],[Assumed Contract Value ]]),0)</f>
        <v>#DIV/0!</v>
      </c>
      <c r="M15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3" s="5">
        <f>IF(NOT(Table1[[#This Row],[Has Lifetime Income Started]]),Table1[[#This Row],[Income Base]]*MAW,0)</f>
        <v>0</v>
      </c>
      <c r="O153" s="9">
        <f>IF(AND(Table1[[#This Row],[Has Lifetime Income Started]],Table1[[#This Row],[Is Anniversery]]),Table1[[#This Row],[Income Base]]*PIP,0)</f>
        <v>0</v>
      </c>
      <c r="P153" s="37" t="b">
        <f t="shared" si="24"/>
        <v>1</v>
      </c>
    </row>
    <row r="154" spans="1:16" x14ac:dyDescent="0.3">
      <c r="A154" s="34">
        <f t="shared" si="25"/>
        <v>146</v>
      </c>
      <c r="B154" s="29">
        <f t="shared" si="26"/>
        <v>73</v>
      </c>
      <c r="C154" s="36">
        <f t="shared" si="22"/>
        <v>0</v>
      </c>
      <c r="D154" s="36">
        <f t="shared" si="23"/>
        <v>0</v>
      </c>
      <c r="E154" s="36">
        <f>IF(Table1[[#This Row],[Assumed Contract Value ]]&gt;0.1,Table1[[#This Row],[Time From Valuation]]&gt;=Activation_Time,0)</f>
        <v>0</v>
      </c>
      <c r="F154" s="36">
        <v>0</v>
      </c>
      <c r="G154" s="36" t="b">
        <f>Table1[[#This Row],[Time From Valuation]]=INT(Table1[[#This Row],[Time From Valuation]])</f>
        <v>1</v>
      </c>
      <c r="H154" s="7">
        <f>IF((Table1[[#This Row],[Is Anniversery]]), Table1[[#This Row],[Assumed Contract Value ]],0)</f>
        <v>0</v>
      </c>
      <c r="I154" s="7">
        <f ca="1">IF(NOT(Table1[[#This Row],[Is Activation]]),OFFSET(Table1[[#This Row],[Income Credit Base]],-1,0)+Table1[[#This Row],[Purchase Payments]]+Table1[[#This Row],[Income Credit]],0)</f>
        <v>0</v>
      </c>
      <c r="J154" s="7">
        <f>IF(AND(Table1[[#This Row],[Is Activation]]=FALSE,Table1[[#This Row],[Is Anniversery]]=TRUE),Table1[[#This Row],[Income Credit Base]]*ICP,0)</f>
        <v>0</v>
      </c>
      <c r="K15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4" s="42" t="e">
        <f>IF(NOT(Table1[[#This Row],[Is Activation]]),(Table1[[#This Row],[Withdrawal Taken  ]]/Table1[[#This Row],[Assumed Contract Value ]]),0)</f>
        <v>#DIV/0!</v>
      </c>
      <c r="M15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4" s="5">
        <f>IF(NOT(Table1[[#This Row],[Has Lifetime Income Started]]),Table1[[#This Row],[Income Base]]*MAW,0)</f>
        <v>0</v>
      </c>
      <c r="O154" s="9" t="e">
        <f ca="1">IF(AND(Table1[[#This Row],[Has Lifetime Income Started]],Table1[[#This Row],[Is Anniversery]]),Table1[[#This Row],[Income Base]]*PIP,0)</f>
        <v>#DIV/0!</v>
      </c>
      <c r="P154" s="37" t="b">
        <f t="shared" si="24"/>
        <v>1</v>
      </c>
    </row>
    <row r="155" spans="1:16" x14ac:dyDescent="0.3">
      <c r="A155" s="34">
        <f t="shared" si="25"/>
        <v>147</v>
      </c>
      <c r="B155" s="29">
        <f t="shared" si="26"/>
        <v>73.5</v>
      </c>
      <c r="C155" s="36">
        <f t="shared" si="22"/>
        <v>0</v>
      </c>
      <c r="D155" s="36">
        <f t="shared" si="23"/>
        <v>0</v>
      </c>
      <c r="E155" s="36">
        <f>IF(Table1[[#This Row],[Assumed Contract Value ]]&gt;0.1,Table1[[#This Row],[Time From Valuation]]&gt;=Activation_Time,0)</f>
        <v>0</v>
      </c>
      <c r="F155" s="36">
        <v>0</v>
      </c>
      <c r="G155" s="36" t="b">
        <f>Table1[[#This Row],[Time From Valuation]]=INT(Table1[[#This Row],[Time From Valuation]])</f>
        <v>0</v>
      </c>
      <c r="H155" s="7">
        <f>IF((Table1[[#This Row],[Is Anniversery]]), Table1[[#This Row],[Assumed Contract Value ]],0)</f>
        <v>0</v>
      </c>
      <c r="I155" s="7">
        <f ca="1">IF(NOT(Table1[[#This Row],[Is Activation]]),OFFSET(Table1[[#This Row],[Income Credit Base]],-1,0)+Table1[[#This Row],[Purchase Payments]]+Table1[[#This Row],[Income Credit]],0)</f>
        <v>0</v>
      </c>
      <c r="J155" s="7">
        <f>IF(AND(Table1[[#This Row],[Is Activation]]=FALSE,Table1[[#This Row],[Is Anniversery]]=TRUE),Table1[[#This Row],[Income Credit Base]]*ICP,0)</f>
        <v>0</v>
      </c>
      <c r="K15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5" s="42" t="e">
        <f>IF(NOT(Table1[[#This Row],[Is Activation]]),(Table1[[#This Row],[Withdrawal Taken  ]]/Table1[[#This Row],[Assumed Contract Value ]]),0)</f>
        <v>#DIV/0!</v>
      </c>
      <c r="M15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5" s="5">
        <f>IF(NOT(Table1[[#This Row],[Has Lifetime Income Started]]),Table1[[#This Row],[Income Base]]*MAW,0)</f>
        <v>0</v>
      </c>
      <c r="O155" s="9">
        <f>IF(AND(Table1[[#This Row],[Has Lifetime Income Started]],Table1[[#This Row],[Is Anniversery]]),Table1[[#This Row],[Income Base]]*PIP,0)</f>
        <v>0</v>
      </c>
      <c r="P155" s="37" t="b">
        <f t="shared" si="24"/>
        <v>1</v>
      </c>
    </row>
    <row r="156" spans="1:16" x14ac:dyDescent="0.3">
      <c r="A156" s="34">
        <f t="shared" si="25"/>
        <v>148</v>
      </c>
      <c r="B156" s="29">
        <f t="shared" si="26"/>
        <v>74</v>
      </c>
      <c r="C156" s="36">
        <f t="shared" si="22"/>
        <v>0</v>
      </c>
      <c r="D156" s="36">
        <f t="shared" si="23"/>
        <v>0</v>
      </c>
      <c r="E156" s="36">
        <f>IF(Table1[[#This Row],[Assumed Contract Value ]]&gt;0.1,Table1[[#This Row],[Time From Valuation]]&gt;=Activation_Time,0)</f>
        <v>0</v>
      </c>
      <c r="F156" s="36">
        <v>0</v>
      </c>
      <c r="G156" s="36" t="b">
        <f>Table1[[#This Row],[Time From Valuation]]=INT(Table1[[#This Row],[Time From Valuation]])</f>
        <v>1</v>
      </c>
      <c r="H156" s="7">
        <f>IF((Table1[[#This Row],[Is Anniversery]]), Table1[[#This Row],[Assumed Contract Value ]],0)</f>
        <v>0</v>
      </c>
      <c r="I156" s="7">
        <f ca="1">IF(NOT(Table1[[#This Row],[Is Activation]]),OFFSET(Table1[[#This Row],[Income Credit Base]],-1,0)+Table1[[#This Row],[Purchase Payments]]+Table1[[#This Row],[Income Credit]],0)</f>
        <v>0</v>
      </c>
      <c r="J156" s="7">
        <f>IF(AND(Table1[[#This Row],[Is Activation]]=FALSE,Table1[[#This Row],[Is Anniversery]]=TRUE),Table1[[#This Row],[Income Credit Base]]*ICP,0)</f>
        <v>0</v>
      </c>
      <c r="K15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6" s="42" t="e">
        <f>IF(NOT(Table1[[#This Row],[Is Activation]]),(Table1[[#This Row],[Withdrawal Taken  ]]/Table1[[#This Row],[Assumed Contract Value ]]),0)</f>
        <v>#DIV/0!</v>
      </c>
      <c r="M15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6" s="5">
        <f>IF(NOT(Table1[[#This Row],[Has Lifetime Income Started]]),Table1[[#This Row],[Income Base]]*MAW,0)</f>
        <v>0</v>
      </c>
      <c r="O156" s="9" t="e">
        <f ca="1">IF(AND(Table1[[#This Row],[Has Lifetime Income Started]],Table1[[#This Row],[Is Anniversery]]),Table1[[#This Row],[Income Base]]*PIP,0)</f>
        <v>#DIV/0!</v>
      </c>
      <c r="P156" s="37" t="b">
        <f t="shared" si="24"/>
        <v>1</v>
      </c>
    </row>
    <row r="157" spans="1:16" x14ac:dyDescent="0.3">
      <c r="A157" s="34">
        <f t="shared" si="25"/>
        <v>149</v>
      </c>
      <c r="B157" s="29">
        <f t="shared" si="26"/>
        <v>74.5</v>
      </c>
      <c r="C157" s="36">
        <f t="shared" si="22"/>
        <v>0</v>
      </c>
      <c r="D157" s="36">
        <f t="shared" si="23"/>
        <v>0</v>
      </c>
      <c r="E157" s="36">
        <f>IF(Table1[[#This Row],[Assumed Contract Value ]]&gt;0.1,Table1[[#This Row],[Time From Valuation]]&gt;=Activation_Time,0)</f>
        <v>0</v>
      </c>
      <c r="F157" s="36">
        <v>0</v>
      </c>
      <c r="G157" s="36" t="b">
        <f>Table1[[#This Row],[Time From Valuation]]=INT(Table1[[#This Row],[Time From Valuation]])</f>
        <v>0</v>
      </c>
      <c r="H157" s="7">
        <f>IF((Table1[[#This Row],[Is Anniversery]]), Table1[[#This Row],[Assumed Contract Value ]],0)</f>
        <v>0</v>
      </c>
      <c r="I157" s="7">
        <f ca="1">IF(NOT(Table1[[#This Row],[Is Activation]]),OFFSET(Table1[[#This Row],[Income Credit Base]],-1,0)+Table1[[#This Row],[Purchase Payments]]+Table1[[#This Row],[Income Credit]],0)</f>
        <v>0</v>
      </c>
      <c r="J157" s="7">
        <f>IF(AND(Table1[[#This Row],[Is Activation]]=FALSE,Table1[[#This Row],[Is Anniversery]]=TRUE),Table1[[#This Row],[Income Credit Base]]*ICP,0)</f>
        <v>0</v>
      </c>
      <c r="K15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7" s="42" t="e">
        <f>IF(NOT(Table1[[#This Row],[Is Activation]]),(Table1[[#This Row],[Withdrawal Taken  ]]/Table1[[#This Row],[Assumed Contract Value ]]),0)</f>
        <v>#DIV/0!</v>
      </c>
      <c r="M15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7" s="5">
        <f>IF(NOT(Table1[[#This Row],[Has Lifetime Income Started]]),Table1[[#This Row],[Income Base]]*MAW,0)</f>
        <v>0</v>
      </c>
      <c r="O157" s="9">
        <f>IF(AND(Table1[[#This Row],[Has Lifetime Income Started]],Table1[[#This Row],[Is Anniversery]]),Table1[[#This Row],[Income Base]]*PIP,0)</f>
        <v>0</v>
      </c>
      <c r="P157" s="37" t="b">
        <f t="shared" si="24"/>
        <v>1</v>
      </c>
    </row>
    <row r="158" spans="1:16" x14ac:dyDescent="0.3">
      <c r="A158" s="34">
        <f t="shared" si="25"/>
        <v>150</v>
      </c>
      <c r="B158" s="29">
        <f t="shared" si="26"/>
        <v>75</v>
      </c>
      <c r="C158" s="36">
        <f t="shared" si="22"/>
        <v>0</v>
      </c>
      <c r="D158" s="36">
        <f t="shared" si="23"/>
        <v>0</v>
      </c>
      <c r="E158" s="36">
        <f>IF(Table1[[#This Row],[Assumed Contract Value ]]&gt;0.1,Table1[[#This Row],[Time From Valuation]]&gt;=Activation_Time,0)</f>
        <v>0</v>
      </c>
      <c r="F158" s="36">
        <v>0</v>
      </c>
      <c r="G158" s="36" t="b">
        <f>Table1[[#This Row],[Time From Valuation]]=INT(Table1[[#This Row],[Time From Valuation]])</f>
        <v>1</v>
      </c>
      <c r="H158" s="7">
        <f>IF((Table1[[#This Row],[Is Anniversery]]), Table1[[#This Row],[Assumed Contract Value ]],0)</f>
        <v>0</v>
      </c>
      <c r="I158" s="7">
        <f ca="1">IF(NOT(Table1[[#This Row],[Is Activation]]),OFFSET(Table1[[#This Row],[Income Credit Base]],-1,0)+Table1[[#This Row],[Purchase Payments]]+Table1[[#This Row],[Income Credit]],0)</f>
        <v>0</v>
      </c>
      <c r="J158" s="7">
        <f>IF(AND(Table1[[#This Row],[Is Activation]]=FALSE,Table1[[#This Row],[Is Anniversery]]=TRUE),Table1[[#This Row],[Income Credit Base]]*ICP,0)</f>
        <v>0</v>
      </c>
      <c r="K15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8" s="42" t="e">
        <f>IF(NOT(Table1[[#This Row],[Is Activation]]),(Table1[[#This Row],[Withdrawal Taken  ]]/Table1[[#This Row],[Assumed Contract Value ]]),0)</f>
        <v>#DIV/0!</v>
      </c>
      <c r="M15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8" s="5">
        <f>IF(NOT(Table1[[#This Row],[Has Lifetime Income Started]]),Table1[[#This Row],[Income Base]]*MAW,0)</f>
        <v>0</v>
      </c>
      <c r="O158" s="9" t="e">
        <f ca="1">IF(AND(Table1[[#This Row],[Has Lifetime Income Started]],Table1[[#This Row],[Is Anniversery]]),Table1[[#This Row],[Income Base]]*PIP,0)</f>
        <v>#DIV/0!</v>
      </c>
      <c r="P158" s="37" t="b">
        <f t="shared" si="24"/>
        <v>1</v>
      </c>
    </row>
    <row r="159" spans="1:16" x14ac:dyDescent="0.3">
      <c r="A159" s="34">
        <f t="shared" si="25"/>
        <v>151</v>
      </c>
      <c r="B159" s="29">
        <f t="shared" si="26"/>
        <v>75.5</v>
      </c>
      <c r="C159" s="36">
        <f t="shared" ref="C159:C180" si="27">S159</f>
        <v>0</v>
      </c>
      <c r="D159" s="36">
        <f t="shared" ref="D159:D180" si="28">T159</f>
        <v>0</v>
      </c>
      <c r="E159" s="36">
        <f>IF(Table1[[#This Row],[Assumed Contract Value ]]&gt;0.1,Table1[[#This Row],[Time From Valuation]]&gt;=Activation_Time,0)</f>
        <v>0</v>
      </c>
      <c r="F159" s="36">
        <v>0</v>
      </c>
      <c r="G159" s="36" t="b">
        <f>Table1[[#This Row],[Time From Valuation]]=INT(Table1[[#This Row],[Time From Valuation]])</f>
        <v>0</v>
      </c>
      <c r="H159" s="7">
        <f>IF((Table1[[#This Row],[Is Anniversery]]), Table1[[#This Row],[Assumed Contract Value ]],0)</f>
        <v>0</v>
      </c>
      <c r="I159" s="7">
        <f ca="1">IF(NOT(Table1[[#This Row],[Is Activation]]),OFFSET(Table1[[#This Row],[Income Credit Base]],-1,0)+Table1[[#This Row],[Purchase Payments]]+Table1[[#This Row],[Income Credit]],0)</f>
        <v>0</v>
      </c>
      <c r="J159" s="7">
        <f>IF(AND(Table1[[#This Row],[Is Activation]]=FALSE,Table1[[#This Row],[Is Anniversery]]=TRUE),Table1[[#This Row],[Income Credit Base]]*ICP,0)</f>
        <v>0</v>
      </c>
      <c r="K15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59" s="42" t="e">
        <f>IF(NOT(Table1[[#This Row],[Is Activation]]),(Table1[[#This Row],[Withdrawal Taken  ]]/Table1[[#This Row],[Assumed Contract Value ]]),0)</f>
        <v>#DIV/0!</v>
      </c>
      <c r="M15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9" s="5">
        <f>IF(NOT(Table1[[#This Row],[Has Lifetime Income Started]]),Table1[[#This Row],[Income Base]]*MAW,0)</f>
        <v>0</v>
      </c>
      <c r="O159" s="9">
        <f>IF(AND(Table1[[#This Row],[Has Lifetime Income Started]],Table1[[#This Row],[Is Anniversery]]),Table1[[#This Row],[Income Base]]*PIP,0)</f>
        <v>0</v>
      </c>
      <c r="P159" s="37" t="b">
        <f t="shared" si="24"/>
        <v>1</v>
      </c>
    </row>
    <row r="160" spans="1:16" x14ac:dyDescent="0.3">
      <c r="A160" s="34">
        <f t="shared" si="25"/>
        <v>152</v>
      </c>
      <c r="B160" s="29">
        <f t="shared" si="26"/>
        <v>76</v>
      </c>
      <c r="C160" s="36">
        <f t="shared" si="27"/>
        <v>0</v>
      </c>
      <c r="D160" s="36">
        <f t="shared" si="28"/>
        <v>0</v>
      </c>
      <c r="E160" s="36">
        <f>IF(Table1[[#This Row],[Assumed Contract Value ]]&gt;0.1,Table1[[#This Row],[Time From Valuation]]&gt;=Activation_Time,0)</f>
        <v>0</v>
      </c>
      <c r="F160" s="36">
        <v>0</v>
      </c>
      <c r="G160" s="36" t="b">
        <f>Table1[[#This Row],[Time From Valuation]]=INT(Table1[[#This Row],[Time From Valuation]])</f>
        <v>1</v>
      </c>
      <c r="H160" s="7">
        <f>IF((Table1[[#This Row],[Is Anniversery]]), Table1[[#This Row],[Assumed Contract Value ]],0)</f>
        <v>0</v>
      </c>
      <c r="I160" s="7">
        <f ca="1">IF(NOT(Table1[[#This Row],[Is Activation]]),OFFSET(Table1[[#This Row],[Income Credit Base]],-1,0)+Table1[[#This Row],[Purchase Payments]]+Table1[[#This Row],[Income Credit]],0)</f>
        <v>0</v>
      </c>
      <c r="J160" s="7">
        <f>IF(AND(Table1[[#This Row],[Is Activation]]=FALSE,Table1[[#This Row],[Is Anniversery]]=TRUE),Table1[[#This Row],[Income Credit Base]]*ICP,0)</f>
        <v>0</v>
      </c>
      <c r="K16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0" s="42" t="e">
        <f>IF(NOT(Table1[[#This Row],[Is Activation]]),(Table1[[#This Row],[Withdrawal Taken  ]]/Table1[[#This Row],[Assumed Contract Value ]]),0)</f>
        <v>#DIV/0!</v>
      </c>
      <c r="M16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0" s="5">
        <f>IF(NOT(Table1[[#This Row],[Has Lifetime Income Started]]),Table1[[#This Row],[Income Base]]*MAW,0)</f>
        <v>0</v>
      </c>
      <c r="O160" s="9" t="e">
        <f ca="1">IF(AND(Table1[[#This Row],[Has Lifetime Income Started]],Table1[[#This Row],[Is Anniversery]]),Table1[[#This Row],[Income Base]]*PIP,0)</f>
        <v>#DIV/0!</v>
      </c>
      <c r="P160" s="37" t="b">
        <f t="shared" si="24"/>
        <v>1</v>
      </c>
    </row>
    <row r="161" spans="1:16" x14ac:dyDescent="0.3">
      <c r="A161" s="34">
        <f t="shared" si="25"/>
        <v>153</v>
      </c>
      <c r="B161" s="29">
        <f t="shared" si="26"/>
        <v>76.5</v>
      </c>
      <c r="C161" s="36">
        <f t="shared" si="27"/>
        <v>0</v>
      </c>
      <c r="D161" s="36">
        <f t="shared" si="28"/>
        <v>0</v>
      </c>
      <c r="E161" s="36">
        <f>IF(Table1[[#This Row],[Assumed Contract Value ]]&gt;0.1,Table1[[#This Row],[Time From Valuation]]&gt;=Activation_Time,0)</f>
        <v>0</v>
      </c>
      <c r="F161" s="36">
        <v>0</v>
      </c>
      <c r="G161" s="36" t="b">
        <f>Table1[[#This Row],[Time From Valuation]]=INT(Table1[[#This Row],[Time From Valuation]])</f>
        <v>0</v>
      </c>
      <c r="H161" s="7">
        <f>IF((Table1[[#This Row],[Is Anniversery]]), Table1[[#This Row],[Assumed Contract Value ]],0)</f>
        <v>0</v>
      </c>
      <c r="I161" s="7">
        <f ca="1">IF(NOT(Table1[[#This Row],[Is Activation]]),OFFSET(Table1[[#This Row],[Income Credit Base]],-1,0)+Table1[[#This Row],[Purchase Payments]]+Table1[[#This Row],[Income Credit]],0)</f>
        <v>0</v>
      </c>
      <c r="J161" s="7">
        <f>IF(AND(Table1[[#This Row],[Is Activation]]=FALSE,Table1[[#This Row],[Is Anniversery]]=TRUE),Table1[[#This Row],[Income Credit Base]]*ICP,0)</f>
        <v>0</v>
      </c>
      <c r="K16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1" s="42" t="e">
        <f>IF(NOT(Table1[[#This Row],[Is Activation]]),(Table1[[#This Row],[Withdrawal Taken  ]]/Table1[[#This Row],[Assumed Contract Value ]]),0)</f>
        <v>#DIV/0!</v>
      </c>
      <c r="M16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1" s="5">
        <f>IF(NOT(Table1[[#This Row],[Has Lifetime Income Started]]),Table1[[#This Row],[Income Base]]*MAW,0)</f>
        <v>0</v>
      </c>
      <c r="O161" s="9">
        <f>IF(AND(Table1[[#This Row],[Has Lifetime Income Started]],Table1[[#This Row],[Is Anniversery]]),Table1[[#This Row],[Income Base]]*PIP,0)</f>
        <v>0</v>
      </c>
      <c r="P161" s="37" t="b">
        <f t="shared" si="24"/>
        <v>1</v>
      </c>
    </row>
    <row r="162" spans="1:16" x14ac:dyDescent="0.3">
      <c r="A162" s="34">
        <f t="shared" si="25"/>
        <v>154</v>
      </c>
      <c r="B162" s="29">
        <f t="shared" si="26"/>
        <v>77</v>
      </c>
      <c r="C162" s="36">
        <f t="shared" si="27"/>
        <v>0</v>
      </c>
      <c r="D162" s="36">
        <f t="shared" si="28"/>
        <v>0</v>
      </c>
      <c r="E162" s="36">
        <f>IF(Table1[[#This Row],[Assumed Contract Value ]]&gt;0.1,Table1[[#This Row],[Time From Valuation]]&gt;=Activation_Time,0)</f>
        <v>0</v>
      </c>
      <c r="F162" s="36">
        <v>0</v>
      </c>
      <c r="G162" s="36" t="b">
        <f>Table1[[#This Row],[Time From Valuation]]=INT(Table1[[#This Row],[Time From Valuation]])</f>
        <v>1</v>
      </c>
      <c r="H162" s="7">
        <f>IF((Table1[[#This Row],[Is Anniversery]]), Table1[[#This Row],[Assumed Contract Value ]],0)</f>
        <v>0</v>
      </c>
      <c r="I162" s="7">
        <f ca="1">IF(NOT(Table1[[#This Row],[Is Activation]]),OFFSET(Table1[[#This Row],[Income Credit Base]],-1,0)+Table1[[#This Row],[Purchase Payments]]+Table1[[#This Row],[Income Credit]],0)</f>
        <v>0</v>
      </c>
      <c r="J162" s="7">
        <f>IF(AND(Table1[[#This Row],[Is Activation]]=FALSE,Table1[[#This Row],[Is Anniversery]]=TRUE),Table1[[#This Row],[Income Credit Base]]*ICP,0)</f>
        <v>0</v>
      </c>
      <c r="K16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2" s="42" t="e">
        <f>IF(NOT(Table1[[#This Row],[Is Activation]]),(Table1[[#This Row],[Withdrawal Taken  ]]/Table1[[#This Row],[Assumed Contract Value ]]),0)</f>
        <v>#DIV/0!</v>
      </c>
      <c r="M16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2" s="5">
        <f>IF(NOT(Table1[[#This Row],[Has Lifetime Income Started]]),Table1[[#This Row],[Income Base]]*MAW,0)</f>
        <v>0</v>
      </c>
      <c r="O162" s="9" t="e">
        <f ca="1">IF(AND(Table1[[#This Row],[Has Lifetime Income Started]],Table1[[#This Row],[Is Anniversery]]),Table1[[#This Row],[Income Base]]*PIP,0)</f>
        <v>#DIV/0!</v>
      </c>
      <c r="P162" s="37" t="b">
        <f t="shared" si="24"/>
        <v>1</v>
      </c>
    </row>
    <row r="163" spans="1:16" x14ac:dyDescent="0.3">
      <c r="A163" s="34">
        <f t="shared" si="25"/>
        <v>155</v>
      </c>
      <c r="B163" s="29">
        <f t="shared" si="26"/>
        <v>77.5</v>
      </c>
      <c r="C163" s="36">
        <f t="shared" si="27"/>
        <v>0</v>
      </c>
      <c r="D163" s="36">
        <f t="shared" si="28"/>
        <v>0</v>
      </c>
      <c r="E163" s="36">
        <f>IF(Table1[[#This Row],[Assumed Contract Value ]]&gt;0.1,Table1[[#This Row],[Time From Valuation]]&gt;=Activation_Time,0)</f>
        <v>0</v>
      </c>
      <c r="F163" s="36">
        <v>0</v>
      </c>
      <c r="G163" s="36" t="b">
        <f>Table1[[#This Row],[Time From Valuation]]=INT(Table1[[#This Row],[Time From Valuation]])</f>
        <v>0</v>
      </c>
      <c r="H163" s="7">
        <f>IF((Table1[[#This Row],[Is Anniversery]]), Table1[[#This Row],[Assumed Contract Value ]],0)</f>
        <v>0</v>
      </c>
      <c r="I163" s="7">
        <f ca="1">IF(NOT(Table1[[#This Row],[Is Activation]]),OFFSET(Table1[[#This Row],[Income Credit Base]],-1,0)+Table1[[#This Row],[Purchase Payments]]+Table1[[#This Row],[Income Credit]],0)</f>
        <v>0</v>
      </c>
      <c r="J163" s="7">
        <f>IF(AND(Table1[[#This Row],[Is Activation]]=FALSE,Table1[[#This Row],[Is Anniversery]]=TRUE),Table1[[#This Row],[Income Credit Base]]*ICP,0)</f>
        <v>0</v>
      </c>
      <c r="K16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3" s="42" t="e">
        <f>IF(NOT(Table1[[#This Row],[Is Activation]]),(Table1[[#This Row],[Withdrawal Taken  ]]/Table1[[#This Row],[Assumed Contract Value ]]),0)</f>
        <v>#DIV/0!</v>
      </c>
      <c r="M16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3" s="5">
        <f>IF(NOT(Table1[[#This Row],[Has Lifetime Income Started]]),Table1[[#This Row],[Income Base]]*MAW,0)</f>
        <v>0</v>
      </c>
      <c r="O163" s="9">
        <f>IF(AND(Table1[[#This Row],[Has Lifetime Income Started]],Table1[[#This Row],[Is Anniversery]]),Table1[[#This Row],[Income Base]]*PIP,0)</f>
        <v>0</v>
      </c>
      <c r="P163" s="37" t="b">
        <f t="shared" si="24"/>
        <v>1</v>
      </c>
    </row>
    <row r="164" spans="1:16" x14ac:dyDescent="0.3">
      <c r="A164" s="34">
        <f t="shared" si="25"/>
        <v>156</v>
      </c>
      <c r="B164" s="29">
        <f t="shared" si="26"/>
        <v>78</v>
      </c>
      <c r="C164" s="36">
        <f t="shared" si="27"/>
        <v>0</v>
      </c>
      <c r="D164" s="36">
        <f t="shared" si="28"/>
        <v>0</v>
      </c>
      <c r="E164" s="36">
        <f>IF(Table1[[#This Row],[Assumed Contract Value ]]&gt;0.1,Table1[[#This Row],[Time From Valuation]]&gt;=Activation_Time,0)</f>
        <v>0</v>
      </c>
      <c r="F164" s="36">
        <v>0</v>
      </c>
      <c r="G164" s="36" t="b">
        <f>Table1[[#This Row],[Time From Valuation]]=INT(Table1[[#This Row],[Time From Valuation]])</f>
        <v>1</v>
      </c>
      <c r="H164" s="7">
        <f>IF((Table1[[#This Row],[Is Anniversery]]), Table1[[#This Row],[Assumed Contract Value ]],0)</f>
        <v>0</v>
      </c>
      <c r="I164" s="7">
        <f ca="1">IF(NOT(Table1[[#This Row],[Is Activation]]),OFFSET(Table1[[#This Row],[Income Credit Base]],-1,0)+Table1[[#This Row],[Purchase Payments]]+Table1[[#This Row],[Income Credit]],0)</f>
        <v>0</v>
      </c>
      <c r="J164" s="7">
        <f>IF(AND(Table1[[#This Row],[Is Activation]]=FALSE,Table1[[#This Row],[Is Anniversery]]=TRUE),Table1[[#This Row],[Income Credit Base]]*ICP,0)</f>
        <v>0</v>
      </c>
      <c r="K16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4" s="42" t="e">
        <f>IF(NOT(Table1[[#This Row],[Is Activation]]),(Table1[[#This Row],[Withdrawal Taken  ]]/Table1[[#This Row],[Assumed Contract Value ]]),0)</f>
        <v>#DIV/0!</v>
      </c>
      <c r="M16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4" s="5">
        <f>IF(NOT(Table1[[#This Row],[Has Lifetime Income Started]]),Table1[[#This Row],[Income Base]]*MAW,0)</f>
        <v>0</v>
      </c>
      <c r="O164" s="9" t="e">
        <f ca="1">IF(AND(Table1[[#This Row],[Has Lifetime Income Started]],Table1[[#This Row],[Is Anniversery]]),Table1[[#This Row],[Income Base]]*PIP,0)</f>
        <v>#DIV/0!</v>
      </c>
      <c r="P164" s="37" t="b">
        <f t="shared" si="24"/>
        <v>1</v>
      </c>
    </row>
    <row r="165" spans="1:16" x14ac:dyDescent="0.3">
      <c r="A165" s="34">
        <f t="shared" si="25"/>
        <v>157</v>
      </c>
      <c r="B165" s="29">
        <f t="shared" si="26"/>
        <v>78.5</v>
      </c>
      <c r="C165" s="36">
        <f t="shared" si="27"/>
        <v>0</v>
      </c>
      <c r="D165" s="36">
        <f t="shared" si="28"/>
        <v>0</v>
      </c>
      <c r="E165" s="36">
        <f>IF(Table1[[#This Row],[Assumed Contract Value ]]&gt;0.1,Table1[[#This Row],[Time From Valuation]]&gt;=Activation_Time,0)</f>
        <v>0</v>
      </c>
      <c r="F165" s="36">
        <v>0</v>
      </c>
      <c r="G165" s="36" t="b">
        <f>Table1[[#This Row],[Time From Valuation]]=INT(Table1[[#This Row],[Time From Valuation]])</f>
        <v>0</v>
      </c>
      <c r="H165" s="7">
        <f>IF((Table1[[#This Row],[Is Anniversery]]), Table1[[#This Row],[Assumed Contract Value ]],0)</f>
        <v>0</v>
      </c>
      <c r="I165" s="7">
        <f ca="1">IF(NOT(Table1[[#This Row],[Is Activation]]),OFFSET(Table1[[#This Row],[Income Credit Base]],-1,0)+Table1[[#This Row],[Purchase Payments]]+Table1[[#This Row],[Income Credit]],0)</f>
        <v>0</v>
      </c>
      <c r="J165" s="7">
        <f>IF(AND(Table1[[#This Row],[Is Activation]]=FALSE,Table1[[#This Row],[Is Anniversery]]=TRUE),Table1[[#This Row],[Income Credit Base]]*ICP,0)</f>
        <v>0</v>
      </c>
      <c r="K16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5" s="42" t="e">
        <f>IF(NOT(Table1[[#This Row],[Is Activation]]),(Table1[[#This Row],[Withdrawal Taken  ]]/Table1[[#This Row],[Assumed Contract Value ]]),0)</f>
        <v>#DIV/0!</v>
      </c>
      <c r="M16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5" s="5">
        <f>IF(NOT(Table1[[#This Row],[Has Lifetime Income Started]]),Table1[[#This Row],[Income Base]]*MAW,0)</f>
        <v>0</v>
      </c>
      <c r="O165" s="9">
        <f>IF(AND(Table1[[#This Row],[Has Lifetime Income Started]],Table1[[#This Row],[Is Anniversery]]),Table1[[#This Row],[Income Base]]*PIP,0)</f>
        <v>0</v>
      </c>
      <c r="P165" s="37" t="b">
        <f t="shared" si="24"/>
        <v>1</v>
      </c>
    </row>
    <row r="166" spans="1:16" x14ac:dyDescent="0.3">
      <c r="A166" s="34">
        <f t="shared" si="25"/>
        <v>158</v>
      </c>
      <c r="B166" s="29">
        <f t="shared" si="26"/>
        <v>79</v>
      </c>
      <c r="C166" s="36">
        <f t="shared" si="27"/>
        <v>0</v>
      </c>
      <c r="D166" s="36">
        <f t="shared" si="28"/>
        <v>0</v>
      </c>
      <c r="E166" s="36">
        <f>IF(Table1[[#This Row],[Assumed Contract Value ]]&gt;0.1,Table1[[#This Row],[Time From Valuation]]&gt;=Activation_Time,0)</f>
        <v>0</v>
      </c>
      <c r="F166" s="36">
        <v>0</v>
      </c>
      <c r="G166" s="36" t="b">
        <f>Table1[[#This Row],[Time From Valuation]]=INT(Table1[[#This Row],[Time From Valuation]])</f>
        <v>1</v>
      </c>
      <c r="H166" s="7">
        <f>IF((Table1[[#This Row],[Is Anniversery]]), Table1[[#This Row],[Assumed Contract Value ]],0)</f>
        <v>0</v>
      </c>
      <c r="I166" s="7">
        <f ca="1">IF(NOT(Table1[[#This Row],[Is Activation]]),OFFSET(Table1[[#This Row],[Income Credit Base]],-1,0)+Table1[[#This Row],[Purchase Payments]]+Table1[[#This Row],[Income Credit]],0)</f>
        <v>0</v>
      </c>
      <c r="J166" s="7">
        <f>IF(AND(Table1[[#This Row],[Is Activation]]=FALSE,Table1[[#This Row],[Is Anniversery]]=TRUE),Table1[[#This Row],[Income Credit Base]]*ICP,0)</f>
        <v>0</v>
      </c>
      <c r="K16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6" s="42" t="e">
        <f>IF(NOT(Table1[[#This Row],[Is Activation]]),(Table1[[#This Row],[Withdrawal Taken  ]]/Table1[[#This Row],[Assumed Contract Value ]]),0)</f>
        <v>#DIV/0!</v>
      </c>
      <c r="M16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6" s="5">
        <f>IF(NOT(Table1[[#This Row],[Has Lifetime Income Started]]),Table1[[#This Row],[Income Base]]*MAW,0)</f>
        <v>0</v>
      </c>
      <c r="O166" s="9" t="e">
        <f ca="1">IF(AND(Table1[[#This Row],[Has Lifetime Income Started]],Table1[[#This Row],[Is Anniversery]]),Table1[[#This Row],[Income Base]]*PIP,0)</f>
        <v>#DIV/0!</v>
      </c>
      <c r="P166" s="37" t="b">
        <f t="shared" si="24"/>
        <v>1</v>
      </c>
    </row>
    <row r="167" spans="1:16" x14ac:dyDescent="0.3">
      <c r="A167" s="34">
        <f t="shared" si="25"/>
        <v>159</v>
      </c>
      <c r="B167" s="29">
        <f t="shared" si="26"/>
        <v>79.5</v>
      </c>
      <c r="C167" s="36">
        <f t="shared" si="27"/>
        <v>0</v>
      </c>
      <c r="D167" s="36">
        <f t="shared" si="28"/>
        <v>0</v>
      </c>
      <c r="E167" s="36">
        <f>IF(Table1[[#This Row],[Assumed Contract Value ]]&gt;0.1,Table1[[#This Row],[Time From Valuation]]&gt;=Activation_Time,0)</f>
        <v>0</v>
      </c>
      <c r="F167" s="36">
        <v>0</v>
      </c>
      <c r="G167" s="36" t="b">
        <f>Table1[[#This Row],[Time From Valuation]]=INT(Table1[[#This Row],[Time From Valuation]])</f>
        <v>0</v>
      </c>
      <c r="H167" s="7">
        <f>IF((Table1[[#This Row],[Is Anniversery]]), Table1[[#This Row],[Assumed Contract Value ]],0)</f>
        <v>0</v>
      </c>
      <c r="I167" s="7">
        <f ca="1">IF(NOT(Table1[[#This Row],[Is Activation]]),OFFSET(Table1[[#This Row],[Income Credit Base]],-1,0)+Table1[[#This Row],[Purchase Payments]]+Table1[[#This Row],[Income Credit]],0)</f>
        <v>0</v>
      </c>
      <c r="J167" s="7">
        <f>IF(AND(Table1[[#This Row],[Is Activation]]=FALSE,Table1[[#This Row],[Is Anniversery]]=TRUE),Table1[[#This Row],[Income Credit Base]]*ICP,0)</f>
        <v>0</v>
      </c>
      <c r="K16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7" s="42" t="e">
        <f>IF(NOT(Table1[[#This Row],[Is Activation]]),(Table1[[#This Row],[Withdrawal Taken  ]]/Table1[[#This Row],[Assumed Contract Value ]]),0)</f>
        <v>#DIV/0!</v>
      </c>
      <c r="M16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7" s="5">
        <f>IF(NOT(Table1[[#This Row],[Has Lifetime Income Started]]),Table1[[#This Row],[Income Base]]*MAW,0)</f>
        <v>0</v>
      </c>
      <c r="O167" s="9">
        <f>IF(AND(Table1[[#This Row],[Has Lifetime Income Started]],Table1[[#This Row],[Is Anniversery]]),Table1[[#This Row],[Income Base]]*PIP,0)</f>
        <v>0</v>
      </c>
      <c r="P167" s="37" t="b">
        <f t="shared" si="24"/>
        <v>1</v>
      </c>
    </row>
    <row r="168" spans="1:16" x14ac:dyDescent="0.3">
      <c r="A168" s="34">
        <f t="shared" si="25"/>
        <v>160</v>
      </c>
      <c r="B168" s="29">
        <f t="shared" si="26"/>
        <v>80</v>
      </c>
      <c r="C168" s="36">
        <f t="shared" si="27"/>
        <v>0</v>
      </c>
      <c r="D168" s="36">
        <f t="shared" si="28"/>
        <v>0</v>
      </c>
      <c r="E168" s="36">
        <f>IF(Table1[[#This Row],[Assumed Contract Value ]]&gt;0.1,Table1[[#This Row],[Time From Valuation]]&gt;=Activation_Time,0)</f>
        <v>0</v>
      </c>
      <c r="F168" s="36">
        <v>0</v>
      </c>
      <c r="G168" s="36" t="b">
        <f>Table1[[#This Row],[Time From Valuation]]=INT(Table1[[#This Row],[Time From Valuation]])</f>
        <v>1</v>
      </c>
      <c r="H168" s="7">
        <f>IF((Table1[[#This Row],[Is Anniversery]]), Table1[[#This Row],[Assumed Contract Value ]],0)</f>
        <v>0</v>
      </c>
      <c r="I168" s="7">
        <f ca="1">IF(NOT(Table1[[#This Row],[Is Activation]]),OFFSET(Table1[[#This Row],[Income Credit Base]],-1,0)+Table1[[#This Row],[Purchase Payments]]+Table1[[#This Row],[Income Credit]],0)</f>
        <v>0</v>
      </c>
      <c r="J168" s="7">
        <f>IF(AND(Table1[[#This Row],[Is Activation]]=FALSE,Table1[[#This Row],[Is Anniversery]]=TRUE),Table1[[#This Row],[Income Credit Base]]*ICP,0)</f>
        <v>0</v>
      </c>
      <c r="K16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8" s="42" t="e">
        <f>IF(NOT(Table1[[#This Row],[Is Activation]]),(Table1[[#This Row],[Withdrawal Taken  ]]/Table1[[#This Row],[Assumed Contract Value ]]),0)</f>
        <v>#DIV/0!</v>
      </c>
      <c r="M16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8" s="5">
        <f>IF(NOT(Table1[[#This Row],[Has Lifetime Income Started]]),Table1[[#This Row],[Income Base]]*MAW,0)</f>
        <v>0</v>
      </c>
      <c r="O168" s="9" t="e">
        <f ca="1">IF(AND(Table1[[#This Row],[Has Lifetime Income Started]],Table1[[#This Row],[Is Anniversery]]),Table1[[#This Row],[Income Base]]*PIP,0)</f>
        <v>#DIV/0!</v>
      </c>
      <c r="P168" s="37" t="b">
        <f t="shared" si="24"/>
        <v>1</v>
      </c>
    </row>
    <row r="169" spans="1:16" x14ac:dyDescent="0.3">
      <c r="A169" s="34">
        <f t="shared" si="25"/>
        <v>161</v>
      </c>
      <c r="B169" s="29">
        <f t="shared" si="26"/>
        <v>80.5</v>
      </c>
      <c r="C169" s="36">
        <f t="shared" si="27"/>
        <v>0</v>
      </c>
      <c r="D169" s="36">
        <f t="shared" si="28"/>
        <v>0</v>
      </c>
      <c r="E169" s="36">
        <f>IF(Table1[[#This Row],[Assumed Contract Value ]]&gt;0.1,Table1[[#This Row],[Time From Valuation]]&gt;=Activation_Time,0)</f>
        <v>0</v>
      </c>
      <c r="F169" s="36">
        <v>0</v>
      </c>
      <c r="G169" s="36" t="b">
        <f>Table1[[#This Row],[Time From Valuation]]=INT(Table1[[#This Row],[Time From Valuation]])</f>
        <v>0</v>
      </c>
      <c r="H169" s="7">
        <f>IF((Table1[[#This Row],[Is Anniversery]]), Table1[[#This Row],[Assumed Contract Value ]],0)</f>
        <v>0</v>
      </c>
      <c r="I169" s="7">
        <f ca="1">IF(NOT(Table1[[#This Row],[Is Activation]]),OFFSET(Table1[[#This Row],[Income Credit Base]],-1,0)+Table1[[#This Row],[Purchase Payments]]+Table1[[#This Row],[Income Credit]],0)</f>
        <v>0</v>
      </c>
      <c r="J169" s="7">
        <f>IF(AND(Table1[[#This Row],[Is Activation]]=FALSE,Table1[[#This Row],[Is Anniversery]]=TRUE),Table1[[#This Row],[Income Credit Base]]*ICP,0)</f>
        <v>0</v>
      </c>
      <c r="K16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69" s="42" t="e">
        <f>IF(NOT(Table1[[#This Row],[Is Activation]]),(Table1[[#This Row],[Withdrawal Taken  ]]/Table1[[#This Row],[Assumed Contract Value ]]),0)</f>
        <v>#DIV/0!</v>
      </c>
      <c r="M16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9" s="5">
        <f>IF(NOT(Table1[[#This Row],[Has Lifetime Income Started]]),Table1[[#This Row],[Income Base]]*MAW,0)</f>
        <v>0</v>
      </c>
      <c r="O169" s="9">
        <f>IF(AND(Table1[[#This Row],[Has Lifetime Income Started]],Table1[[#This Row],[Is Anniversery]]),Table1[[#This Row],[Income Base]]*PIP,0)</f>
        <v>0</v>
      </c>
      <c r="P169" s="37" t="b">
        <f t="shared" si="24"/>
        <v>1</v>
      </c>
    </row>
    <row r="170" spans="1:16" x14ac:dyDescent="0.3">
      <c r="A170" s="34">
        <f t="shared" si="25"/>
        <v>162</v>
      </c>
      <c r="B170" s="29">
        <f t="shared" si="26"/>
        <v>81</v>
      </c>
      <c r="C170" s="36">
        <f t="shared" si="27"/>
        <v>0</v>
      </c>
      <c r="D170" s="36">
        <f t="shared" si="28"/>
        <v>0</v>
      </c>
      <c r="E170" s="36">
        <f>IF(Table1[[#This Row],[Assumed Contract Value ]]&gt;0.1,Table1[[#This Row],[Time From Valuation]]&gt;=Activation_Time,0)</f>
        <v>0</v>
      </c>
      <c r="F170" s="36">
        <v>0</v>
      </c>
      <c r="G170" s="36" t="b">
        <f>Table1[[#This Row],[Time From Valuation]]=INT(Table1[[#This Row],[Time From Valuation]])</f>
        <v>1</v>
      </c>
      <c r="H170" s="7">
        <f>IF((Table1[[#This Row],[Is Anniversery]]), Table1[[#This Row],[Assumed Contract Value ]],0)</f>
        <v>0</v>
      </c>
      <c r="I170" s="7">
        <f ca="1">IF(NOT(Table1[[#This Row],[Is Activation]]),OFFSET(Table1[[#This Row],[Income Credit Base]],-1,0)+Table1[[#This Row],[Purchase Payments]]+Table1[[#This Row],[Income Credit]],0)</f>
        <v>0</v>
      </c>
      <c r="J170" s="7">
        <f>IF(AND(Table1[[#This Row],[Is Activation]]=FALSE,Table1[[#This Row],[Is Anniversery]]=TRUE),Table1[[#This Row],[Income Credit Base]]*ICP,0)</f>
        <v>0</v>
      </c>
      <c r="K17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0" s="42" t="e">
        <f>IF(NOT(Table1[[#This Row],[Is Activation]]),(Table1[[#This Row],[Withdrawal Taken  ]]/Table1[[#This Row],[Assumed Contract Value ]]),0)</f>
        <v>#DIV/0!</v>
      </c>
      <c r="M17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0" s="5">
        <f>IF(NOT(Table1[[#This Row],[Has Lifetime Income Started]]),Table1[[#This Row],[Income Base]]*MAW,0)</f>
        <v>0</v>
      </c>
      <c r="O170" s="9" t="e">
        <f ca="1">IF(AND(Table1[[#This Row],[Has Lifetime Income Started]],Table1[[#This Row],[Is Anniversery]]),Table1[[#This Row],[Income Base]]*PIP,0)</f>
        <v>#DIV/0!</v>
      </c>
      <c r="P170" s="37" t="b">
        <f t="shared" si="24"/>
        <v>1</v>
      </c>
    </row>
    <row r="171" spans="1:16" x14ac:dyDescent="0.3">
      <c r="A171" s="34">
        <f t="shared" si="25"/>
        <v>163</v>
      </c>
      <c r="B171" s="29">
        <f t="shared" si="26"/>
        <v>81.5</v>
      </c>
      <c r="C171" s="36">
        <f t="shared" si="27"/>
        <v>0</v>
      </c>
      <c r="D171" s="36">
        <f t="shared" si="28"/>
        <v>0</v>
      </c>
      <c r="E171" s="36">
        <f>IF(Table1[[#This Row],[Assumed Contract Value ]]&gt;0.1,Table1[[#This Row],[Time From Valuation]]&gt;=Activation_Time,0)</f>
        <v>0</v>
      </c>
      <c r="F171" s="36">
        <v>0</v>
      </c>
      <c r="G171" s="36" t="b">
        <f>Table1[[#This Row],[Time From Valuation]]=INT(Table1[[#This Row],[Time From Valuation]])</f>
        <v>0</v>
      </c>
      <c r="H171" s="7">
        <f>IF((Table1[[#This Row],[Is Anniversery]]), Table1[[#This Row],[Assumed Contract Value ]],0)</f>
        <v>0</v>
      </c>
      <c r="I171" s="7">
        <f ca="1">IF(NOT(Table1[[#This Row],[Is Activation]]),OFFSET(Table1[[#This Row],[Income Credit Base]],-1,0)+Table1[[#This Row],[Purchase Payments]]+Table1[[#This Row],[Income Credit]],0)</f>
        <v>0</v>
      </c>
      <c r="J171" s="7">
        <f>IF(AND(Table1[[#This Row],[Is Activation]]=FALSE,Table1[[#This Row],[Is Anniversery]]=TRUE),Table1[[#This Row],[Income Credit Base]]*ICP,0)</f>
        <v>0</v>
      </c>
      <c r="K171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1" s="42" t="e">
        <f>IF(NOT(Table1[[#This Row],[Is Activation]]),(Table1[[#This Row],[Withdrawal Taken  ]]/Table1[[#This Row],[Assumed Contract Value ]]),0)</f>
        <v>#DIV/0!</v>
      </c>
      <c r="M17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1" s="5">
        <f>IF(NOT(Table1[[#This Row],[Has Lifetime Income Started]]),Table1[[#This Row],[Income Base]]*MAW,0)</f>
        <v>0</v>
      </c>
      <c r="O171" s="9">
        <f>IF(AND(Table1[[#This Row],[Has Lifetime Income Started]],Table1[[#This Row],[Is Anniversery]]),Table1[[#This Row],[Income Base]]*PIP,0)</f>
        <v>0</v>
      </c>
      <c r="P171" s="37" t="b">
        <f t="shared" si="24"/>
        <v>1</v>
      </c>
    </row>
    <row r="172" spans="1:16" x14ac:dyDescent="0.3">
      <c r="A172" s="34">
        <f t="shared" si="25"/>
        <v>164</v>
      </c>
      <c r="B172" s="29">
        <f t="shared" si="26"/>
        <v>82</v>
      </c>
      <c r="C172" s="36">
        <f t="shared" si="27"/>
        <v>0</v>
      </c>
      <c r="D172" s="36">
        <f t="shared" si="28"/>
        <v>0</v>
      </c>
      <c r="E172" s="36">
        <f>IF(Table1[[#This Row],[Assumed Contract Value ]]&gt;0.1,Table1[[#This Row],[Time From Valuation]]&gt;=Activation_Time,0)</f>
        <v>0</v>
      </c>
      <c r="F172" s="36">
        <v>0</v>
      </c>
      <c r="G172" s="36" t="b">
        <f>Table1[[#This Row],[Time From Valuation]]=INT(Table1[[#This Row],[Time From Valuation]])</f>
        <v>1</v>
      </c>
      <c r="H172" s="7">
        <f>IF((Table1[[#This Row],[Is Anniversery]]), Table1[[#This Row],[Assumed Contract Value ]],0)</f>
        <v>0</v>
      </c>
      <c r="I172" s="7">
        <f ca="1">IF(NOT(Table1[[#This Row],[Is Activation]]),OFFSET(Table1[[#This Row],[Income Credit Base]],-1,0)+Table1[[#This Row],[Purchase Payments]]+Table1[[#This Row],[Income Credit]],0)</f>
        <v>0</v>
      </c>
      <c r="J172" s="7">
        <f>IF(AND(Table1[[#This Row],[Is Activation]]=FALSE,Table1[[#This Row],[Is Anniversery]]=TRUE),Table1[[#This Row],[Income Credit Base]]*ICP,0)</f>
        <v>0</v>
      </c>
      <c r="K172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2" s="42" t="e">
        <f>IF(NOT(Table1[[#This Row],[Is Activation]]),(Table1[[#This Row],[Withdrawal Taken  ]]/Table1[[#This Row],[Assumed Contract Value ]]),0)</f>
        <v>#DIV/0!</v>
      </c>
      <c r="M17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2" s="5">
        <f>IF(NOT(Table1[[#This Row],[Has Lifetime Income Started]]),Table1[[#This Row],[Income Base]]*MAW,0)</f>
        <v>0</v>
      </c>
      <c r="O172" s="9" t="e">
        <f ca="1">IF(AND(Table1[[#This Row],[Has Lifetime Income Started]],Table1[[#This Row],[Is Anniversery]]),Table1[[#This Row],[Income Base]]*PIP,0)</f>
        <v>#DIV/0!</v>
      </c>
      <c r="P172" s="37" t="b">
        <f t="shared" si="24"/>
        <v>1</v>
      </c>
    </row>
    <row r="173" spans="1:16" x14ac:dyDescent="0.3">
      <c r="A173" s="34">
        <f t="shared" si="25"/>
        <v>165</v>
      </c>
      <c r="B173" s="29">
        <f t="shared" si="26"/>
        <v>82.5</v>
      </c>
      <c r="C173" s="36">
        <f t="shared" si="27"/>
        <v>0</v>
      </c>
      <c r="D173" s="36">
        <f t="shared" si="28"/>
        <v>0</v>
      </c>
      <c r="E173" s="36">
        <f>IF(Table1[[#This Row],[Assumed Contract Value ]]&gt;0.1,Table1[[#This Row],[Time From Valuation]]&gt;=Activation_Time,0)</f>
        <v>0</v>
      </c>
      <c r="F173" s="36">
        <v>0</v>
      </c>
      <c r="G173" s="36" t="b">
        <f>Table1[[#This Row],[Time From Valuation]]=INT(Table1[[#This Row],[Time From Valuation]])</f>
        <v>0</v>
      </c>
      <c r="H173" s="7">
        <f>IF((Table1[[#This Row],[Is Anniversery]]), Table1[[#This Row],[Assumed Contract Value ]],0)</f>
        <v>0</v>
      </c>
      <c r="I173" s="7">
        <f ca="1">IF(NOT(Table1[[#This Row],[Is Activation]]),OFFSET(Table1[[#This Row],[Income Credit Base]],-1,0)+Table1[[#This Row],[Purchase Payments]]+Table1[[#This Row],[Income Credit]],0)</f>
        <v>0</v>
      </c>
      <c r="J173" s="7">
        <f>IF(AND(Table1[[#This Row],[Is Activation]]=FALSE,Table1[[#This Row],[Is Anniversery]]=TRUE),Table1[[#This Row],[Income Credit Base]]*ICP,0)</f>
        <v>0</v>
      </c>
      <c r="K173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3" s="42" t="e">
        <f>IF(NOT(Table1[[#This Row],[Is Activation]]),(Table1[[#This Row],[Withdrawal Taken  ]]/Table1[[#This Row],[Assumed Contract Value ]]),0)</f>
        <v>#DIV/0!</v>
      </c>
      <c r="M17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3" s="5">
        <f>IF(NOT(Table1[[#This Row],[Has Lifetime Income Started]]),Table1[[#This Row],[Income Base]]*MAW,0)</f>
        <v>0</v>
      </c>
      <c r="O173" s="9">
        <f>IF(AND(Table1[[#This Row],[Has Lifetime Income Started]],Table1[[#This Row],[Is Anniversery]]),Table1[[#This Row],[Income Base]]*PIP,0)</f>
        <v>0</v>
      </c>
      <c r="P173" s="37" t="b">
        <f t="shared" si="24"/>
        <v>1</v>
      </c>
    </row>
    <row r="174" spans="1:16" x14ac:dyDescent="0.3">
      <c r="A174" s="34">
        <f t="shared" si="25"/>
        <v>166</v>
      </c>
      <c r="B174" s="29">
        <f t="shared" si="26"/>
        <v>83</v>
      </c>
      <c r="C174" s="36">
        <f t="shared" si="27"/>
        <v>0</v>
      </c>
      <c r="D174" s="36">
        <f t="shared" si="28"/>
        <v>0</v>
      </c>
      <c r="E174" s="36">
        <f>IF(Table1[[#This Row],[Assumed Contract Value ]]&gt;0.1,Table1[[#This Row],[Time From Valuation]]&gt;=Activation_Time,0)</f>
        <v>0</v>
      </c>
      <c r="F174" s="36">
        <v>0</v>
      </c>
      <c r="G174" s="36" t="b">
        <f>Table1[[#This Row],[Time From Valuation]]=INT(Table1[[#This Row],[Time From Valuation]])</f>
        <v>1</v>
      </c>
      <c r="H174" s="7">
        <f>IF((Table1[[#This Row],[Is Anniversery]]), Table1[[#This Row],[Assumed Contract Value ]],0)</f>
        <v>0</v>
      </c>
      <c r="I174" s="7">
        <f ca="1">IF(NOT(Table1[[#This Row],[Is Activation]]),OFFSET(Table1[[#This Row],[Income Credit Base]],-1,0)+Table1[[#This Row],[Purchase Payments]]+Table1[[#This Row],[Income Credit]],0)</f>
        <v>0</v>
      </c>
      <c r="J174" s="7">
        <f>IF(AND(Table1[[#This Row],[Is Activation]]=FALSE,Table1[[#This Row],[Is Anniversery]]=TRUE),Table1[[#This Row],[Income Credit Base]]*ICP,0)</f>
        <v>0</v>
      </c>
      <c r="K174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4" s="42" t="e">
        <f>IF(NOT(Table1[[#This Row],[Is Activation]]),(Table1[[#This Row],[Withdrawal Taken  ]]/Table1[[#This Row],[Assumed Contract Value ]]),0)</f>
        <v>#DIV/0!</v>
      </c>
      <c r="M17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4" s="5">
        <f>IF(NOT(Table1[[#This Row],[Has Lifetime Income Started]]),Table1[[#This Row],[Income Base]]*MAW,0)</f>
        <v>0</v>
      </c>
      <c r="O174" s="9" t="e">
        <f ca="1">IF(AND(Table1[[#This Row],[Has Lifetime Income Started]],Table1[[#This Row],[Is Anniversery]]),Table1[[#This Row],[Income Base]]*PIP,0)</f>
        <v>#DIV/0!</v>
      </c>
      <c r="P174" s="37" t="b">
        <f t="shared" si="24"/>
        <v>1</v>
      </c>
    </row>
    <row r="175" spans="1:16" x14ac:dyDescent="0.3">
      <c r="A175" s="34">
        <f t="shared" si="25"/>
        <v>167</v>
      </c>
      <c r="B175" s="29">
        <f t="shared" si="26"/>
        <v>83.5</v>
      </c>
      <c r="C175" s="36">
        <f t="shared" si="27"/>
        <v>0</v>
      </c>
      <c r="D175" s="36">
        <f t="shared" si="28"/>
        <v>0</v>
      </c>
      <c r="E175" s="36">
        <f>IF(Table1[[#This Row],[Assumed Contract Value ]]&gt;0.1,Table1[[#This Row],[Time From Valuation]]&gt;=Activation_Time,0)</f>
        <v>0</v>
      </c>
      <c r="F175" s="36">
        <v>0</v>
      </c>
      <c r="G175" s="36" t="b">
        <f>Table1[[#This Row],[Time From Valuation]]=INT(Table1[[#This Row],[Time From Valuation]])</f>
        <v>0</v>
      </c>
      <c r="H175" s="7">
        <f>IF((Table1[[#This Row],[Is Anniversery]]), Table1[[#This Row],[Assumed Contract Value ]],0)</f>
        <v>0</v>
      </c>
      <c r="I175" s="7">
        <f ca="1">IF(NOT(Table1[[#This Row],[Is Activation]]),OFFSET(Table1[[#This Row],[Income Credit Base]],-1,0)+Table1[[#This Row],[Purchase Payments]]+Table1[[#This Row],[Income Credit]],0)</f>
        <v>0</v>
      </c>
      <c r="J175" s="7">
        <f>IF(AND(Table1[[#This Row],[Is Activation]]=FALSE,Table1[[#This Row],[Is Anniversery]]=TRUE),Table1[[#This Row],[Income Credit Base]]*ICP,0)</f>
        <v>0</v>
      </c>
      <c r="K175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5" s="42" t="e">
        <f>IF(NOT(Table1[[#This Row],[Is Activation]]),(Table1[[#This Row],[Withdrawal Taken  ]]/Table1[[#This Row],[Assumed Contract Value ]]),0)</f>
        <v>#DIV/0!</v>
      </c>
      <c r="M17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5" s="5">
        <f>IF(NOT(Table1[[#This Row],[Has Lifetime Income Started]]),Table1[[#This Row],[Income Base]]*MAW,0)</f>
        <v>0</v>
      </c>
      <c r="O175" s="9">
        <f>IF(AND(Table1[[#This Row],[Has Lifetime Income Started]],Table1[[#This Row],[Is Anniversery]]),Table1[[#This Row],[Income Base]]*PIP,0)</f>
        <v>0</v>
      </c>
      <c r="P175" s="37" t="b">
        <f t="shared" si="24"/>
        <v>1</v>
      </c>
    </row>
    <row r="176" spans="1:16" x14ac:dyDescent="0.3">
      <c r="A176" s="34">
        <f t="shared" si="25"/>
        <v>168</v>
      </c>
      <c r="B176" s="29">
        <f t="shared" si="26"/>
        <v>84</v>
      </c>
      <c r="C176" s="36">
        <f t="shared" si="27"/>
        <v>0</v>
      </c>
      <c r="D176" s="36">
        <f t="shared" si="28"/>
        <v>0</v>
      </c>
      <c r="E176" s="36">
        <f>IF(Table1[[#This Row],[Assumed Contract Value ]]&gt;0.1,Table1[[#This Row],[Time From Valuation]]&gt;=Activation_Time,0)</f>
        <v>0</v>
      </c>
      <c r="F176" s="36">
        <v>0</v>
      </c>
      <c r="G176" s="36" t="b">
        <f>Table1[[#This Row],[Time From Valuation]]=INT(Table1[[#This Row],[Time From Valuation]])</f>
        <v>1</v>
      </c>
      <c r="H176" s="7">
        <f>IF((Table1[[#This Row],[Is Anniversery]]), Table1[[#This Row],[Assumed Contract Value ]],0)</f>
        <v>0</v>
      </c>
      <c r="I176" s="7">
        <f ca="1">IF(NOT(Table1[[#This Row],[Is Activation]]),OFFSET(Table1[[#This Row],[Income Credit Base]],-1,0)+Table1[[#This Row],[Purchase Payments]]+Table1[[#This Row],[Income Credit]],0)</f>
        <v>0</v>
      </c>
      <c r="J176" s="7">
        <f>IF(AND(Table1[[#This Row],[Is Activation]]=FALSE,Table1[[#This Row],[Is Anniversery]]=TRUE),Table1[[#This Row],[Income Credit Base]]*ICP,0)</f>
        <v>0</v>
      </c>
      <c r="K176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6" s="42" t="e">
        <f>IF(NOT(Table1[[#This Row],[Is Activation]]),(Table1[[#This Row],[Withdrawal Taken  ]]/Table1[[#This Row],[Assumed Contract Value ]]),0)</f>
        <v>#DIV/0!</v>
      </c>
      <c r="M17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6" s="5">
        <f>IF(NOT(Table1[[#This Row],[Has Lifetime Income Started]]),Table1[[#This Row],[Income Base]]*MAW,0)</f>
        <v>0</v>
      </c>
      <c r="O176" s="9" t="e">
        <f ca="1">IF(AND(Table1[[#This Row],[Has Lifetime Income Started]],Table1[[#This Row],[Is Anniversery]]),Table1[[#This Row],[Income Base]]*PIP,0)</f>
        <v>#DIV/0!</v>
      </c>
      <c r="P176" s="37" t="b">
        <f t="shared" si="24"/>
        <v>1</v>
      </c>
    </row>
    <row r="177" spans="1:16" x14ac:dyDescent="0.3">
      <c r="A177" s="34">
        <f t="shared" si="25"/>
        <v>169</v>
      </c>
      <c r="B177" s="29">
        <f t="shared" si="26"/>
        <v>84.5</v>
      </c>
      <c r="C177" s="36">
        <f t="shared" si="27"/>
        <v>0</v>
      </c>
      <c r="D177" s="36">
        <f t="shared" si="28"/>
        <v>0</v>
      </c>
      <c r="E177" s="36">
        <f>IF(Table1[[#This Row],[Assumed Contract Value ]]&gt;0.1,Table1[[#This Row],[Time From Valuation]]&gt;=Activation_Time,0)</f>
        <v>0</v>
      </c>
      <c r="F177" s="36">
        <v>0</v>
      </c>
      <c r="G177" s="36" t="b">
        <f>Table1[[#This Row],[Time From Valuation]]=INT(Table1[[#This Row],[Time From Valuation]])</f>
        <v>0</v>
      </c>
      <c r="H177" s="7">
        <f>IF((Table1[[#This Row],[Is Anniversery]]), Table1[[#This Row],[Assumed Contract Value ]],0)</f>
        <v>0</v>
      </c>
      <c r="I177" s="7">
        <f ca="1">IF(NOT(Table1[[#This Row],[Is Activation]]),OFFSET(Table1[[#This Row],[Income Credit Base]],-1,0)+Table1[[#This Row],[Purchase Payments]]+Table1[[#This Row],[Income Credit]],0)</f>
        <v>0</v>
      </c>
      <c r="J177" s="7">
        <f>IF(AND(Table1[[#This Row],[Is Activation]]=FALSE,Table1[[#This Row],[Is Anniversery]]=TRUE),Table1[[#This Row],[Income Credit Base]]*ICP,0)</f>
        <v>0</v>
      </c>
      <c r="K177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7" s="42" t="e">
        <f>IF(NOT(Table1[[#This Row],[Is Activation]]),(Table1[[#This Row],[Withdrawal Taken  ]]/Table1[[#This Row],[Assumed Contract Value ]]),0)</f>
        <v>#DIV/0!</v>
      </c>
      <c r="M17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7" s="5">
        <f>IF(NOT(Table1[[#This Row],[Has Lifetime Income Started]]),Table1[[#This Row],[Income Base]]*MAW,0)</f>
        <v>0</v>
      </c>
      <c r="O177" s="9">
        <f>IF(AND(Table1[[#This Row],[Has Lifetime Income Started]],Table1[[#This Row],[Is Anniversery]]),Table1[[#This Row],[Income Base]]*PIP,0)</f>
        <v>0</v>
      </c>
      <c r="P177" s="37" t="b">
        <f t="shared" si="24"/>
        <v>1</v>
      </c>
    </row>
    <row r="178" spans="1:16" x14ac:dyDescent="0.3">
      <c r="A178" s="34">
        <f t="shared" si="25"/>
        <v>170</v>
      </c>
      <c r="B178" s="29">
        <f t="shared" si="26"/>
        <v>85</v>
      </c>
      <c r="C178" s="36">
        <f t="shared" si="27"/>
        <v>0</v>
      </c>
      <c r="D178" s="36">
        <f t="shared" si="28"/>
        <v>0</v>
      </c>
      <c r="E178" s="36">
        <f>IF(Table1[[#This Row],[Assumed Contract Value ]]&gt;0.1,Table1[[#This Row],[Time From Valuation]]&gt;=Activation_Time,0)</f>
        <v>0</v>
      </c>
      <c r="F178" s="36">
        <v>0</v>
      </c>
      <c r="G178" s="36" t="b">
        <f>Table1[[#This Row],[Time From Valuation]]=INT(Table1[[#This Row],[Time From Valuation]])</f>
        <v>1</v>
      </c>
      <c r="H178" s="7">
        <f>IF((Table1[[#This Row],[Is Anniversery]]), Table1[[#This Row],[Assumed Contract Value ]],0)</f>
        <v>0</v>
      </c>
      <c r="I178" s="7">
        <f ca="1">IF(NOT(Table1[[#This Row],[Is Activation]]),OFFSET(Table1[[#This Row],[Income Credit Base]],-1,0)+Table1[[#This Row],[Purchase Payments]]+Table1[[#This Row],[Income Credit]],0)</f>
        <v>0</v>
      </c>
      <c r="J178" s="7">
        <f>IF(AND(Table1[[#This Row],[Is Activation]]=FALSE,Table1[[#This Row],[Is Anniversery]]=TRUE),Table1[[#This Row],[Income Credit Base]]*ICP,0)</f>
        <v>0</v>
      </c>
      <c r="K178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8" s="42" t="e">
        <f>IF(NOT(Table1[[#This Row],[Is Activation]]),(Table1[[#This Row],[Withdrawal Taken  ]]/Table1[[#This Row],[Assumed Contract Value ]]),0)</f>
        <v>#DIV/0!</v>
      </c>
      <c r="M17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8" s="5">
        <f>IF(NOT(Table1[[#This Row],[Has Lifetime Income Started]]),Table1[[#This Row],[Income Base]]*MAW,0)</f>
        <v>0</v>
      </c>
      <c r="O178" s="9" t="e">
        <f ca="1">IF(AND(Table1[[#This Row],[Has Lifetime Income Started]],Table1[[#This Row],[Is Anniversery]]),Table1[[#This Row],[Income Base]]*PIP,0)</f>
        <v>#DIV/0!</v>
      </c>
      <c r="P178" s="37" t="b">
        <f t="shared" si="24"/>
        <v>1</v>
      </c>
    </row>
    <row r="179" spans="1:16" x14ac:dyDescent="0.3">
      <c r="A179" s="34">
        <f t="shared" si="25"/>
        <v>171</v>
      </c>
      <c r="B179" s="29">
        <f t="shared" si="26"/>
        <v>85.5</v>
      </c>
      <c r="C179" s="36">
        <f t="shared" si="27"/>
        <v>0</v>
      </c>
      <c r="D179" s="36">
        <f t="shared" si="28"/>
        <v>0</v>
      </c>
      <c r="E179" s="36">
        <f>IF(Table1[[#This Row],[Assumed Contract Value ]]&gt;0.1,Table1[[#This Row],[Time From Valuation]]&gt;=Activation_Time,0)</f>
        <v>0</v>
      </c>
      <c r="F179" s="36">
        <v>0</v>
      </c>
      <c r="G179" s="36" t="b">
        <f>Table1[[#This Row],[Time From Valuation]]=INT(Table1[[#This Row],[Time From Valuation]])</f>
        <v>0</v>
      </c>
      <c r="H179" s="7">
        <f>IF((Table1[[#This Row],[Is Anniversery]]), Table1[[#This Row],[Assumed Contract Value ]],0)</f>
        <v>0</v>
      </c>
      <c r="I179" s="7">
        <f ca="1">IF(NOT(Table1[[#This Row],[Is Activation]]),OFFSET(Table1[[#This Row],[Income Credit Base]],-1,0)+Table1[[#This Row],[Purchase Payments]]+Table1[[#This Row],[Income Credit]],0)</f>
        <v>0</v>
      </c>
      <c r="J179" s="7">
        <f>IF(AND(Table1[[#This Row],[Is Activation]]=FALSE,Table1[[#This Row],[Is Anniversery]]=TRUE),Table1[[#This Row],[Income Credit Base]]*ICP,0)</f>
        <v>0</v>
      </c>
      <c r="K179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79" s="42" t="e">
        <f>IF(NOT(Table1[[#This Row],[Is Activation]]),(Table1[[#This Row],[Withdrawal Taken  ]]/Table1[[#This Row],[Assumed Contract Value ]]),0)</f>
        <v>#DIV/0!</v>
      </c>
      <c r="M17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79" s="5">
        <f>IF(NOT(Table1[[#This Row],[Has Lifetime Income Started]]),Table1[[#This Row],[Income Base]]*MAW,0)</f>
        <v>0</v>
      </c>
      <c r="O179" s="9">
        <f>IF(AND(Table1[[#This Row],[Has Lifetime Income Started]],Table1[[#This Row],[Is Anniversery]]),Table1[[#This Row],[Income Base]]*PIP,0)</f>
        <v>0</v>
      </c>
      <c r="P179" s="37" t="b">
        <f t="shared" si="24"/>
        <v>1</v>
      </c>
    </row>
    <row r="180" spans="1:16" x14ac:dyDescent="0.3">
      <c r="A180" s="34">
        <f t="shared" si="25"/>
        <v>172</v>
      </c>
      <c r="B180" s="29">
        <f t="shared" si="26"/>
        <v>86</v>
      </c>
      <c r="C180" s="36">
        <f t="shared" si="27"/>
        <v>0</v>
      </c>
      <c r="D180" s="36">
        <f t="shared" si="28"/>
        <v>0</v>
      </c>
      <c r="E180" s="36">
        <f>IF(Table1[[#This Row],[Assumed Contract Value ]]&gt;0.1,Table1[[#This Row],[Time From Valuation]]&gt;=Activation_Time,0)</f>
        <v>0</v>
      </c>
      <c r="F180" s="36">
        <v>0</v>
      </c>
      <c r="G180" s="36" t="b">
        <f>Table1[[#This Row],[Time From Valuation]]=INT(Table1[[#This Row],[Time From Valuation]])</f>
        <v>1</v>
      </c>
      <c r="H180" s="7">
        <f>IF((Table1[[#This Row],[Is Anniversery]]), Table1[[#This Row],[Assumed Contract Value ]],0)</f>
        <v>0</v>
      </c>
      <c r="I180" s="7">
        <f ca="1">IF(NOT(Table1[[#This Row],[Is Activation]]),OFFSET(Table1[[#This Row],[Income Credit Base]],-1,0)+Table1[[#This Row],[Purchase Payments]]+Table1[[#This Row],[Income Credit]],0)</f>
        <v>0</v>
      </c>
      <c r="J180" s="7">
        <f>IF(AND(Table1[[#This Row],[Is Activation]]=FALSE,Table1[[#This Row],[Is Anniversery]]=TRUE),Table1[[#This Row],[Income Credit Base]]*ICP,0)</f>
        <v>0</v>
      </c>
      <c r="K180" s="7" t="e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#DIV/0!</v>
      </c>
      <c r="L180" s="42" t="e">
        <f>IF(NOT(Table1[[#This Row],[Is Activation]]),(Table1[[#This Row],[Withdrawal Taken  ]]/Table1[[#This Row],[Assumed Contract Value ]]),0)</f>
        <v>#DIV/0!</v>
      </c>
      <c r="M18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80" s="5">
        <f>IF(NOT(Table1[[#This Row],[Has Lifetime Income Started]]),Table1[[#This Row],[Income Base]]*MAW,0)</f>
        <v>0</v>
      </c>
      <c r="O180" s="9" t="e">
        <f ca="1">IF(AND(Table1[[#This Row],[Has Lifetime Income Started]],Table1[[#This Row],[Is Anniversery]]),Table1[[#This Row],[Income Base]]*PIP,0)</f>
        <v>#DIV/0!</v>
      </c>
      <c r="P180" s="37" t="b">
        <f t="shared" si="24"/>
        <v>1</v>
      </c>
    </row>
  </sheetData>
  <mergeCells count="1">
    <mergeCell ref="O6:X6"/>
  </mergeCells>
  <conditionalFormatting sqref="H8:P180">
    <cfRule type="expression" dxfId="2" priority="2">
      <formula>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8BE-2E44-4402-B05E-138E7CD0C242}">
  <dimension ref="A1:AA94"/>
  <sheetViews>
    <sheetView topLeftCell="M31" zoomScaleNormal="100" workbookViewId="0">
      <selection activeCell="R34" sqref="R34"/>
    </sheetView>
  </sheetViews>
  <sheetFormatPr defaultRowHeight="14.4" x14ac:dyDescent="0.3"/>
  <cols>
    <col min="1" max="1" width="18.21875" bestFit="1" customWidth="1"/>
    <col min="2" max="2" width="19.109375" bestFit="1" customWidth="1"/>
    <col min="3" max="3" width="16.5546875" bestFit="1" customWidth="1"/>
    <col min="4" max="4" width="15.33203125" bestFit="1" customWidth="1"/>
    <col min="5" max="5" width="17.6640625" bestFit="1" customWidth="1"/>
    <col min="6" max="6" width="22.33203125" bestFit="1" customWidth="1"/>
    <col min="7" max="9" width="43" bestFit="1" customWidth="1"/>
    <col min="10" max="12" width="24.88671875" bestFit="1" customWidth="1"/>
    <col min="15" max="15" width="12.109375" bestFit="1" customWidth="1"/>
    <col min="16" max="16" width="10.6640625" bestFit="1" customWidth="1"/>
    <col min="18" max="18" width="19.5546875" bestFit="1" customWidth="1"/>
    <col min="22" max="22" width="9.5546875" bestFit="1" customWidth="1"/>
  </cols>
  <sheetData>
    <row r="1" spans="1:3" x14ac:dyDescent="0.3">
      <c r="A1" t="s">
        <v>111</v>
      </c>
      <c r="C1" t="str">
        <f>C3</f>
        <v>Age 45</v>
      </c>
    </row>
    <row r="2" spans="1:3" x14ac:dyDescent="0.3">
      <c r="A2" t="s">
        <v>114</v>
      </c>
    </row>
    <row r="3" spans="1:3" x14ac:dyDescent="0.3">
      <c r="A3" s="6">
        <f>N57+O57</f>
        <v>6250</v>
      </c>
      <c r="B3" t="s">
        <v>119</v>
      </c>
      <c r="C3" t="s">
        <v>47</v>
      </c>
    </row>
    <row r="4" spans="1:3" x14ac:dyDescent="0.3">
      <c r="A4" s="6">
        <f t="shared" ref="A4:A24" ca="1" si="0">N58+O58</f>
        <v>10000</v>
      </c>
    </row>
    <row r="5" spans="1:3" x14ac:dyDescent="0.3">
      <c r="A5" s="6">
        <f t="shared" ca="1" si="0"/>
        <v>10625</v>
      </c>
    </row>
    <row r="6" spans="1:3" x14ac:dyDescent="0.3">
      <c r="A6" s="6">
        <f t="shared" ca="1" si="0"/>
        <v>16775</v>
      </c>
    </row>
    <row r="7" spans="1:3" x14ac:dyDescent="0.3">
      <c r="A7" s="6">
        <f t="shared" ca="1" si="0"/>
        <v>17937.5</v>
      </c>
    </row>
    <row r="8" spans="1:3" x14ac:dyDescent="0.3">
      <c r="A8" s="6">
        <f t="shared" ca="1" si="0"/>
        <v>18785.375</v>
      </c>
    </row>
    <row r="9" spans="1:3" x14ac:dyDescent="0.3">
      <c r="A9" s="6">
        <f t="shared" ca="1" si="0"/>
        <v>18785.375</v>
      </c>
    </row>
    <row r="10" spans="1:3" x14ac:dyDescent="0.3">
      <c r="A10" s="6">
        <f t="shared" ca="1" si="0"/>
        <v>19370.386388319675</v>
      </c>
    </row>
    <row r="11" spans="1:3" x14ac:dyDescent="0.3">
      <c r="A11" s="6">
        <f t="shared" ca="1" si="0"/>
        <v>19500</v>
      </c>
    </row>
    <row r="12" spans="1:3" x14ac:dyDescent="0.3">
      <c r="A12" s="6">
        <f t="shared" ca="1" si="0"/>
        <v>19220.488830468748</v>
      </c>
    </row>
    <row r="13" spans="1:3" x14ac:dyDescent="0.3">
      <c r="A13" s="6">
        <f t="shared" ca="1" si="0"/>
        <v>19220.488830468748</v>
      </c>
    </row>
    <row r="14" spans="1:3" x14ac:dyDescent="0.3">
      <c r="A14" s="6">
        <f t="shared" ca="1" si="0"/>
        <v>17660.488830468748</v>
      </c>
    </row>
    <row r="15" spans="1:3" x14ac:dyDescent="0.3">
      <c r="A15" s="6">
        <f t="shared" ca="1" si="0"/>
        <v>18125</v>
      </c>
    </row>
    <row r="16" spans="1:3" x14ac:dyDescent="0.3">
      <c r="A16" s="6">
        <f t="shared" ca="1" si="0"/>
        <v>16594.8125</v>
      </c>
    </row>
    <row r="17" spans="1:3" x14ac:dyDescent="0.3">
      <c r="A17" s="6">
        <f t="shared" ca="1" si="0"/>
        <v>16594.8125</v>
      </c>
    </row>
    <row r="18" spans="1:3" x14ac:dyDescent="0.3">
      <c r="A18" s="6">
        <f t="shared" ca="1" si="0"/>
        <v>16594.8125</v>
      </c>
    </row>
    <row r="19" spans="1:3" x14ac:dyDescent="0.3">
      <c r="A19" s="6">
        <f t="shared" ca="1" si="0"/>
        <v>16594.8125</v>
      </c>
    </row>
    <row r="20" spans="1:3" x14ac:dyDescent="0.3">
      <c r="A20" s="6">
        <f t="shared" ca="1" si="0"/>
        <v>16594.8125</v>
      </c>
    </row>
    <row r="21" spans="1:3" x14ac:dyDescent="0.3">
      <c r="A21" s="6">
        <f t="shared" ca="1" si="0"/>
        <v>16594.8125</v>
      </c>
    </row>
    <row r="22" spans="1:3" x14ac:dyDescent="0.3">
      <c r="A22" s="6">
        <f t="shared" ca="1" si="0"/>
        <v>16594.8125</v>
      </c>
    </row>
    <row r="23" spans="1:3" x14ac:dyDescent="0.3">
      <c r="A23" s="6">
        <f t="shared" ca="1" si="0"/>
        <v>16594.8125</v>
      </c>
    </row>
    <row r="24" spans="1:3" x14ac:dyDescent="0.3">
      <c r="A24" s="6">
        <f t="shared" ca="1" si="0"/>
        <v>16594.8125</v>
      </c>
    </row>
    <row r="25" spans="1:3" x14ac:dyDescent="0.3">
      <c r="A25" s="6">
        <f ca="1">N79+O79</f>
        <v>10620.68</v>
      </c>
    </row>
    <row r="26" spans="1:3" x14ac:dyDescent="0.3">
      <c r="A26" s="6"/>
    </row>
    <row r="27" spans="1:3" x14ac:dyDescent="0.3">
      <c r="A27" s="6"/>
    </row>
    <row r="28" spans="1:3" x14ac:dyDescent="0.3">
      <c r="A28" s="6"/>
    </row>
    <row r="30" spans="1:3" x14ac:dyDescent="0.3">
      <c r="A30" s="44">
        <f>_xlfn.XMATCH(C30,TestCases[Test Name])</f>
        <v>1</v>
      </c>
      <c r="B30">
        <v>1</v>
      </c>
      <c r="C30" t="s">
        <v>49</v>
      </c>
    </row>
    <row r="31" spans="1:3" x14ac:dyDescent="0.3">
      <c r="B31" t="s">
        <v>29</v>
      </c>
      <c r="C31" t="s">
        <v>30</v>
      </c>
    </row>
    <row r="33" spans="1:22" ht="58.2" thickBot="1" x14ac:dyDescent="0.35">
      <c r="B33" s="57" t="s">
        <v>65</v>
      </c>
      <c r="C33" s="57" t="s">
        <v>64</v>
      </c>
      <c r="D33" s="57" t="s">
        <v>63</v>
      </c>
      <c r="E33" s="57" t="s">
        <v>62</v>
      </c>
      <c r="F33" s="57" t="s">
        <v>61</v>
      </c>
      <c r="G33" s="57" t="s">
        <v>60</v>
      </c>
      <c r="H33" s="57" t="s">
        <v>59</v>
      </c>
      <c r="I33" s="57" t="s">
        <v>58</v>
      </c>
      <c r="J33" s="57" t="s">
        <v>20</v>
      </c>
      <c r="K33" s="57" t="s">
        <v>57</v>
      </c>
      <c r="L33" s="57" t="s">
        <v>56</v>
      </c>
      <c r="M33" s="57" t="s">
        <v>55</v>
      </c>
      <c r="N33" s="57" t="s">
        <v>54</v>
      </c>
      <c r="O33" s="57" t="s">
        <v>53</v>
      </c>
      <c r="P33" s="57" t="s">
        <v>52</v>
      </c>
      <c r="Q33" s="57" t="s">
        <v>51</v>
      </c>
      <c r="R33" s="57" t="s">
        <v>50</v>
      </c>
    </row>
    <row r="34" spans="1:22" x14ac:dyDescent="0.3">
      <c r="B34" s="58">
        <v>1</v>
      </c>
      <c r="C34" s="59" t="s">
        <v>48</v>
      </c>
      <c r="D34" s="59" t="b">
        <v>0</v>
      </c>
      <c r="E34" s="60">
        <v>42465</v>
      </c>
      <c r="F34" s="60">
        <v>18720</v>
      </c>
      <c r="G34" s="59" t="s">
        <v>33</v>
      </c>
      <c r="H34" s="59"/>
      <c r="I34" s="59"/>
      <c r="J34" s="60">
        <v>42465</v>
      </c>
      <c r="K34" s="59">
        <v>762282.17661630618</v>
      </c>
      <c r="L34" s="60">
        <v>44109</v>
      </c>
      <c r="M34" s="59">
        <v>1</v>
      </c>
      <c r="N34" s="59">
        <v>5.2499999999999998E-2</v>
      </c>
      <c r="O34" s="61">
        <v>95325.473432383646</v>
      </c>
      <c r="P34" s="61">
        <v>95325.473432383646</v>
      </c>
      <c r="Q34" s="61">
        <v>4221.541103677775</v>
      </c>
      <c r="R34" s="62">
        <v>100000</v>
      </c>
    </row>
    <row r="36" spans="1:22" x14ac:dyDescent="0.3">
      <c r="A36" s="44" t="s">
        <v>66</v>
      </c>
      <c r="S36" t="s">
        <v>115</v>
      </c>
      <c r="T36" t="s">
        <v>116</v>
      </c>
      <c r="U36" t="s">
        <v>117</v>
      </c>
      <c r="V36" t="s">
        <v>118</v>
      </c>
    </row>
    <row r="37" spans="1:22" x14ac:dyDescent="0.3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13</v>
      </c>
      <c r="N37" t="s">
        <v>73</v>
      </c>
      <c r="O37" t="s">
        <v>74</v>
      </c>
      <c r="Q37" t="s">
        <v>112</v>
      </c>
      <c r="R37" t="s">
        <v>113</v>
      </c>
      <c r="S37">
        <v>1</v>
      </c>
      <c r="V37" cm="1">
        <f t="array" ref="V37:V54">Expected-Actual</f>
        <v>-1</v>
      </c>
    </row>
    <row r="38" spans="1:22" x14ac:dyDescent="0.3">
      <c r="A38" cm="1">
        <f t="array" ref="A38:A54">DATEDIF(Valuation_Date,Benefit_Effective_Date,"y")</f>
        <v>0</v>
      </c>
      <c r="B38" cm="1">
        <f t="array" ref="B38:B54">IF(TestCases[Secondary Birthdate],2,1)</f>
        <v>1</v>
      </c>
      <c r="C38" t="b" cm="1">
        <f t="array" ref="C38:C54">IF(Number_Of_Annuitants=2,TRUE,FALSE)</f>
        <v>0</v>
      </c>
      <c r="D38" cm="1">
        <f t="array" ref="D38:D54">DATEDIF(TestCases[Primary Birthdate],TestCases[[Benefit Effective Date ]],"y")</f>
        <v>65</v>
      </c>
      <c r="E38" cm="1">
        <f t="array" ref="E38:E54">IF(TestCases[Secondary Birthdate],DATEDIF(TestCases[Secondary Birthdate],TestCases[Valuation Date],"y"),)</f>
        <v>0</v>
      </c>
      <c r="F38">
        <f>IF(E38=0,D38,MIN(D38:E38))</f>
        <v>65</v>
      </c>
      <c r="G38" t="e" cm="1">
        <f t="array" aca="1" ref="G38" ca="1">IF(AND(Number_Of_Annuitants=1,LB_Age1&lt;=Minimum_Withdrawal_Age&lt;=UB_AGE1),OFFSET(UB_AGE1,0,1),OFFSET(UB_Ages2,0,1))</f>
        <v>#N/A</v>
      </c>
      <c r="H38" t="e" cm="1">
        <f t="array" aca="1" ref="H38" ca="1">IF(AND(Number_Of_Annuitants=1,LB_Age1&lt;=Minimum_Withdrawal_Age&lt;=UB_AGE1),OFFSET(UB_AGE1,0,3),OFFSET(UB_Ages2,0,3))</f>
        <v>#N/A</v>
      </c>
      <c r="I38" t="e" cm="1">
        <f t="array" aca="1" ref="I38" ca="1">IF(AND(Number_Of_Annuitants=1,LB_Age1&lt;=Minimum_Withdrawal_Age&lt;=UB_AGE1),OFFSET(UB_AGE1,0,5),OFFSET(UB_Ages2,0,5))</f>
        <v>#N/A</v>
      </c>
      <c r="J38" t="e" cm="1">
        <f t="array" aca="1" ref="J38" ca="1">IF(AND(Number_Of_Annuitants=1,LB_Age1&lt;=Minimum_Withdrawal_Age&lt;=UB_AGE1),OFFSET(UB_AGE1,0,2),OFFSET(UB_Ages2,0,2))</f>
        <v>#N/A</v>
      </c>
      <c r="K38" t="e" cm="1">
        <f t="array" aca="1" ref="K38" ca="1">IF(AND(Number_Of_Annuitants=1,LB_Age1&lt;=Minimum_Withdrawal_Age&lt;=UB_AGE1),OFFSET(UB_AGE1,0,4),OFFSET(UB_Ages2,0,4))</f>
        <v>#N/A</v>
      </c>
      <c r="L38" t="e" cm="1">
        <f t="array" aca="1" ref="L38" ca="1">IF(AND(Number_Of_Annuitants=1,LB_Age1&lt;=Minimum_Withdrawal_Age&lt;=UB_AGE1),OFFSET(UB_AGE1,0,6),OFFSET(UB_Ages2,0,6))</f>
        <v>#N/A</v>
      </c>
      <c r="M38" cm="1">
        <f t="array" aca="1" ref="M38:M54" ca="1">IF(TestCases[Withdrawal Activation Date]&lt;TODAY(), DATEDIF(TestCases[Valuation Date],TestCases[Withdrawal Activation Date],"y"),0)</f>
        <v>4</v>
      </c>
      <c r="N38" cm="1">
        <f t="array" ref="N38:N54">120-Minimum_Withdrawal_Age</f>
        <v>55</v>
      </c>
      <c r="O38" t="b" cm="1">
        <f t="array" ref="O38:O54">IF(TestCases[Valuation Date]&gt;TestCases[[Benefit Effective Date ]],TRUE,FALSE)</f>
        <v>0</v>
      </c>
      <c r="R38" s="76" t="s">
        <v>49</v>
      </c>
      <c r="S38" s="77">
        <v>0</v>
      </c>
      <c r="T38" s="77">
        <v>0</v>
      </c>
      <c r="U38" s="77">
        <v>0</v>
      </c>
      <c r="V38">
        <v>0</v>
      </c>
    </row>
    <row r="39" spans="1:22" x14ac:dyDescent="0.3">
      <c r="A39">
        <v>0</v>
      </c>
      <c r="B39">
        <v>1</v>
      </c>
      <c r="C39" t="b">
        <v>0</v>
      </c>
      <c r="D39">
        <v>65</v>
      </c>
      <c r="E39">
        <v>0</v>
      </c>
      <c r="F39">
        <f t="shared" ref="F39:F54" si="1">IF(E39=0,D39,MIN(D39:E39))</f>
        <v>65</v>
      </c>
      <c r="G39" t="e" cm="1">
        <f t="array" aca="1" ref="G39" ca="1">IF(AND(Number_Of_Annuitants=1,LB_Age1&lt;=Minimum_Withdrawal_Age&lt;=UB_AGE1),OFFSET(UB_AGE1,0,1),OFFSET(UB_Ages2,0,1))</f>
        <v>#N/A</v>
      </c>
      <c r="H39" t="e" cm="1">
        <f t="array" aca="1" ref="H39" ca="1">IF(AND(Number_Of_Annuitants=1,LB_Age1&lt;=Minimum_Withdrawal_Age&lt;=UB_AGE1),OFFSET(UB_AGE1,0,3),OFFSET(UB_Ages2,0,3))</f>
        <v>#N/A</v>
      </c>
      <c r="I39" t="e" cm="1">
        <f t="array" aca="1" ref="I39" ca="1">IF(AND(Number_Of_Annuitants=1,LB_Age1&lt;=Minimum_Withdrawal_Age&lt;=UB_AGE1),OFFSET(UB_AGE1,0,5),OFFSET(UB_Ages2,0,5))</f>
        <v>#N/A</v>
      </c>
      <c r="J39" t="e" cm="1">
        <f t="array" aca="1" ref="J39" ca="1">IF(AND(Number_Of_Annuitants=1,LB_Age1&lt;=Minimum_Withdrawal_Age&lt;=UB_AGE1),OFFSET(UB_AGE1,0,2),OFFSET(UB_Ages2,0,2))</f>
        <v>#N/A</v>
      </c>
      <c r="K39" t="e" cm="1">
        <f t="array" aca="1" ref="K39" ca="1">IF(AND(Number_Of_Annuitants=1,LB_Age1&lt;=Minimum_Withdrawal_Age&lt;=UB_AGE1),OFFSET(UB_AGE1,0,4),OFFSET(UB_Ages2,0,4))</f>
        <v>#N/A</v>
      </c>
      <c r="L39" t="e" cm="1">
        <f t="array" aca="1" ref="L39" ca="1">IF(AND(Number_Of_Annuitants=1,LB_Age1&lt;=Minimum_Withdrawal_Age&lt;=UB_AGE1),OFFSET(UB_AGE1,0,6),OFFSET(UB_Ages2,0,6))</f>
        <v>#N/A</v>
      </c>
      <c r="M39">
        <f ca="1"/>
        <v>4</v>
      </c>
      <c r="N39">
        <v>55</v>
      </c>
      <c r="O39" t="b">
        <v>0</v>
      </c>
      <c r="R39" s="59" t="s">
        <v>48</v>
      </c>
      <c r="S39" s="58">
        <v>1</v>
      </c>
      <c r="T39" s="58">
        <v>1</v>
      </c>
      <c r="U39" s="58">
        <v>1</v>
      </c>
      <c r="V39">
        <v>0</v>
      </c>
    </row>
    <row r="40" spans="1:22" x14ac:dyDescent="0.3">
      <c r="A40">
        <v>0</v>
      </c>
      <c r="B40">
        <v>1</v>
      </c>
      <c r="C40" t="b">
        <v>0</v>
      </c>
      <c r="D40">
        <v>45</v>
      </c>
      <c r="E40">
        <v>0</v>
      </c>
      <c r="F40">
        <f t="shared" si="1"/>
        <v>45</v>
      </c>
      <c r="G40" t="e" cm="1">
        <f t="array" aca="1" ref="G40" ca="1">IF(AND(Number_Of_Annuitants=1,LB_Age1&lt;=Minimum_Withdrawal_Age&lt;=UB_AGE1),OFFSET(UB_AGE1,0,1),OFFSET(UB_Ages2,0,1))</f>
        <v>#N/A</v>
      </c>
      <c r="H40" t="e" cm="1">
        <f t="array" aca="1" ref="H40" ca="1">IF(AND(Number_Of_Annuitants=1,LB_Age1&lt;=Minimum_Withdrawal_Age&lt;=UB_AGE1),OFFSET(UB_AGE1,0,3),OFFSET(UB_Ages2,0,3))</f>
        <v>#N/A</v>
      </c>
      <c r="I40" t="e" cm="1">
        <f t="array" aca="1" ref="I40" ca="1">IF(AND(Number_Of_Annuitants=1,LB_Age1&lt;=Minimum_Withdrawal_Age&lt;=UB_AGE1),OFFSET(UB_AGE1,0,5),OFFSET(UB_Ages2,0,5))</f>
        <v>#N/A</v>
      </c>
      <c r="J40" t="e" cm="1">
        <f t="array" aca="1" ref="J40" ca="1">IF(AND(Number_Of_Annuitants=1,LB_Age1&lt;=Minimum_Withdrawal_Age&lt;=UB_AGE1),OFFSET(UB_AGE1,0,2),OFFSET(UB_Ages2,0,2))</f>
        <v>#N/A</v>
      </c>
      <c r="K40" t="e" cm="1">
        <f t="array" aca="1" ref="K40" ca="1">IF(AND(Number_Of_Annuitants=1,LB_Age1&lt;=Minimum_Withdrawal_Age&lt;=UB_AGE1),OFFSET(UB_AGE1,0,4),OFFSET(UB_Ages2,0,4))</f>
        <v>#N/A</v>
      </c>
      <c r="L40" t="e" cm="1">
        <f t="array" aca="1" ref="L40" ca="1">IF(AND(Number_Of_Annuitants=1,LB_Age1&lt;=Minimum_Withdrawal_Age&lt;=UB_AGE1),OFFSET(UB_AGE1,0,6),OFFSET(UB_Ages2,0,6))</f>
        <v>#N/A</v>
      </c>
      <c r="M40">
        <f ca="1"/>
        <v>4</v>
      </c>
      <c r="N40">
        <v>75</v>
      </c>
      <c r="O40" t="b">
        <v>0</v>
      </c>
      <c r="R40" s="76" t="s">
        <v>47</v>
      </c>
      <c r="S40" s="77">
        <v>2</v>
      </c>
      <c r="T40" s="77">
        <v>2</v>
      </c>
      <c r="U40" s="77">
        <v>2</v>
      </c>
      <c r="V40">
        <v>0</v>
      </c>
    </row>
    <row r="41" spans="1:22" x14ac:dyDescent="0.3">
      <c r="A41">
        <v>0</v>
      </c>
      <c r="B41">
        <v>1</v>
      </c>
      <c r="C41" t="b">
        <v>0</v>
      </c>
      <c r="D41">
        <v>55</v>
      </c>
      <c r="E41">
        <v>0</v>
      </c>
      <c r="F41">
        <f t="shared" si="1"/>
        <v>55</v>
      </c>
      <c r="G41" t="e" cm="1">
        <f t="array" aca="1" ref="G41" ca="1">IF(AND(Number_Of_Annuitants=1,LB_Age1&lt;=Minimum_Withdrawal_Age&lt;=UB_AGE1),OFFSET(UB_AGE1,0,1),OFFSET(UB_Ages2,0,1))</f>
        <v>#N/A</v>
      </c>
      <c r="H41" t="e" cm="1">
        <f t="array" aca="1" ref="H41" ca="1">IF(AND(Number_Of_Annuitants=1,LB_Age1&lt;=Minimum_Withdrawal_Age&lt;=UB_AGE1),OFFSET(UB_AGE1,0,3),OFFSET(UB_Ages2,0,3))</f>
        <v>#N/A</v>
      </c>
      <c r="I41" t="e" cm="1">
        <f t="array" aca="1" ref="I41" ca="1">IF(AND(Number_Of_Annuitants=1,LB_Age1&lt;=Minimum_Withdrawal_Age&lt;=UB_AGE1),OFFSET(UB_AGE1,0,5),OFFSET(UB_Ages2,0,5))</f>
        <v>#N/A</v>
      </c>
      <c r="J41" t="e" cm="1">
        <f t="array" aca="1" ref="J41" ca="1">IF(AND(Number_Of_Annuitants=1,LB_Age1&lt;=Minimum_Withdrawal_Age&lt;=UB_AGE1),OFFSET(UB_AGE1,0,2),OFFSET(UB_Ages2,0,2))</f>
        <v>#N/A</v>
      </c>
      <c r="K41" t="e" cm="1">
        <f t="array" aca="1" ref="K41" ca="1">IF(AND(Number_Of_Annuitants=1,LB_Age1&lt;=Minimum_Withdrawal_Age&lt;=UB_AGE1),OFFSET(UB_AGE1,0,4),OFFSET(UB_Ages2,0,4))</f>
        <v>#N/A</v>
      </c>
      <c r="L41" t="e" cm="1">
        <f t="array" aca="1" ref="L41" ca="1">IF(AND(Number_Of_Annuitants=1,LB_Age1&lt;=Minimum_Withdrawal_Age&lt;=UB_AGE1),OFFSET(UB_AGE1,0,6),OFFSET(UB_Ages2,0,6))</f>
        <v>#N/A</v>
      </c>
      <c r="M41">
        <f ca="1"/>
        <v>4</v>
      </c>
      <c r="N41">
        <v>65</v>
      </c>
      <c r="O41" t="b">
        <v>0</v>
      </c>
      <c r="R41" s="59" t="s">
        <v>46</v>
      </c>
      <c r="S41" s="58">
        <v>3</v>
      </c>
      <c r="T41" s="58">
        <v>3</v>
      </c>
      <c r="U41" s="58">
        <v>3</v>
      </c>
      <c r="V41">
        <v>0</v>
      </c>
    </row>
    <row r="42" spans="1:22" x14ac:dyDescent="0.3">
      <c r="A42">
        <v>0</v>
      </c>
      <c r="B42">
        <v>1</v>
      </c>
      <c r="C42" t="b">
        <v>0</v>
      </c>
      <c r="D42">
        <v>75</v>
      </c>
      <c r="E42">
        <v>0</v>
      </c>
      <c r="F42">
        <f t="shared" si="1"/>
        <v>75</v>
      </c>
      <c r="G42" t="e" cm="1">
        <f t="array" aca="1" ref="G42" ca="1">IF(AND(Number_Of_Annuitants=1,LB_Age1&lt;=Minimum_Withdrawal_Age&lt;=UB_AGE1),OFFSET(UB_AGE1,0,1),OFFSET(UB_Ages2,0,1))</f>
        <v>#N/A</v>
      </c>
      <c r="H42" t="e" cm="1">
        <f t="array" aca="1" ref="H42" ca="1">IF(AND(Number_Of_Annuitants=1,LB_Age1&lt;=Minimum_Withdrawal_Age&lt;=UB_AGE1),OFFSET(UB_AGE1,0,3),OFFSET(UB_Ages2,0,3))</f>
        <v>#N/A</v>
      </c>
      <c r="I42" t="e" cm="1">
        <f t="array" aca="1" ref="I42" ca="1">IF(AND(Number_Of_Annuitants=1,LB_Age1&lt;=Minimum_Withdrawal_Age&lt;=UB_AGE1),OFFSET(UB_AGE1,0,5),OFFSET(UB_Ages2,0,5))</f>
        <v>#N/A</v>
      </c>
      <c r="J42" t="e" cm="1">
        <f t="array" aca="1" ref="J42" ca="1">IF(AND(Number_Of_Annuitants=1,LB_Age1&lt;=Minimum_Withdrawal_Age&lt;=UB_AGE1),OFFSET(UB_AGE1,0,2),OFFSET(UB_Ages2,0,2))</f>
        <v>#N/A</v>
      </c>
      <c r="K42" t="e" cm="1">
        <f t="array" aca="1" ref="K42" ca="1">IF(AND(Number_Of_Annuitants=1,LB_Age1&lt;=Minimum_Withdrawal_Age&lt;=UB_AGE1),OFFSET(UB_AGE1,0,4),OFFSET(UB_Ages2,0,4))</f>
        <v>#N/A</v>
      </c>
      <c r="L42" t="e" cm="1">
        <f t="array" aca="1" ref="L42" ca="1">IF(AND(Number_Of_Annuitants=1,LB_Age1&lt;=Minimum_Withdrawal_Age&lt;=UB_AGE1),OFFSET(UB_AGE1,0,6),OFFSET(UB_Ages2,0,6))</f>
        <v>#N/A</v>
      </c>
      <c r="M42">
        <f ca="1"/>
        <v>4</v>
      </c>
      <c r="N42">
        <v>45</v>
      </c>
      <c r="O42" t="b">
        <v>0</v>
      </c>
      <c r="R42" s="76" t="s">
        <v>45</v>
      </c>
      <c r="S42" s="77">
        <v>4</v>
      </c>
      <c r="T42" s="77">
        <v>4</v>
      </c>
      <c r="U42" s="77">
        <v>4</v>
      </c>
      <c r="V42">
        <v>0</v>
      </c>
    </row>
    <row r="43" spans="1:22" x14ac:dyDescent="0.3">
      <c r="A43">
        <v>0</v>
      </c>
      <c r="B43">
        <v>1</v>
      </c>
      <c r="C43" t="b">
        <v>0</v>
      </c>
      <c r="D43">
        <v>84</v>
      </c>
      <c r="E43">
        <v>0</v>
      </c>
      <c r="F43">
        <f t="shared" si="1"/>
        <v>84</v>
      </c>
      <c r="G43" t="e" cm="1">
        <f t="array" aca="1" ref="G43" ca="1">IF(AND(Number_Of_Annuitants=1,LB_Age1&lt;=Minimum_Withdrawal_Age&lt;=UB_AGE1),OFFSET(UB_AGE1,0,1),OFFSET(UB_Ages2,0,1))</f>
        <v>#N/A</v>
      </c>
      <c r="H43" t="e" cm="1">
        <f t="array" aca="1" ref="H43" ca="1">IF(AND(Number_Of_Annuitants=1,LB_Age1&lt;=Minimum_Withdrawal_Age&lt;=UB_AGE1),OFFSET(UB_AGE1,0,3),OFFSET(UB_Ages2,0,3))</f>
        <v>#N/A</v>
      </c>
      <c r="I43" t="e" cm="1">
        <f t="array" aca="1" ref="I43" ca="1">IF(AND(Number_Of_Annuitants=1,LB_Age1&lt;=Minimum_Withdrawal_Age&lt;=UB_AGE1),OFFSET(UB_AGE1,0,5),OFFSET(UB_Ages2,0,5))</f>
        <v>#N/A</v>
      </c>
      <c r="J43" t="e" cm="1">
        <f t="array" aca="1" ref="J43" ca="1">IF(AND(Number_Of_Annuitants=1,LB_Age1&lt;=Minimum_Withdrawal_Age&lt;=UB_AGE1),OFFSET(UB_AGE1,0,2),OFFSET(UB_Ages2,0,2))</f>
        <v>#N/A</v>
      </c>
      <c r="K43" t="e" cm="1">
        <f t="array" aca="1" ref="K43" ca="1">IF(AND(Number_Of_Annuitants=1,LB_Age1&lt;=Minimum_Withdrawal_Age&lt;=UB_AGE1),OFFSET(UB_AGE1,0,4),OFFSET(UB_Ages2,0,4))</f>
        <v>#N/A</v>
      </c>
      <c r="L43" t="e" cm="1">
        <f t="array" aca="1" ref="L43" ca="1">IF(AND(Number_Of_Annuitants=1,LB_Age1&lt;=Minimum_Withdrawal_Age&lt;=UB_AGE1),OFFSET(UB_AGE1,0,6),OFFSET(UB_Ages2,0,6))</f>
        <v>#N/A</v>
      </c>
      <c r="M43">
        <f ca="1"/>
        <v>4</v>
      </c>
      <c r="N43">
        <v>36</v>
      </c>
      <c r="O43" t="b">
        <v>0</v>
      </c>
      <c r="R43" s="59" t="s">
        <v>44</v>
      </c>
      <c r="S43" s="58">
        <v>5</v>
      </c>
      <c r="T43" s="58">
        <v>5</v>
      </c>
      <c r="U43" s="58">
        <v>5</v>
      </c>
      <c r="V43">
        <v>0</v>
      </c>
    </row>
    <row r="44" spans="1:22" x14ac:dyDescent="0.3">
      <c r="A44">
        <v>0</v>
      </c>
      <c r="B44">
        <v>1</v>
      </c>
      <c r="C44" t="b">
        <v>0</v>
      </c>
      <c r="D44">
        <v>65</v>
      </c>
      <c r="E44">
        <v>0</v>
      </c>
      <c r="F44">
        <f t="shared" si="1"/>
        <v>65</v>
      </c>
      <c r="G44" t="e" cm="1">
        <f t="array" aca="1" ref="G44" ca="1">IF(AND(Number_Of_Annuitants=1,LB_Age1&lt;=Minimum_Withdrawal_Age&lt;=UB_AGE1),OFFSET(UB_AGE1,0,1),OFFSET(UB_Ages2,0,1))</f>
        <v>#N/A</v>
      </c>
      <c r="H44" t="e" cm="1">
        <f t="array" aca="1" ref="H44" ca="1">IF(AND(Number_Of_Annuitants=1,LB_Age1&lt;=Minimum_Withdrawal_Age&lt;=UB_AGE1),OFFSET(UB_AGE1,0,3),OFFSET(UB_Ages2,0,3))</f>
        <v>#N/A</v>
      </c>
      <c r="I44" t="e" cm="1">
        <f t="array" aca="1" ref="I44" ca="1">IF(AND(Number_Of_Annuitants=1,LB_Age1&lt;=Minimum_Withdrawal_Age&lt;=UB_AGE1),OFFSET(UB_AGE1,0,5),OFFSET(UB_Ages2,0,5))</f>
        <v>#N/A</v>
      </c>
      <c r="J44" t="e" cm="1">
        <f t="array" aca="1" ref="J44" ca="1">IF(AND(Number_Of_Annuitants=1,LB_Age1&lt;=Minimum_Withdrawal_Age&lt;=UB_AGE1),OFFSET(UB_AGE1,0,2),OFFSET(UB_Ages2,0,2))</f>
        <v>#N/A</v>
      </c>
      <c r="K44" t="e" cm="1">
        <f t="array" aca="1" ref="K44" ca="1">IF(AND(Number_Of_Annuitants=1,LB_Age1&lt;=Minimum_Withdrawal_Age&lt;=UB_AGE1),OFFSET(UB_AGE1,0,4),OFFSET(UB_Ages2,0,4))</f>
        <v>#N/A</v>
      </c>
      <c r="L44" t="e" cm="1">
        <f t="array" aca="1" ref="L44" ca="1">IF(AND(Number_Of_Annuitants=1,LB_Age1&lt;=Minimum_Withdrawal_Age&lt;=UB_AGE1),OFFSET(UB_AGE1,0,6),OFFSET(UB_Ages2,0,6))</f>
        <v>#N/A</v>
      </c>
      <c r="M44">
        <f ca="1"/>
        <v>4</v>
      </c>
      <c r="N44">
        <v>55</v>
      </c>
      <c r="O44" t="b">
        <v>0</v>
      </c>
      <c r="R44" s="76" t="s">
        <v>43</v>
      </c>
      <c r="S44" s="77">
        <v>6</v>
      </c>
      <c r="T44" s="77">
        <v>6</v>
      </c>
      <c r="U44" s="77">
        <v>6</v>
      </c>
      <c r="V44">
        <v>0</v>
      </c>
    </row>
    <row r="45" spans="1:22" x14ac:dyDescent="0.3">
      <c r="A45">
        <v>0</v>
      </c>
      <c r="B45">
        <v>1</v>
      </c>
      <c r="C45" t="b">
        <v>0</v>
      </c>
      <c r="D45">
        <v>65</v>
      </c>
      <c r="E45">
        <v>0</v>
      </c>
      <c r="F45">
        <f t="shared" si="1"/>
        <v>65</v>
      </c>
      <c r="G45" t="e" cm="1">
        <f t="array" aca="1" ref="G45" ca="1">IF(AND(Number_Of_Annuitants=1,LB_Age1&lt;=Minimum_Withdrawal_Age&lt;=UB_AGE1),OFFSET(UB_AGE1,0,1),OFFSET(UB_Ages2,0,1))</f>
        <v>#N/A</v>
      </c>
      <c r="H45" t="e" cm="1">
        <f t="array" aca="1" ref="H45" ca="1">IF(AND(Number_Of_Annuitants=1,LB_Age1&lt;=Minimum_Withdrawal_Age&lt;=UB_AGE1),OFFSET(UB_AGE1,0,3),OFFSET(UB_Ages2,0,3))</f>
        <v>#N/A</v>
      </c>
      <c r="I45" t="e" cm="1">
        <f t="array" aca="1" ref="I45" ca="1">IF(AND(Number_Of_Annuitants=1,LB_Age1&lt;=Minimum_Withdrawal_Age&lt;=UB_AGE1),OFFSET(UB_AGE1,0,5),OFFSET(UB_Ages2,0,5))</f>
        <v>#N/A</v>
      </c>
      <c r="J45" t="e" cm="1">
        <f t="array" aca="1" ref="J45" ca="1">IF(AND(Number_Of_Annuitants=1,LB_Age1&lt;=Minimum_Withdrawal_Age&lt;=UB_AGE1),OFFSET(UB_AGE1,0,2),OFFSET(UB_Ages2,0,2))</f>
        <v>#N/A</v>
      </c>
      <c r="K45" t="e" cm="1">
        <f t="array" aca="1" ref="K45" ca="1">IF(AND(Number_Of_Annuitants=1,LB_Age1&lt;=Minimum_Withdrawal_Age&lt;=UB_AGE1),OFFSET(UB_AGE1,0,4),OFFSET(UB_Ages2,0,4))</f>
        <v>#N/A</v>
      </c>
      <c r="L45" t="e" cm="1">
        <f t="array" aca="1" ref="L45" ca="1">IF(AND(Number_Of_Annuitants=1,LB_Age1&lt;=Minimum_Withdrawal_Age&lt;=UB_AGE1),OFFSET(UB_AGE1,0,6),OFFSET(UB_Ages2,0,6))</f>
        <v>#N/A</v>
      </c>
      <c r="M45">
        <f ca="1"/>
        <v>4</v>
      </c>
      <c r="N45">
        <v>55</v>
      </c>
      <c r="O45" t="b">
        <v>0</v>
      </c>
      <c r="R45" s="59" t="s">
        <v>42</v>
      </c>
      <c r="S45" s="58">
        <v>7</v>
      </c>
      <c r="T45" s="58">
        <v>7</v>
      </c>
      <c r="U45" s="58">
        <v>7</v>
      </c>
      <c r="V45">
        <v>0</v>
      </c>
    </row>
    <row r="46" spans="1:22" x14ac:dyDescent="0.3">
      <c r="A46">
        <v>0</v>
      </c>
      <c r="B46">
        <v>1</v>
      </c>
      <c r="C46" t="b">
        <v>0</v>
      </c>
      <c r="D46">
        <v>65</v>
      </c>
      <c r="E46">
        <v>0</v>
      </c>
      <c r="F46">
        <f t="shared" si="1"/>
        <v>65</v>
      </c>
      <c r="G46" t="e" cm="1">
        <f t="array" aca="1" ref="G46" ca="1">IF(AND(Number_Of_Annuitants=1,LB_Age1&lt;=Minimum_Withdrawal_Age&lt;=UB_AGE1),OFFSET(UB_AGE1,0,1),OFFSET(UB_Ages2,0,1))</f>
        <v>#N/A</v>
      </c>
      <c r="H46" t="e" cm="1">
        <f t="array" aca="1" ref="H46" ca="1">IF(AND(Number_Of_Annuitants=1,LB_Age1&lt;=Minimum_Withdrawal_Age&lt;=UB_AGE1),OFFSET(UB_AGE1,0,3),OFFSET(UB_Ages2,0,3))</f>
        <v>#N/A</v>
      </c>
      <c r="I46" t="e" cm="1">
        <f t="array" aca="1" ref="I46" ca="1">IF(AND(Number_Of_Annuitants=1,LB_Age1&lt;=Minimum_Withdrawal_Age&lt;=UB_AGE1),OFFSET(UB_AGE1,0,5),OFFSET(UB_Ages2,0,5))</f>
        <v>#N/A</v>
      </c>
      <c r="J46" t="e" cm="1">
        <f t="array" aca="1" ref="J46" ca="1">IF(AND(Number_Of_Annuitants=1,LB_Age1&lt;=Minimum_Withdrawal_Age&lt;=UB_AGE1),OFFSET(UB_AGE1,0,2),OFFSET(UB_Ages2,0,2))</f>
        <v>#N/A</v>
      </c>
      <c r="K46" t="e" cm="1">
        <f t="array" aca="1" ref="K46" ca="1">IF(AND(Number_Of_Annuitants=1,LB_Age1&lt;=Minimum_Withdrawal_Age&lt;=UB_AGE1),OFFSET(UB_AGE1,0,4),OFFSET(UB_Ages2,0,4))</f>
        <v>#N/A</v>
      </c>
      <c r="L46" t="e" cm="1">
        <f t="array" aca="1" ref="L46" ca="1">IF(AND(Number_Of_Annuitants=1,LB_Age1&lt;=Minimum_Withdrawal_Age&lt;=UB_AGE1),OFFSET(UB_AGE1,0,6),OFFSET(UB_Ages2,0,6))</f>
        <v>#N/A</v>
      </c>
      <c r="M46">
        <f ca="1"/>
        <v>1</v>
      </c>
      <c r="N46">
        <v>55</v>
      </c>
      <c r="O46" t="b">
        <v>0</v>
      </c>
      <c r="R46" s="76" t="s">
        <v>41</v>
      </c>
      <c r="S46" s="77">
        <v>8</v>
      </c>
      <c r="T46" s="77">
        <v>8</v>
      </c>
      <c r="U46" s="77">
        <v>8</v>
      </c>
      <c r="V46">
        <v>0</v>
      </c>
    </row>
    <row r="47" spans="1:22" x14ac:dyDescent="0.3">
      <c r="A47">
        <v>0</v>
      </c>
      <c r="B47">
        <v>1</v>
      </c>
      <c r="C47" t="b">
        <v>0</v>
      </c>
      <c r="D47">
        <v>65</v>
      </c>
      <c r="E47">
        <v>0</v>
      </c>
      <c r="F47">
        <f t="shared" si="1"/>
        <v>65</v>
      </c>
      <c r="G47" t="e" cm="1">
        <f t="array" aca="1" ref="G47" ca="1">IF(AND(Number_Of_Annuitants=1,LB_Age1&lt;=Minimum_Withdrawal_Age&lt;=UB_AGE1),OFFSET(UB_AGE1,0,1),OFFSET(UB_Ages2,0,1))</f>
        <v>#N/A</v>
      </c>
      <c r="H47" t="e" cm="1">
        <f t="array" aca="1" ref="H47" ca="1">IF(AND(Number_Of_Annuitants=1,LB_Age1&lt;=Minimum_Withdrawal_Age&lt;=UB_AGE1),OFFSET(UB_AGE1,0,3),OFFSET(UB_Ages2,0,3))</f>
        <v>#N/A</v>
      </c>
      <c r="I47" t="e" cm="1">
        <f t="array" aca="1" ref="I47" ca="1">IF(AND(Number_Of_Annuitants=1,LB_Age1&lt;=Minimum_Withdrawal_Age&lt;=UB_AGE1),OFFSET(UB_AGE1,0,5),OFFSET(UB_Ages2,0,5))</f>
        <v>#N/A</v>
      </c>
      <c r="J47" t="e" cm="1">
        <f t="array" aca="1" ref="J47" ca="1">IF(AND(Number_Of_Annuitants=1,LB_Age1&lt;=Minimum_Withdrawal_Age&lt;=UB_AGE1),OFFSET(UB_AGE1,0,2),OFFSET(UB_Ages2,0,2))</f>
        <v>#N/A</v>
      </c>
      <c r="K47" t="e" cm="1">
        <f t="array" aca="1" ref="K47" ca="1">IF(AND(Number_Of_Annuitants=1,LB_Age1&lt;=Minimum_Withdrawal_Age&lt;=UB_AGE1),OFFSET(UB_AGE1,0,4),OFFSET(UB_Ages2,0,4))</f>
        <v>#N/A</v>
      </c>
      <c r="L47" t="e" cm="1">
        <f t="array" aca="1" ref="L47" ca="1">IF(AND(Number_Of_Annuitants=1,LB_Age1&lt;=Minimum_Withdrawal_Age&lt;=UB_AGE1),OFFSET(UB_AGE1,0,6),OFFSET(UB_Ages2,0,6))</f>
        <v>#N/A</v>
      </c>
      <c r="M47">
        <f ca="1"/>
        <v>2</v>
      </c>
      <c r="N47">
        <v>55</v>
      </c>
      <c r="O47" t="b">
        <v>0</v>
      </c>
      <c r="R47" s="59" t="s">
        <v>40</v>
      </c>
      <c r="S47" s="58">
        <v>9</v>
      </c>
      <c r="T47" s="58">
        <v>9</v>
      </c>
      <c r="U47" s="58">
        <v>9</v>
      </c>
      <c r="V47">
        <v>0</v>
      </c>
    </row>
    <row r="48" spans="1:22" x14ac:dyDescent="0.3">
      <c r="A48">
        <v>0</v>
      </c>
      <c r="B48">
        <v>1</v>
      </c>
      <c r="C48" t="b">
        <v>0</v>
      </c>
      <c r="D48">
        <v>65</v>
      </c>
      <c r="E48">
        <v>0</v>
      </c>
      <c r="F48">
        <f t="shared" si="1"/>
        <v>65</v>
      </c>
      <c r="G48" t="e" cm="1">
        <f t="array" aca="1" ref="G48" ca="1">IF(AND(Number_Of_Annuitants=1,LB_Age1&lt;=Minimum_Withdrawal_Age&lt;=UB_AGE1),OFFSET(UB_AGE1,0,1),OFFSET(UB_Ages2,0,1))</f>
        <v>#N/A</v>
      </c>
      <c r="H48" t="e" cm="1">
        <f t="array" aca="1" ref="H48" ca="1">IF(AND(Number_Of_Annuitants=1,LB_Age1&lt;=Minimum_Withdrawal_Age&lt;=UB_AGE1),OFFSET(UB_AGE1,0,3),OFFSET(UB_Ages2,0,3))</f>
        <v>#N/A</v>
      </c>
      <c r="I48" t="e" cm="1">
        <f t="array" aca="1" ref="I48" ca="1">IF(AND(Number_Of_Annuitants=1,LB_Age1&lt;=Minimum_Withdrawal_Age&lt;=UB_AGE1),OFFSET(UB_AGE1,0,5),OFFSET(UB_Ages2,0,5))</f>
        <v>#N/A</v>
      </c>
      <c r="J48" t="e" cm="1">
        <f t="array" aca="1" ref="J48" ca="1">IF(AND(Number_Of_Annuitants=1,LB_Age1&lt;=Minimum_Withdrawal_Age&lt;=UB_AGE1),OFFSET(UB_AGE1,0,2),OFFSET(UB_Ages2,0,2))</f>
        <v>#N/A</v>
      </c>
      <c r="K48" t="e" cm="1">
        <f t="array" aca="1" ref="K48" ca="1">IF(AND(Number_Of_Annuitants=1,LB_Age1&lt;=Minimum_Withdrawal_Age&lt;=UB_AGE1),OFFSET(UB_AGE1,0,4),OFFSET(UB_Ages2,0,4))</f>
        <v>#N/A</v>
      </c>
      <c r="L48" t="e" cm="1">
        <f t="array" aca="1" ref="L48" ca="1">IF(AND(Number_Of_Annuitants=1,LB_Age1&lt;=Minimum_Withdrawal_Age&lt;=UB_AGE1),OFFSET(UB_AGE1,0,6),OFFSET(UB_Ages2,0,6))</f>
        <v>#N/A</v>
      </c>
      <c r="M48">
        <f ca="1"/>
        <v>3</v>
      </c>
      <c r="N48">
        <v>55</v>
      </c>
      <c r="O48" t="b">
        <v>0</v>
      </c>
      <c r="R48" s="76" t="s">
        <v>39</v>
      </c>
      <c r="S48" s="77">
        <v>10</v>
      </c>
      <c r="T48" s="77">
        <v>10</v>
      </c>
      <c r="U48" s="77">
        <v>10</v>
      </c>
      <c r="V48">
        <v>0</v>
      </c>
    </row>
    <row r="49" spans="1:27" x14ac:dyDescent="0.3">
      <c r="A49">
        <v>0</v>
      </c>
      <c r="B49">
        <v>1</v>
      </c>
      <c r="C49" t="b">
        <v>0</v>
      </c>
      <c r="D49">
        <v>65</v>
      </c>
      <c r="E49">
        <v>0</v>
      </c>
      <c r="F49">
        <f t="shared" si="1"/>
        <v>65</v>
      </c>
      <c r="G49" t="e" cm="1">
        <f t="array" aca="1" ref="G49" ca="1">IF(AND(Number_Of_Annuitants=1,LB_Age1&lt;=Minimum_Withdrawal_Age&lt;=UB_AGE1),OFFSET(UB_AGE1,0,1),OFFSET(UB_Ages2,0,1))</f>
        <v>#N/A</v>
      </c>
      <c r="H49" t="e" cm="1">
        <f t="array" aca="1" ref="H49" ca="1">IF(AND(Number_Of_Annuitants=1,LB_Age1&lt;=Minimum_Withdrawal_Age&lt;=UB_AGE1),OFFSET(UB_AGE1,0,3),OFFSET(UB_Ages2,0,3))</f>
        <v>#N/A</v>
      </c>
      <c r="I49" t="e" cm="1">
        <f t="array" aca="1" ref="I49" ca="1">IF(AND(Number_Of_Annuitants=1,LB_Age1&lt;=Minimum_Withdrawal_Age&lt;=UB_AGE1),OFFSET(UB_AGE1,0,5),OFFSET(UB_Ages2,0,5))</f>
        <v>#N/A</v>
      </c>
      <c r="J49" t="e" cm="1">
        <f t="array" aca="1" ref="J49" ca="1">IF(AND(Number_Of_Annuitants=1,LB_Age1&lt;=Minimum_Withdrawal_Age&lt;=UB_AGE1),OFFSET(UB_AGE1,0,2),OFFSET(UB_Ages2,0,2))</f>
        <v>#N/A</v>
      </c>
      <c r="K49" t="e" cm="1">
        <f t="array" aca="1" ref="K49" ca="1">IF(AND(Number_Of_Annuitants=1,LB_Age1&lt;=Minimum_Withdrawal_Age&lt;=UB_AGE1),OFFSET(UB_AGE1,0,4),OFFSET(UB_Ages2,0,4))</f>
        <v>#N/A</v>
      </c>
      <c r="L49" t="e" cm="1">
        <f t="array" aca="1" ref="L49" ca="1">IF(AND(Number_Of_Annuitants=1,LB_Age1&lt;=Minimum_Withdrawal_Age&lt;=UB_AGE1),OFFSET(UB_AGE1,0,6),OFFSET(UB_Ages2,0,6))</f>
        <v>#N/A</v>
      </c>
      <c r="M49">
        <f ca="1"/>
        <v>5</v>
      </c>
      <c r="N49">
        <v>55</v>
      </c>
      <c r="O49" t="b">
        <v>0</v>
      </c>
      <c r="R49" s="59" t="s">
        <v>38</v>
      </c>
      <c r="S49" s="58">
        <v>11</v>
      </c>
      <c r="T49" s="58">
        <v>11</v>
      </c>
      <c r="U49" s="58">
        <v>11</v>
      </c>
      <c r="V49">
        <v>0</v>
      </c>
    </row>
    <row r="50" spans="1:27" x14ac:dyDescent="0.3">
      <c r="A50">
        <v>0</v>
      </c>
      <c r="B50">
        <v>1</v>
      </c>
      <c r="C50" t="b">
        <v>0</v>
      </c>
      <c r="D50">
        <v>65</v>
      </c>
      <c r="E50">
        <v>0</v>
      </c>
      <c r="F50">
        <f t="shared" si="1"/>
        <v>65</v>
      </c>
      <c r="G50" t="e" cm="1">
        <f t="array" aca="1" ref="G50" ca="1">IF(AND(Number_Of_Annuitants=1,LB_Age1&lt;=Minimum_Withdrawal_Age&lt;=UB_AGE1),OFFSET(UB_AGE1,0,1),OFFSET(UB_Ages2,0,1))</f>
        <v>#N/A</v>
      </c>
      <c r="H50" t="e" cm="1">
        <f t="array" aca="1" ref="H50" ca="1">IF(AND(Number_Of_Annuitants=1,LB_Age1&lt;=Minimum_Withdrawal_Age&lt;=UB_AGE1),OFFSET(UB_AGE1,0,3),OFFSET(UB_Ages2,0,3))</f>
        <v>#N/A</v>
      </c>
      <c r="I50" t="e" cm="1">
        <f t="array" aca="1" ref="I50" ca="1">IF(AND(Number_Of_Annuitants=1,LB_Age1&lt;=Minimum_Withdrawal_Age&lt;=UB_AGE1),OFFSET(UB_AGE1,0,5),OFFSET(UB_Ages2,0,5))</f>
        <v>#N/A</v>
      </c>
      <c r="J50" t="e" cm="1">
        <f t="array" aca="1" ref="J50" ca="1">IF(AND(Number_Of_Annuitants=1,LB_Age1&lt;=Minimum_Withdrawal_Age&lt;=UB_AGE1),OFFSET(UB_AGE1,0,2),OFFSET(UB_Ages2,0,2))</f>
        <v>#N/A</v>
      </c>
      <c r="K50" t="e" cm="1">
        <f t="array" aca="1" ref="K50" ca="1">IF(AND(Number_Of_Annuitants=1,LB_Age1&lt;=Minimum_Withdrawal_Age&lt;=UB_AGE1),OFFSET(UB_AGE1,0,4),OFFSET(UB_Ages2,0,4))</f>
        <v>#N/A</v>
      </c>
      <c r="L50" t="e" cm="1">
        <f t="array" aca="1" ref="L50" ca="1">IF(AND(Number_Of_Annuitants=1,LB_Age1&lt;=Minimum_Withdrawal_Age&lt;=UB_AGE1),OFFSET(UB_AGE1,0,6),OFFSET(UB_Ages2,0,6))</f>
        <v>#N/A</v>
      </c>
      <c r="M50">
        <f ca="1"/>
        <v>6</v>
      </c>
      <c r="N50">
        <v>55</v>
      </c>
      <c r="O50" t="b">
        <v>0</v>
      </c>
      <c r="R50" s="76" t="s">
        <v>37</v>
      </c>
      <c r="S50" s="77">
        <v>12</v>
      </c>
      <c r="T50" s="77">
        <v>12</v>
      </c>
      <c r="U50" s="77">
        <v>12</v>
      </c>
      <c r="V50">
        <v>0</v>
      </c>
    </row>
    <row r="51" spans="1:27" x14ac:dyDescent="0.3">
      <c r="A51">
        <v>0</v>
      </c>
      <c r="B51">
        <v>1</v>
      </c>
      <c r="C51" t="b">
        <v>0</v>
      </c>
      <c r="D51">
        <v>65</v>
      </c>
      <c r="E51">
        <v>0</v>
      </c>
      <c r="F51">
        <f t="shared" si="1"/>
        <v>65</v>
      </c>
      <c r="G51" t="e" cm="1">
        <f t="array" aca="1" ref="G51" ca="1">IF(AND(Number_Of_Annuitants=1,LB_Age1&lt;=Minimum_Withdrawal_Age&lt;=UB_AGE1),OFFSET(UB_AGE1,0,1),OFFSET(UB_Ages2,0,1))</f>
        <v>#N/A</v>
      </c>
      <c r="H51" t="e" cm="1">
        <f t="array" aca="1" ref="H51" ca="1">IF(AND(Number_Of_Annuitants=1,LB_Age1&lt;=Minimum_Withdrawal_Age&lt;=UB_AGE1),OFFSET(UB_AGE1,0,3),OFFSET(UB_Ages2,0,3))</f>
        <v>#N/A</v>
      </c>
      <c r="I51" t="e" cm="1">
        <f t="array" aca="1" ref="I51" ca="1">IF(AND(Number_Of_Annuitants=1,LB_Age1&lt;=Minimum_Withdrawal_Age&lt;=UB_AGE1),OFFSET(UB_AGE1,0,5),OFFSET(UB_Ages2,0,5))</f>
        <v>#N/A</v>
      </c>
      <c r="J51" t="e" cm="1">
        <f t="array" aca="1" ref="J51" ca="1">IF(AND(Number_Of_Annuitants=1,LB_Age1&lt;=Minimum_Withdrawal_Age&lt;=UB_AGE1),OFFSET(UB_AGE1,0,2),OFFSET(UB_Ages2,0,2))</f>
        <v>#N/A</v>
      </c>
      <c r="K51" t="e" cm="1">
        <f t="array" aca="1" ref="K51" ca="1">IF(AND(Number_Of_Annuitants=1,LB_Age1&lt;=Minimum_Withdrawal_Age&lt;=UB_AGE1),OFFSET(UB_AGE1,0,4),OFFSET(UB_Ages2,0,4))</f>
        <v>#N/A</v>
      </c>
      <c r="L51" t="e" cm="1">
        <f t="array" aca="1" ref="L51" ca="1">IF(AND(Number_Of_Annuitants=1,LB_Age1&lt;=Minimum_Withdrawal_Age&lt;=UB_AGE1),OFFSET(UB_AGE1,0,6),OFFSET(UB_Ages2,0,6))</f>
        <v>#N/A</v>
      </c>
      <c r="M51">
        <f ca="1"/>
        <v>0</v>
      </c>
      <c r="N51">
        <v>55</v>
      </c>
      <c r="O51" t="b">
        <v>0</v>
      </c>
      <c r="R51" s="59" t="s">
        <v>36</v>
      </c>
      <c r="S51" s="58">
        <v>13</v>
      </c>
      <c r="T51" s="58">
        <v>13</v>
      </c>
      <c r="U51" s="58">
        <v>13</v>
      </c>
      <c r="V51">
        <v>0</v>
      </c>
    </row>
    <row r="52" spans="1:27" x14ac:dyDescent="0.3">
      <c r="A52">
        <v>0</v>
      </c>
      <c r="B52">
        <v>2</v>
      </c>
      <c r="C52" t="b">
        <v>1</v>
      </c>
      <c r="D52">
        <v>55</v>
      </c>
      <c r="E52">
        <v>64</v>
      </c>
      <c r="F52">
        <f t="shared" si="1"/>
        <v>55</v>
      </c>
      <c r="G52" t="e" cm="1">
        <f t="array" aca="1" ref="G52" ca="1">IF(AND(Number_Of_Annuitants=1,LB_Age1&lt;=Minimum_Withdrawal_Age&lt;=UB_AGE1),OFFSET(UB_AGE1,0,1),OFFSET(UB_Ages2,0,1))</f>
        <v>#N/A</v>
      </c>
      <c r="H52" t="e" cm="1">
        <f t="array" aca="1" ref="H52" ca="1">IF(AND(Number_Of_Annuitants=1,LB_Age1&lt;=Minimum_Withdrawal_Age&lt;=UB_AGE1),OFFSET(UB_AGE1,0,3),OFFSET(UB_Ages2,0,3))</f>
        <v>#N/A</v>
      </c>
      <c r="I52" t="e" cm="1">
        <f t="array" aca="1" ref="I52" ca="1">IF(AND(Number_Of_Annuitants=1,LB_Age1&lt;=Minimum_Withdrawal_Age&lt;=UB_AGE1),OFFSET(UB_AGE1,0,5),OFFSET(UB_Ages2,0,5))</f>
        <v>#N/A</v>
      </c>
      <c r="J52" t="e" cm="1">
        <f t="array" aca="1" ref="J52" ca="1">IF(AND(Number_Of_Annuitants=1,LB_Age1&lt;=Minimum_Withdrawal_Age&lt;=UB_AGE1),OFFSET(UB_AGE1,0,2),OFFSET(UB_Ages2,0,2))</f>
        <v>#N/A</v>
      </c>
      <c r="K52" t="e" cm="1">
        <f t="array" aca="1" ref="K52" ca="1">IF(AND(Number_Of_Annuitants=1,LB_Age1&lt;=Minimum_Withdrawal_Age&lt;=UB_AGE1),OFFSET(UB_AGE1,0,4),OFFSET(UB_Ages2,0,4))</f>
        <v>#N/A</v>
      </c>
      <c r="L52" t="e" cm="1">
        <f t="array" aca="1" ref="L52" ca="1">IF(AND(Number_Of_Annuitants=1,LB_Age1&lt;=Minimum_Withdrawal_Age&lt;=UB_AGE1),OFFSET(UB_AGE1,0,6),OFFSET(UB_Ages2,0,6))</f>
        <v>#N/A</v>
      </c>
      <c r="M52">
        <f ca="1"/>
        <v>4</v>
      </c>
      <c r="N52">
        <v>65</v>
      </c>
      <c r="O52" t="b">
        <v>0</v>
      </c>
      <c r="R52" s="76" t="s">
        <v>35</v>
      </c>
      <c r="S52" s="77">
        <v>14</v>
      </c>
      <c r="T52" s="77">
        <v>14</v>
      </c>
      <c r="U52" s="77">
        <v>14</v>
      </c>
      <c r="V52">
        <v>0</v>
      </c>
    </row>
    <row r="53" spans="1:27" x14ac:dyDescent="0.3">
      <c r="A53">
        <v>0</v>
      </c>
      <c r="B53">
        <v>2</v>
      </c>
      <c r="C53" t="b">
        <v>1</v>
      </c>
      <c r="D53">
        <v>65</v>
      </c>
      <c r="E53">
        <v>74</v>
      </c>
      <c r="F53">
        <f t="shared" si="1"/>
        <v>65</v>
      </c>
      <c r="G53" t="e" cm="1">
        <f t="array" aca="1" ref="G53" ca="1">IF(AND(Number_Of_Annuitants=1,LB_Age1&lt;=Minimum_Withdrawal_Age&lt;=UB_AGE1),OFFSET(UB_AGE1,0,1),OFFSET(UB_Ages2,0,1))</f>
        <v>#N/A</v>
      </c>
      <c r="H53" t="e" cm="1">
        <f t="array" aca="1" ref="H53" ca="1">IF(AND(Number_Of_Annuitants=1,LB_Age1&lt;=Minimum_Withdrawal_Age&lt;=UB_AGE1),OFFSET(UB_AGE1,0,3),OFFSET(UB_Ages2,0,3))</f>
        <v>#N/A</v>
      </c>
      <c r="I53" t="e" cm="1">
        <f t="array" aca="1" ref="I53" ca="1">IF(AND(Number_Of_Annuitants=1,LB_Age1&lt;=Minimum_Withdrawal_Age&lt;=UB_AGE1),OFFSET(UB_AGE1,0,5),OFFSET(UB_Ages2,0,5))</f>
        <v>#N/A</v>
      </c>
      <c r="J53" t="e" cm="1">
        <f t="array" aca="1" ref="J53" ca="1">IF(AND(Number_Of_Annuitants=1,LB_Age1&lt;=Minimum_Withdrawal_Age&lt;=UB_AGE1),OFFSET(UB_AGE1,0,2),OFFSET(UB_Ages2,0,2))</f>
        <v>#N/A</v>
      </c>
      <c r="K53" t="e" cm="1">
        <f t="array" aca="1" ref="K53" ca="1">IF(AND(Number_Of_Annuitants=1,LB_Age1&lt;=Minimum_Withdrawal_Age&lt;=UB_AGE1),OFFSET(UB_AGE1,0,4),OFFSET(UB_Ages2,0,4))</f>
        <v>#N/A</v>
      </c>
      <c r="L53" t="e" cm="1">
        <f t="array" aca="1" ref="L53" ca="1">IF(AND(Number_Of_Annuitants=1,LB_Age1&lt;=Minimum_Withdrawal_Age&lt;=UB_AGE1),OFFSET(UB_AGE1,0,6),OFFSET(UB_Ages2,0,6))</f>
        <v>#N/A</v>
      </c>
      <c r="M53">
        <f ca="1"/>
        <v>4</v>
      </c>
      <c r="N53">
        <v>55</v>
      </c>
      <c r="O53" t="b">
        <v>0</v>
      </c>
      <c r="R53" s="59" t="s">
        <v>34</v>
      </c>
      <c r="S53" s="58">
        <v>15</v>
      </c>
      <c r="T53" s="58">
        <v>15</v>
      </c>
      <c r="U53" s="58">
        <v>15</v>
      </c>
      <c r="V53">
        <v>0</v>
      </c>
    </row>
    <row r="54" spans="1:27" x14ac:dyDescent="0.3">
      <c r="A54">
        <v>0</v>
      </c>
      <c r="B54">
        <v>2</v>
      </c>
      <c r="C54" t="b">
        <v>1</v>
      </c>
      <c r="D54">
        <v>80</v>
      </c>
      <c r="E54">
        <v>80</v>
      </c>
      <c r="F54">
        <f t="shared" si="1"/>
        <v>80</v>
      </c>
      <c r="G54" t="e" cm="1">
        <f t="array" aca="1" ref="G54" ca="1">IF(AND(Number_Of_Annuitants=1,LB_Age1&lt;=Minimum_Withdrawal_Age&lt;=UB_AGE1),OFFSET(UB_AGE1,0,1),OFFSET(UB_Ages2,0,1))</f>
        <v>#N/A</v>
      </c>
      <c r="H54" t="e" cm="1">
        <f t="array" aca="1" ref="H54" ca="1">IF(AND(Number_Of_Annuitants=1,LB_Age1&lt;=Minimum_Withdrawal_Age&lt;=UB_AGE1),OFFSET(UB_AGE1,0,3),OFFSET(UB_Ages2,0,3))</f>
        <v>#N/A</v>
      </c>
      <c r="I54" t="e" cm="1">
        <f t="array" aca="1" ref="I54" ca="1">IF(AND(Number_Of_Annuitants=1,LB_Age1&lt;=Minimum_Withdrawal_Age&lt;=UB_AGE1),OFFSET(UB_AGE1,0,5),OFFSET(UB_Ages2,0,5))</f>
        <v>#N/A</v>
      </c>
      <c r="J54" t="e" cm="1">
        <f t="array" aca="1" ref="J54" ca="1">IF(AND(Number_Of_Annuitants=1,LB_Age1&lt;=Minimum_Withdrawal_Age&lt;=UB_AGE1),OFFSET(UB_AGE1,0,2),OFFSET(UB_Ages2,0,2))</f>
        <v>#N/A</v>
      </c>
      <c r="K54" t="e" cm="1">
        <f t="array" aca="1" ref="K54" ca="1">IF(AND(Number_Of_Annuitants=1,LB_Age1&lt;=Minimum_Withdrawal_Age&lt;=UB_AGE1),OFFSET(UB_AGE1,0,4),OFFSET(UB_Ages2,0,4))</f>
        <v>#N/A</v>
      </c>
      <c r="L54" t="e" cm="1">
        <f t="array" aca="1" ref="L54" ca="1">IF(AND(Number_Of_Annuitants=1,LB_Age1&lt;=Minimum_Withdrawal_Age&lt;=UB_AGE1),OFFSET(UB_AGE1,0,6),OFFSET(UB_Ages2,0,6))</f>
        <v>#N/A</v>
      </c>
      <c r="M54">
        <f ca="1"/>
        <v>4</v>
      </c>
      <c r="N54">
        <v>40</v>
      </c>
      <c r="O54" t="b">
        <v>0</v>
      </c>
      <c r="R54" s="76" t="s">
        <v>32</v>
      </c>
      <c r="S54" s="77">
        <v>16</v>
      </c>
      <c r="T54" s="77">
        <v>16</v>
      </c>
      <c r="U54" s="77">
        <v>16</v>
      </c>
      <c r="V54">
        <v>0</v>
      </c>
    </row>
    <row r="55" spans="1:27" ht="15" thickBot="1" x14ac:dyDescent="0.35">
      <c r="I55" s="75"/>
    </row>
    <row r="56" spans="1:27" ht="129.6" x14ac:dyDescent="0.3">
      <c r="A56" s="38" t="s">
        <v>21</v>
      </c>
      <c r="B56" s="39" t="s">
        <v>22</v>
      </c>
      <c r="C56" s="40" t="s">
        <v>12</v>
      </c>
      <c r="D56" s="40" t="s">
        <v>7</v>
      </c>
      <c r="E56" s="40" t="s">
        <v>24</v>
      </c>
      <c r="F56" s="40" t="s">
        <v>8</v>
      </c>
      <c r="G56" s="40" t="s">
        <v>25</v>
      </c>
      <c r="H56" s="40" t="s">
        <v>9</v>
      </c>
      <c r="I56" s="40" t="s">
        <v>14</v>
      </c>
      <c r="J56" s="40" t="s">
        <v>1</v>
      </c>
      <c r="K56" s="40" t="s">
        <v>0</v>
      </c>
      <c r="L56" s="40" t="s">
        <v>27</v>
      </c>
      <c r="M56" s="40" t="s">
        <v>28</v>
      </c>
      <c r="N56" s="40" t="s">
        <v>4</v>
      </c>
      <c r="O56" s="40" t="s">
        <v>11</v>
      </c>
      <c r="P56" s="41" t="s">
        <v>26</v>
      </c>
      <c r="Q56" s="28" t="s">
        <v>15</v>
      </c>
      <c r="R56" s="30" t="s">
        <v>22</v>
      </c>
      <c r="S56" s="19" t="s">
        <v>12</v>
      </c>
      <c r="T56" s="19" t="s">
        <v>7</v>
      </c>
      <c r="U56" s="19" t="s">
        <v>8</v>
      </c>
      <c r="V56" s="19" t="s">
        <v>9</v>
      </c>
      <c r="W56" s="19" t="s">
        <v>10</v>
      </c>
      <c r="X56" s="19" t="s">
        <v>5</v>
      </c>
      <c r="Y56" s="19" t="s">
        <v>6</v>
      </c>
      <c r="Z56" s="19" t="s">
        <v>4</v>
      </c>
      <c r="AA56" s="20" t="s">
        <v>11</v>
      </c>
    </row>
    <row r="57" spans="1:27" x14ac:dyDescent="0.3">
      <c r="A57" s="32">
        <v>0</v>
      </c>
      <c r="B57" s="29">
        <f t="shared" ref="B57:D79" si="2">R57</f>
        <v>0</v>
      </c>
      <c r="C57" s="21">
        <f>S57</f>
        <v>100000</v>
      </c>
      <c r="D57" s="21">
        <f>T57</f>
        <v>0</v>
      </c>
      <c r="E57" s="21" t="b">
        <f>Table17[[#This Row],[Time From Valuation]]&gt;=Activation_Time</f>
        <v>0</v>
      </c>
      <c r="F57" s="21">
        <f t="shared" ref="F57:F77" si="3">U57</f>
        <v>100000</v>
      </c>
      <c r="G57" s="21" t="b">
        <f>Table17[[#This Row],[Time From Valuation]]=INT(Table17[[#This Row],[Time From Valuation]])</f>
        <v>1</v>
      </c>
      <c r="H57" s="7">
        <v>0</v>
      </c>
      <c r="I57" s="7">
        <f>Initial_Purchase_Payment</f>
        <v>100000</v>
      </c>
      <c r="J57" s="7">
        <v>0</v>
      </c>
      <c r="K57" s="7">
        <f>Initial_Purchase_Payment</f>
        <v>100000</v>
      </c>
      <c r="L57" s="42">
        <f>IF(NOT(Table17[[#This Row],[Is Activation]]),(Table17[[#This Row],[Withdrawal Taken  ]]/Table17[[#This Row],[Assumed Contract Value ]]),0)</f>
        <v>0</v>
      </c>
      <c r="M5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7" s="5">
        <f>IF(NOT(Table17[[#This Row],[Has Lifetime Income Started]]),Table17[[#This Row],[Income Base]]*MAW,0)</f>
        <v>6250</v>
      </c>
      <c r="O57" s="9">
        <f>IF(AND(Table17[[#This Row],[Has Lifetime Income Started]],Table17[[#This Row],[Is Anniversery]]),Table17[[#This Row],[Income Base]]*PIP_2,0)</f>
        <v>0</v>
      </c>
      <c r="P57" s="33" t="b">
        <f>Table17[[#This Row],[Assumed Contract Value ]]&lt;0.1</f>
        <v>0</v>
      </c>
      <c r="Q57" s="2"/>
      <c r="R57" s="22">
        <v>0</v>
      </c>
      <c r="S57" s="23">
        <v>100000</v>
      </c>
      <c r="T57" s="23">
        <v>0</v>
      </c>
      <c r="U57" s="23">
        <v>100000</v>
      </c>
      <c r="V57" s="12">
        <v>0</v>
      </c>
      <c r="W57" s="11">
        <v>100000</v>
      </c>
      <c r="X57" s="11">
        <v>100000</v>
      </c>
      <c r="Y57" s="11">
        <v>0</v>
      </c>
      <c r="Z57" s="11">
        <v>6250</v>
      </c>
      <c r="AA57" s="14">
        <v>0</v>
      </c>
    </row>
    <row r="58" spans="1:27" x14ac:dyDescent="0.3">
      <c r="A58" s="32">
        <f>A57+1</f>
        <v>1</v>
      </c>
      <c r="B58" s="29">
        <f t="shared" si="2"/>
        <v>0.5</v>
      </c>
      <c r="C58" s="21">
        <f t="shared" si="2"/>
        <v>60000</v>
      </c>
      <c r="D58" s="21">
        <f t="shared" si="2"/>
        <v>0</v>
      </c>
      <c r="E58" s="21" t="b">
        <f>Table17[[#This Row],[Time From Valuation]]&gt;=Activation_Time</f>
        <v>0</v>
      </c>
      <c r="F58" s="21">
        <f>U58</f>
        <v>165000</v>
      </c>
      <c r="G58" s="21" t="b">
        <f>Table17[[#This Row],[Time From Valuation]]=INT(Table17[[#This Row],[Time From Valuation]])</f>
        <v>0</v>
      </c>
      <c r="H58" s="7">
        <f>IF((Table17[[#This Row],[Is Anniversery]]), Table17[[#This Row],[Assumed Contract Value ]],0)</f>
        <v>0</v>
      </c>
      <c r="I58" s="7">
        <f ca="1">IF(NOT(Table17[[#This Row],[Is Activation]]),OFFSET(Table17[[#This Row],[Income Credit Base]],-1,0)+Table17[[#This Row],[Purchase Payments]]+Table17[[#This Row],[Income Credit]],0)</f>
        <v>160000</v>
      </c>
      <c r="J58" s="7">
        <f ca="1">IF(AND(Table17[[#This Row],[Is Activation]]=FALSE,Table17[[#This Row],[Is Anniversery]]=TRUE),OFFSET(Table17[[#This Row],[Income Credit Base]],-1,0)*ICP,0)</f>
        <v>0</v>
      </c>
      <c r="K5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160000</v>
      </c>
      <c r="L58" s="42">
        <f>IF(NOT(Table17[[#This Row],[Is Activation]]),(Table17[[#This Row],[Withdrawal Taken  ]]/Table17[[#This Row],[Assumed Contract Value ]]),0)</f>
        <v>0</v>
      </c>
      <c r="M5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8" s="5">
        <f ca="1">IF(NOT(Table17[[#This Row],[Has Lifetime Income Started]]),Table17[[#This Row],[Income Base]]*MAW,0)</f>
        <v>10000</v>
      </c>
      <c r="O58" s="9">
        <f>IF(AND(Table17[[#This Row],[Has Lifetime Income Started]],Table17[[#This Row],[Is Anniversery]]),Table17[[#This Row],[Income Base]]*PIP_2,0)</f>
        <v>0</v>
      </c>
      <c r="P58" s="33" t="b">
        <f>Table17[[#This Row],[Assumed Contract Value ]]&lt;0.1</f>
        <v>0</v>
      </c>
      <c r="Q58" s="2"/>
      <c r="R58" s="22">
        <f>R57+0.5</f>
        <v>0.5</v>
      </c>
      <c r="S58" s="23">
        <v>60000</v>
      </c>
      <c r="T58" s="23">
        <v>0</v>
      </c>
      <c r="U58" s="23">
        <v>165000</v>
      </c>
      <c r="V58" s="12">
        <v>0</v>
      </c>
      <c r="W58" s="11">
        <v>160000</v>
      </c>
      <c r="X58" s="11">
        <v>160000</v>
      </c>
      <c r="Y58" s="11">
        <v>0</v>
      </c>
      <c r="Z58" s="11">
        <v>10000</v>
      </c>
      <c r="AA58" s="14">
        <v>0</v>
      </c>
    </row>
    <row r="59" spans="1:27" x14ac:dyDescent="0.3">
      <c r="A59" s="32">
        <f t="shared" ref="A59:A79" si="4">A58+1</f>
        <v>2</v>
      </c>
      <c r="B59" s="29">
        <f t="shared" si="2"/>
        <v>1</v>
      </c>
      <c r="C59" s="21">
        <f t="shared" si="2"/>
        <v>0</v>
      </c>
      <c r="D59" s="21">
        <f t="shared" si="2"/>
        <v>0</v>
      </c>
      <c r="E59" s="21" t="b">
        <f>Table17[[#This Row],[Time From Valuation]]&gt;=Activation_Time</f>
        <v>0</v>
      </c>
      <c r="F59" s="21">
        <f t="shared" si="3"/>
        <v>170000</v>
      </c>
      <c r="G59" s="21" t="b">
        <f>Table17[[#This Row],[Time From Valuation]]=INT(Table17[[#This Row],[Time From Valuation]])</f>
        <v>1</v>
      </c>
      <c r="H59" s="7">
        <f>IF((Table17[[#This Row],[Is Anniversery]]), Table17[[#This Row],[Assumed Contract Value ]],0)</f>
        <v>170000</v>
      </c>
      <c r="I59" s="7">
        <f ca="1">IF(NOT(Table17[[#This Row],[Is Activation]]),OFFSET(Table17[[#This Row],[Income Credit Base]],-1,0)+Table17[[#This Row],[Purchase Payments]]+Table17[[#This Row],[Income Credit]],0)</f>
        <v>168400</v>
      </c>
      <c r="J59" s="7">
        <f ca="1">IF(AND(Table17[[#This Row],[Is Activation]]=FALSE,Table17[[#This Row],[Is Anniversery]]=TRUE),OFFSET(Table17[[#This Row],[Income Credit Base]],-1,0)*ICP,0)</f>
        <v>8400</v>
      </c>
      <c r="K5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170000</v>
      </c>
      <c r="L59" s="42">
        <f>IF(NOT(Table17[[#This Row],[Is Activation]]),(Table17[[#This Row],[Withdrawal Taken  ]]/Table17[[#This Row],[Assumed Contract Value ]]),0)</f>
        <v>0</v>
      </c>
      <c r="M5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9" s="5">
        <f ca="1">IF(NOT(Table17[[#This Row],[Has Lifetime Income Started]]),Table17[[#This Row],[Income Base]]*MAW,0)</f>
        <v>10625</v>
      </c>
      <c r="O59" s="9">
        <f>IF(AND(Table17[[#This Row],[Has Lifetime Income Started]],Table17[[#This Row],[Is Anniversery]]),Table17[[#This Row],[Income Base]]*PIP_2,0)</f>
        <v>0</v>
      </c>
      <c r="P59" s="33" t="b">
        <f>Table17[[#This Row],[Assumed Contract Value ]]&lt;0.1</f>
        <v>0</v>
      </c>
      <c r="Q59" s="2"/>
      <c r="R59" s="22">
        <f t="shared" ref="R59:R79" si="5">R58+0.5</f>
        <v>1</v>
      </c>
      <c r="S59" s="23">
        <v>0</v>
      </c>
      <c r="T59" s="23">
        <v>0</v>
      </c>
      <c r="U59" s="23">
        <v>170000</v>
      </c>
      <c r="V59" s="12">
        <v>170000</v>
      </c>
      <c r="W59" s="11">
        <v>170000</v>
      </c>
      <c r="X59" s="11">
        <v>170000</v>
      </c>
      <c r="Y59" s="11">
        <v>8400</v>
      </c>
      <c r="Z59" s="11">
        <v>10625</v>
      </c>
      <c r="AA59" s="14">
        <v>0</v>
      </c>
    </row>
    <row r="60" spans="1:27" x14ac:dyDescent="0.3">
      <c r="A60" s="32">
        <f t="shared" si="4"/>
        <v>3</v>
      </c>
      <c r="B60" s="29">
        <f t="shared" si="2"/>
        <v>1.5</v>
      </c>
      <c r="C60" s="21">
        <f t="shared" si="2"/>
        <v>90000</v>
      </c>
      <c r="D60" s="21">
        <f t="shared" si="2"/>
        <v>0</v>
      </c>
      <c r="E60" s="21" t="b">
        <f>Table17[[#This Row],[Time From Valuation]]&gt;=Activation_Time</f>
        <v>0</v>
      </c>
      <c r="F60" s="21">
        <f t="shared" si="3"/>
        <v>255000</v>
      </c>
      <c r="G60" s="21" t="b">
        <f>Table17[[#This Row],[Time From Valuation]]=INT(Table17[[#This Row],[Time From Valuation]])</f>
        <v>0</v>
      </c>
      <c r="H60" s="7">
        <f>IF((Table17[[#This Row],[Is Anniversery]]), Table17[[#This Row],[Assumed Contract Value ]],0)</f>
        <v>0</v>
      </c>
      <c r="I60" s="7">
        <f ca="1">IF(NOT(Table17[[#This Row],[Is Activation]]),OFFSET(Table17[[#This Row],[Income Credit Base]],-1,0)+Table17[[#This Row],[Purchase Payments]]+Table17[[#This Row],[Income Credit]],0)</f>
        <v>258400</v>
      </c>
      <c r="J60" s="7">
        <f ca="1">IF(AND(Table17[[#This Row],[Is Activation]]=FALSE,Table17[[#This Row],[Is Anniversery]]=TRUE),OFFSET(Table17[[#This Row],[Income Credit Base]],-1,0)*ICP,0)</f>
        <v>0</v>
      </c>
      <c r="K6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268400</v>
      </c>
      <c r="L60" s="42">
        <f>IF(NOT(Table17[[#This Row],[Is Activation]]),(Table17[[#This Row],[Withdrawal Taken  ]]/Table17[[#This Row],[Assumed Contract Value ]]),0)</f>
        <v>0</v>
      </c>
      <c r="M6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0" s="5">
        <f ca="1">IF(NOT(Table17[[#This Row],[Has Lifetime Income Started]]),Table17[[#This Row],[Income Base]]*MAW,0)</f>
        <v>16775</v>
      </c>
      <c r="O60" s="9">
        <f>IF(AND(Table17[[#This Row],[Has Lifetime Income Started]],Table17[[#This Row],[Is Anniversery]]),Table17[[#This Row],[Income Base]]*PIP_2,0)</f>
        <v>0</v>
      </c>
      <c r="P60" s="33" t="b">
        <f>Table17[[#This Row],[Assumed Contract Value ]]&lt;0.1</f>
        <v>0</v>
      </c>
      <c r="Q60" s="2"/>
      <c r="R60" s="22">
        <f t="shared" si="5"/>
        <v>1.5</v>
      </c>
      <c r="S60" s="23">
        <v>90000</v>
      </c>
      <c r="T60" s="23">
        <v>0</v>
      </c>
      <c r="U60" s="23">
        <v>255000</v>
      </c>
      <c r="V60" s="12">
        <v>0</v>
      </c>
      <c r="W60" s="11">
        <v>260000</v>
      </c>
      <c r="X60" s="11">
        <v>260000</v>
      </c>
      <c r="Y60" s="11">
        <v>0</v>
      </c>
      <c r="Z60" s="11">
        <v>16250</v>
      </c>
      <c r="AA60" s="14">
        <v>0</v>
      </c>
    </row>
    <row r="61" spans="1:27" x14ac:dyDescent="0.3">
      <c r="A61" s="32">
        <f t="shared" si="4"/>
        <v>4</v>
      </c>
      <c r="B61" s="29">
        <f t="shared" si="2"/>
        <v>2</v>
      </c>
      <c r="C61" s="21">
        <f t="shared" si="2"/>
        <v>0</v>
      </c>
      <c r="D61" s="21">
        <f t="shared" si="2"/>
        <v>0</v>
      </c>
      <c r="E61" s="21" t="b">
        <f>Table17[[#This Row],[Time From Valuation]]&gt;=Activation_Time</f>
        <v>0</v>
      </c>
      <c r="F61" s="21">
        <f t="shared" si="3"/>
        <v>287000</v>
      </c>
      <c r="G61" s="21" t="b">
        <f>Table17[[#This Row],[Time From Valuation]]=INT(Table17[[#This Row],[Time From Valuation]])</f>
        <v>1</v>
      </c>
      <c r="H61" s="7">
        <f>IF((Table17[[#This Row],[Is Anniversery]]), Table17[[#This Row],[Assumed Contract Value ]],0)</f>
        <v>287000</v>
      </c>
      <c r="I61" s="7">
        <f ca="1">IF(NOT(Table17[[#This Row],[Is Activation]]),OFFSET(Table17[[#This Row],[Income Credit Base]],-1,0)+Table17[[#This Row],[Purchase Payments]]+Table17[[#This Row],[Income Credit]],0)</f>
        <v>271966</v>
      </c>
      <c r="J61" s="7">
        <f ca="1">IF(AND(Table17[[#This Row],[Is Activation]]=FALSE,Table17[[#This Row],[Is Anniversery]]=TRUE),OFFSET(Table17[[#This Row],[Income Credit Base]],-1,0)*ICP,0)</f>
        <v>13566</v>
      </c>
      <c r="K6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287000</v>
      </c>
      <c r="L61" s="42">
        <f>IF(NOT(Table17[[#This Row],[Is Activation]]),(Table17[[#This Row],[Withdrawal Taken  ]]/Table17[[#This Row],[Assumed Contract Value ]]),0)</f>
        <v>0</v>
      </c>
      <c r="M61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1" s="5">
        <f ca="1">IF(NOT(Table17[[#This Row],[Has Lifetime Income Started]]),Table17[[#This Row],[Income Base]]*MAW,0)</f>
        <v>17937.5</v>
      </c>
      <c r="O61" s="9">
        <f>IF(AND(Table17[[#This Row],[Has Lifetime Income Started]],Table17[[#This Row],[Is Anniversery]]),Table17[[#This Row],[Income Base]]*PIP_2,0)</f>
        <v>0</v>
      </c>
      <c r="P61" s="33" t="b">
        <f>Table17[[#This Row],[Assumed Contract Value ]]&lt;0.1</f>
        <v>0</v>
      </c>
      <c r="Q61" s="2"/>
      <c r="R61" s="22">
        <f t="shared" si="5"/>
        <v>2</v>
      </c>
      <c r="S61" s="23">
        <v>0</v>
      </c>
      <c r="T61" s="23">
        <v>0</v>
      </c>
      <c r="U61" s="23">
        <v>287000</v>
      </c>
      <c r="V61" s="12">
        <v>287000</v>
      </c>
      <c r="W61" s="11">
        <v>287000</v>
      </c>
      <c r="X61" s="11">
        <v>287000</v>
      </c>
      <c r="Y61" s="11">
        <v>13650</v>
      </c>
      <c r="Z61" s="11">
        <v>17938</v>
      </c>
      <c r="AA61" s="14">
        <v>0</v>
      </c>
    </row>
    <row r="62" spans="1:27" x14ac:dyDescent="0.3">
      <c r="A62" s="32">
        <f t="shared" si="4"/>
        <v>5</v>
      </c>
      <c r="B62" s="29">
        <f>R62</f>
        <v>2.5</v>
      </c>
      <c r="C62" s="21">
        <f t="shared" si="2"/>
        <v>0</v>
      </c>
      <c r="D62" s="21">
        <f t="shared" si="2"/>
        <v>0</v>
      </c>
      <c r="E62" s="21" t="b">
        <f>Table17[[#This Row],[Time From Valuation]]&gt;=Activation_Time</f>
        <v>0</v>
      </c>
      <c r="F62" s="21">
        <f t="shared" si="3"/>
        <v>287000</v>
      </c>
      <c r="G62" s="21" t="b">
        <f>Table17[[#This Row],[Time From Valuation]]=INT(Table17[[#This Row],[Time From Valuation]])</f>
        <v>0</v>
      </c>
      <c r="H62" s="7">
        <f>IF((Table17[[#This Row],[Is Anniversery]]), Table17[[#This Row],[Assumed Contract Value ]],0)</f>
        <v>0</v>
      </c>
      <c r="I62" s="7">
        <f ca="1">IF(NOT(Table17[[#This Row],[Is Activation]]),OFFSET(Table17[[#This Row],[Income Credit Base]],-1,0)+Table17[[#This Row],[Purchase Payments]]+Table17[[#This Row],[Income Credit]],0)</f>
        <v>271966</v>
      </c>
      <c r="J62" s="7">
        <f ca="1">IF(AND(Table17[[#This Row],[Is Activation]]=FALSE,Table17[[#This Row],[Is Anniversery]]=TRUE),OFFSET(Table17[[#This Row],[Income Credit Base]],-1,0)*ICP,0)</f>
        <v>0</v>
      </c>
      <c r="K6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62" s="42">
        <f>IF(NOT(Table17[[#This Row],[Is Activation]]),(Table17[[#This Row],[Withdrawal Taken  ]]/Table17[[#This Row],[Assumed Contract Value ]]),0)</f>
        <v>0</v>
      </c>
      <c r="M62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2" s="5">
        <f ca="1">IF(NOT(Table17[[#This Row],[Has Lifetime Income Started]]),Table17[[#This Row],[Income Base]]*MAW,0)</f>
        <v>18785.375</v>
      </c>
      <c r="O62" s="9">
        <f>IF(AND(Table17[[#This Row],[Has Lifetime Income Started]],Table17[[#This Row],[Is Anniversery]]),Table17[[#This Row],[Income Base]]*PIP_2,0)</f>
        <v>0</v>
      </c>
      <c r="P62" s="33" t="b">
        <f>Table17[[#This Row],[Assumed Contract Value ]]&lt;0.1</f>
        <v>0</v>
      </c>
      <c r="Q62" s="2"/>
      <c r="R62" s="22">
        <f t="shared" si="5"/>
        <v>2.5</v>
      </c>
      <c r="S62" s="23">
        <v>0</v>
      </c>
      <c r="T62" s="23">
        <v>0</v>
      </c>
      <c r="U62" s="23">
        <v>287000</v>
      </c>
      <c r="V62" s="13">
        <v>0</v>
      </c>
      <c r="W62" s="11">
        <v>287000</v>
      </c>
      <c r="X62" s="11">
        <v>287000</v>
      </c>
      <c r="Y62" s="11">
        <v>0</v>
      </c>
      <c r="Z62" s="11">
        <v>17938</v>
      </c>
      <c r="AA62" s="14">
        <v>0</v>
      </c>
    </row>
    <row r="63" spans="1:27" x14ac:dyDescent="0.3">
      <c r="A63" s="32">
        <f t="shared" si="4"/>
        <v>6</v>
      </c>
      <c r="B63" s="29">
        <f t="shared" si="2"/>
        <v>3</v>
      </c>
      <c r="C63" s="21">
        <f t="shared" si="2"/>
        <v>0</v>
      </c>
      <c r="D63" s="21">
        <f t="shared" si="2"/>
        <v>0</v>
      </c>
      <c r="E63" s="21" t="b">
        <f>Table17[[#This Row],[Time From Valuation]]&gt;=Activation_Time</f>
        <v>0</v>
      </c>
      <c r="F63" s="21">
        <f t="shared" si="3"/>
        <v>300000</v>
      </c>
      <c r="G63" s="21" t="b">
        <f>Table17[[#This Row],[Time From Valuation]]=INT(Table17[[#This Row],[Time From Valuation]])</f>
        <v>1</v>
      </c>
      <c r="H63" s="7">
        <f>IF((Table17[[#This Row],[Is Anniversery]]), Table17[[#This Row],[Assumed Contract Value ]],0)</f>
        <v>300000</v>
      </c>
      <c r="I63" s="7">
        <f ca="1">IF(NOT(Table17[[#This Row],[Is Activation]]),OFFSET(Table17[[#This Row],[Income Credit Base]],-1,0)+Table17[[#This Row],[Purchase Payments]]+Table17[[#This Row],[Income Credit]],0)</f>
        <v>286244.21500000003</v>
      </c>
      <c r="J63" s="7">
        <f ca="1">IF(AND(Table17[[#This Row],[Is Activation]]=FALSE,Table17[[#This Row],[Is Anniversery]]=TRUE),OFFSET(Table17[[#This Row],[Income Credit Base]],-1,0)*ICP,0)</f>
        <v>14278.215</v>
      </c>
      <c r="K6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63" s="42">
        <f>IF(NOT(Table17[[#This Row],[Is Activation]]),(Table17[[#This Row],[Withdrawal Taken  ]]/Table17[[#This Row],[Assumed Contract Value ]]),0)</f>
        <v>0</v>
      </c>
      <c r="M63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3" s="5">
        <f ca="1">IF(NOT(Table17[[#This Row],[Has Lifetime Income Started]]),Table17[[#This Row],[Income Base]]*MAW,0)</f>
        <v>18785.375</v>
      </c>
      <c r="O63" s="9">
        <f>IF(AND(Table17[[#This Row],[Has Lifetime Income Started]],Table17[[#This Row],[Is Anniversery]]),Table17[[#This Row],[Income Base]]*PIP_2,0)</f>
        <v>0</v>
      </c>
      <c r="P63" s="33" t="b">
        <f>Table17[[#This Row],[Assumed Contract Value ]]&lt;0.1</f>
        <v>0</v>
      </c>
      <c r="Q63" s="2"/>
      <c r="R63" s="22">
        <f t="shared" si="5"/>
        <v>3</v>
      </c>
      <c r="S63" s="23">
        <v>0</v>
      </c>
      <c r="T63" s="23">
        <v>0</v>
      </c>
      <c r="U63" s="23">
        <v>300000</v>
      </c>
      <c r="V63" s="12">
        <v>300000</v>
      </c>
      <c r="W63" s="11">
        <v>302068</v>
      </c>
      <c r="X63" s="11">
        <v>287000</v>
      </c>
      <c r="Y63" s="11">
        <v>15068</v>
      </c>
      <c r="Z63" s="11">
        <v>18879</v>
      </c>
      <c r="AA63" s="14">
        <v>0</v>
      </c>
    </row>
    <row r="64" spans="1:27" x14ac:dyDescent="0.3">
      <c r="A64" s="32">
        <f t="shared" si="4"/>
        <v>7</v>
      </c>
      <c r="B64" s="29">
        <f t="shared" si="2"/>
        <v>3.5</v>
      </c>
      <c r="C64" s="21">
        <f t="shared" si="2"/>
        <v>0</v>
      </c>
      <c r="D64" s="21">
        <f t="shared" si="2"/>
        <v>5000</v>
      </c>
      <c r="E64" s="21" t="b">
        <f>Table17[[#This Row],[Time From Valuation]]&gt;=Activation_Time</f>
        <v>0</v>
      </c>
      <c r="F64" s="21">
        <f t="shared" si="3"/>
        <v>305000</v>
      </c>
      <c r="G64" s="21" t="b">
        <f>Table17[[#This Row],[Time From Valuation]]=INT(Table17[[#This Row],[Time From Valuation]])</f>
        <v>0</v>
      </c>
      <c r="H64" s="7">
        <f>IF((Table17[[#This Row],[Is Anniversery]]), Table17[[#This Row],[Assumed Contract Value ]],0)</f>
        <v>0</v>
      </c>
      <c r="I64" s="7">
        <f ca="1">IF(NOT(Table17[[#This Row],[Is Activation]]),OFFSET(Table17[[#This Row],[Income Credit Base]],-1,0)+Table17[[#This Row],[Purchase Payments]]+Table17[[#This Row],[Income Credit]],0)</f>
        <v>286244.21500000003</v>
      </c>
      <c r="J64" s="7">
        <f ca="1">IF(AND(Table17[[#This Row],[Is Activation]]=FALSE,Table17[[#This Row],[Is Anniversery]]=TRUE),OFFSET(Table17[[#This Row],[Income Credit Base]],-1,0)*ICP,0)</f>
        <v>0</v>
      </c>
      <c r="K6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309926.18221311481</v>
      </c>
      <c r="L64" s="42">
        <f>IF(NOT(Table17[[#This Row],[Is Activation]]),(Table17[[#This Row],[Withdrawal Taken  ]]/Table17[[#This Row],[Assumed Contract Value ]]),0)</f>
        <v>1.6393442622950821E-2</v>
      </c>
      <c r="M64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4" s="5">
        <f ca="1">IF(NOT(Table17[[#This Row],[Has Lifetime Income Started]]),Table17[[#This Row],[Income Base]]*MAW,0)</f>
        <v>19370.386388319675</v>
      </c>
      <c r="O64" s="9">
        <f>IF(AND(Table17[[#This Row],[Has Lifetime Income Started]],Table17[[#This Row],[Is Anniversery]]),Table17[[#This Row],[Income Base]]*PIP_2,0)</f>
        <v>0</v>
      </c>
      <c r="P64" s="33" t="b">
        <f>Table17[[#This Row],[Assumed Contract Value ]]&lt;0.1</f>
        <v>0</v>
      </c>
      <c r="Q64" s="2"/>
      <c r="R64" s="22">
        <f t="shared" si="5"/>
        <v>3.5</v>
      </c>
      <c r="S64" s="23">
        <v>0</v>
      </c>
      <c r="T64" s="23">
        <v>5000</v>
      </c>
      <c r="U64" s="23">
        <v>305000</v>
      </c>
      <c r="V64" s="12">
        <v>0</v>
      </c>
      <c r="W64" s="11">
        <v>297116</v>
      </c>
      <c r="X64" s="11">
        <v>282295</v>
      </c>
      <c r="Y64" s="11">
        <v>0</v>
      </c>
      <c r="Z64" s="11">
        <v>18570</v>
      </c>
      <c r="AA64" s="14">
        <v>0</v>
      </c>
    </row>
    <row r="65" spans="1:27" x14ac:dyDescent="0.3">
      <c r="A65" s="32">
        <f t="shared" si="4"/>
        <v>8</v>
      </c>
      <c r="B65" s="29">
        <f t="shared" si="2"/>
        <v>4</v>
      </c>
      <c r="C65" s="21">
        <f t="shared" si="2"/>
        <v>0</v>
      </c>
      <c r="D65" s="21">
        <f t="shared" si="2"/>
        <v>0</v>
      </c>
      <c r="E65" s="21" t="b">
        <f>Table17[[#This Row],[Time From Valuation]]&gt;=Activation_Time</f>
        <v>0</v>
      </c>
      <c r="F65" s="21">
        <f t="shared" si="3"/>
        <v>312000</v>
      </c>
      <c r="G65" s="21" t="b">
        <f>Table17[[#This Row],[Time From Valuation]]=INT(Table17[[#This Row],[Time From Valuation]])</f>
        <v>1</v>
      </c>
      <c r="H65" s="7">
        <f>IF((Table17[[#This Row],[Is Anniversery]]), Table17[[#This Row],[Assumed Contract Value ]],0)</f>
        <v>312000</v>
      </c>
      <c r="I65" s="7">
        <f ca="1">IF(NOT(Table17[[#This Row],[Is Activation]]),OFFSET(Table17[[#This Row],[Income Credit Base]],-1,0)+Table17[[#This Row],[Purchase Payments]]+Table17[[#This Row],[Income Credit]],0)</f>
        <v>301272.0362875</v>
      </c>
      <c r="J65" s="7">
        <f ca="1">IF(AND(Table17[[#This Row],[Is Activation]]=FALSE,Table17[[#This Row],[Is Anniversery]]=TRUE),OFFSET(Table17[[#This Row],[Income Credit Base]],-1,0)*ICP,0)</f>
        <v>15027.821287500001</v>
      </c>
      <c r="K6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312000</v>
      </c>
      <c r="L65" s="42">
        <f>IF(NOT(Table17[[#This Row],[Is Activation]]),(Table17[[#This Row],[Withdrawal Taken  ]]/Table17[[#This Row],[Assumed Contract Value ]]),0)</f>
        <v>0</v>
      </c>
      <c r="M65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5" s="5">
        <f ca="1">IF(NOT(Table17[[#This Row],[Has Lifetime Income Started]]),Table17[[#This Row],[Income Base]]*MAW,0)</f>
        <v>19500</v>
      </c>
      <c r="O65" s="9">
        <f>IF(AND(Table17[[#This Row],[Has Lifetime Income Started]],Table17[[#This Row],[Is Anniversery]]),Table17[[#This Row],[Income Base]]*PIP_2,0)</f>
        <v>0</v>
      </c>
      <c r="P65" s="33" t="b">
        <f>Table17[[#This Row],[Assumed Contract Value ]]&lt;0.1</f>
        <v>0</v>
      </c>
      <c r="Q65" s="2"/>
      <c r="R65" s="22">
        <f t="shared" si="5"/>
        <v>4</v>
      </c>
      <c r="S65" s="23">
        <v>0</v>
      </c>
      <c r="T65" s="23">
        <v>0</v>
      </c>
      <c r="U65" s="23">
        <v>312000</v>
      </c>
      <c r="V65" s="12">
        <v>312000</v>
      </c>
      <c r="W65" s="11">
        <v>312000</v>
      </c>
      <c r="X65" s="11">
        <v>312000</v>
      </c>
      <c r="Y65" s="11">
        <v>14820</v>
      </c>
      <c r="Z65" s="11">
        <v>19500</v>
      </c>
      <c r="AA65" s="14">
        <v>0</v>
      </c>
    </row>
    <row r="66" spans="1:27" x14ac:dyDescent="0.3">
      <c r="A66" s="32">
        <f t="shared" si="4"/>
        <v>9</v>
      </c>
      <c r="B66" s="29">
        <f t="shared" si="2"/>
        <v>4.5</v>
      </c>
      <c r="C66" s="21">
        <f t="shared" si="2"/>
        <v>0</v>
      </c>
      <c r="D66" s="21">
        <f t="shared" si="2"/>
        <v>19500</v>
      </c>
      <c r="E66" s="21" t="b">
        <f>Table17[[#This Row],[Time From Valuation]]&gt;=Activation_Time</f>
        <v>1</v>
      </c>
      <c r="F66" s="21">
        <f t="shared" si="3"/>
        <v>302000</v>
      </c>
      <c r="G66" s="21" t="b">
        <f>Table17[[#This Row],[Time From Valuation]]=INT(Table17[[#This Row],[Time From Valuation]])</f>
        <v>0</v>
      </c>
      <c r="H66" s="7">
        <f>IF((Table17[[#This Row],[Is Anniversery]]), Table17[[#This Row],[Assumed Contract Value ]],0)</f>
        <v>0</v>
      </c>
      <c r="I66" s="7">
        <f ca="1">IF(NOT(Table17[[#This Row],[Is Activation]]),OFFSET(Table17[[#This Row],[Income Credit Base]],-1,0)+Table17[[#This Row],[Purchase Payments]]+Table17[[#This Row],[Income Credit]],0)</f>
        <v>0</v>
      </c>
      <c r="J66" s="7">
        <f>IF(AND(Table17[[#This Row],[Is Activation]]=FALSE,Table17[[#This Row],[Is Anniversery]]=TRUE),Table17[[#This Row],[Income Credit Base]]*ICP,0)</f>
        <v>0</v>
      </c>
      <c r="K6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66" s="42">
        <f>IF(NOT(Table17[[#This Row],[Is Activation]]),(Table17[[#This Row],[Withdrawal Taken  ]]/Table17[[#This Row],[Assumed Contract Value ]]),0)</f>
        <v>0</v>
      </c>
      <c r="M66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8.9586913311298611E-4</v>
      </c>
      <c r="N66" s="5">
        <f ca="1">IF(NOT(Table17[[#This Row],[Has Lifetime Income Started]]),Table17[[#This Row],[Income Base]]*MAW,0)</f>
        <v>19220.488830468748</v>
      </c>
      <c r="O66" s="9">
        <f>IF(AND(Table17[[#This Row],[Has Lifetime Income Started]],Table17[[#This Row],[Is Anniversery]]),Table17[[#This Row],[Income Base]]*PIP_2,0)</f>
        <v>0</v>
      </c>
      <c r="P66" s="33" t="b">
        <f>Table17[[#This Row],[Assumed Contract Value ]]&lt;0.1</f>
        <v>0</v>
      </c>
      <c r="Q66" s="2"/>
      <c r="R66" s="22">
        <f t="shared" si="5"/>
        <v>4.5</v>
      </c>
      <c r="S66" s="23">
        <v>0</v>
      </c>
      <c r="T66" s="23">
        <v>19500</v>
      </c>
      <c r="U66" s="23">
        <v>302000</v>
      </c>
      <c r="V66" s="13">
        <v>0</v>
      </c>
      <c r="W66" s="11">
        <v>312000</v>
      </c>
      <c r="X66" s="5">
        <v>0</v>
      </c>
      <c r="Y66" s="5">
        <v>0</v>
      </c>
      <c r="Z66" s="11">
        <v>19500</v>
      </c>
      <c r="AA66" s="14">
        <v>0</v>
      </c>
    </row>
    <row r="67" spans="1:27" x14ac:dyDescent="0.3">
      <c r="A67" s="32">
        <f t="shared" si="4"/>
        <v>10</v>
      </c>
      <c r="B67" s="29">
        <f t="shared" si="2"/>
        <v>5</v>
      </c>
      <c r="C67" s="21">
        <f t="shared" si="2"/>
        <v>0</v>
      </c>
      <c r="D67" s="21">
        <f t="shared" si="2"/>
        <v>0</v>
      </c>
      <c r="E67" s="21" t="b">
        <f>Table17[[#This Row],[Time From Valuation]]&gt;=Activation_Time</f>
        <v>1</v>
      </c>
      <c r="F67" s="21">
        <f t="shared" si="3"/>
        <v>305000</v>
      </c>
      <c r="G67" s="21" t="b">
        <f>Table17[[#This Row],[Time From Valuation]]=INT(Table17[[#This Row],[Time From Valuation]])</f>
        <v>1</v>
      </c>
      <c r="H67" s="7">
        <f>IF((Table17[[#This Row],[Is Anniversery]]), Table17[[#This Row],[Assumed Contract Value ]],0)</f>
        <v>305000</v>
      </c>
      <c r="I67" s="7">
        <f ca="1">IF(NOT(Table17[[#This Row],[Is Activation]]),OFFSET(Table17[[#This Row],[Income Credit Base]],-1,0)+Table17[[#This Row],[Purchase Payments]]+Table17[[#This Row],[Income Credit]],0)</f>
        <v>0</v>
      </c>
      <c r="J67" s="7">
        <f>IF(AND(Table17[[#This Row],[Is Activation]]=FALSE,Table17[[#This Row],[Is Anniversery]]=TRUE),Table17[[#This Row],[Income Credit Base]]*ICP,0)</f>
        <v>0</v>
      </c>
      <c r="K6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67" s="42">
        <f>IF(NOT(Table17[[#This Row],[Is Activation]]),(Table17[[#This Row],[Withdrawal Taken  ]]/Table17[[#This Row],[Assumed Contract Value ]]),0)</f>
        <v>0</v>
      </c>
      <c r="M6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7" s="5">
        <f ca="1">IF(NOT(Table17[[#This Row],[Has Lifetime Income Started]]),Table17[[#This Row],[Income Base]]*MAW,0)</f>
        <v>19220.488830468748</v>
      </c>
      <c r="O67" s="9">
        <f>IF(AND(Table17[[#This Row],[Has Lifetime Income Started]],Table17[[#This Row],[Is Anniversery]]),Table17[[#This Row],[Income Base]]*PIP_2,0)</f>
        <v>0</v>
      </c>
      <c r="P67" s="33" t="b">
        <f>Table17[[#This Row],[Assumed Contract Value ]]&lt;0.1</f>
        <v>0</v>
      </c>
      <c r="Q67" s="2"/>
      <c r="R67" s="22">
        <f t="shared" si="5"/>
        <v>5</v>
      </c>
      <c r="S67" s="23">
        <v>0</v>
      </c>
      <c r="T67" s="23">
        <v>0</v>
      </c>
      <c r="U67" s="23">
        <v>305000</v>
      </c>
      <c r="V67" s="12">
        <v>305000</v>
      </c>
      <c r="W67" s="11">
        <v>312000</v>
      </c>
      <c r="X67" s="5">
        <v>0</v>
      </c>
      <c r="Y67" s="5">
        <v>0</v>
      </c>
      <c r="Z67" s="11">
        <v>19500</v>
      </c>
      <c r="AA67" s="14">
        <v>0</v>
      </c>
    </row>
    <row r="68" spans="1:27" x14ac:dyDescent="0.3">
      <c r="A68" s="32">
        <f t="shared" si="4"/>
        <v>11</v>
      </c>
      <c r="B68" s="29">
        <f t="shared" si="2"/>
        <v>5.5</v>
      </c>
      <c r="C68" s="21">
        <f t="shared" si="2"/>
        <v>0</v>
      </c>
      <c r="D68" s="21">
        <f t="shared" si="2"/>
        <v>24960</v>
      </c>
      <c r="E68" s="21" t="b">
        <f>Table17[[#This Row],[Time From Valuation]]&gt;=Activation_Time</f>
        <v>1</v>
      </c>
      <c r="F68" s="21">
        <f t="shared" si="3"/>
        <v>280000</v>
      </c>
      <c r="G68" s="21" t="b">
        <f>Table17[[#This Row],[Time From Valuation]]=INT(Table17[[#This Row],[Time From Valuation]])</f>
        <v>0</v>
      </c>
      <c r="H68" s="7">
        <f>IF((Table17[[#This Row],[Is Anniversery]]), Table17[[#This Row],[Assumed Contract Value ]],0)</f>
        <v>0</v>
      </c>
      <c r="I68" s="7">
        <f ca="1">IF(NOT(Table17[[#This Row],[Is Activation]]),OFFSET(Table17[[#This Row],[Income Credit Base]],-1,0)+Table17[[#This Row],[Purchase Payments]]+Table17[[#This Row],[Income Credit]],0)</f>
        <v>0</v>
      </c>
      <c r="J68" s="7">
        <f>IF(AND(Table17[[#This Row],[Is Activation]]=FALSE,Table17[[#This Row],[Is Anniversery]]=TRUE),Table17[[#This Row],[Income Credit Base]]*ICP,0)</f>
        <v>0</v>
      </c>
      <c r="K6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282567.82128749997</v>
      </c>
      <c r="L68" s="42">
        <f>IF(NOT(Table17[[#This Row],[Is Activation]]),(Table17[[#This Row],[Withdrawal Taken  ]]/Table17[[#This Row],[Assumed Contract Value ]]),0)</f>
        <v>0</v>
      </c>
      <c r="M6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2.3932823506659841E-2</v>
      </c>
      <c r="N68" s="5">
        <f ca="1">IF(NOT(Table17[[#This Row],[Has Lifetime Income Started]]),Table17[[#This Row],[Income Base]]*MAW,0)</f>
        <v>17660.488830468748</v>
      </c>
      <c r="O68" s="9">
        <f>IF(AND(Table17[[#This Row],[Has Lifetime Income Started]],Table17[[#This Row],[Is Anniversery]]),Table17[[#This Row],[Income Base]]*PIP_2,0)</f>
        <v>0</v>
      </c>
      <c r="P68" s="33" t="b">
        <f>Table17[[#This Row],[Assumed Contract Value ]]&lt;0.1</f>
        <v>0</v>
      </c>
      <c r="Q68" s="2"/>
      <c r="R68" s="22">
        <f t="shared" si="5"/>
        <v>5.5</v>
      </c>
      <c r="S68" s="23">
        <v>0</v>
      </c>
      <c r="T68" s="23">
        <v>24960</v>
      </c>
      <c r="U68" s="23">
        <v>280000</v>
      </c>
      <c r="V68" s="12">
        <v>0</v>
      </c>
      <c r="W68" s="11">
        <v>306033</v>
      </c>
      <c r="X68" s="5">
        <v>0</v>
      </c>
      <c r="Y68" s="5">
        <v>0</v>
      </c>
      <c r="Z68" s="11">
        <v>19127</v>
      </c>
      <c r="AA68" s="14">
        <v>0</v>
      </c>
    </row>
    <row r="69" spans="1:27" x14ac:dyDescent="0.3">
      <c r="A69" s="32">
        <f t="shared" si="4"/>
        <v>12</v>
      </c>
      <c r="B69" s="29">
        <f t="shared" si="2"/>
        <v>6</v>
      </c>
      <c r="C69" s="21">
        <f t="shared" si="2"/>
        <v>0</v>
      </c>
      <c r="D69" s="21">
        <f t="shared" si="2"/>
        <v>0</v>
      </c>
      <c r="E69" s="21" t="b">
        <f>Table17[[#This Row],[Time From Valuation]]&gt;=Activation_Time</f>
        <v>1</v>
      </c>
      <c r="F69" s="21">
        <f t="shared" si="3"/>
        <v>290000</v>
      </c>
      <c r="G69" s="21" t="b">
        <f>Table17[[#This Row],[Time From Valuation]]=INT(Table17[[#This Row],[Time From Valuation]])</f>
        <v>1</v>
      </c>
      <c r="H69" s="7">
        <f>IF((Table17[[#This Row],[Is Anniversery]]), Table17[[#This Row],[Assumed Contract Value ]],0)</f>
        <v>290000</v>
      </c>
      <c r="I69" s="7">
        <f ca="1">IF(NOT(Table17[[#This Row],[Is Activation]]),OFFSET(Table17[[#This Row],[Income Credit Base]],-1,0)+Table17[[#This Row],[Purchase Payments]]+Table17[[#This Row],[Income Credit]],0)</f>
        <v>0</v>
      </c>
      <c r="J69" s="7">
        <f>IF(AND(Table17[[#This Row],[Is Activation]]=FALSE,Table17[[#This Row],[Is Anniversery]]=TRUE),Table17[[#This Row],[Income Credit Base]]*ICP,0)</f>
        <v>0</v>
      </c>
      <c r="K6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290000</v>
      </c>
      <c r="L69" s="42">
        <f>IF(NOT(Table17[[#This Row],[Is Activation]]),(Table17[[#This Row],[Withdrawal Taken  ]]/Table17[[#This Row],[Assumed Contract Value ]]),0)</f>
        <v>0</v>
      </c>
      <c r="M6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9" s="5">
        <f ca="1">IF(NOT(Table17[[#This Row],[Has Lifetime Income Started]]),Table17[[#This Row],[Income Base]]*MAW,0)</f>
        <v>18125</v>
      </c>
      <c r="O69" s="9">
        <f>IF(AND(Table17[[#This Row],[Has Lifetime Income Started]],Table17[[#This Row],[Is Anniversery]]),Table17[[#This Row],[Income Base]]*PIP_2,0)</f>
        <v>0</v>
      </c>
      <c r="P69" s="33" t="b">
        <f>Table17[[#This Row],[Assumed Contract Value ]]&lt;0.1</f>
        <v>0</v>
      </c>
      <c r="Q69" s="2"/>
      <c r="R69" s="22">
        <f t="shared" si="5"/>
        <v>6</v>
      </c>
      <c r="S69" s="23">
        <v>0</v>
      </c>
      <c r="T69" s="23">
        <v>0</v>
      </c>
      <c r="U69" s="23">
        <v>290000</v>
      </c>
      <c r="V69" s="12">
        <v>290000</v>
      </c>
      <c r="W69" s="11">
        <v>306033</v>
      </c>
      <c r="X69" s="5">
        <v>0</v>
      </c>
      <c r="Y69" s="5">
        <v>0</v>
      </c>
      <c r="Z69" s="11">
        <v>19127</v>
      </c>
      <c r="AA69" s="14">
        <v>0</v>
      </c>
    </row>
    <row r="70" spans="1:27" x14ac:dyDescent="0.3">
      <c r="A70" s="32">
        <f t="shared" si="4"/>
        <v>13</v>
      </c>
      <c r="B70" s="29">
        <f t="shared" si="2"/>
        <v>6.5</v>
      </c>
      <c r="C70" s="21">
        <f t="shared" si="2"/>
        <v>0</v>
      </c>
      <c r="D70" s="21">
        <f t="shared" si="2"/>
        <v>24483</v>
      </c>
      <c r="E70" s="21" t="b">
        <f>Table17[[#This Row],[Time From Valuation]]&gt;=Activation_Time</f>
        <v>1</v>
      </c>
      <c r="F70" s="21">
        <f t="shared" si="3"/>
        <v>260000</v>
      </c>
      <c r="G70" s="21" t="b">
        <f>Table17[[#This Row],[Time From Valuation]]=INT(Table17[[#This Row],[Time From Valuation]])</f>
        <v>0</v>
      </c>
      <c r="H70" s="7">
        <f>IF((Table17[[#This Row],[Is Anniversery]]), Table17[[#This Row],[Assumed Contract Value ]],0)</f>
        <v>0</v>
      </c>
      <c r="I70" s="7">
        <f ca="1">IF(NOT(Table17[[#This Row],[Is Activation]]),OFFSET(Table17[[#This Row],[Income Credit Base]],-1,0)+Table17[[#This Row],[Purchase Payments]]+Table17[[#This Row],[Income Credit]],0)</f>
        <v>0</v>
      </c>
      <c r="J70" s="7">
        <f>IF(AND(Table17[[#This Row],[Is Activation]]=FALSE,Table17[[#This Row],[Is Anniversery]]=TRUE),Table17[[#This Row],[Income Credit Base]]*ICP,0)</f>
        <v>0</v>
      </c>
      <c r="K7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0" s="42">
        <f>IF(NOT(Table17[[#This Row],[Is Activation]]),(Table17[[#This Row],[Withdrawal Taken  ]]/Table17[[#This Row],[Assumed Contract Value ]]),0)</f>
        <v>0</v>
      </c>
      <c r="M7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2.7200646551724137E-2</v>
      </c>
      <c r="N70" s="5">
        <f ca="1">IF(NOT(Table17[[#This Row],[Has Lifetime Income Started]]),Table17[[#This Row],[Income Base]]*MAW,0)</f>
        <v>16594.8125</v>
      </c>
      <c r="O70" s="9">
        <f>IF(AND(Table17[[#This Row],[Has Lifetime Income Started]],Table17[[#This Row],[Is Anniversery]]),Table17[[#This Row],[Income Base]]*PIP_2,0)</f>
        <v>0</v>
      </c>
      <c r="P70" s="33" t="b">
        <f>Table17[[#This Row],[Assumed Contract Value ]]&lt;0.1</f>
        <v>0</v>
      </c>
      <c r="Q70" s="2"/>
      <c r="R70" s="22">
        <f t="shared" si="5"/>
        <v>6.5</v>
      </c>
      <c r="S70" s="23">
        <v>0</v>
      </c>
      <c r="T70" s="23">
        <v>24483</v>
      </c>
      <c r="U70" s="23">
        <v>260000</v>
      </c>
      <c r="V70" s="12">
        <v>0</v>
      </c>
      <c r="W70" s="11">
        <v>299982</v>
      </c>
      <c r="X70" s="5">
        <v>0</v>
      </c>
      <c r="Y70" s="5">
        <v>0</v>
      </c>
      <c r="Z70" s="11">
        <v>18749</v>
      </c>
      <c r="AA70" s="14">
        <v>0</v>
      </c>
    </row>
    <row r="71" spans="1:27" x14ac:dyDescent="0.3">
      <c r="A71" s="32">
        <f t="shared" si="4"/>
        <v>14</v>
      </c>
      <c r="B71" s="29">
        <f t="shared" si="2"/>
        <v>7</v>
      </c>
      <c r="C71" s="21">
        <f t="shared" si="2"/>
        <v>0</v>
      </c>
      <c r="D71" s="21">
        <f t="shared" si="2"/>
        <v>0</v>
      </c>
      <c r="E71" s="21" t="b">
        <f>Table17[[#This Row],[Time From Valuation]]&gt;=Activation_Time</f>
        <v>1</v>
      </c>
      <c r="F71" s="21">
        <f t="shared" si="3"/>
        <v>230000</v>
      </c>
      <c r="G71" s="21" t="b">
        <f>Table17[[#This Row],[Time From Valuation]]=INT(Table17[[#This Row],[Time From Valuation]])</f>
        <v>1</v>
      </c>
      <c r="H71" s="7">
        <f>IF((Table17[[#This Row],[Is Anniversery]]), Table17[[#This Row],[Assumed Contract Value ]],0)</f>
        <v>230000</v>
      </c>
      <c r="I71" s="7">
        <f ca="1">IF(NOT(Table17[[#This Row],[Is Activation]]),OFFSET(Table17[[#This Row],[Income Credit Base]],-1,0)+Table17[[#This Row],[Purchase Payments]]+Table17[[#This Row],[Income Credit]],0)</f>
        <v>0</v>
      </c>
      <c r="J71" s="7">
        <f>IF(AND(Table17[[#This Row],[Is Activation]]=FALSE,Table17[[#This Row],[Is Anniversery]]=TRUE),Table17[[#This Row],[Income Credit Base]]*ICP,0)</f>
        <v>0</v>
      </c>
      <c r="K7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1" s="42">
        <f>IF(NOT(Table17[[#This Row],[Is Activation]]),(Table17[[#This Row],[Withdrawal Taken  ]]/Table17[[#This Row],[Assumed Contract Value ]]),0)</f>
        <v>0</v>
      </c>
      <c r="M71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1" s="5">
        <f ca="1">IF(NOT(Table17[[#This Row],[Has Lifetime Income Started]]),Table17[[#This Row],[Income Base]]*MAW,0)</f>
        <v>16594.8125</v>
      </c>
      <c r="O71" s="9">
        <f>IF(AND(Table17[[#This Row],[Has Lifetime Income Started]],Table17[[#This Row],[Is Anniversery]]),Table17[[#This Row],[Income Base]]*PIP_2,0)</f>
        <v>0</v>
      </c>
      <c r="P71" s="33" t="b">
        <f>Table17[[#This Row],[Assumed Contract Value ]]&lt;0.1</f>
        <v>0</v>
      </c>
      <c r="Q71" s="2"/>
      <c r="R71" s="22">
        <f t="shared" si="5"/>
        <v>7</v>
      </c>
      <c r="S71" s="23">
        <v>0</v>
      </c>
      <c r="T71" s="23">
        <v>0</v>
      </c>
      <c r="U71" s="23">
        <v>230000</v>
      </c>
      <c r="V71" s="12">
        <v>230000</v>
      </c>
      <c r="W71" s="11">
        <v>299982</v>
      </c>
      <c r="X71" s="5">
        <v>0</v>
      </c>
      <c r="Y71" s="5">
        <v>0</v>
      </c>
      <c r="Z71" s="11">
        <v>18749</v>
      </c>
      <c r="AA71" s="14">
        <v>0</v>
      </c>
    </row>
    <row r="72" spans="1:27" x14ac:dyDescent="0.3">
      <c r="A72" s="32">
        <f t="shared" si="4"/>
        <v>15</v>
      </c>
      <c r="B72" s="29">
        <f t="shared" si="2"/>
        <v>7.5</v>
      </c>
      <c r="C72" s="21">
        <f t="shared" si="2"/>
        <v>0</v>
      </c>
      <c r="D72" s="21">
        <f t="shared" si="2"/>
        <v>0</v>
      </c>
      <c r="E72" s="21" t="b">
        <f>Table17[[#This Row],[Time From Valuation]]&gt;=Activation_Time</f>
        <v>1</v>
      </c>
      <c r="F72" s="21">
        <f t="shared" si="3"/>
        <v>230000</v>
      </c>
      <c r="G72" s="21" t="b">
        <f>Table17[[#This Row],[Time From Valuation]]=INT(Table17[[#This Row],[Time From Valuation]])</f>
        <v>0</v>
      </c>
      <c r="H72" s="7">
        <f>IF((Table17[[#This Row],[Is Anniversery]]), Table17[[#This Row],[Assumed Contract Value ]],0)</f>
        <v>0</v>
      </c>
      <c r="I72" s="7">
        <f ca="1">IF(NOT(Table17[[#This Row],[Is Activation]]),OFFSET(Table17[[#This Row],[Income Credit Base]],-1,0)+Table17[[#This Row],[Purchase Payments]]+Table17[[#This Row],[Income Credit]],0)</f>
        <v>0</v>
      </c>
      <c r="J72" s="7">
        <f>IF(AND(Table17[[#This Row],[Is Activation]]=FALSE,Table17[[#This Row],[Is Anniversery]]=TRUE),Table17[[#This Row],[Income Credit Base]]*ICP,0)</f>
        <v>0</v>
      </c>
      <c r="K7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2" s="42">
        <f>IF(NOT(Table17[[#This Row],[Is Activation]]),(Table17[[#This Row],[Withdrawal Taken  ]]/Table17[[#This Row],[Assumed Contract Value ]]),0)</f>
        <v>0</v>
      </c>
      <c r="M72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2" s="5">
        <f ca="1">IF(NOT(Table17[[#This Row],[Has Lifetime Income Started]]),Table17[[#This Row],[Income Base]]*MAW,0)</f>
        <v>16594.8125</v>
      </c>
      <c r="O72" s="9">
        <f>IF(AND(Table17[[#This Row],[Has Lifetime Income Started]],Table17[[#This Row],[Is Anniversery]]),Table17[[#This Row],[Income Base]]*PIP_2,0)</f>
        <v>0</v>
      </c>
      <c r="P72" s="33" t="b">
        <f>Table17[[#This Row],[Assumed Contract Value ]]&lt;0.1</f>
        <v>0</v>
      </c>
      <c r="Q72" s="2"/>
      <c r="R72" s="22">
        <f>R71+0.5</f>
        <v>7.5</v>
      </c>
      <c r="S72" s="23">
        <v>0</v>
      </c>
      <c r="T72" s="23">
        <v>0</v>
      </c>
      <c r="U72" s="23">
        <v>230000</v>
      </c>
      <c r="V72" s="13">
        <v>0</v>
      </c>
      <c r="W72" s="11">
        <v>299982</v>
      </c>
      <c r="X72" s="5">
        <v>0</v>
      </c>
      <c r="Y72" s="5">
        <v>0</v>
      </c>
      <c r="Z72" s="11">
        <v>18749</v>
      </c>
      <c r="AA72" s="14">
        <v>0</v>
      </c>
    </row>
    <row r="73" spans="1:27" x14ac:dyDescent="0.3">
      <c r="A73" s="32">
        <f t="shared" si="4"/>
        <v>16</v>
      </c>
      <c r="B73" s="29">
        <f t="shared" si="2"/>
        <v>8</v>
      </c>
      <c r="C73" s="21">
        <f t="shared" si="2"/>
        <v>0</v>
      </c>
      <c r="D73" s="21">
        <f t="shared" si="2"/>
        <v>0</v>
      </c>
      <c r="E73" s="21" t="b">
        <f>Table17[[#This Row],[Time From Valuation]]&gt;=Activation_Time</f>
        <v>1</v>
      </c>
      <c r="F73" s="21">
        <f t="shared" si="3"/>
        <v>150000</v>
      </c>
      <c r="G73" s="21" t="b">
        <f>Table17[[#This Row],[Time From Valuation]]=INT(Table17[[#This Row],[Time From Valuation]])</f>
        <v>1</v>
      </c>
      <c r="H73" s="7">
        <f>IF((Table17[[#This Row],[Is Anniversery]]), Table17[[#This Row],[Assumed Contract Value ]],0)</f>
        <v>150000</v>
      </c>
      <c r="I73" s="7">
        <f ca="1">IF(NOT(Table17[[#This Row],[Is Activation]]),OFFSET(Table17[[#This Row],[Income Credit Base]],-1,0)+Table17[[#This Row],[Purchase Payments]]+Table17[[#This Row],[Income Credit]],0)</f>
        <v>0</v>
      </c>
      <c r="J73" s="7">
        <f>IF(AND(Table17[[#This Row],[Is Activation]]=FALSE,Table17[[#This Row],[Is Anniversery]]=TRUE),Table17[[#This Row],[Income Credit Base]]*ICP,0)</f>
        <v>0</v>
      </c>
      <c r="K7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3" s="42">
        <f>IF(NOT(Table17[[#This Row],[Is Activation]]),(Table17[[#This Row],[Withdrawal Taken  ]]/Table17[[#This Row],[Assumed Contract Value ]]),0)</f>
        <v>0</v>
      </c>
      <c r="M73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3" s="5">
        <f ca="1">IF(NOT(Table17[[#This Row],[Has Lifetime Income Started]]),Table17[[#This Row],[Income Base]]*MAW,0)</f>
        <v>16594.8125</v>
      </c>
      <c r="O73" s="9">
        <f>IF(AND(Table17[[#This Row],[Has Lifetime Income Started]],Table17[[#This Row],[Is Anniversery]]),Table17[[#This Row],[Income Base]]*PIP_2,0)</f>
        <v>0</v>
      </c>
      <c r="P73" s="33" t="b">
        <f>Table17[[#This Row],[Assumed Contract Value ]]&lt;0.1</f>
        <v>0</v>
      </c>
      <c r="Q73" s="2"/>
      <c r="R73" s="22">
        <f t="shared" si="5"/>
        <v>8</v>
      </c>
      <c r="S73" s="23">
        <v>0</v>
      </c>
      <c r="T73" s="23">
        <v>0</v>
      </c>
      <c r="U73" s="23">
        <v>150000</v>
      </c>
      <c r="V73" s="12">
        <v>150000</v>
      </c>
      <c r="W73" s="11">
        <v>299982</v>
      </c>
      <c r="X73" s="5">
        <v>0</v>
      </c>
      <c r="Y73" s="5">
        <v>0</v>
      </c>
      <c r="Z73" s="11">
        <v>18749</v>
      </c>
      <c r="AA73" s="14">
        <v>0</v>
      </c>
    </row>
    <row r="74" spans="1:27" x14ac:dyDescent="0.3">
      <c r="A74" s="32">
        <f t="shared" si="4"/>
        <v>17</v>
      </c>
      <c r="B74" s="29">
        <f t="shared" si="2"/>
        <v>8.5</v>
      </c>
      <c r="C74" s="21">
        <f t="shared" si="2"/>
        <v>0</v>
      </c>
      <c r="D74" s="21">
        <f t="shared" si="2"/>
        <v>0</v>
      </c>
      <c r="E74" s="21" t="b">
        <f>Table17[[#This Row],[Time From Valuation]]&gt;=Activation_Time</f>
        <v>1</v>
      </c>
      <c r="F74" s="21">
        <f t="shared" si="3"/>
        <v>150000</v>
      </c>
      <c r="G74" s="21" t="b">
        <f>Table17[[#This Row],[Time From Valuation]]=INT(Table17[[#This Row],[Time From Valuation]])</f>
        <v>0</v>
      </c>
      <c r="H74" s="7">
        <f>IF((Table17[[#This Row],[Is Anniversery]]), Table17[[#This Row],[Assumed Contract Value ]],0)</f>
        <v>0</v>
      </c>
      <c r="I74" s="7">
        <f ca="1">IF(NOT(Table17[[#This Row],[Is Activation]]),OFFSET(Table17[[#This Row],[Income Credit Base]],-1,0)+Table17[[#This Row],[Purchase Payments]]+Table17[[#This Row],[Income Credit]],0)</f>
        <v>0</v>
      </c>
      <c r="J74" s="7">
        <f>IF(AND(Table17[[#This Row],[Is Activation]]=FALSE,Table17[[#This Row],[Is Anniversery]]=TRUE),Table17[[#This Row],[Income Credit Base]]*ICP,0)</f>
        <v>0</v>
      </c>
      <c r="K7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4" s="42">
        <f>IF(NOT(Table17[[#This Row],[Is Activation]]),(Table17[[#This Row],[Withdrawal Taken  ]]/Table17[[#This Row],[Assumed Contract Value ]]),0)</f>
        <v>0</v>
      </c>
      <c r="M74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4" s="5">
        <f ca="1">IF(NOT(Table17[[#This Row],[Has Lifetime Income Started]]),Table17[[#This Row],[Income Base]]*MAW,0)</f>
        <v>16594.8125</v>
      </c>
      <c r="O74" s="9">
        <f>IF(AND(Table17[[#This Row],[Has Lifetime Income Started]],Table17[[#This Row],[Is Anniversery]]),Table17[[#This Row],[Income Base]]*PIP_2,0)</f>
        <v>0</v>
      </c>
      <c r="P74" s="33" t="b">
        <f>Table17[[#This Row],[Assumed Contract Value ]]&lt;0.1</f>
        <v>0</v>
      </c>
      <c r="Q74" s="2"/>
      <c r="R74" s="22">
        <f t="shared" si="5"/>
        <v>8.5</v>
      </c>
      <c r="S74" s="23">
        <v>0</v>
      </c>
      <c r="T74" s="23">
        <v>0</v>
      </c>
      <c r="U74" s="23">
        <v>150000</v>
      </c>
      <c r="V74" s="13">
        <v>0</v>
      </c>
      <c r="W74" s="11">
        <v>299982</v>
      </c>
      <c r="X74" s="5">
        <v>0</v>
      </c>
      <c r="Y74" s="5">
        <v>0</v>
      </c>
      <c r="Z74" s="11">
        <v>18749</v>
      </c>
      <c r="AA74" s="14">
        <v>0</v>
      </c>
    </row>
    <row r="75" spans="1:27" x14ac:dyDescent="0.3">
      <c r="A75" s="32">
        <f t="shared" si="4"/>
        <v>18</v>
      </c>
      <c r="B75" s="29">
        <f t="shared" si="2"/>
        <v>9</v>
      </c>
      <c r="C75" s="21">
        <f t="shared" si="2"/>
        <v>0</v>
      </c>
      <c r="D75" s="21">
        <f t="shared" si="2"/>
        <v>0</v>
      </c>
      <c r="E75" s="21" t="b">
        <f>Table17[[#This Row],[Time From Valuation]]&gt;=Activation_Time</f>
        <v>1</v>
      </c>
      <c r="F75" s="21">
        <f t="shared" si="3"/>
        <v>100000</v>
      </c>
      <c r="G75" s="21" t="b">
        <f>Table17[[#This Row],[Time From Valuation]]=INT(Table17[[#This Row],[Time From Valuation]])</f>
        <v>1</v>
      </c>
      <c r="H75" s="7">
        <f>IF((Table17[[#This Row],[Is Anniversery]]), Table17[[#This Row],[Assumed Contract Value ]],0)</f>
        <v>100000</v>
      </c>
      <c r="I75" s="7">
        <f ca="1">IF(NOT(Table17[[#This Row],[Is Activation]]),OFFSET(Table17[[#This Row],[Income Credit Base]],-1,0)+Table17[[#This Row],[Purchase Payments]]+Table17[[#This Row],[Income Credit]],0)</f>
        <v>0</v>
      </c>
      <c r="J75" s="7">
        <f>IF(AND(Table17[[#This Row],[Is Activation]]=FALSE,Table17[[#This Row],[Is Anniversery]]=TRUE),Table17[[#This Row],[Income Credit Base]]*ICP,0)</f>
        <v>0</v>
      </c>
      <c r="K7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5" s="42">
        <f>IF(NOT(Table17[[#This Row],[Is Activation]]),(Table17[[#This Row],[Withdrawal Taken  ]]/Table17[[#This Row],[Assumed Contract Value ]]),0)</f>
        <v>0</v>
      </c>
      <c r="M75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5" s="5">
        <f ca="1">IF(NOT(Table17[[#This Row],[Has Lifetime Income Started]]),Table17[[#This Row],[Income Base]]*MAW,0)</f>
        <v>16594.8125</v>
      </c>
      <c r="O75" s="9">
        <f>IF(AND(Table17[[#This Row],[Has Lifetime Income Started]],Table17[[#This Row],[Is Anniversery]]),Table17[[#This Row],[Income Base]]*PIP_2,0)</f>
        <v>0</v>
      </c>
      <c r="P75" s="33" t="b">
        <f>Table17[[#This Row],[Assumed Contract Value ]]&lt;0.1</f>
        <v>0</v>
      </c>
      <c r="Q75" s="2"/>
      <c r="R75" s="22">
        <f t="shared" si="5"/>
        <v>9</v>
      </c>
      <c r="S75" s="23">
        <v>0</v>
      </c>
      <c r="T75" s="23">
        <v>0</v>
      </c>
      <c r="U75" s="23">
        <v>100000</v>
      </c>
      <c r="V75" s="12">
        <v>100000</v>
      </c>
      <c r="W75" s="11">
        <v>299982</v>
      </c>
      <c r="X75" s="5">
        <v>0</v>
      </c>
      <c r="Y75" s="5">
        <v>0</v>
      </c>
      <c r="Z75" s="11">
        <v>18749</v>
      </c>
      <c r="AA75" s="14">
        <v>0</v>
      </c>
    </row>
    <row r="76" spans="1:27" x14ac:dyDescent="0.3">
      <c r="A76" s="32">
        <f t="shared" si="4"/>
        <v>19</v>
      </c>
      <c r="B76" s="29">
        <f t="shared" si="2"/>
        <v>9.5</v>
      </c>
      <c r="C76" s="21">
        <f t="shared" si="2"/>
        <v>0</v>
      </c>
      <c r="D76" s="21">
        <f t="shared" si="2"/>
        <v>0</v>
      </c>
      <c r="E76" s="21" t="b">
        <f>Table17[[#This Row],[Time From Valuation]]&gt;=Activation_Time</f>
        <v>1</v>
      </c>
      <c r="F76" s="21">
        <f t="shared" si="3"/>
        <v>100000</v>
      </c>
      <c r="G76" s="21" t="b">
        <f>Table17[[#This Row],[Time From Valuation]]=INT(Table17[[#This Row],[Time From Valuation]])</f>
        <v>0</v>
      </c>
      <c r="H76" s="7">
        <f>IF((Table17[[#This Row],[Is Anniversery]]), Table17[[#This Row],[Assumed Contract Value ]],0)</f>
        <v>0</v>
      </c>
      <c r="I76" s="7">
        <f ca="1">IF(NOT(Table17[[#This Row],[Is Activation]]),OFFSET(Table17[[#This Row],[Income Credit Base]],-1,0)+Table17[[#This Row],[Purchase Payments]]+Table17[[#This Row],[Income Credit]],0)</f>
        <v>0</v>
      </c>
      <c r="J76" s="7">
        <f>IF(AND(Table17[[#This Row],[Is Activation]]=FALSE,Table17[[#This Row],[Is Anniversery]]=TRUE),Table17[[#This Row],[Income Credit Base]]*ICP,0)</f>
        <v>0</v>
      </c>
      <c r="K7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6" s="42">
        <f>IF(NOT(Table17[[#This Row],[Is Activation]]),(Table17[[#This Row],[Withdrawal Taken  ]]/Table17[[#This Row],[Assumed Contract Value ]]),0)</f>
        <v>0</v>
      </c>
      <c r="M76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6" s="5">
        <f ca="1">IF(NOT(Table17[[#This Row],[Has Lifetime Income Started]]),Table17[[#This Row],[Income Base]]*MAW,0)</f>
        <v>16594.8125</v>
      </c>
      <c r="O76" s="9">
        <f>IF(AND(Table17[[#This Row],[Has Lifetime Income Started]],Table17[[#This Row],[Is Anniversery]]),Table17[[#This Row],[Income Base]]*PIP_2,0)</f>
        <v>0</v>
      </c>
      <c r="P76" s="33" t="b">
        <f>Table17[[#This Row],[Assumed Contract Value ]]&lt;0.1</f>
        <v>0</v>
      </c>
      <c r="Q76" s="2"/>
      <c r="R76" s="22">
        <f t="shared" si="5"/>
        <v>9.5</v>
      </c>
      <c r="S76" s="23">
        <v>0</v>
      </c>
      <c r="T76" s="23">
        <v>0</v>
      </c>
      <c r="U76" s="23">
        <v>100000</v>
      </c>
      <c r="V76" s="13">
        <v>0</v>
      </c>
      <c r="W76" s="11">
        <v>299982</v>
      </c>
      <c r="X76" s="5">
        <v>0</v>
      </c>
      <c r="Y76" s="5">
        <v>0</v>
      </c>
      <c r="Z76" s="11">
        <v>18749</v>
      </c>
      <c r="AA76" s="14">
        <v>0</v>
      </c>
    </row>
    <row r="77" spans="1:27" x14ac:dyDescent="0.3">
      <c r="A77" s="32">
        <f t="shared" si="4"/>
        <v>20</v>
      </c>
      <c r="B77" s="29">
        <f t="shared" si="2"/>
        <v>10</v>
      </c>
      <c r="C77" s="21">
        <f t="shared" si="2"/>
        <v>0</v>
      </c>
      <c r="D77" s="21">
        <f t="shared" si="2"/>
        <v>0</v>
      </c>
      <c r="E77" s="21" t="b">
        <f>Table17[[#This Row],[Time From Valuation]]&gt;=Activation_Time</f>
        <v>1</v>
      </c>
      <c r="F77" s="21">
        <f t="shared" si="3"/>
        <v>50000</v>
      </c>
      <c r="G77" s="21" t="b">
        <f>Table17[[#This Row],[Time From Valuation]]=INT(Table17[[#This Row],[Time From Valuation]])</f>
        <v>1</v>
      </c>
      <c r="H77" s="7">
        <f>IF((Table17[[#This Row],[Is Anniversery]]), Table17[[#This Row],[Assumed Contract Value ]],0)</f>
        <v>50000</v>
      </c>
      <c r="I77" s="7">
        <f ca="1">IF(NOT(Table17[[#This Row],[Is Activation]]),OFFSET(Table17[[#This Row],[Income Credit Base]],-1,0)+Table17[[#This Row],[Purchase Payments]]+Table17[[#This Row],[Income Credit]],0)</f>
        <v>0</v>
      </c>
      <c r="J77" s="7">
        <f>IF(AND(Table17[[#This Row],[Is Activation]]=FALSE,Table17[[#This Row],[Is Anniversery]]=TRUE),Table17[[#This Row],[Income Credit Base]]*ICP,0)</f>
        <v>0</v>
      </c>
      <c r="K7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7" s="42">
        <f>IF(NOT(Table17[[#This Row],[Is Activation]]),(Table17[[#This Row],[Withdrawal Taken  ]]/Table17[[#This Row],[Assumed Contract Value ]]),0)</f>
        <v>0</v>
      </c>
      <c r="M7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7" s="5">
        <f ca="1">IF(NOT(Table17[[#This Row],[Has Lifetime Income Started]]),Table17[[#This Row],[Income Base]]*MAW,0)</f>
        <v>16594.8125</v>
      </c>
      <c r="O77" s="9">
        <f>IF(AND(Table17[[#This Row],[Has Lifetime Income Started]],Table17[[#This Row],[Is Anniversery]]),Table17[[#This Row],[Income Base]]*PIP_2,0)</f>
        <v>0</v>
      </c>
      <c r="P77" s="33" t="b">
        <f>Table17[[#This Row],[Assumed Contract Value ]]&lt;0.1</f>
        <v>0</v>
      </c>
      <c r="Q77" s="2"/>
      <c r="R77" s="22">
        <f t="shared" si="5"/>
        <v>10</v>
      </c>
      <c r="S77" s="23">
        <v>0</v>
      </c>
      <c r="T77" s="23">
        <v>0</v>
      </c>
      <c r="U77" s="23">
        <v>50000</v>
      </c>
      <c r="V77" s="12">
        <v>50000</v>
      </c>
      <c r="W77" s="11">
        <v>299982</v>
      </c>
      <c r="X77" s="5">
        <v>0</v>
      </c>
      <c r="Y77" s="5">
        <v>0</v>
      </c>
      <c r="Z77" s="11">
        <v>18749</v>
      </c>
      <c r="AA77" s="14">
        <v>0</v>
      </c>
    </row>
    <row r="78" spans="1:27" x14ac:dyDescent="0.3">
      <c r="A78" s="32">
        <f t="shared" si="4"/>
        <v>21</v>
      </c>
      <c r="B78" s="29">
        <f t="shared" si="2"/>
        <v>10.5</v>
      </c>
      <c r="C78" s="21">
        <f t="shared" si="2"/>
        <v>0</v>
      </c>
      <c r="D78" s="21">
        <f t="shared" si="2"/>
        <v>0</v>
      </c>
      <c r="E78" s="21" t="b">
        <f>Table17[[#This Row],[Time From Valuation]]&gt;=Activation_Time</f>
        <v>1</v>
      </c>
      <c r="F78" s="21">
        <f>U78</f>
        <v>50000</v>
      </c>
      <c r="G78" s="21" t="b">
        <f>Table17[[#This Row],[Time From Valuation]]=INT(Table17[[#This Row],[Time From Valuation]])</f>
        <v>0</v>
      </c>
      <c r="H78" s="7">
        <f>IF((Table17[[#This Row],[Is Anniversery]]), Table17[[#This Row],[Assumed Contract Value ]],0)</f>
        <v>0</v>
      </c>
      <c r="I78" s="7">
        <f ca="1">IF(NOT(Table17[[#This Row],[Is Activation]]),OFFSET(Table17[[#This Row],[Income Credit Base]],-1,0)+Table17[[#This Row],[Purchase Payments]]+Table17[[#This Row],[Income Credit]],0)</f>
        <v>0</v>
      </c>
      <c r="J78" s="7">
        <f>IF(AND(Table17[[#This Row],[Is Activation]]=FALSE,Table17[[#This Row],[Is Anniversery]]=TRUE),Table17[[#This Row],[Income Credit Base]]*ICP,0)</f>
        <v>0</v>
      </c>
      <c r="K7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8" s="42">
        <f>IF(NOT(Table17[[#This Row],[Is Activation]]),(Table17[[#This Row],[Withdrawal Taken  ]]/Table17[[#This Row],[Assumed Contract Value ]]),0)</f>
        <v>0</v>
      </c>
      <c r="M7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8" s="5">
        <f ca="1">IF(NOT(Table17[[#This Row],[Has Lifetime Income Started]]),Table17[[#This Row],[Income Base]]*MAW,0)</f>
        <v>16594.8125</v>
      </c>
      <c r="O78" s="9">
        <f>IF(AND(Table17[[#This Row],[Has Lifetime Income Started]],Table17[[#This Row],[Is Anniversery]]),Table17[[#This Row],[Income Base]]*PIP_2,0)</f>
        <v>0</v>
      </c>
      <c r="P78" s="33" t="b">
        <f>Table17[[#This Row],[Assumed Contract Value ]]&lt;0.1</f>
        <v>0</v>
      </c>
      <c r="Q78" s="2"/>
      <c r="R78" s="22">
        <f t="shared" si="5"/>
        <v>10.5</v>
      </c>
      <c r="S78" s="23">
        <v>0</v>
      </c>
      <c r="T78" s="23">
        <v>0</v>
      </c>
      <c r="U78" s="23">
        <v>50000</v>
      </c>
      <c r="V78" s="13">
        <v>0</v>
      </c>
      <c r="W78" s="11">
        <v>299982</v>
      </c>
      <c r="X78" s="5">
        <v>0</v>
      </c>
      <c r="Y78" s="5">
        <v>0</v>
      </c>
      <c r="Z78" s="11">
        <v>18749</v>
      </c>
      <c r="AA78" s="14">
        <v>0</v>
      </c>
    </row>
    <row r="79" spans="1:27" ht="15" thickBot="1" x14ac:dyDescent="0.35">
      <c r="A79" s="34">
        <f t="shared" si="4"/>
        <v>22</v>
      </c>
      <c r="B79" s="35">
        <f t="shared" si="2"/>
        <v>11</v>
      </c>
      <c r="C79" s="36">
        <f t="shared" si="2"/>
        <v>0</v>
      </c>
      <c r="D79" s="36">
        <f t="shared" si="2"/>
        <v>0</v>
      </c>
      <c r="E79" s="36" t="b">
        <f>Table17[[#This Row],[Time From Valuation]]&gt;=Activation_Time</f>
        <v>1</v>
      </c>
      <c r="F79" s="36">
        <v>0</v>
      </c>
      <c r="G79" s="36" t="b">
        <f>Table17[[#This Row],[Time From Valuation]]=INT(Table17[[#This Row],[Time From Valuation]])</f>
        <v>1</v>
      </c>
      <c r="H79" s="7">
        <f>IF((Table17[[#This Row],[Is Anniversery]]), Table17[[#This Row],[Assumed Contract Value ]],0)</f>
        <v>0</v>
      </c>
      <c r="I79" s="7">
        <f ca="1">IF(NOT(Table17[[#This Row],[Is Activation]]),OFFSET(Table17[[#This Row],[Income Credit Base]],-1,0)+Table17[[#This Row],[Purchase Payments]]+Table17[[#This Row],[Income Credit]],0)</f>
        <v>0</v>
      </c>
      <c r="J79" s="7">
        <f>IF(AND(Table17[[#This Row],[Is Activation]]=FALSE,Table17[[#This Row],[Is Anniversery]]=TRUE),Table17[[#This Row],[Income Credit Base]]*ICP,0)</f>
        <v>0</v>
      </c>
      <c r="K7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9" s="42">
        <f>IF(NOT(Table17[[#This Row],[Is Activation]]),(Table17[[#This Row],[Withdrawal Taken  ]]/Table17[[#This Row],[Assumed Contract Value ]]),0)</f>
        <v>0</v>
      </c>
      <c r="M7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9" s="5">
        <f>IF(NOT(Table17[[#This Row],[Has Lifetime Income Started]]),Table17[[#This Row],[Income Base]]*MAW,0)</f>
        <v>0</v>
      </c>
      <c r="O79" s="9">
        <f ca="1">IF(AND(Table17[[#This Row],[Has Lifetime Income Started]],Table17[[#This Row],[Is Anniversery]]),Table17[[#This Row],[Income Base]]*PIP_2,0)</f>
        <v>10620.68</v>
      </c>
      <c r="P79" s="37" t="b">
        <f>Table17[[#This Row],[Assumed Contract Value ]]&lt;0.1</f>
        <v>1</v>
      </c>
      <c r="Q79" s="2"/>
      <c r="R79" s="24">
        <f t="shared" si="5"/>
        <v>11</v>
      </c>
      <c r="S79" s="25">
        <v>0</v>
      </c>
      <c r="T79" s="25">
        <v>0</v>
      </c>
      <c r="U79" s="23">
        <v>0</v>
      </c>
      <c r="V79" s="17">
        <v>0</v>
      </c>
      <c r="W79" s="15">
        <v>299982</v>
      </c>
      <c r="X79" s="16">
        <v>0</v>
      </c>
      <c r="Y79" s="16">
        <v>0</v>
      </c>
      <c r="Z79" s="15">
        <v>0</v>
      </c>
      <c r="AA79" s="18">
        <v>11999</v>
      </c>
    </row>
    <row r="81" spans="1:4" x14ac:dyDescent="0.3">
      <c r="A81" t="s">
        <v>3</v>
      </c>
      <c r="B81" s="26" t="s">
        <v>23</v>
      </c>
      <c r="C81" s="26"/>
      <c r="D81" s="31">
        <v>100000</v>
      </c>
    </row>
    <row r="82" spans="1:4" ht="18" x14ac:dyDescent="0.35">
      <c r="A82" s="27">
        <v>4.5</v>
      </c>
    </row>
    <row r="83" spans="1:4" x14ac:dyDescent="0.3">
      <c r="A83" s="1">
        <v>5.2499999999999998E-2</v>
      </c>
    </row>
    <row r="84" spans="1:4" x14ac:dyDescent="0.3">
      <c r="A84">
        <v>65</v>
      </c>
    </row>
    <row r="85" spans="1:4" x14ac:dyDescent="0.3">
      <c r="A85" s="1">
        <v>6.25E-2</v>
      </c>
    </row>
    <row r="86" spans="1:4" x14ac:dyDescent="0.3">
      <c r="A86" s="8">
        <v>0.04</v>
      </c>
    </row>
    <row r="89" spans="1:4" x14ac:dyDescent="0.3">
      <c r="B89" s="26"/>
      <c r="C89" s="26"/>
      <c r="D89" s="31"/>
    </row>
    <row r="90" spans="1:4" ht="18" x14ac:dyDescent="0.35">
      <c r="A90" s="27"/>
    </row>
    <row r="91" spans="1:4" x14ac:dyDescent="0.3">
      <c r="A91" s="1"/>
    </row>
    <row r="93" spans="1:4" x14ac:dyDescent="0.3">
      <c r="A93" s="1"/>
    </row>
    <row r="94" spans="1:4" x14ac:dyDescent="0.3">
      <c r="A94" s="8"/>
    </row>
  </sheetData>
  <conditionalFormatting sqref="H57:M79 O57:P79">
    <cfRule type="expression" dxfId="44" priority="4">
      <formula>#REF!</formula>
    </cfRule>
  </conditionalFormatting>
  <conditionalFormatting sqref="N57:N79">
    <cfRule type="expression" dxfId="43" priority="2">
      <formula>#REF!</formula>
    </cfRule>
  </conditionalFormatting>
  <conditionalFormatting sqref="V37:V54">
    <cfRule type="cellIs" dxfId="42" priority="1" operator="not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31DA5B-386C-415F-8EC1-CA028EE71EEC}">
          <x14:formula1>
            <xm:f>'Test Cases'!$B$2:$B$18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9D1-20EE-47CD-B6DF-DD6CE2D54FB3}">
  <sheetPr>
    <tabColor theme="9" tint="0.79998168889431442"/>
  </sheetPr>
  <dimension ref="A1"/>
  <sheetViews>
    <sheetView topLeftCell="A62" workbookViewId="0">
      <selection activeCell="A88" sqref="A8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r:id="rId5">
            <anchor moveWithCells="1">
              <from>
                <xdr:col>1</xdr:col>
                <xdr:colOff>525780</xdr:colOff>
                <xdr:row>1</xdr:row>
                <xdr:rowOff>68580</xdr:rowOff>
              </from>
              <to>
                <xdr:col>11</xdr:col>
                <xdr:colOff>373380</xdr:colOff>
                <xdr:row>17</xdr:row>
                <xdr:rowOff>175260</xdr:rowOff>
              </to>
            </anchor>
          </objectPr>
        </oleObject>
      </mc:Choice>
      <mc:Fallback>
        <oleObject progId="Word.Document.12" shapeId="5121" r:id="rId4"/>
      </mc:Fallback>
    </mc:AlternateContent>
    <mc:AlternateContent xmlns:mc="http://schemas.openxmlformats.org/markup-compatibility/2006">
      <mc:Choice Requires="x14">
        <oleObject progId="Word.Document.12" shapeId="5122" r:id="rId6">
          <objectPr defaultSize="0" r:id="rId7">
            <anchor moveWithCells="1">
              <from>
                <xdr:col>1</xdr:col>
                <xdr:colOff>381000</xdr:colOff>
                <xdr:row>18</xdr:row>
                <xdr:rowOff>99060</xdr:rowOff>
              </from>
              <to>
                <xdr:col>11</xdr:col>
                <xdr:colOff>228600</xdr:colOff>
                <xdr:row>47</xdr:row>
                <xdr:rowOff>60960</xdr:rowOff>
              </to>
            </anchor>
          </objectPr>
        </oleObject>
      </mc:Choice>
      <mc:Fallback>
        <oleObject progId="Word.Document.12" shapeId="5122" r:id="rId6"/>
      </mc:Fallback>
    </mc:AlternateContent>
    <mc:AlternateContent xmlns:mc="http://schemas.openxmlformats.org/markup-compatibility/2006">
      <mc:Choice Requires="x14">
        <oleObject progId="Word.Document.12" shapeId="5123" r:id="rId8">
          <objectPr defaultSize="0" r:id="rId9">
            <anchor moveWithCells="1">
              <from>
                <xdr:col>1</xdr:col>
                <xdr:colOff>403860</xdr:colOff>
                <xdr:row>48</xdr:row>
                <xdr:rowOff>144780</xdr:rowOff>
              </from>
              <to>
                <xdr:col>11</xdr:col>
                <xdr:colOff>251460</xdr:colOff>
                <xdr:row>59</xdr:row>
                <xdr:rowOff>45720</xdr:rowOff>
              </to>
            </anchor>
          </objectPr>
        </oleObject>
      </mc:Choice>
      <mc:Fallback>
        <oleObject progId="Word.Document.12" shapeId="5123" r:id="rId8"/>
      </mc:Fallback>
    </mc:AlternateContent>
    <mc:AlternateContent xmlns:mc="http://schemas.openxmlformats.org/markup-compatibility/2006">
      <mc:Choice Requires="x14">
        <oleObject progId="Word.Document.12" shapeId="5124" r:id="rId10">
          <objectPr defaultSize="0" r:id="rId11">
            <anchor moveWithCells="1">
              <from>
                <xdr:col>1</xdr:col>
                <xdr:colOff>449580</xdr:colOff>
                <xdr:row>63</xdr:row>
                <xdr:rowOff>160020</xdr:rowOff>
              </from>
              <to>
                <xdr:col>11</xdr:col>
                <xdr:colOff>297180</xdr:colOff>
                <xdr:row>75</xdr:row>
                <xdr:rowOff>144780</xdr:rowOff>
              </to>
            </anchor>
          </objectPr>
        </oleObject>
      </mc:Choice>
      <mc:Fallback>
        <oleObject progId="Word.Document.12" shapeId="5124" r:id="rId10"/>
      </mc:Fallback>
    </mc:AlternateContent>
    <mc:AlternateContent xmlns:mc="http://schemas.openxmlformats.org/markup-compatibility/2006">
      <mc:Choice Requires="x14">
        <oleObject progId="Word.Document.12" shapeId="5125" r:id="rId12">
          <objectPr defaultSize="0" r:id="rId13">
            <anchor moveWithCells="1">
              <from>
                <xdr:col>1</xdr:col>
                <xdr:colOff>541020</xdr:colOff>
                <xdr:row>79</xdr:row>
                <xdr:rowOff>160020</xdr:rowOff>
              </from>
              <to>
                <xdr:col>11</xdr:col>
                <xdr:colOff>388620</xdr:colOff>
                <xdr:row>91</xdr:row>
                <xdr:rowOff>76200</xdr:rowOff>
              </to>
            </anchor>
          </objectPr>
        </oleObject>
      </mc:Choice>
      <mc:Fallback>
        <oleObject progId="Word.Document.12" shapeId="5125" r:id="rId12"/>
      </mc:Fallback>
    </mc:AlternateContent>
    <mc:AlternateContent xmlns:mc="http://schemas.openxmlformats.org/markup-compatibility/2006">
      <mc:Choice Requires="x14">
        <oleObject progId="Word.Document.12" shapeId="5126" r:id="rId14">
          <objectPr defaultSize="0" r:id="rId15">
            <anchor moveWithCells="1">
              <from>
                <xdr:col>1</xdr:col>
                <xdr:colOff>579120</xdr:colOff>
                <xdr:row>94</xdr:row>
                <xdr:rowOff>144780</xdr:rowOff>
              </from>
              <to>
                <xdr:col>11</xdr:col>
                <xdr:colOff>426720</xdr:colOff>
                <xdr:row>112</xdr:row>
                <xdr:rowOff>30480</xdr:rowOff>
              </to>
            </anchor>
          </objectPr>
        </oleObject>
      </mc:Choice>
      <mc:Fallback>
        <oleObject progId="Word.Document.12" shapeId="5126" r:id="rId14"/>
      </mc:Fallback>
    </mc:AlternateContent>
    <mc:AlternateContent xmlns:mc="http://schemas.openxmlformats.org/markup-compatibility/2006">
      <mc:Choice Requires="x14">
        <oleObject progId="Word.Document.12" shapeId="5127" r:id="rId16">
          <objectPr defaultSize="0" r:id="rId17">
            <anchor moveWithCells="1">
              <from>
                <xdr:col>1</xdr:col>
                <xdr:colOff>594360</xdr:colOff>
                <xdr:row>116</xdr:row>
                <xdr:rowOff>30480</xdr:rowOff>
              </from>
              <to>
                <xdr:col>11</xdr:col>
                <xdr:colOff>441960</xdr:colOff>
                <xdr:row>124</xdr:row>
                <xdr:rowOff>83820</xdr:rowOff>
              </to>
            </anchor>
          </objectPr>
        </oleObject>
      </mc:Choice>
      <mc:Fallback>
        <oleObject progId="Word.Document.12" shapeId="5127" r:id="rId1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59F-9EFD-46FC-9F16-41EAE84F8BE1}">
  <sheetPr>
    <tabColor theme="9" tint="0.79998168889431442"/>
  </sheetPr>
  <dimension ref="A1"/>
  <sheetViews>
    <sheetView topLeftCell="A9" workbookViewId="0">
      <selection activeCell="T51" sqref="T51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17</xdr:col>
                <xdr:colOff>60960</xdr:colOff>
                <xdr:row>36</xdr:row>
                <xdr:rowOff>121920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AF8-B2A2-427B-87D8-092C4A496479}">
  <sheetPr>
    <tabColor theme="9" tint="0.79998168889431442"/>
  </sheetPr>
  <dimension ref="A1"/>
  <sheetViews>
    <sheetView topLeftCell="A15"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556260</xdr:colOff>
                <xdr:row>1</xdr:row>
                <xdr:rowOff>0</xdr:rowOff>
              </from>
              <to>
                <xdr:col>15</xdr:col>
                <xdr:colOff>480060</xdr:colOff>
                <xdr:row>36</xdr:row>
                <xdr:rowOff>76200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7B1D-EA56-4DBE-93D7-1F0DD0865D25}">
  <sheetPr>
    <tabColor rgb="FF00B050"/>
  </sheetPr>
  <dimension ref="A1:Q18"/>
  <sheetViews>
    <sheetView workbookViewId="0">
      <selection activeCell="A2" sqref="A2:A18"/>
    </sheetView>
  </sheetViews>
  <sheetFormatPr defaultRowHeight="14.4" x14ac:dyDescent="0.3"/>
  <cols>
    <col min="1" max="1" width="6.33203125" customWidth="1"/>
    <col min="2" max="2" width="21.5546875" bestFit="1" customWidth="1"/>
    <col min="3" max="3" width="14.6640625" customWidth="1"/>
    <col min="4" max="4" width="15.33203125" customWidth="1"/>
    <col min="5" max="5" width="17.6640625" customWidth="1"/>
    <col min="6" max="6" width="16" customWidth="1"/>
    <col min="7" max="7" width="20" customWidth="1"/>
    <col min="8" max="8" width="18.33203125" customWidth="1"/>
    <col min="9" max="9" width="21.44140625" customWidth="1"/>
    <col min="10" max="10" width="24.109375" customWidth="1"/>
    <col min="11" max="11" width="25.88671875" customWidth="1"/>
    <col min="12" max="12" width="22.5546875" customWidth="1"/>
    <col min="13" max="13" width="25" customWidth="1"/>
    <col min="14" max="14" width="20.33203125" customWidth="1"/>
    <col min="15" max="15" width="25.77734375" customWidth="1"/>
    <col min="16" max="16" width="19.88671875" customWidth="1"/>
    <col min="17" max="17" width="22.109375" customWidth="1"/>
  </cols>
  <sheetData>
    <row r="1" spans="1:17" x14ac:dyDescent="0.3">
      <c r="A1" s="51" t="s">
        <v>65</v>
      </c>
      <c r="B1" s="51" t="s">
        <v>64</v>
      </c>
      <c r="C1" s="51" t="s">
        <v>63</v>
      </c>
      <c r="D1" s="51" t="s">
        <v>62</v>
      </c>
      <c r="E1" s="51" t="s">
        <v>61</v>
      </c>
      <c r="F1" s="51" t="s">
        <v>60</v>
      </c>
      <c r="G1" s="51" t="s">
        <v>59</v>
      </c>
      <c r="H1" s="51" t="s">
        <v>58</v>
      </c>
      <c r="I1" s="51" t="s">
        <v>20</v>
      </c>
      <c r="J1" s="51" t="s">
        <v>57</v>
      </c>
      <c r="K1" s="51" t="s">
        <v>56</v>
      </c>
      <c r="L1" s="51" t="s">
        <v>55</v>
      </c>
      <c r="M1" s="51" t="s">
        <v>54</v>
      </c>
      <c r="N1" s="51" t="s">
        <v>53</v>
      </c>
      <c r="O1" s="51" t="s">
        <v>52</v>
      </c>
      <c r="P1" s="51" t="s">
        <v>51</v>
      </c>
      <c r="Q1" s="51" t="s">
        <v>50</v>
      </c>
    </row>
    <row r="2" spans="1:17" x14ac:dyDescent="0.3">
      <c r="A2" s="49">
        <v>0</v>
      </c>
      <c r="B2" s="47" t="s">
        <v>49</v>
      </c>
      <c r="C2" s="47" t="b">
        <v>1</v>
      </c>
      <c r="D2" s="48">
        <v>42465</v>
      </c>
      <c r="E2" s="48">
        <v>18720</v>
      </c>
      <c r="F2" s="47" t="s">
        <v>33</v>
      </c>
      <c r="G2" s="47"/>
      <c r="H2" s="47"/>
      <c r="I2" s="48">
        <v>42465</v>
      </c>
      <c r="J2" s="47">
        <v>100000</v>
      </c>
      <c r="K2" s="48">
        <v>44109</v>
      </c>
      <c r="L2" s="47">
        <v>1</v>
      </c>
      <c r="M2" s="47">
        <v>5.2499999999999998E-2</v>
      </c>
      <c r="N2" s="47">
        <v>100000</v>
      </c>
      <c r="O2" s="47">
        <v>100000</v>
      </c>
      <c r="P2" s="47">
        <v>999</v>
      </c>
      <c r="Q2" s="50">
        <v>100000</v>
      </c>
    </row>
    <row r="3" spans="1:17" x14ac:dyDescent="0.3">
      <c r="A3" s="49">
        <v>1</v>
      </c>
      <c r="B3" s="47" t="s">
        <v>48</v>
      </c>
      <c r="C3" s="47" t="b">
        <v>0</v>
      </c>
      <c r="D3" s="48">
        <v>42465</v>
      </c>
      <c r="E3" s="48">
        <v>18720</v>
      </c>
      <c r="F3" s="47" t="s">
        <v>33</v>
      </c>
      <c r="G3" s="47"/>
      <c r="H3" s="47"/>
      <c r="I3" s="48">
        <v>42465</v>
      </c>
      <c r="J3" s="47">
        <v>762282.17661630618</v>
      </c>
      <c r="K3" s="48">
        <v>44109</v>
      </c>
      <c r="L3" s="47">
        <v>1</v>
      </c>
      <c r="M3" s="47">
        <v>5.2499999999999998E-2</v>
      </c>
      <c r="N3" s="46">
        <v>95325.473432383646</v>
      </c>
      <c r="O3" s="46">
        <v>95325.473432383646</v>
      </c>
      <c r="P3" s="46">
        <v>4221.541103677775</v>
      </c>
      <c r="Q3" s="50">
        <v>100000</v>
      </c>
    </row>
    <row r="4" spans="1:17" x14ac:dyDescent="0.3">
      <c r="A4" s="49">
        <v>2</v>
      </c>
      <c r="B4" s="47" t="s">
        <v>47</v>
      </c>
      <c r="C4" s="47" t="b">
        <v>0</v>
      </c>
      <c r="D4" s="48">
        <v>42465</v>
      </c>
      <c r="E4" s="48">
        <v>26020</v>
      </c>
      <c r="F4" s="47" t="s">
        <v>33</v>
      </c>
      <c r="G4" s="47"/>
      <c r="H4" s="47"/>
      <c r="I4" s="48">
        <v>42465</v>
      </c>
      <c r="J4" s="46">
        <v>152456.43532326125</v>
      </c>
      <c r="K4" s="48">
        <v>44109</v>
      </c>
      <c r="L4" s="47">
        <v>1</v>
      </c>
      <c r="M4" s="47">
        <v>5.2499999999999998E-2</v>
      </c>
      <c r="N4" s="46">
        <v>152456.43532326125</v>
      </c>
      <c r="O4" s="46">
        <v>152456.43532326125</v>
      </c>
      <c r="P4" s="46">
        <v>8114.6383236774336</v>
      </c>
      <c r="Q4" s="45">
        <v>152456.43532326125</v>
      </c>
    </row>
    <row r="5" spans="1:17" x14ac:dyDescent="0.3">
      <c r="A5" s="49">
        <v>3</v>
      </c>
      <c r="B5" s="47" t="s">
        <v>46</v>
      </c>
      <c r="C5" s="47" t="b">
        <v>0</v>
      </c>
      <c r="D5" s="48">
        <v>42465</v>
      </c>
      <c r="E5" s="48">
        <v>22370</v>
      </c>
      <c r="F5" s="47" t="s">
        <v>33</v>
      </c>
      <c r="G5" s="47"/>
      <c r="H5" s="47"/>
      <c r="I5" s="48">
        <v>42465</v>
      </c>
      <c r="J5" s="46">
        <v>182203.00216090496</v>
      </c>
      <c r="K5" s="48">
        <v>44109</v>
      </c>
      <c r="L5" s="47">
        <v>1</v>
      </c>
      <c r="M5" s="47">
        <v>5.2499999999999998E-2</v>
      </c>
      <c r="N5" s="46">
        <v>182203.00216090496</v>
      </c>
      <c r="O5" s="46">
        <v>182203.00216090496</v>
      </c>
      <c r="P5" s="46">
        <v>14523.798553991892</v>
      </c>
      <c r="Q5" s="45">
        <v>182203.00216090496</v>
      </c>
    </row>
    <row r="6" spans="1:17" x14ac:dyDescent="0.3">
      <c r="A6" s="49">
        <v>4</v>
      </c>
      <c r="B6" s="47" t="s">
        <v>45</v>
      </c>
      <c r="C6" s="47" t="b">
        <v>0</v>
      </c>
      <c r="D6" s="48">
        <v>42465</v>
      </c>
      <c r="E6" s="48">
        <v>15070</v>
      </c>
      <c r="F6" s="47" t="s">
        <v>33</v>
      </c>
      <c r="G6" s="47"/>
      <c r="H6" s="47"/>
      <c r="I6" s="48">
        <v>42465</v>
      </c>
      <c r="J6" s="46">
        <v>69184.946238427947</v>
      </c>
      <c r="K6" s="48">
        <v>44109</v>
      </c>
      <c r="L6" s="47">
        <v>1</v>
      </c>
      <c r="M6" s="47">
        <v>5.2499999999999998E-2</v>
      </c>
      <c r="N6" s="46">
        <v>69184.946238427947</v>
      </c>
      <c r="O6" s="46">
        <v>69184.946238427947</v>
      </c>
      <c r="P6" s="46">
        <v>8143.3285014251214</v>
      </c>
      <c r="Q6" s="45">
        <v>69184.946238427947</v>
      </c>
    </row>
    <row r="7" spans="1:17" x14ac:dyDescent="0.3">
      <c r="A7" s="49">
        <v>5</v>
      </c>
      <c r="B7" s="47" t="s">
        <v>44</v>
      </c>
      <c r="C7" s="47" t="b">
        <v>0</v>
      </c>
      <c r="D7" s="48">
        <v>42465</v>
      </c>
      <c r="E7" s="48">
        <v>11420</v>
      </c>
      <c r="F7" s="47" t="s">
        <v>33</v>
      </c>
      <c r="G7" s="47"/>
      <c r="H7" s="47"/>
      <c r="I7" s="48">
        <v>42465</v>
      </c>
      <c r="J7" s="46">
        <v>150298.66258566288</v>
      </c>
      <c r="K7" s="48">
        <v>44109</v>
      </c>
      <c r="L7" s="47">
        <v>1</v>
      </c>
      <c r="M7" s="47">
        <v>5.2499999999999998E-2</v>
      </c>
      <c r="N7" s="46">
        <v>150298.66258566288</v>
      </c>
      <c r="O7" s="46">
        <v>150298.66258566288</v>
      </c>
      <c r="P7" s="46">
        <v>13684.105061322096</v>
      </c>
      <c r="Q7" s="45">
        <v>150298.66258566288</v>
      </c>
    </row>
    <row r="8" spans="1:17" x14ac:dyDescent="0.3">
      <c r="A8" s="49">
        <v>6</v>
      </c>
      <c r="B8" s="47" t="s">
        <v>43</v>
      </c>
      <c r="C8" s="47" t="b">
        <v>0</v>
      </c>
      <c r="D8" s="48">
        <v>42465</v>
      </c>
      <c r="E8" s="48">
        <v>18720</v>
      </c>
      <c r="F8" s="47" t="s">
        <v>33</v>
      </c>
      <c r="G8" s="47"/>
      <c r="H8" s="47"/>
      <c r="I8" s="48">
        <v>42465</v>
      </c>
      <c r="J8" s="46">
        <v>105606.93882617053</v>
      </c>
      <c r="K8" s="48">
        <v>44109</v>
      </c>
      <c r="L8" s="47">
        <v>2</v>
      </c>
      <c r="M8" s="47">
        <v>5.2499999999999998E-2</v>
      </c>
      <c r="N8" s="46">
        <v>105606.93882617053</v>
      </c>
      <c r="O8" s="46">
        <v>105606.93882617053</v>
      </c>
      <c r="P8" s="46">
        <v>10085.128879183343</v>
      </c>
      <c r="Q8" s="45">
        <v>105606.93882617053</v>
      </c>
    </row>
    <row r="9" spans="1:17" x14ac:dyDescent="0.3">
      <c r="A9" s="49">
        <v>7</v>
      </c>
      <c r="B9" s="47" t="s">
        <v>42</v>
      </c>
      <c r="C9" s="47" t="b">
        <v>0</v>
      </c>
      <c r="D9" s="48">
        <v>42465</v>
      </c>
      <c r="E9" s="48">
        <v>18720</v>
      </c>
      <c r="F9" s="47" t="s">
        <v>33</v>
      </c>
      <c r="G9" s="47"/>
      <c r="H9" s="47"/>
      <c r="I9" s="48">
        <v>42465</v>
      </c>
      <c r="J9" s="46">
        <v>42427.11718072473</v>
      </c>
      <c r="K9" s="48">
        <v>44109</v>
      </c>
      <c r="L9" s="47">
        <v>3</v>
      </c>
      <c r="M9" s="47">
        <v>5.2499999999999998E-2</v>
      </c>
      <c r="N9" s="46">
        <v>42427.11718072473</v>
      </c>
      <c r="O9" s="46">
        <v>42427.11718072473</v>
      </c>
      <c r="P9" s="46">
        <v>5578.9796538104865</v>
      </c>
      <c r="Q9" s="45">
        <v>42427.11718072473</v>
      </c>
    </row>
    <row r="10" spans="1:17" x14ac:dyDescent="0.3">
      <c r="A10" s="49">
        <v>8</v>
      </c>
      <c r="B10" s="47" t="s">
        <v>41</v>
      </c>
      <c r="C10" s="47" t="b">
        <v>0</v>
      </c>
      <c r="D10" s="48">
        <v>42465</v>
      </c>
      <c r="E10" s="48">
        <v>18720</v>
      </c>
      <c r="F10" s="47" t="s">
        <v>33</v>
      </c>
      <c r="G10" s="47"/>
      <c r="H10" s="47"/>
      <c r="I10" s="48">
        <v>42465</v>
      </c>
      <c r="J10" s="46">
        <v>47603.469194453544</v>
      </c>
      <c r="K10" s="48">
        <v>43013</v>
      </c>
      <c r="L10" s="47">
        <v>1</v>
      </c>
      <c r="M10" s="47">
        <v>5.2499999999999998E-2</v>
      </c>
      <c r="N10" s="46">
        <v>47603.469194453544</v>
      </c>
      <c r="O10" s="46">
        <v>47603.469194453544</v>
      </c>
      <c r="P10" s="46">
        <v>18541.617782629564</v>
      </c>
      <c r="Q10" s="45">
        <v>47603.469194453544</v>
      </c>
    </row>
    <row r="11" spans="1:17" x14ac:dyDescent="0.3">
      <c r="A11" s="49">
        <v>9</v>
      </c>
      <c r="B11" s="47" t="s">
        <v>40</v>
      </c>
      <c r="C11" s="47" t="b">
        <v>0</v>
      </c>
      <c r="D11" s="48">
        <v>42465</v>
      </c>
      <c r="E11" s="48">
        <v>18720</v>
      </c>
      <c r="F11" s="47" t="s">
        <v>33</v>
      </c>
      <c r="G11" s="47"/>
      <c r="H11" s="47"/>
      <c r="I11" s="48">
        <v>42465</v>
      </c>
      <c r="J11" s="46">
        <v>157110.87938977685</v>
      </c>
      <c r="K11" s="48">
        <v>43378</v>
      </c>
      <c r="L11" s="47">
        <v>1</v>
      </c>
      <c r="M11" s="47">
        <v>5.2499999999999998E-2</v>
      </c>
      <c r="N11" s="46">
        <v>157110.87938977685</v>
      </c>
      <c r="O11" s="46">
        <v>157110.87938977685</v>
      </c>
      <c r="P11" s="46">
        <v>12472.756690167882</v>
      </c>
      <c r="Q11" s="45">
        <v>157110.87938977685</v>
      </c>
    </row>
    <row r="12" spans="1:17" x14ac:dyDescent="0.3">
      <c r="A12" s="49">
        <v>10</v>
      </c>
      <c r="B12" s="47" t="s">
        <v>39</v>
      </c>
      <c r="C12" s="47" t="b">
        <v>0</v>
      </c>
      <c r="D12" s="48">
        <v>42465</v>
      </c>
      <c r="E12" s="48">
        <v>18720</v>
      </c>
      <c r="F12" s="47" t="s">
        <v>33</v>
      </c>
      <c r="G12" s="47"/>
      <c r="H12" s="47"/>
      <c r="I12" s="48">
        <v>42465</v>
      </c>
      <c r="J12" s="46">
        <v>28106.899207877428</v>
      </c>
      <c r="K12" s="48">
        <v>43743</v>
      </c>
      <c r="L12" s="47">
        <v>1</v>
      </c>
      <c r="M12" s="47">
        <v>5.2499999999999998E-2</v>
      </c>
      <c r="N12" s="46">
        <v>28106.899207877428</v>
      </c>
      <c r="O12" s="46">
        <v>28106.899207877428</v>
      </c>
      <c r="P12" s="46">
        <v>3862.4017537345594</v>
      </c>
      <c r="Q12" s="45">
        <v>28106.899207877428</v>
      </c>
    </row>
    <row r="13" spans="1:17" x14ac:dyDescent="0.3">
      <c r="A13" s="49">
        <v>11</v>
      </c>
      <c r="B13" s="47" t="s">
        <v>38</v>
      </c>
      <c r="C13" s="47" t="b">
        <v>0</v>
      </c>
      <c r="D13" s="48">
        <v>42465</v>
      </c>
      <c r="E13" s="48">
        <v>18720</v>
      </c>
      <c r="F13" s="47" t="s">
        <v>33</v>
      </c>
      <c r="G13" s="47"/>
      <c r="H13" s="47"/>
      <c r="I13" s="48">
        <v>42465</v>
      </c>
      <c r="J13" s="46">
        <v>96931.426475781816</v>
      </c>
      <c r="K13" s="48">
        <v>44474</v>
      </c>
      <c r="L13" s="47">
        <v>1</v>
      </c>
      <c r="M13" s="47">
        <v>5.2499999999999998E-2</v>
      </c>
      <c r="N13" s="46">
        <v>96931.426475781816</v>
      </c>
      <c r="O13" s="46">
        <v>96931.426475781816</v>
      </c>
      <c r="P13" s="46">
        <v>1796.8830721520278</v>
      </c>
      <c r="Q13" s="45">
        <v>96931.426475781816</v>
      </c>
    </row>
    <row r="14" spans="1:17" x14ac:dyDescent="0.3">
      <c r="A14" s="49">
        <v>12</v>
      </c>
      <c r="B14" s="47" t="s">
        <v>37</v>
      </c>
      <c r="C14" s="47" t="b">
        <v>0</v>
      </c>
      <c r="D14" s="48">
        <v>42465</v>
      </c>
      <c r="E14" s="48">
        <v>18720</v>
      </c>
      <c r="F14" s="47" t="s">
        <v>33</v>
      </c>
      <c r="G14" s="47"/>
      <c r="H14" s="47"/>
      <c r="I14" s="48">
        <v>42465</v>
      </c>
      <c r="J14" s="46">
        <v>92382.669600073219</v>
      </c>
      <c r="K14" s="48">
        <v>44839</v>
      </c>
      <c r="L14" s="47">
        <v>1</v>
      </c>
      <c r="M14" s="47">
        <v>5.2499999999999998E-2</v>
      </c>
      <c r="N14" s="46">
        <v>92382.669600073219</v>
      </c>
      <c r="O14" s="46">
        <v>92382.669600073219</v>
      </c>
      <c r="P14" s="46">
        <v>24938.25284851898</v>
      </c>
      <c r="Q14" s="45">
        <v>92382.669600073219</v>
      </c>
    </row>
    <row r="15" spans="1:17" x14ac:dyDescent="0.3">
      <c r="A15" s="49">
        <v>13</v>
      </c>
      <c r="B15" s="47" t="s">
        <v>36</v>
      </c>
      <c r="C15" s="47" t="b">
        <v>0</v>
      </c>
      <c r="D15" s="48">
        <v>42465</v>
      </c>
      <c r="E15" s="48">
        <v>18720</v>
      </c>
      <c r="F15" s="47" t="s">
        <v>33</v>
      </c>
      <c r="G15" s="47"/>
      <c r="H15" s="47"/>
      <c r="I15" s="48">
        <v>42465</v>
      </c>
      <c r="J15" s="46">
        <v>58832.783356219523</v>
      </c>
      <c r="K15" s="48">
        <v>45204</v>
      </c>
      <c r="L15" s="47">
        <v>1</v>
      </c>
      <c r="M15" s="47">
        <v>5.2499999999999998E-2</v>
      </c>
      <c r="N15" s="46">
        <v>58832.783356219523</v>
      </c>
      <c r="O15" s="46">
        <v>58832.783356219523</v>
      </c>
      <c r="P15" s="46">
        <v>19049.832245647714</v>
      </c>
      <c r="Q15" s="45">
        <v>58832.783356219523</v>
      </c>
    </row>
    <row r="16" spans="1:17" x14ac:dyDescent="0.3">
      <c r="A16" s="49">
        <v>14</v>
      </c>
      <c r="B16" s="47" t="s">
        <v>35</v>
      </c>
      <c r="C16" s="47" t="b">
        <v>0</v>
      </c>
      <c r="D16" s="48">
        <v>42465</v>
      </c>
      <c r="E16" s="48">
        <v>22370</v>
      </c>
      <c r="F16" s="47" t="s">
        <v>33</v>
      </c>
      <c r="G16" s="48">
        <v>18805</v>
      </c>
      <c r="H16" s="47" t="s">
        <v>31</v>
      </c>
      <c r="I16" s="48">
        <v>42465</v>
      </c>
      <c r="J16" s="46">
        <v>77254.968706246742</v>
      </c>
      <c r="K16" s="48">
        <v>44109</v>
      </c>
      <c r="L16" s="47">
        <v>1</v>
      </c>
      <c r="M16" s="47">
        <v>5.2499999999999998E-2</v>
      </c>
      <c r="N16" s="46">
        <v>77254.968706246742</v>
      </c>
      <c r="O16" s="46">
        <v>77254.968706246742</v>
      </c>
      <c r="P16" s="46">
        <v>8328.878719952414</v>
      </c>
      <c r="Q16" s="45">
        <v>77254.968706246742</v>
      </c>
    </row>
    <row r="17" spans="1:17" x14ac:dyDescent="0.3">
      <c r="A17" s="49">
        <v>15</v>
      </c>
      <c r="B17" s="47" t="s">
        <v>34</v>
      </c>
      <c r="C17" s="47" t="b">
        <v>0</v>
      </c>
      <c r="D17" s="48">
        <v>42465</v>
      </c>
      <c r="E17" s="48">
        <v>18720</v>
      </c>
      <c r="F17" s="47" t="s">
        <v>33</v>
      </c>
      <c r="G17" s="48">
        <v>15171</v>
      </c>
      <c r="H17" s="47" t="s">
        <v>33</v>
      </c>
      <c r="I17" s="48">
        <v>42465</v>
      </c>
      <c r="J17" s="46">
        <v>102897.29750340692</v>
      </c>
      <c r="K17" s="48">
        <v>44109</v>
      </c>
      <c r="L17" s="47">
        <v>1</v>
      </c>
      <c r="M17" s="47">
        <v>5.2499999999999998E-2</v>
      </c>
      <c r="N17" s="46">
        <v>102897.29750340692</v>
      </c>
      <c r="O17" s="46">
        <v>102897.29750340692</v>
      </c>
      <c r="P17" s="46">
        <v>17308.417559792819</v>
      </c>
      <c r="Q17" s="45">
        <v>102897.29750340692</v>
      </c>
    </row>
    <row r="18" spans="1:17" x14ac:dyDescent="0.3">
      <c r="A18" s="52">
        <v>16</v>
      </c>
      <c r="B18" s="53" t="s">
        <v>32</v>
      </c>
      <c r="C18" s="53" t="b">
        <v>0</v>
      </c>
      <c r="D18" s="54">
        <v>42465</v>
      </c>
      <c r="E18" s="54">
        <v>13245</v>
      </c>
      <c r="F18" s="53" t="s">
        <v>31</v>
      </c>
      <c r="G18" s="54">
        <v>13244</v>
      </c>
      <c r="H18" s="53" t="s">
        <v>31</v>
      </c>
      <c r="I18" s="54">
        <v>42465</v>
      </c>
      <c r="J18" s="55">
        <v>146058.38404748004</v>
      </c>
      <c r="K18" s="54">
        <v>44109</v>
      </c>
      <c r="L18" s="53">
        <v>1</v>
      </c>
      <c r="M18" s="53">
        <v>5.2499999999999998E-2</v>
      </c>
      <c r="N18" s="55">
        <v>146058.38404748004</v>
      </c>
      <c r="O18" s="55">
        <v>146058.38404748004</v>
      </c>
      <c r="P18" s="55">
        <v>23365.275131770417</v>
      </c>
      <c r="Q18" s="56">
        <v>146058.38404748004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A6F-A05B-4448-8F9E-BC2F3F4E7320}">
  <dimension ref="A1:I22"/>
  <sheetViews>
    <sheetView topLeftCell="A6" zoomScaleNormal="100" workbookViewId="0">
      <selection activeCell="E17" sqref="E17"/>
    </sheetView>
  </sheetViews>
  <sheetFormatPr defaultRowHeight="14.4" x14ac:dyDescent="0.3"/>
  <cols>
    <col min="1" max="1" width="54.88671875" customWidth="1"/>
    <col min="2" max="3" width="7" bestFit="1" customWidth="1"/>
    <col min="4" max="4" width="12.44140625" customWidth="1"/>
    <col min="5" max="5" width="13.109375" customWidth="1"/>
    <col min="6" max="6" width="14.88671875" customWidth="1"/>
    <col min="7" max="7" width="13.5546875" customWidth="1"/>
    <col min="8" max="8" width="11" customWidth="1"/>
    <col min="9" max="9" width="11.6640625" customWidth="1"/>
  </cols>
  <sheetData>
    <row r="1" spans="1:9" ht="17.399999999999999" x14ac:dyDescent="0.3">
      <c r="A1" s="85" t="s">
        <v>104</v>
      </c>
      <c r="B1" s="86"/>
      <c r="C1" s="86"/>
      <c r="D1" s="86"/>
      <c r="E1" s="86"/>
      <c r="F1" s="86"/>
      <c r="G1" s="86"/>
      <c r="H1" s="86"/>
      <c r="I1" s="87"/>
    </row>
    <row r="2" spans="1:9" ht="17.399999999999999" x14ac:dyDescent="0.3">
      <c r="A2" s="88" t="s">
        <v>103</v>
      </c>
      <c r="B2" s="89"/>
      <c r="C2" s="89"/>
      <c r="D2" s="89"/>
      <c r="E2" s="89"/>
      <c r="F2" s="89"/>
      <c r="G2" s="89"/>
      <c r="H2" s="89"/>
      <c r="I2" s="90"/>
    </row>
    <row r="3" spans="1:9" ht="18" x14ac:dyDescent="0.3">
      <c r="A3" s="91" t="s">
        <v>102</v>
      </c>
      <c r="B3" s="92"/>
      <c r="C3" s="92"/>
      <c r="D3" s="92"/>
      <c r="E3" s="92"/>
      <c r="F3" s="92"/>
      <c r="G3" s="92"/>
      <c r="H3" s="92"/>
      <c r="I3" s="93"/>
    </row>
    <row r="4" spans="1:9" ht="18" thickBot="1" x14ac:dyDescent="0.35">
      <c r="A4" s="94" t="s">
        <v>101</v>
      </c>
      <c r="B4" s="95"/>
      <c r="C4" s="95"/>
      <c r="D4" s="95"/>
      <c r="E4" s="95"/>
      <c r="F4" s="95"/>
      <c r="G4" s="95"/>
      <c r="H4" s="95"/>
      <c r="I4" s="96"/>
    </row>
    <row r="5" spans="1:9" ht="51.75" customHeight="1" thickBot="1" x14ac:dyDescent="0.35">
      <c r="A5" s="97" t="s">
        <v>100</v>
      </c>
      <c r="B5" s="98"/>
      <c r="C5" s="98"/>
      <c r="D5" s="99"/>
      <c r="E5" s="99"/>
      <c r="F5" s="99"/>
      <c r="G5" s="99"/>
      <c r="H5" s="99"/>
      <c r="I5" s="100"/>
    </row>
    <row r="6" spans="1:9" ht="33" customHeight="1" thickBot="1" x14ac:dyDescent="0.35">
      <c r="A6" s="81" t="s">
        <v>99</v>
      </c>
      <c r="B6" s="74"/>
      <c r="C6" s="74"/>
      <c r="D6" s="83" t="s">
        <v>98</v>
      </c>
      <c r="E6" s="84"/>
      <c r="F6" s="83" t="s">
        <v>97</v>
      </c>
      <c r="G6" s="84"/>
      <c r="H6" s="83" t="s">
        <v>96</v>
      </c>
      <c r="I6" s="84"/>
    </row>
    <row r="7" spans="1:9" x14ac:dyDescent="0.3">
      <c r="A7" s="81"/>
      <c r="B7" s="72"/>
      <c r="C7" s="72"/>
      <c r="D7" s="73" t="s">
        <v>95</v>
      </c>
      <c r="E7" s="72" t="s">
        <v>94</v>
      </c>
      <c r="F7" s="72" t="s">
        <v>95</v>
      </c>
      <c r="G7" s="72" t="s">
        <v>94</v>
      </c>
      <c r="H7" s="72" t="s">
        <v>95</v>
      </c>
      <c r="I7" s="72" t="s">
        <v>94</v>
      </c>
    </row>
    <row r="8" spans="1:9" x14ac:dyDescent="0.3">
      <c r="A8" s="81"/>
      <c r="B8" s="72"/>
      <c r="C8" s="72"/>
      <c r="D8" s="72" t="s">
        <v>93</v>
      </c>
      <c r="E8" s="72" t="s">
        <v>92</v>
      </c>
      <c r="F8" s="72" t="s">
        <v>93</v>
      </c>
      <c r="G8" s="72" t="s">
        <v>92</v>
      </c>
      <c r="H8" s="72" t="s">
        <v>93</v>
      </c>
      <c r="I8" s="72" t="s">
        <v>92</v>
      </c>
    </row>
    <row r="9" spans="1:9" x14ac:dyDescent="0.3">
      <c r="A9" s="81"/>
      <c r="B9" s="72"/>
      <c r="C9" s="72"/>
      <c r="D9" s="73" t="s">
        <v>91</v>
      </c>
      <c r="E9" s="72" t="s">
        <v>90</v>
      </c>
      <c r="F9" s="72" t="s">
        <v>91</v>
      </c>
      <c r="G9" s="72" t="s">
        <v>90</v>
      </c>
      <c r="H9" s="72" t="s">
        <v>91</v>
      </c>
      <c r="I9" s="72" t="s">
        <v>90</v>
      </c>
    </row>
    <row r="10" spans="1:9" ht="27" thickBot="1" x14ac:dyDescent="0.35">
      <c r="A10" s="82"/>
      <c r="B10" s="71" t="s">
        <v>89</v>
      </c>
      <c r="C10" s="71" t="s">
        <v>88</v>
      </c>
      <c r="D10" s="70" t="s">
        <v>87</v>
      </c>
      <c r="E10" s="70" t="s">
        <v>87</v>
      </c>
      <c r="F10" s="70" t="s">
        <v>87</v>
      </c>
      <c r="G10" s="70" t="s">
        <v>87</v>
      </c>
      <c r="H10" s="70" t="s">
        <v>87</v>
      </c>
      <c r="I10" s="70" t="s">
        <v>87</v>
      </c>
    </row>
    <row r="11" spans="1:9" ht="15" thickBot="1" x14ac:dyDescent="0.35">
      <c r="A11" s="67" t="s">
        <v>86</v>
      </c>
      <c r="B11" s="69">
        <v>45</v>
      </c>
      <c r="C11" s="69">
        <v>59</v>
      </c>
      <c r="D11" s="68">
        <v>0.04</v>
      </c>
      <c r="E11" s="68">
        <v>0.03</v>
      </c>
      <c r="F11" s="68">
        <v>0.04</v>
      </c>
      <c r="G11" s="68">
        <v>0.03</v>
      </c>
      <c r="H11" s="68">
        <v>0.03</v>
      </c>
      <c r="I11" s="68">
        <v>0.03</v>
      </c>
    </row>
    <row r="12" spans="1:9" ht="36.75" customHeight="1" thickBot="1" x14ac:dyDescent="0.35">
      <c r="A12" s="67" t="s">
        <v>85</v>
      </c>
      <c r="B12" s="69">
        <v>60</v>
      </c>
      <c r="C12" s="69">
        <v>64</v>
      </c>
      <c r="D12" s="68">
        <v>0.05</v>
      </c>
      <c r="E12" s="68">
        <v>0.03</v>
      </c>
      <c r="F12" s="68">
        <v>0.05</v>
      </c>
      <c r="G12" s="68">
        <v>0.03</v>
      </c>
      <c r="H12" s="68">
        <v>3.5000000000000003E-2</v>
      </c>
      <c r="I12" s="68">
        <v>3.5000000000000003E-2</v>
      </c>
    </row>
    <row r="13" spans="1:9" ht="33.75" customHeight="1" thickBot="1" x14ac:dyDescent="0.35">
      <c r="A13" s="67" t="s">
        <v>84</v>
      </c>
      <c r="B13" s="69">
        <v>65</v>
      </c>
      <c r="C13" s="69">
        <v>71</v>
      </c>
      <c r="D13" s="68">
        <v>6.25E-2</v>
      </c>
      <c r="E13" s="68">
        <v>0.04</v>
      </c>
      <c r="F13" s="68">
        <v>7.4999999999999997E-2</v>
      </c>
      <c r="G13" s="68">
        <v>0.03</v>
      </c>
      <c r="H13" s="68">
        <v>0.05</v>
      </c>
      <c r="I13" s="68">
        <v>0.05</v>
      </c>
    </row>
    <row r="14" spans="1:9" ht="43.5" customHeight="1" thickBot="1" x14ac:dyDescent="0.35">
      <c r="A14" s="67" t="s">
        <v>83</v>
      </c>
      <c r="B14" s="69">
        <v>72</v>
      </c>
      <c r="C14" s="69">
        <v>99</v>
      </c>
      <c r="D14" s="68">
        <v>6.7500000000000004E-2</v>
      </c>
      <c r="E14" s="68">
        <v>0.04</v>
      </c>
      <c r="F14" s="68">
        <v>0.08</v>
      </c>
      <c r="G14" s="68">
        <v>0.03</v>
      </c>
      <c r="H14" s="68">
        <v>5.2499999999999998E-2</v>
      </c>
      <c r="I14" s="68">
        <v>5.2499999999999998E-2</v>
      </c>
    </row>
    <row r="15" spans="1:9" ht="41.25" customHeight="1" thickBot="1" x14ac:dyDescent="0.35">
      <c r="A15" s="67" t="s">
        <v>82</v>
      </c>
      <c r="B15" s="66">
        <v>45</v>
      </c>
      <c r="C15" s="66">
        <v>59</v>
      </c>
      <c r="D15" s="65">
        <v>3.5000000000000003E-2</v>
      </c>
      <c r="E15" s="65">
        <v>0.03</v>
      </c>
      <c r="F15" s="65">
        <v>3.5000000000000003E-2</v>
      </c>
      <c r="G15" s="65">
        <v>0.03</v>
      </c>
      <c r="H15" s="65">
        <v>2.75E-2</v>
      </c>
      <c r="I15" s="65">
        <v>2.75E-2</v>
      </c>
    </row>
    <row r="16" spans="1:9" ht="36" customHeight="1" thickBot="1" x14ac:dyDescent="0.35">
      <c r="A16" s="67" t="s">
        <v>81</v>
      </c>
      <c r="B16" s="66">
        <v>60</v>
      </c>
      <c r="C16" s="66">
        <v>64</v>
      </c>
      <c r="D16" s="65">
        <v>4.4999999999999998E-2</v>
      </c>
      <c r="E16" s="65">
        <v>0.03</v>
      </c>
      <c r="F16" s="65">
        <v>4.4999999999999998E-2</v>
      </c>
      <c r="G16" s="65">
        <v>0.03</v>
      </c>
      <c r="H16" s="65">
        <v>3.2500000000000001E-2</v>
      </c>
      <c r="I16" s="65">
        <v>3.2500000000000001E-2</v>
      </c>
    </row>
    <row r="17" spans="1:9" ht="37.5" customHeight="1" thickBot="1" x14ac:dyDescent="0.35">
      <c r="A17" s="67" t="s">
        <v>80</v>
      </c>
      <c r="B17" s="66">
        <v>65</v>
      </c>
      <c r="C17" s="66">
        <v>71</v>
      </c>
      <c r="D17" s="65">
        <v>5.7500000000000002E-2</v>
      </c>
      <c r="E17" s="65">
        <v>0.04</v>
      </c>
      <c r="F17" s="65">
        <v>7.0000000000000007E-2</v>
      </c>
      <c r="G17" s="65">
        <v>0.03</v>
      </c>
      <c r="H17" s="65">
        <v>4.4999999999999998E-2</v>
      </c>
      <c r="I17" s="65">
        <v>4.4999999999999998E-2</v>
      </c>
    </row>
    <row r="18" spans="1:9" ht="31.5" customHeight="1" thickBot="1" x14ac:dyDescent="0.35">
      <c r="A18" s="67" t="s">
        <v>79</v>
      </c>
      <c r="B18" s="66">
        <v>72</v>
      </c>
      <c r="C18" s="66">
        <v>99</v>
      </c>
      <c r="D18" s="65">
        <v>6.25E-2</v>
      </c>
      <c r="E18" s="65">
        <v>0.04</v>
      </c>
      <c r="F18" s="65">
        <v>7.4999999999999997E-2</v>
      </c>
      <c r="G18" s="65">
        <v>0.03</v>
      </c>
      <c r="H18" s="65">
        <v>4.7500000000000001E-2</v>
      </c>
      <c r="I18" s="65">
        <v>4.7500000000000001E-2</v>
      </c>
    </row>
    <row r="19" spans="1:9" x14ac:dyDescent="0.3">
      <c r="A19" s="64" t="s">
        <v>78</v>
      </c>
      <c r="B19" s="64"/>
      <c r="C19" s="64"/>
    </row>
    <row r="20" spans="1:9" x14ac:dyDescent="0.3">
      <c r="A20" s="64" t="s">
        <v>77</v>
      </c>
      <c r="B20" s="64"/>
      <c r="C20" s="64"/>
    </row>
    <row r="21" spans="1:9" x14ac:dyDescent="0.3">
      <c r="A21" s="64" t="s">
        <v>76</v>
      </c>
      <c r="B21" s="64"/>
      <c r="C21" s="64"/>
    </row>
    <row r="22" spans="1:9" x14ac:dyDescent="0.3">
      <c r="A22" s="63" t="s">
        <v>75</v>
      </c>
      <c r="B22" s="63"/>
      <c r="C22" s="63"/>
    </row>
  </sheetData>
  <mergeCells count="9">
    <mergeCell ref="A6:A10"/>
    <mergeCell ref="D6:E6"/>
    <mergeCell ref="F6:G6"/>
    <mergeCell ref="H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Glossary</vt:lpstr>
      <vt:lpstr>Calculation D</vt:lpstr>
      <vt:lpstr>Controls</vt:lpstr>
      <vt:lpstr>Example Doc</vt:lpstr>
      <vt:lpstr>How It Works</vt:lpstr>
      <vt:lpstr>Orders of Operation</vt:lpstr>
      <vt:lpstr>Test Cases</vt:lpstr>
      <vt:lpstr>WdAges</vt:lpstr>
      <vt:lpstr>Activation_Time</vt:lpstr>
      <vt:lpstr>Actual</vt:lpstr>
      <vt:lpstr>Anniversery_Value</vt:lpstr>
      <vt:lpstr>Assumed_Contract_Value</vt:lpstr>
      <vt:lpstr>Assumed_Contract_Value2</vt:lpstr>
      <vt:lpstr>Benefit_Effective_Date</vt:lpstr>
      <vt:lpstr>Covered_Person</vt:lpstr>
      <vt:lpstr>Current_Contract</vt:lpstr>
      <vt:lpstr>Current_IBC</vt:lpstr>
      <vt:lpstr>Current_Income_Base</vt:lpstr>
      <vt:lpstr>Current_Income_Credit_Base</vt:lpstr>
      <vt:lpstr>Dash</vt:lpstr>
      <vt:lpstr>Expected</vt:lpstr>
      <vt:lpstr>ICP</vt:lpstr>
      <vt:lpstr>Income_Credit_Base</vt:lpstr>
      <vt:lpstr>Initial_Purchase_Payment</vt:lpstr>
      <vt:lpstr>IPP</vt:lpstr>
      <vt:lpstr>Is_Activation</vt:lpstr>
      <vt:lpstr>Is_Anniversery</vt:lpstr>
      <vt:lpstr>Issue_Date</vt:lpstr>
      <vt:lpstr>LB_Age1</vt:lpstr>
      <vt:lpstr>LB_Ages2</vt:lpstr>
      <vt:lpstr>Lifetime_Income</vt:lpstr>
      <vt:lpstr>MAW</vt:lpstr>
      <vt:lpstr>MAW_1</vt:lpstr>
      <vt:lpstr>MAWAA</vt:lpstr>
      <vt:lpstr>Max_Withdrawal</vt:lpstr>
      <vt:lpstr>Maximum_Withdrawal_Amount</vt:lpstr>
      <vt:lpstr>MaxWithdrawal_PIP</vt:lpstr>
      <vt:lpstr>Minimum_Withdrawal_Age</vt:lpstr>
      <vt:lpstr>Number_Of_Annuitants</vt:lpstr>
      <vt:lpstr>PIP</vt:lpstr>
      <vt:lpstr>PIP_2</vt:lpstr>
      <vt:lpstr>Primary_Issue_Age</vt:lpstr>
      <vt:lpstr>Protected_Income_Payment</vt:lpstr>
      <vt:lpstr>Protected_Income_Payment2</vt:lpstr>
      <vt:lpstr>Purchase_Payments</vt:lpstr>
      <vt:lpstr>Secondary_Issue_Age</vt:lpstr>
      <vt:lpstr>Time_From_Valuation</vt:lpstr>
      <vt:lpstr>UB_AGE1</vt:lpstr>
      <vt:lpstr>UB_Ages2</vt:lpstr>
      <vt:lpstr>Valuation_Date</vt:lpstr>
      <vt:lpstr>Withdrawal</vt:lpstr>
      <vt:lpstr>Withdrawal_Activation_Date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Alissa Whitlock</cp:lastModifiedBy>
  <dcterms:created xsi:type="dcterms:W3CDTF">2020-11-27T19:30:22Z</dcterms:created>
  <dcterms:modified xsi:type="dcterms:W3CDTF">2023-04-03T02:15:52Z</dcterms:modified>
</cp:coreProperties>
</file>