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localSheetId="0" name="solver_adj">Planilha2!$H$5,Planilha2!$H$6,Planilha2!$H$15,Planilha2!$H$13</definedName>
    <definedName localSheetId="0" name="solver_cvg">0.0001</definedName>
    <definedName localSheetId="0" name="solver_drv">2</definedName>
    <definedName localSheetId="0" name="solver_eng">1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1</definedName>
    <definedName localSheetId="0" name="solver_nod">2147483647</definedName>
    <definedName localSheetId="0" name="solver_num">4</definedName>
    <definedName localSheetId="0" name="solver_nwt">1</definedName>
    <definedName localSheetId="0" name="solver_pre">0.000001</definedName>
    <definedName localSheetId="0" name="solver_rbv">2</definedName>
    <definedName localSheetId="0" name="solver_rel1">1</definedName>
    <definedName localSheetId="0" name="solver_rel2">1</definedName>
    <definedName localSheetId="0" name="solver_rel3">1</definedName>
    <definedName localSheetId="0" name="solver_rel4">1</definedName>
    <definedName localSheetId="0" name="solver_rhs1">30</definedName>
    <definedName localSheetId="0" name="solver_rhs2">15</definedName>
    <definedName localSheetId="0" name="solver_rhs3">50</definedName>
    <definedName localSheetId="0" name="solver_rhs4">7</definedName>
    <definedName localSheetId="0" name="solver_rlx">2</definedName>
    <definedName localSheetId="0" name="solver_rsd">0</definedName>
    <definedName localSheetId="0" name="solver_scl">2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3</definedName>
    <definedName localSheetId="0" name="solver_val">40</definedName>
    <definedName localSheetId="0" name="solver_ver">3</definedName>
    <definedName localSheetId="0" name="solver_lhs2">#REF!</definedName>
    <definedName localSheetId="0" name="solver_opt">#REF!</definedName>
    <definedName localSheetId="0" name="solver_lhs3">#REF!</definedName>
    <definedName localSheetId="0" name="solver_lhs4">#REF!</definedName>
    <definedName localSheetId="0" name="solver_lhs1">#REF!</definedName>
  </definedNames>
  <calcPr/>
  <extLst>
    <ext uri="GoogleSheetsCustomDataVersion2">
      <go:sheetsCustomData xmlns:go="http://customooxmlschemas.google.com/" r:id="rId5" roundtripDataChecksum="Q1Vt9aQ5B0i2CQeMu6vifQhLTU3dAdolOvArclHrm18="/>
    </ext>
  </extLst>
</workbook>
</file>

<file path=xl/sharedStrings.xml><?xml version="1.0" encoding="utf-8"?>
<sst xmlns="http://schemas.openxmlformats.org/spreadsheetml/2006/main" count="34" uniqueCount="32">
  <si>
    <t>Pull spring sizing - Shark MB</t>
  </si>
  <si>
    <t>Estimated variables</t>
  </si>
  <si>
    <t>Inputs</t>
  </si>
  <si>
    <t>Force (N)</t>
  </si>
  <si>
    <t>Mass (kg)</t>
  </si>
  <si>
    <t>K (N/mm)</t>
  </si>
  <si>
    <t>Gravity (m/s^2)</t>
  </si>
  <si>
    <t>Initial length (mm)</t>
  </si>
  <si>
    <t>C1 (m)</t>
  </si>
  <si>
    <t>Maximum length under load (mm)</t>
  </si>
  <si>
    <t>C2  (m)</t>
  </si>
  <si>
    <t>Displacement from Force and K (mm)</t>
  </si>
  <si>
    <t>Angle (graus)</t>
  </si>
  <si>
    <t>K from Displacement and Force (N/mm)</t>
  </si>
  <si>
    <t>Unloaded Length (mm)</t>
  </si>
  <si>
    <t>Force from Displacement and K (mm)</t>
  </si>
  <si>
    <t>Angle (rads)</t>
  </si>
  <si>
    <t>Pull force (N)</t>
  </si>
  <si>
    <t>Commercial spring data (inputs)</t>
  </si>
  <si>
    <t>Safety factor</t>
  </si>
  <si>
    <t>Length (mm)</t>
  </si>
  <si>
    <t>Pull force after safety factor (N)</t>
  </si>
  <si>
    <t>Maximum added length (mm)</t>
  </si>
  <si>
    <t>Estimated desired K (N/mm)</t>
  </si>
  <si>
    <t>Maximum length (mm)</t>
  </si>
  <si>
    <t>Spring constant K (N/mm)</t>
  </si>
  <si>
    <t>Useful conversions</t>
  </si>
  <si>
    <t>Outputs</t>
  </si>
  <si>
    <t>Maximum load (N/mm)</t>
  </si>
  <si>
    <t>Kgf to N</t>
  </si>
  <si>
    <t>Kgf/mm to N/mm</t>
  </si>
  <si>
    <t>Degrees to rads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</si>
</sst>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rgb="FFC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</fills>
  <borders count="2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1" numFmtId="0" xfId="0" applyAlignment="1" applyBorder="1" applyFont="1">
      <alignment horizontal="center" readingOrder="0"/>
    </xf>
    <xf borderId="4" fillId="0" fontId="2" numFmtId="0" xfId="0" applyBorder="1" applyFont="1"/>
    <xf borderId="5" fillId="3" fontId="3" numFmtId="0" xfId="0" applyAlignment="1" applyBorder="1" applyFill="1" applyFont="1">
      <alignment readingOrder="0"/>
    </xf>
    <xf borderId="6" fillId="0" fontId="3" numFmtId="0" xfId="0" applyBorder="1" applyFont="1"/>
    <xf borderId="5" fillId="3" fontId="3" numFmtId="0" xfId="0" applyBorder="1" applyFont="1"/>
    <xf borderId="5" fillId="3" fontId="4" numFmtId="0" xfId="0" applyAlignment="1" applyBorder="1" applyFont="1">
      <alignment readingOrder="0"/>
    </xf>
    <xf borderId="6" fillId="0" fontId="5" numFmtId="0" xfId="0" applyBorder="1" applyFont="1"/>
    <xf borderId="7" fillId="3" fontId="3" numFmtId="0" xfId="0" applyAlignment="1" applyBorder="1" applyFont="1">
      <alignment readingOrder="0"/>
    </xf>
    <xf borderId="8" fillId="0" fontId="3" numFmtId="0" xfId="0" applyBorder="1" applyFont="1"/>
    <xf borderId="9" fillId="3" fontId="3" numFmtId="0" xfId="0" applyAlignment="1" applyBorder="1" applyFont="1">
      <alignment readingOrder="0"/>
    </xf>
    <xf borderId="10" fillId="3" fontId="4" numFmtId="0" xfId="0" applyAlignment="1" applyBorder="1" applyFont="1">
      <alignment readingOrder="0"/>
    </xf>
    <xf borderId="11" fillId="0" fontId="5" numFmtId="0" xfId="0" applyBorder="1" applyFont="1"/>
    <xf borderId="12" fillId="0" fontId="5" numFmtId="0" xfId="0" applyBorder="1" applyFont="1"/>
    <xf borderId="0" fillId="0" fontId="4" numFmtId="0" xfId="0" applyFont="1"/>
    <xf borderId="13" fillId="3" fontId="4" numFmtId="0" xfId="0" applyAlignment="1" applyBorder="1" applyFont="1">
      <alignment readingOrder="0"/>
    </xf>
    <xf borderId="6" fillId="4" fontId="3" numFmtId="0" xfId="0" applyBorder="1" applyFill="1" applyFont="1"/>
    <xf borderId="14" fillId="3" fontId="4" numFmtId="0" xfId="0" applyAlignment="1" applyBorder="1" applyFont="1">
      <alignment readingOrder="0"/>
    </xf>
    <xf borderId="15" fillId="0" fontId="5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2" fontId="1" numFmtId="0" xfId="0" applyAlignment="1" applyBorder="1" applyFont="1">
      <alignment readingOrder="0"/>
    </xf>
    <xf borderId="19" fillId="2" fontId="1" numFmtId="0" xfId="0" applyAlignment="1" applyBorder="1" applyFont="1">
      <alignment readingOrder="0"/>
    </xf>
    <xf borderId="20" fillId="2" fontId="1" numFmtId="0" xfId="0" applyAlignment="1" applyBorder="1" applyFont="1">
      <alignment readingOrder="0"/>
    </xf>
    <xf borderId="10" fillId="3" fontId="3" numFmtId="0" xfId="0" applyAlignment="1" applyBorder="1" applyFont="1">
      <alignment readingOrder="0"/>
    </xf>
    <xf borderId="11" fillId="0" fontId="3" numFmtId="0" xfId="0" applyBorder="1" applyFont="1"/>
    <xf borderId="21" fillId="0" fontId="3" numFmtId="0" xfId="0" applyBorder="1" applyFont="1"/>
    <xf borderId="9" fillId="0" fontId="3" numFmtId="0" xfId="0" applyBorder="1" applyFont="1"/>
    <xf borderId="6" fillId="0" fontId="6" numFmtId="0" xfId="0" applyBorder="1" applyFont="1"/>
    <xf borderId="22" fillId="0" fontId="3" numFmtId="0" xfId="0" applyBorder="1" applyFont="1"/>
    <xf borderId="1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21</xdr:row>
      <xdr:rowOff>66675</xdr:rowOff>
    </xdr:from>
    <xdr:ext cx="2886075" cy="2190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20.0"/>
    <col customWidth="1" min="3" max="4" width="8.71"/>
    <col customWidth="1" min="5" max="5" width="38.43"/>
    <col customWidth="1" min="6" max="6" width="13.29"/>
    <col customWidth="1" min="7" max="7" width="42.86"/>
    <col customWidth="1" min="8" max="26" width="8.71"/>
  </cols>
  <sheetData>
    <row r="2">
      <c r="A2" s="1" t="s">
        <v>0</v>
      </c>
      <c r="B2" s="2"/>
      <c r="E2" s="1" t="s">
        <v>1</v>
      </c>
      <c r="F2" s="2"/>
    </row>
    <row r="3">
      <c r="A3" s="3" t="s">
        <v>2</v>
      </c>
      <c r="B3" s="4"/>
      <c r="E3" s="5" t="s">
        <v>3</v>
      </c>
      <c r="F3" s="6">
        <v>500.0</v>
      </c>
    </row>
    <row r="4">
      <c r="A4" s="5" t="s">
        <v>4</v>
      </c>
      <c r="B4" s="6">
        <v>55.0</v>
      </c>
      <c r="E4" s="7" t="s">
        <v>5</v>
      </c>
      <c r="F4" s="6">
        <v>10.0</v>
      </c>
    </row>
    <row r="5">
      <c r="A5" s="5" t="s">
        <v>6</v>
      </c>
      <c r="B5" s="6">
        <v>9.81</v>
      </c>
      <c r="E5" s="5" t="s">
        <v>7</v>
      </c>
      <c r="F5" s="6">
        <v>100.0</v>
      </c>
    </row>
    <row r="6">
      <c r="A6" s="7" t="s">
        <v>8</v>
      </c>
      <c r="B6" s="6">
        <v>0.067</v>
      </c>
      <c r="E6" s="5" t="s">
        <v>9</v>
      </c>
      <c r="F6" s="6">
        <v>150.0</v>
      </c>
    </row>
    <row r="7">
      <c r="A7" s="7" t="s">
        <v>10</v>
      </c>
      <c r="B7" s="6">
        <v>0.081</v>
      </c>
      <c r="E7" s="8" t="s">
        <v>11</v>
      </c>
      <c r="F7" s="9">
        <f>F3/F4</f>
        <v>50</v>
      </c>
    </row>
    <row r="8">
      <c r="A8" s="10" t="s">
        <v>12</v>
      </c>
      <c r="B8" s="11">
        <v>45.0</v>
      </c>
      <c r="E8" s="8" t="s">
        <v>13</v>
      </c>
      <c r="F8" s="9">
        <f>F3/(F6-F5)</f>
        <v>10</v>
      </c>
    </row>
    <row r="9">
      <c r="A9" s="12" t="s">
        <v>14</v>
      </c>
      <c r="B9" s="6">
        <v>100.0</v>
      </c>
      <c r="E9" s="13" t="s">
        <v>15</v>
      </c>
      <c r="F9" s="14">
        <f>F4*(F6-F5)</f>
        <v>500</v>
      </c>
    </row>
    <row r="10">
      <c r="A10" s="12" t="s">
        <v>9</v>
      </c>
      <c r="B10" s="6">
        <v>150.0</v>
      </c>
    </row>
    <row r="11">
      <c r="A11" s="8" t="s">
        <v>16</v>
      </c>
      <c r="B11" s="15">
        <f>(B8)*(PI()/180)</f>
        <v>0.7853981634</v>
      </c>
      <c r="E11" s="16"/>
    </row>
    <row r="12">
      <c r="A12" s="17" t="s">
        <v>17</v>
      </c>
      <c r="B12" s="15">
        <f>((((B4*B5)/2)*B7)/(B6*SIN(B11)))</f>
        <v>461.2399488</v>
      </c>
      <c r="E12" s="1" t="s">
        <v>18</v>
      </c>
      <c r="F12" s="2"/>
    </row>
    <row r="13">
      <c r="A13" s="8" t="s">
        <v>19</v>
      </c>
      <c r="B13" s="9">
        <v>1.1</v>
      </c>
      <c r="E13" s="5" t="s">
        <v>20</v>
      </c>
      <c r="F13" s="18">
        <v>79.0</v>
      </c>
    </row>
    <row r="14">
      <c r="A14" s="8" t="s">
        <v>21</v>
      </c>
      <c r="B14" s="9">
        <f>B12*B13</f>
        <v>507.3639436</v>
      </c>
      <c r="E14" s="5" t="s">
        <v>22</v>
      </c>
      <c r="F14" s="18">
        <v>60.0</v>
      </c>
    </row>
    <row r="15">
      <c r="A15" s="19" t="s">
        <v>23</v>
      </c>
      <c r="B15" s="20">
        <f>B12/(B10-B9)</f>
        <v>9.224798975</v>
      </c>
      <c r="E15" s="5" t="s">
        <v>24</v>
      </c>
      <c r="F15" s="18">
        <f>F13+F14</f>
        <v>139</v>
      </c>
      <c r="G15" s="21" t="str">
        <f>IF(F15&lt;B10,"Spring satisfies length requirement","Spring doesn't satisfy length requirement")</f>
        <v>Spring satisfies length requirement</v>
      </c>
    </row>
    <row r="16">
      <c r="E16" s="5" t="s">
        <v>25</v>
      </c>
      <c r="F16" s="18">
        <v>9.397067</v>
      </c>
      <c r="G16" s="22" t="str">
        <f>IF(F16&gt;=B15,"Spring satisfies elasticity requirement","Spring doesn't satisfy elasticity requirement")</f>
        <v>Spring satisfies elasticity requirement</v>
      </c>
    </row>
    <row r="17">
      <c r="A17" s="23" t="s">
        <v>26</v>
      </c>
      <c r="B17" s="24" t="s">
        <v>2</v>
      </c>
      <c r="C17" s="25" t="s">
        <v>27</v>
      </c>
      <c r="E17" s="26" t="s">
        <v>28</v>
      </c>
      <c r="F17" s="27">
        <v>563.824</v>
      </c>
      <c r="G17" s="28" t="str">
        <f>IF(F17&gt;=B14,"Spring satisfies load requirement","Spring doesn't satisfy length requirement")</f>
        <v>Spring satisfies load requirement</v>
      </c>
    </row>
    <row r="18">
      <c r="A18" s="5" t="s">
        <v>29</v>
      </c>
      <c r="B18" s="29">
        <v>57.492</v>
      </c>
      <c r="C18" s="30">
        <f t="shared" ref="C18:C19" si="1">B18*9.807</f>
        <v>563.824044</v>
      </c>
    </row>
    <row r="19">
      <c r="A19" s="5" t="s">
        <v>30</v>
      </c>
      <c r="B19" s="29">
        <v>0.9582</v>
      </c>
      <c r="C19" s="30">
        <f t="shared" si="1"/>
        <v>9.3970674</v>
      </c>
    </row>
    <row r="20">
      <c r="A20" s="26" t="s">
        <v>31</v>
      </c>
      <c r="B20" s="31"/>
      <c r="C20" s="32">
        <f>B20*(PI()/180)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B2"/>
    <mergeCell ref="E2:F2"/>
    <mergeCell ref="A3:B3"/>
    <mergeCell ref="E12:F12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2023-05-05T17:54:12Z</dcterms:created>
  <dc:creator>Nautec</dc:creator>
</cp:coreProperties>
</file>