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workbookPr codeName="ThisWorkbook" defaultThemeVersion="166925"/>
  <mc:AlternateContent xmlns:mc="http://schemas.openxmlformats.org/markup-compatibility/2006">
    <mc:Choice Requires="x15">
      <x15ac:absPath xmlns:x15ac="http://schemas.microsoft.com/office/spreadsheetml/2010/11/ac" url="https://d.docs.live.net/9b2543a0f0bd66df/Documents/THESIS_PE/04 Project Profiles/ACTGM-ACTMM/"/>
    </mc:Choice>
  </mc:AlternateContent>
  <xr:revisionPtr revIDLastSave="738" documentId="8_{8EAEFEB2-5385-44E9-B363-4182D0C9972C}" xr6:coauthVersionLast="47" xr6:coauthVersionMax="47" xr10:uidLastSave="{1743D8F9-C4EC-4FB1-A34F-5F126543A38B}"/>
  <bookViews>
    <workbookView xWindow="-120" yWindow="-120" windowWidth="38640" windowHeight="21120" tabRatio="919" xr2:uid="{053E9FA8-840A-492A-B934-5ACC936BE6B7}"/>
  </bookViews>
  <sheets>
    <sheet name="Overall Results" sheetId="7" r:id="rId1"/>
    <sheet name="Weightings Selection" sheetId="14" r:id="rId2"/>
    <sheet name="References &amp; Benchmark Tables" sheetId="18" r:id="rId3"/>
    <sheet name="Indicator Assessment Template" sheetId="13" r:id="rId4"/>
    <sheet name="Benchmark Template" sheetId="9" r:id="rId5"/>
    <sheet name="Lookup Tables - DO NOT EDIT" sheetId="2" r:id="rId6"/>
  </sheets>
  <definedNames>
    <definedName name="_xlcn.WorksheetConnection_ACTGMv0.3.xlsmTable_Benchmarks1" hidden="1">Table_Benchmarks[]</definedName>
    <definedName name="_xlcn.WorksheetConnection_ACTGMv0.3.xlsmTable_BenchmarksToIndicators1" hidden="1">Table_BenchmarksToIndicators[]</definedName>
    <definedName name="_xlcn.WorksheetConnection_ACTGMv0.3.xlsmTable_DataRequests1" hidden="1">Table_DataRequests[]</definedName>
    <definedName name="_xlcn.WorksheetConnection_ACTGMv0.3.xlsmTable_Definitions1" hidden="1">Table_Definitions[]</definedName>
    <definedName name="_xlcn.WorksheetConnection_ACTGMv0.3.xlsmTable_DefinitionsToIndicators1" hidden="1">Table_DefinitionsToIndicators[]</definedName>
    <definedName name="_xlcn.WorksheetConnection_ACTGMv0.3.xlsmTable_Indicators1" hidden="1">Table_Indicators[]</definedName>
    <definedName name="_xlcn.WorksheetConnection_ACTGMv0.3.xlsmTable_Inputs1" hidden="1">Table_Inputs[]</definedName>
    <definedName name="_xlcn.WorksheetConnection_ACTGMv0.3.xlsmTable_Modules1" hidden="1">Table_Modules[]</definedName>
    <definedName name="_xlcn.WorksheetConnection_ACTGMv0.3.xlsmTable_Outputs1" hidden="1">Table_MaturityMatrixSubdimensions[]</definedName>
    <definedName name="_xlcn.WorksheetConnection_ACTGMv0.3.xlsmTable_References1" hidden="1">Table_References[]</definedName>
    <definedName name="_xlcn.WorksheetConnection_ACTGMv1.1.xlsmTable_Outputs1" hidden="1">Table_Outputs[]</definedName>
    <definedName name="_xlcn.WorksheetConnection_ACTGMv2.1.xlsmTable461" hidden="1">Table_DataExtracts</definedName>
    <definedName name="ListSheets">REPLACE(GET.WORKBOOK(1),1,FIND("]",GET.WORKBOOK(1)),"")</definedName>
  </definedNames>
  <calcPr calcId="191029"/>
  <pivotCaches>
    <pivotCache cacheId="4" r:id="rId7"/>
    <pivotCache cacheId="7" r:id="rId8"/>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46" name="Table_DataExtracts" connection="WorksheetConnection_ACTGM v2.1.xlsm!Table46"/>
          <x15:modelTable id="Table_Outputs 1" name="Table_Outputs" connection="WorksheetConnection_ACTGM v1.1.xlsm!Table_Outputs"/>
          <x15:modelTable id="Table_References" name="Table_References" connection="WorksheetConnection_ACTGM v0.3.xlsm!Table_References"/>
          <x15:modelTable id="Table_Outputs" name="Table_MaturityMatrixSubdimensions" connection="WorksheetConnection_ACTGM v0.3.xlsm!Table_Outputs"/>
          <x15:modelTable id="Table_Modules" name="Table_Modules" connection="WorksheetConnection_ACTGM v0.3.xlsm!Table_Modules"/>
          <x15:modelTable id="Table_Inputs" name="Table_Inputs" connection="WorksheetConnection_ACTGM v0.3.xlsm!Table_Inputs"/>
          <x15:modelTable id="Table_Indicators" name="Table_Indicators" connection="WorksheetConnection_ACTGM v0.3.xlsm!Table_Indicators"/>
          <x15:modelTable id="Table_DefinitionsToIndicators" name="Table_DefinitionsToIndicators" connection="WorksheetConnection_ACTGM v0.3.xlsm!Table_DefinitionsToIndicators"/>
          <x15:modelTable id="Table_Definitions" name="Table_Definitions" connection="WorksheetConnection_ACTGM v0.3.xlsm!Table_Definitions"/>
          <x15:modelTable id="Table_DataRequests" name="Table_DataRequests" connection="WorksheetConnection_ACTGM v0.3.xlsm!Table_DataRequests"/>
          <x15:modelTable id="Table_BenchmarksToIndicators" name="Table_BenchmarksToIndicators" connection="WorksheetConnection_ACTGM v0.3.xlsm!Table_BenchmarksToIndicators"/>
          <x15:modelTable id="Table_Benchmarks" name="Table_Benchmarks" connection="WorksheetConnection_ACTGM v0.3.xlsm!Table_Benchmarks"/>
        </x15:modelTables>
        <x15:modelRelationships>
          <x15:modelRelationship fromTable="Table_DataRequests" fromColumn="IndicatorID" toTable="Table_Indicators" toColumn="IndicatorID"/>
          <x15:modelRelationship fromTable="Table_Indicators" fromColumn="ModuleID" toTable="Table_Modules" toColumn="ModuleID"/>
          <x15:modelRelationship fromTable="Table_Inputs" fromColumn="IndicatorID" toTable="Table_Indicators" toColumn="IndicatorID"/>
          <x15:modelRelationship fromTable="Table_MaturityMatrixSubdimensions" fromColumn="IndicatorID" toTable="Table_Indicators" toColumn="IndicatorID"/>
          <x15:modelRelationship fromTable="Table_BenchmarksToIndicators" fromColumn="IndicatorID" toTable="Table_Indicators" toColumn="IndicatorID"/>
          <x15:modelRelationship fromTable="Table_BenchmarksToIndicators" fromColumn="BenchmarkID" toTable="Table_Benchmarks" toColumn="BenchmarkID"/>
          <x15:modelRelationship fromTable="Table_DefinitionsToIndicators" fromColumn="Term" toTable="Table_Definitions" toColumn="Term"/>
          <x15:modelRelationship fromTable="Table_DefinitionsToIndicators" fromColumn="IndicatorID" toTable="Table_Indicators" toColumn="IndicatorID"/>
          <x15:modelRelationship fromTable="Table_Outputs" fromColumn="IndicatorID" toTable="Table_Indicators" toColumn="IndicatorID"/>
          <x15:modelRelationship fromTable="Table_DataExtracts" fromColumn="Doc. Reference Number" toTable="Table_References" toColumn="ReferenceNumber"/>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9" i="14" l="1"/>
  <c r="B15" i="14" s="1"/>
  <c r="K6" i="14" s="1"/>
  <c r="B4" i="7" a="1"/>
  <c r="B4" i="7" s="1"/>
  <c r="K27" i="14"/>
  <c r="K26" i="14"/>
  <c r="K25" i="14"/>
  <c r="K24" i="14"/>
  <c r="B41" i="13"/>
  <c r="B42" i="13"/>
  <c r="A11" i="9"/>
  <c r="A9" i="9"/>
  <c r="A10" i="9"/>
  <c r="A12" i="9"/>
  <c r="A13" i="9"/>
  <c r="A8" i="9"/>
  <c r="C9" i="9"/>
  <c r="C10" i="9"/>
  <c r="C11" i="9"/>
  <c r="C12" i="9"/>
  <c r="C13" i="9"/>
  <c r="C8" i="9"/>
  <c r="B5" i="9"/>
  <c r="A5" i="9" s="1"/>
  <c r="B4" i="9"/>
  <c r="A4" i="9" s="1"/>
  <c r="B3" i="9"/>
  <c r="B1" i="7"/>
  <c r="A25" i="9" l="1"/>
  <c r="D25" i="9"/>
  <c r="C25" i="9"/>
  <c r="B25" i="9"/>
  <c r="B3" i="7"/>
  <c r="B6" i="7"/>
  <c r="B16" i="14"/>
  <c r="B12" i="14"/>
  <c r="B11" i="14"/>
  <c r="B13" i="14"/>
  <c r="B14" i="14"/>
  <c r="K5" i="14" s="1"/>
  <c r="A3" i="9"/>
  <c r="K11" i="14" l="1"/>
  <c r="K10" i="14"/>
  <c r="K4" i="14"/>
  <c r="K12" i="14"/>
  <c r="K9" i="14"/>
  <c r="AJ18" i="2" a="1"/>
  <c r="AJ17" i="2" a="1"/>
  <c r="AJ11" i="2" a="1"/>
  <c r="AJ32" i="2" a="1"/>
  <c r="AJ13" i="2" a="1"/>
  <c r="AJ23" i="2" a="1"/>
  <c r="AJ12" i="2" a="1"/>
  <c r="AJ20" i="2" a="1"/>
  <c r="AJ15" i="2" a="1"/>
  <c r="AJ24" i="2" a="1"/>
  <c r="AJ25" i="2" a="1"/>
  <c r="AJ19" i="2" a="1"/>
  <c r="AJ14" i="2" a="1"/>
  <c r="AJ28" i="2" a="1"/>
  <c r="AJ27" i="2" a="1"/>
  <c r="AJ26" i="2" a="1"/>
  <c r="AJ22" i="2" a="1"/>
  <c r="AJ31" i="2" a="1"/>
  <c r="AJ30" i="2" a="1"/>
  <c r="AJ34" i="2" a="1"/>
  <c r="AJ29" i="2" a="1"/>
  <c r="AJ29" i="2" l="1"/>
  <c r="AJ13" i="2"/>
  <c r="AJ28" i="2"/>
  <c r="AJ20" i="2"/>
  <c r="AJ12" i="2"/>
  <c r="AJ11" i="2"/>
  <c r="AJ31" i="2"/>
  <c r="AJ19" i="2"/>
  <c r="AJ34" i="2"/>
  <c r="AJ26" i="2"/>
  <c r="AJ18" i="2"/>
  <c r="AJ24" i="2"/>
  <c r="AJ27" i="2"/>
  <c r="AJ25" i="2"/>
  <c r="AJ17" i="2"/>
  <c r="AJ23" i="2"/>
  <c r="AJ15" i="2"/>
  <c r="AJ30" i="2"/>
  <c r="AJ22" i="2"/>
  <c r="AJ14" i="2"/>
  <c r="AJ32" i="2"/>
  <c r="A21" i="13"/>
  <c r="B34" i="13" a="1"/>
  <c r="B34" i="13" s="1"/>
  <c r="B35" i="13" a="1"/>
  <c r="B35" i="13" s="1"/>
  <c r="B36" i="13" a="1"/>
  <c r="B36" i="13" s="1"/>
  <c r="B32" i="13" a="1"/>
  <c r="B32" i="13" s="1"/>
  <c r="B33" i="13" a="1"/>
  <c r="B33" i="13" s="1"/>
  <c r="B31" i="13" a="1"/>
  <c r="B31" i="13" s="1"/>
  <c r="B30" i="13" a="1"/>
  <c r="B30" i="13" s="1"/>
  <c r="B29" i="13" a="1"/>
  <c r="B29" i="13" s="1"/>
  <c r="B28" i="13" a="1"/>
  <c r="B28" i="13" s="1"/>
  <c r="B27" i="13" a="1"/>
  <c r="B27" i="13" s="1"/>
  <c r="B26" i="13" a="1"/>
  <c r="B26" i="13" s="1"/>
  <c r="B25" i="13" a="1"/>
  <c r="B25" i="13" s="1"/>
  <c r="A22" i="13"/>
  <c r="A20" i="13"/>
  <c r="A19" i="13"/>
  <c r="M28" i="14" l="1"/>
  <c r="AC4" i="2"/>
  <c r="AC5" i="2"/>
  <c r="AC6" i="2"/>
  <c r="AC7" i="2"/>
  <c r="AC8" i="2"/>
  <c r="AC9" i="2"/>
  <c r="AC10" i="2"/>
  <c r="AC11" i="2"/>
  <c r="AC12" i="2"/>
  <c r="AC13" i="2"/>
  <c r="AC14" i="2"/>
  <c r="AC15" i="2"/>
  <c r="AC16" i="2"/>
  <c r="AC17" i="2"/>
  <c r="AC18" i="2"/>
  <c r="AC19" i="2"/>
  <c r="AC20" i="2"/>
  <c r="AC21" i="2"/>
  <c r="AC22" i="2"/>
  <c r="AC23" i="2"/>
  <c r="AC24" i="2"/>
  <c r="AC25" i="2"/>
  <c r="AC26" i="2"/>
  <c r="AC27" i="2"/>
  <c r="AC28" i="2"/>
  <c r="AC29" i="2"/>
  <c r="AC30" i="2"/>
  <c r="AC31" i="2"/>
  <c r="AC32" i="2"/>
  <c r="AC33" i="2"/>
  <c r="AC34" i="2"/>
  <c r="M4" i="14"/>
  <c r="M5" i="14"/>
  <c r="M6" i="14"/>
  <c r="M7" i="14"/>
  <c r="M8" i="14"/>
  <c r="M9" i="14"/>
  <c r="M10" i="14"/>
  <c r="M11" i="14"/>
  <c r="M12" i="14"/>
  <c r="M13" i="14"/>
  <c r="M14" i="14"/>
  <c r="M15" i="14"/>
  <c r="M16" i="14"/>
  <c r="M17" i="14"/>
  <c r="M18" i="14"/>
  <c r="M19" i="14"/>
  <c r="M20" i="14"/>
  <c r="M21" i="14"/>
  <c r="M22" i="14"/>
  <c r="M23" i="14"/>
  <c r="M24" i="14"/>
  <c r="M25" i="14"/>
  <c r="M26" i="14"/>
  <c r="M27" i="14"/>
  <c r="M29" i="14"/>
  <c r="M30" i="14"/>
  <c r="M31" i="14"/>
  <c r="M32" i="14"/>
  <c r="M33" i="14"/>
  <c r="M34" i="14"/>
  <c r="J4" i="14"/>
  <c r="J5" i="14"/>
  <c r="J6" i="14"/>
  <c r="J7" i="14"/>
  <c r="J8" i="14"/>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L4" i="14"/>
  <c r="L5" i="14"/>
  <c r="L6" i="14"/>
  <c r="L7" i="14"/>
  <c r="L8" i="14"/>
  <c r="L9" i="14"/>
  <c r="L10" i="14"/>
  <c r="L11" i="14"/>
  <c r="L12" i="14"/>
  <c r="L13" i="14"/>
  <c r="L14" i="14"/>
  <c r="L15" i="14"/>
  <c r="L16" i="14"/>
  <c r="L17" i="14"/>
  <c r="L18" i="14"/>
  <c r="L19" i="14"/>
  <c r="L20" i="14"/>
  <c r="L21" i="14"/>
  <c r="L22" i="14"/>
  <c r="L23" i="14"/>
  <c r="L24" i="14"/>
  <c r="L25" i="14"/>
  <c r="L26" i="14"/>
  <c r="L27" i="14"/>
  <c r="L28" i="14"/>
  <c r="L29" i="14"/>
  <c r="L30" i="14"/>
  <c r="L31" i="14"/>
  <c r="L32" i="14"/>
  <c r="L33" i="14"/>
  <c r="L34" i="14"/>
  <c r="I22" i="14"/>
  <c r="I23" i="14"/>
  <c r="I24" i="14"/>
  <c r="I25" i="14"/>
  <c r="I26" i="14"/>
  <c r="I27" i="14"/>
  <c r="I28" i="14"/>
  <c r="I29" i="14"/>
  <c r="I30" i="14"/>
  <c r="I31" i="14"/>
  <c r="I32" i="14"/>
  <c r="I33" i="14"/>
  <c r="I34" i="14"/>
  <c r="I4" i="14"/>
  <c r="I5" i="14"/>
  <c r="I6" i="14"/>
  <c r="I7" i="14"/>
  <c r="I8" i="14"/>
  <c r="I9" i="14"/>
  <c r="I10" i="14"/>
  <c r="I11" i="14"/>
  <c r="I12" i="14"/>
  <c r="I13" i="14"/>
  <c r="I14" i="14"/>
  <c r="I15" i="14"/>
  <c r="I16" i="14"/>
  <c r="I17" i="14"/>
  <c r="I18" i="14"/>
  <c r="I19" i="14"/>
  <c r="I20" i="14"/>
  <c r="I21" i="14"/>
  <c r="D63" i="13" a="1"/>
  <c r="D63" i="13" s="1"/>
  <c r="D64" i="13" a="1"/>
  <c r="D64" i="13" s="1"/>
  <c r="D65" i="13" a="1"/>
  <c r="D65" i="13" s="1"/>
  <c r="D62" i="13" a="1"/>
  <c r="D62" i="13" s="1"/>
  <c r="C63" i="13" a="1"/>
  <c r="C63" i="13" s="1"/>
  <c r="C64" i="13" a="1"/>
  <c r="C64" i="13" s="1"/>
  <c r="C65" i="13" a="1"/>
  <c r="C65" i="13" s="1"/>
  <c r="C62" i="13" a="1"/>
  <c r="C62" i="13" s="1"/>
  <c r="B63" i="13" a="1"/>
  <c r="B63" i="13" s="1"/>
  <c r="B64" i="13" a="1"/>
  <c r="B64" i="13" s="1"/>
  <c r="B65" i="13" a="1"/>
  <c r="B65" i="13" s="1"/>
  <c r="B62" i="13" a="1"/>
  <c r="B62" i="13" s="1"/>
  <c r="A63" i="13" a="1"/>
  <c r="A63" i="13" s="1"/>
  <c r="A64" i="13" a="1"/>
  <c r="A64" i="13" s="1"/>
  <c r="A65" i="13" a="1"/>
  <c r="A65" i="13" s="1"/>
  <c r="A62" i="13" a="1"/>
  <c r="A62" i="13" s="1"/>
  <c r="AJ33" i="2" a="1"/>
  <c r="AJ21" i="2" a="1"/>
  <c r="AJ33" i="2" l="1"/>
  <c r="AJ21" i="2"/>
  <c r="B44" i="13" l="1" a="1"/>
  <c r="B44" i="13" s="1"/>
  <c r="B45" i="13" s="1"/>
  <c r="B84" i="13"/>
  <c r="B83" i="13"/>
  <c r="C69" i="13" a="1"/>
  <c r="C69" i="13" s="1"/>
  <c r="B80" i="13"/>
  <c r="A80" i="13" s="1"/>
  <c r="AJ7" i="2" a="1"/>
  <c r="AJ8" i="2" a="1"/>
  <c r="AJ6" i="2" a="1"/>
  <c r="AJ5" i="2" a="1"/>
  <c r="AJ5" i="2" l="1"/>
  <c r="AK5" i="2" s="1"/>
  <c r="AJ7" i="2"/>
  <c r="AK7" i="2" s="1"/>
  <c r="AJ6" i="2"/>
  <c r="AK6" i="2" s="1"/>
  <c r="AJ8" i="2"/>
  <c r="AK8" i="2" s="1"/>
  <c r="AK20" i="2"/>
  <c r="AK12" i="2"/>
  <c r="AK19" i="2"/>
  <c r="AK11" i="2"/>
  <c r="AK18" i="2"/>
  <c r="AK17" i="2"/>
  <c r="AK15" i="2"/>
  <c r="AK14" i="2"/>
  <c r="AK13" i="2"/>
  <c r="C70" i="13" l="1" a="1"/>
  <c r="C70" i="13" s="1"/>
  <c r="C71" i="13" a="1"/>
  <c r="C71" i="13" s="1"/>
  <c r="C72" i="13" a="1"/>
  <c r="C72" i="13" s="1"/>
  <c r="C73" i="13" a="1"/>
  <c r="C73" i="13" s="1"/>
  <c r="C74" i="13" a="1"/>
  <c r="C74" i="13" s="1"/>
  <c r="C75" i="13" a="1"/>
  <c r="C75" i="13" s="1"/>
  <c r="C76" i="13" a="1"/>
  <c r="C76" i="13" s="1"/>
  <c r="C77" i="13" a="1"/>
  <c r="C77" i="13" s="1"/>
  <c r="C78" i="13" a="1"/>
  <c r="C78" i="13" s="1"/>
  <c r="B70" i="13" a="1"/>
  <c r="B70" i="13" s="1"/>
  <c r="E70" i="13" s="1" a="1"/>
  <c r="E70" i="13" s="1"/>
  <c r="B71" i="13" a="1"/>
  <c r="B71" i="13" s="1"/>
  <c r="E71" i="13" s="1" a="1"/>
  <c r="E71" i="13" s="1"/>
  <c r="B72" i="13" a="1"/>
  <c r="B72" i="13" s="1"/>
  <c r="E72" i="13" s="1" a="1"/>
  <c r="E72" i="13" s="1"/>
  <c r="B73" i="13" a="1"/>
  <c r="B73" i="13" s="1"/>
  <c r="E73" i="13" s="1" a="1"/>
  <c r="E73" i="13" s="1"/>
  <c r="B74" i="13" a="1"/>
  <c r="B74" i="13" s="1"/>
  <c r="E74" i="13" s="1" a="1"/>
  <c r="E74" i="13" s="1"/>
  <c r="B75" i="13" a="1"/>
  <c r="B75" i="13" s="1"/>
  <c r="E75" i="13" s="1" a="1"/>
  <c r="E75" i="13" s="1"/>
  <c r="B76" i="13" a="1"/>
  <c r="B76" i="13" s="1"/>
  <c r="E76" i="13" s="1" a="1"/>
  <c r="E76" i="13" s="1"/>
  <c r="B77" i="13" a="1"/>
  <c r="B77" i="13" s="1"/>
  <c r="E77" i="13" s="1" a="1"/>
  <c r="E77" i="13" s="1"/>
  <c r="B78" i="13" a="1"/>
  <c r="B78" i="13" s="1"/>
  <c r="E78" i="13" s="1" a="1"/>
  <c r="E78" i="13" s="1"/>
  <c r="B69" i="13" a="1"/>
  <c r="B69" i="13" s="1"/>
  <c r="A70" i="13" a="1"/>
  <c r="A70" i="13" s="1"/>
  <c r="A71" i="13" a="1"/>
  <c r="A71" i="13" s="1"/>
  <c r="A72" i="13" a="1"/>
  <c r="A72" i="13" s="1"/>
  <c r="A73" i="13" a="1"/>
  <c r="A73" i="13" s="1"/>
  <c r="A74" i="13" a="1"/>
  <c r="A74" i="13" s="1"/>
  <c r="A75" i="13" a="1"/>
  <c r="A75" i="13" s="1"/>
  <c r="A76" i="13" a="1"/>
  <c r="A76" i="13" s="1"/>
  <c r="A77" i="13" a="1"/>
  <c r="A77" i="13" s="1"/>
  <c r="A78" i="13" a="1"/>
  <c r="A78" i="13" s="1"/>
  <c r="A69" i="13" a="1"/>
  <c r="A69" i="13" s="1"/>
  <c r="A61" i="13"/>
  <c r="B15" i="13"/>
  <c r="A15" i="13" s="1"/>
  <c r="C48" i="13" a="1"/>
  <c r="C48" i="13" s="1"/>
  <c r="C49" i="13" a="1"/>
  <c r="C49" i="13" s="1"/>
  <c r="C50" i="13" a="1"/>
  <c r="C50" i="13" s="1"/>
  <c r="C51" i="13" a="1"/>
  <c r="C51" i="13" s="1"/>
  <c r="B49" i="13" a="1"/>
  <c r="B49" i="13" s="1"/>
  <c r="B50" i="13" a="1"/>
  <c r="B50" i="13" s="1"/>
  <c r="B51" i="13" a="1"/>
  <c r="B51" i="13" s="1"/>
  <c r="B52" i="13" a="1"/>
  <c r="B52" i="13" s="1"/>
  <c r="C52" i="13" a="1"/>
  <c r="C52" i="13" s="1"/>
  <c r="B53" i="13" a="1"/>
  <c r="B53" i="13" s="1"/>
  <c r="C53" i="13" a="1"/>
  <c r="C53" i="13" s="1"/>
  <c r="B54" i="13" a="1"/>
  <c r="B54" i="13" s="1"/>
  <c r="C54" i="13" a="1"/>
  <c r="C54" i="13" s="1"/>
  <c r="B55" i="13" a="1"/>
  <c r="B55" i="13" s="1"/>
  <c r="C55" i="13" a="1"/>
  <c r="C55" i="13" s="1"/>
  <c r="B56" i="13" a="1"/>
  <c r="B56" i="13" s="1"/>
  <c r="C56" i="13" a="1"/>
  <c r="C56" i="13" s="1"/>
  <c r="B57" i="13" a="1"/>
  <c r="B57" i="13" s="1"/>
  <c r="C57" i="13" a="1"/>
  <c r="C57" i="13" s="1"/>
  <c r="B58" i="13" a="1"/>
  <c r="B58" i="13" s="1"/>
  <c r="C58" i="13" a="1"/>
  <c r="C58" i="13" s="1"/>
  <c r="B59" i="13" a="1"/>
  <c r="B59" i="13" s="1"/>
  <c r="C59" i="13" a="1"/>
  <c r="C59" i="13" s="1"/>
  <c r="B48" i="13" a="1"/>
  <c r="B48" i="13" s="1"/>
  <c r="A49" i="13" a="1"/>
  <c r="A49" i="13" s="1"/>
  <c r="A50" i="13" a="1"/>
  <c r="A50" i="13" s="1"/>
  <c r="A51" i="13" a="1"/>
  <c r="A51" i="13" s="1"/>
  <c r="A52" i="13" a="1"/>
  <c r="A52" i="13" s="1"/>
  <c r="A53" i="13" a="1"/>
  <c r="A53" i="13" s="1"/>
  <c r="A54" i="13" a="1"/>
  <c r="A54" i="13" s="1"/>
  <c r="A55" i="13" a="1"/>
  <c r="A55" i="13" s="1"/>
  <c r="A56" i="13" a="1"/>
  <c r="A56" i="13" s="1"/>
  <c r="A57" i="13" a="1"/>
  <c r="A57" i="13" s="1"/>
  <c r="A58" i="13" a="1"/>
  <c r="A58" i="13" s="1"/>
  <c r="A59" i="13" a="1"/>
  <c r="A59" i="13" s="1"/>
  <c r="A48" i="13" a="1"/>
  <c r="A48" i="13" s="1"/>
  <c r="A47" i="13" s="1"/>
  <c r="E69" i="13" l="1" a="1"/>
  <c r="E69" i="13" s="1"/>
  <c r="B61" i="13"/>
  <c r="C61" i="13"/>
  <c r="D61" i="13"/>
  <c r="E61" i="13"/>
  <c r="F61" i="13"/>
  <c r="B47" i="13"/>
  <c r="C47" i="13"/>
  <c r="D47" i="13"/>
  <c r="E47" i="13"/>
  <c r="B39" i="13" l="1"/>
  <c r="B11" i="13"/>
  <c r="B5" i="13"/>
  <c r="B7" i="13"/>
  <c r="B4" i="13"/>
  <c r="B6" i="13"/>
  <c r="B16" i="13" l="1"/>
  <c r="B12" i="13"/>
  <c r="D32" i="2"/>
  <c r="D31" i="2"/>
  <c r="D30" i="2"/>
  <c r="A39" i="13" l="1"/>
  <c r="B13" i="13" l="1"/>
  <c r="AK27" i="2"/>
  <c r="AK34" i="2"/>
  <c r="AK26" i="2"/>
  <c r="AK32" i="2"/>
  <c r="AK24" i="2"/>
  <c r="AK30" i="2"/>
  <c r="AK22" i="2"/>
  <c r="AK33" i="2"/>
  <c r="AK25" i="2"/>
  <c r="AK31" i="2"/>
  <c r="AK29" i="2"/>
  <c r="AK21" i="2"/>
  <c r="AK23" i="2"/>
  <c r="AK28" i="2"/>
  <c r="AJ9" i="2" a="1"/>
  <c r="AJ10" i="2" a="1"/>
  <c r="AJ16" i="2" a="1"/>
  <c r="AJ9" i="2" l="1"/>
  <c r="AK9" i="2" s="1"/>
  <c r="AJ16" i="2"/>
  <c r="AK16" i="2" s="1"/>
  <c r="AJ10" i="2"/>
  <c r="AK10" i="2" s="1"/>
  <c r="AJ4" i="2" a="1"/>
  <c r="AJ4" i="2" l="1"/>
  <c r="AK4"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tc={838062F7-E08E-4AB0-B949-A03D55FB3C0E}</author>
  </authors>
  <commentList>
    <comment ref="M3" authorId="0" shapeId="0" xr:uid="{838062F7-E08E-4AB0-B949-A03D55FB3C0E}">
      <text>
        <t>[Threaded comment]
Your version of Excel allows you to read this threaded comment; however, any edits to it will get removed if the file is opened in a newer version of Excel. Learn more: https://go.microsoft.com/fwlink/?linkid=870924
Comment:
    L is the share of total direct emissions covered by sources categories that can be assessed using the locked-in indicator, see indicator 2.4 Locked-in Emissions for more information.
Reply:
    For module 1, the total of emissions to compute share only take into account scope (upstream/direct/downstream) for which materiality is superior to 10% or 10,000 tCO2eq.
Reply:
    For modules 2, 4 and 9, the presence of several possible weightings is explained by the fact that one indicator per module can be non-activated (indicator 2.4 for module 2, indicator 4.4 for module 4 and indicator 9.3 for module 9), thus impacting the weighting of the other indicators within the modules.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tc={0AD0ED9E-7A0A-4C1C-9F12-EB18AA01756E}</author>
    <author>tc={3E38A33B-51E8-450C-B6F0-3980EAE3E1F0}</author>
    <author>tc={5A34453D-BA35-4BFF-ADB2-E0DE4615E0AA}</author>
    <author>tc={67A2A451-034C-4890-BDBB-8F27AEE6DD4F}</author>
    <author>tc={3267A5B2-7003-4F48-A09B-623ABA14EAB6}</author>
  </authors>
  <commentList>
    <comment ref="AB3" authorId="0" shapeId="0" xr:uid="{0AD0ED9E-7A0A-4C1C-9F12-EB18AA01756E}">
      <text>
        <t>[Threaded comment]
Your version of Excel allows you to read this threaded comment; however, any edits to it will get removed if the file is opened in a newer version of Excel. Learn more: https://go.microsoft.com/fwlink/?linkid=870924
Comment:
    L is the share of total direct emissions covered by sources categories that can be assessed using the locked-in indicator, see indicator 2.4 Locked-in Emissions for more information.
Reply:
    For module 1, the total of emissions to compute share only take into account scope (upstream/direct/downstream) for which materiality is superior to 10% or 10,000 tCO2eq.
Reply:
    For modules 2, 4 and 9, the presence of several possible weightings is explained by the fact that one indicator per module can be non-activated (indicator 2.4 for module 2, indicator 4.4 for module 4 and indicator 9.3 for module 9), thus impacting the weighting of the other indicators within the modules.</t>
      </text>
    </comment>
    <comment ref="X4" authorId="1" shapeId="0" xr:uid="{3E38A33B-51E8-450C-B6F0-3980EAE3E1F0}">
      <text>
        <t>[Threaded comment]
Your version of Excel allows you to read this threaded comment; however, any edits to it will get removed if the file is opened in a newer version of Excel. Learn more: https://go.microsoft.com/fwlink/?linkid=870924
Comment:
    Change to Scope 1+2 like in ACTOG?</t>
      </text>
    </comment>
    <comment ref="X5" authorId="2" shapeId="0" xr:uid="{5A34453D-BA35-4BFF-ADB2-E0DE4615E0AA}">
      <text>
        <t>[Threaded comment]
Your version of Excel allows you to read this threaded comment; however, any edits to it will get removed if the file is opened in a newer version of Excel. Learn more: https://go.microsoft.com/fwlink/?linkid=870924
Comment:
    Change to Scope 1+2+3 like in ACTOG?</t>
      </text>
    </comment>
    <comment ref="X6" authorId="3" shapeId="0" xr:uid="{67A2A451-034C-4890-BDBB-8F27AEE6DD4F}">
      <text>
        <t>[Threaded comment]
Your version of Excel allows you to read this threaded comment; however, any edits to it will get removed if the file is opened in a newer version of Excel. Learn more: https://go.microsoft.com/fwlink/?linkid=870924
Comment:
    Change to Scope 1+2+3 like in ACTOG?</t>
      </text>
    </comment>
    <comment ref="AH12" authorId="4" shapeId="0" xr:uid="{3267A5B2-7003-4F48-A09B-623ABA14EAB6}">
      <text>
        <t>[Threaded comment]
Your version of Excel allows you to read this threaded comment; however, any edits to it will get removed if the file is opened in a newer version of Excel. Learn more: https://go.microsoft.com/fwlink/?linkid=870924
Comment:
    "In order to discover the calculation 
methodology, please refer to the detailed explanation presented in ACT Transport and ACT Real Estate methodologies"
Reply:
    If measuring locked-in emissions from buildings, use ACTREM. If measuring locked-in emissions from vehicles, use ACTTM.</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B736E54-DFDB-44CC-B670-5D2DD926E451}" keepAlive="1" name="Query - Table_DataExtracts" description="Connection to the 'Table_DataExtracts' query in the workbook." type="5" refreshedVersion="0" background="1" saveData="1">
    <dbPr connection="Provider=Microsoft.Mashup.OleDb.1;Data Source=$Workbook$;Location=Table_DataExtracts;Extended Properties=&quot;&quot;" command="SELECT * FROM [Table_DataExtracts]"/>
  </connection>
  <connection id="2" xr16:uid="{ACEE1BDF-63DF-4E1B-8147-A3A3C9B551E6}" keepAlive="1" name="ThisWorkbookDataModel" description="Data Model" type="5" refreshedVersion="7"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3" xr16:uid="{3635DF36-8AB3-4D03-A421-CC0DA1F8D6B7}" name="WorksheetConnection_ACTGM v0.3.xlsm!Table_Benchmarks" type="102" refreshedVersion="7" minRefreshableVersion="5">
    <extLst>
      <ext xmlns:x15="http://schemas.microsoft.com/office/spreadsheetml/2010/11/main" uri="{DE250136-89BD-433C-8126-D09CA5730AF9}">
        <x15:connection id="Table_Benchmarks">
          <x15:rangePr sourceName="_xlcn.WorksheetConnection_ACTGMv0.3.xlsmTable_Benchmarks1"/>
        </x15:connection>
      </ext>
    </extLst>
  </connection>
  <connection id="4" xr16:uid="{28F0CDC6-7348-44DE-80B3-DF25C0E51A46}" name="WorksheetConnection_ACTGM v0.3.xlsm!Table_BenchmarksToIndicators" type="102" refreshedVersion="7" minRefreshableVersion="5">
    <extLst>
      <ext xmlns:x15="http://schemas.microsoft.com/office/spreadsheetml/2010/11/main" uri="{DE250136-89BD-433C-8126-D09CA5730AF9}">
        <x15:connection id="Table_BenchmarksToIndicators">
          <x15:rangePr sourceName="_xlcn.WorksheetConnection_ACTGMv0.3.xlsmTable_BenchmarksToIndicators1"/>
        </x15:connection>
      </ext>
    </extLst>
  </connection>
  <connection id="5" xr16:uid="{713E9BCD-1656-4D8F-B9A1-5C3B65BBB99E}" name="WorksheetConnection_ACTGM v0.3.xlsm!Table_DataRequests" type="102" refreshedVersion="7" minRefreshableVersion="5">
    <extLst>
      <ext xmlns:x15="http://schemas.microsoft.com/office/spreadsheetml/2010/11/main" uri="{DE250136-89BD-433C-8126-D09CA5730AF9}">
        <x15:connection id="Table_DataRequests">
          <x15:rangePr sourceName="_xlcn.WorksheetConnection_ACTGMv0.3.xlsmTable_DataRequests1"/>
        </x15:connection>
      </ext>
    </extLst>
  </connection>
  <connection id="6" xr16:uid="{74354954-4529-4A6A-A96B-1DFCDABCDCF1}" name="WorksheetConnection_ACTGM v0.3.xlsm!Table_Definitions" type="102" refreshedVersion="7" minRefreshableVersion="5">
    <extLst>
      <ext xmlns:x15="http://schemas.microsoft.com/office/spreadsheetml/2010/11/main" uri="{DE250136-89BD-433C-8126-D09CA5730AF9}">
        <x15:connection id="Table_Definitions">
          <x15:rangePr sourceName="_xlcn.WorksheetConnection_ACTGMv0.3.xlsmTable_Definitions1"/>
        </x15:connection>
      </ext>
    </extLst>
  </connection>
  <connection id="7" xr16:uid="{0F5623DF-AA38-437A-A18F-0D577E7FAB4A}" name="WorksheetConnection_ACTGM v0.3.xlsm!Table_DefinitionsToIndicators" type="102" refreshedVersion="7" minRefreshableVersion="5">
    <extLst>
      <ext xmlns:x15="http://schemas.microsoft.com/office/spreadsheetml/2010/11/main" uri="{DE250136-89BD-433C-8126-D09CA5730AF9}">
        <x15:connection id="Table_DefinitionsToIndicators">
          <x15:rangePr sourceName="_xlcn.WorksheetConnection_ACTGMv0.3.xlsmTable_DefinitionsToIndicators1"/>
        </x15:connection>
      </ext>
    </extLst>
  </connection>
  <connection id="8" xr16:uid="{7B305F21-8978-4033-BB0D-168311808F5B}" name="WorksheetConnection_ACTGM v0.3.xlsm!Table_Indicators" type="102" refreshedVersion="7" minRefreshableVersion="5">
    <extLst>
      <ext xmlns:x15="http://schemas.microsoft.com/office/spreadsheetml/2010/11/main" uri="{DE250136-89BD-433C-8126-D09CA5730AF9}">
        <x15:connection id="Table_Indicators">
          <x15:rangePr sourceName="_xlcn.WorksheetConnection_ACTGMv0.3.xlsmTable_Indicators1"/>
        </x15:connection>
      </ext>
    </extLst>
  </connection>
  <connection id="9" xr16:uid="{E1ED9F43-B54A-4004-AEF1-F7ADA3455E10}" name="WorksheetConnection_ACTGM v0.3.xlsm!Table_Inputs" type="102" refreshedVersion="7" minRefreshableVersion="5">
    <extLst>
      <ext xmlns:x15="http://schemas.microsoft.com/office/spreadsheetml/2010/11/main" uri="{DE250136-89BD-433C-8126-D09CA5730AF9}">
        <x15:connection id="Table_Inputs">
          <x15:rangePr sourceName="_xlcn.WorksheetConnection_ACTGMv0.3.xlsmTable_Inputs1"/>
        </x15:connection>
      </ext>
    </extLst>
  </connection>
  <connection id="10" xr16:uid="{6D41C883-A3C8-4F28-97DA-D51AC426C882}" name="WorksheetConnection_ACTGM v0.3.xlsm!Table_Modules" type="102" refreshedVersion="7" minRefreshableVersion="5">
    <extLst>
      <ext xmlns:x15="http://schemas.microsoft.com/office/spreadsheetml/2010/11/main" uri="{DE250136-89BD-433C-8126-D09CA5730AF9}">
        <x15:connection id="Table_Modules">
          <x15:rangePr sourceName="_xlcn.WorksheetConnection_ACTGMv0.3.xlsmTable_Modules1"/>
        </x15:connection>
      </ext>
    </extLst>
  </connection>
  <connection id="11" xr16:uid="{56CFB8CE-3662-4E6B-9639-1D18E69A0676}" name="WorksheetConnection_ACTGM v0.3.xlsm!Table_Outputs" type="102" refreshedVersion="7" minRefreshableVersion="5">
    <extLst>
      <ext xmlns:x15="http://schemas.microsoft.com/office/spreadsheetml/2010/11/main" uri="{DE250136-89BD-433C-8126-D09CA5730AF9}">
        <x15:connection id="Table_Outputs">
          <x15:rangePr sourceName="_xlcn.WorksheetConnection_ACTGMv0.3.xlsmTable_Outputs1"/>
        </x15:connection>
      </ext>
    </extLst>
  </connection>
  <connection id="12" xr16:uid="{9CCC7B41-C926-4EE3-B62D-2990DA82E139}" name="WorksheetConnection_ACTGM v0.3.xlsm!Table_References" type="102" refreshedVersion="7" minRefreshableVersion="5">
    <extLst>
      <ext xmlns:x15="http://schemas.microsoft.com/office/spreadsheetml/2010/11/main" uri="{DE250136-89BD-433C-8126-D09CA5730AF9}">
        <x15:connection id="Table_References">
          <x15:rangePr sourceName="_xlcn.WorksheetConnection_ACTGMv0.3.xlsmTable_References1"/>
        </x15:connection>
      </ext>
    </extLst>
  </connection>
  <connection id="13" xr16:uid="{8D561CC5-48E1-41F8-BB0B-08796069A0F3}" name="WorksheetConnection_ACTGM v1.1.xlsm!Table_Outputs" type="102" refreshedVersion="7" minRefreshableVersion="5">
    <extLst>
      <ext xmlns:x15="http://schemas.microsoft.com/office/spreadsheetml/2010/11/main" uri="{DE250136-89BD-433C-8126-D09CA5730AF9}">
        <x15:connection id="Table_Outputs 1">
          <x15:rangePr sourceName="_xlcn.WorksheetConnection_ACTGMv1.1.xlsmTable_Outputs1"/>
        </x15:connection>
      </ext>
    </extLst>
  </connection>
  <connection id="14" xr16:uid="{FA1509A0-4FD7-4204-99F8-ED7F3FF77E47}" name="WorksheetConnection_ACTGM v2.1.xlsm!Table46" type="102" refreshedVersion="7" minRefreshableVersion="5">
    <extLst>
      <ext xmlns:x15="http://schemas.microsoft.com/office/spreadsheetml/2010/11/main" uri="{DE250136-89BD-433C-8126-D09CA5730AF9}">
        <x15:connection id="Table46">
          <x15:rangePr sourceName="_xlcn.WorksheetConnection_ACTGMv2.1.xlsmTable46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<sst xmlns="http://schemas.openxmlformats.org/spreadsheetml/2006/main" count="1461" uniqueCount="875">
  <si>
    <t>IndicatorID</t>
  </si>
  <si>
    <t>Weighting</t>
  </si>
  <si>
    <t>IndicatorName</t>
  </si>
  <si>
    <t>ModuleID</t>
  </si>
  <si>
    <t>M1</t>
  </si>
  <si>
    <t>ModuleName</t>
  </si>
  <si>
    <t>Targets</t>
  </si>
  <si>
    <t>ModuleWeighting</t>
  </si>
  <si>
    <t>Short Description</t>
  </si>
  <si>
    <t>Company policy on engagement with trade associations</t>
  </si>
  <si>
    <t>Oversight of climate change issues</t>
  </si>
  <si>
    <t>Climate change oversight capability</t>
  </si>
  <si>
    <t>Climate change management incentives</t>
  </si>
  <si>
    <t>Climate change scenario testing</t>
  </si>
  <si>
    <t>Strategy to influence suppliers to reduce their GHG emissions</t>
  </si>
  <si>
    <t>Activities to influence suppliers to reduce their GHG emissions</t>
  </si>
  <si>
    <t>Position on significant climate policies</t>
  </si>
  <si>
    <t>M2</t>
  </si>
  <si>
    <t>M3</t>
  </si>
  <si>
    <t>M4</t>
  </si>
  <si>
    <t>M5</t>
  </si>
  <si>
    <t>M6</t>
  </si>
  <si>
    <t>M7</t>
  </si>
  <si>
    <t>M8</t>
  </si>
  <si>
    <t>M9</t>
  </si>
  <si>
    <t>Management</t>
  </si>
  <si>
    <t>Time horizon of targets</t>
  </si>
  <si>
    <t>Trade associations supported do not have climate-negative activities or positions</t>
  </si>
  <si>
    <t>ModuleWeightingRationale</t>
  </si>
  <si>
    <t>IndicatorShortDescription</t>
  </si>
  <si>
    <t>A measure of the company’s historic target achievements and current progress towards active emission reduction targets. All the scopes of the company are considered. The ambition of the target is qualitatively assessed and is not included in the performance indicators.</t>
  </si>
  <si>
    <t>The company is not opposed to any significant climate relevant policy and/or supports climate friendly policies.</t>
  </si>
  <si>
    <t>BenchmarkParameter</t>
  </si>
  <si>
    <t>Score</t>
  </si>
  <si>
    <t>EI_C(Y_T)</t>
  </si>
  <si>
    <t>EI_C(Y_R)</t>
  </si>
  <si>
    <t>EI_B(Y_T)</t>
  </si>
  <si>
    <t>EI_B(Y_R)</t>
  </si>
  <si>
    <t>InputVariable</t>
  </si>
  <si>
    <t>InputVariableDescription</t>
  </si>
  <si>
    <t>RelevanceOfTheIndicator</t>
  </si>
  <si>
    <t>ScoringRationale</t>
  </si>
  <si>
    <t>Term</t>
  </si>
  <si>
    <t>Definition</t>
  </si>
  <si>
    <t>While ‘gap’ type scoring is preferred for any indicator where possible, this indicator only looks at past emissions, and would therefore require a different baseline in order to generate a gap method. Therefore, instead the two trends are compared. Another advantage of the trend analysis is that it does not require the use of a ‘business as usual’ pathway to anchor the data points and aid interpretation, as trends can be compared directly and a score can be directly correlated to the resulting ratio.</t>
  </si>
  <si>
    <t>Because of data availability and complexity, a direct measure of the outcome of such engagement is not very feasible at this time. It is often challenging to quantify the emission reduction potential and outcome of collaborative activities with the supply chain. Therefore, the approach of a maturity matrix allows the analyst to consider multiple dimensions of supplier engagement and assess them together towards a single score for all the activities related to Supplier Engagement.</t>
  </si>
  <si>
    <t>Because of data availability and complexity, a direct measure of the outcome of such engagement is not very feasible at this time. It is often challenging to quantify the emission reduction potential and outcome of collaborative activities with the supply chain. Therefore, the approach of a maturity matrix allows the analyst to consider multiple dimensions of supplier engagement and assess them together towards a single score for all the activities related to Client Engagement.</t>
  </si>
  <si>
    <t>Low carbon technologies</t>
  </si>
  <si>
    <t>Low carbon products &amp; services</t>
  </si>
  <si>
    <t>ReferenceNumber</t>
  </si>
  <si>
    <t>Source</t>
  </si>
  <si>
    <t>BenchmarkNotes</t>
  </si>
  <si>
    <t>BenchmarkIntensityMetric</t>
  </si>
  <si>
    <t>CB_(SC1+2+3)</t>
  </si>
  <si>
    <t>tCO_2e</t>
  </si>
  <si>
    <t>%</t>
  </si>
  <si>
    <t>InputVariableUnit</t>
  </si>
  <si>
    <t>(EI_C(Y_T)-EI_C(Y_R))/(EI_B(Y_T)-EI_B(Y_R))</t>
  </si>
  <si>
    <t>OutputSubdimensionWeighting</t>
  </si>
  <si>
    <t>OutputSubdimension</t>
  </si>
  <si>
    <t>OutputSubdimensionFormula</t>
  </si>
  <si>
    <t>ScoringConditions</t>
  </si>
  <si>
    <t>LEGEND:</t>
  </si>
  <si>
    <t>Heading</t>
  </si>
  <si>
    <t>Output Score</t>
  </si>
  <si>
    <t>Indicator Information</t>
  </si>
  <si>
    <t>Auto-filling</t>
  </si>
  <si>
    <t>ScoringFormula</t>
  </si>
  <si>
    <t>Definitions</t>
  </si>
  <si>
    <t>Inputs</t>
  </si>
  <si>
    <t>Output Subdimensions</t>
  </si>
  <si>
    <t>Score Calculation</t>
  </si>
  <si>
    <t>Target endpoint</t>
  </si>
  <si>
    <t>Intermediate horizons</t>
  </si>
  <si>
    <t>T_e</t>
  </si>
  <si>
    <t>LT</t>
  </si>
  <si>
    <t>The company’s target endpoint (Te) is equal to the longest time horizon among the company’s targets, minus the reporting year.</t>
  </si>
  <si>
    <t>[Long-term point] = 2050-[reporting year]</t>
  </si>
  <si>
    <t>ITG</t>
  </si>
  <si>
    <t>Intermediate target gaps (ITG). For how many years (between reporting year and the company's target endpoint (T_e)) does the company's intermediate targets (targets between reporting year and T_e) have gaps that are equal to or less than 5 years.</t>
  </si>
  <si>
    <t>E(t_(ref))</t>
  </si>
  <si>
    <t>T(t_(horizon))</t>
  </si>
  <si>
    <t>E(t_(horizon))</t>
  </si>
  <si>
    <t>Level of emissions of the company in the year the target was set.</t>
  </si>
  <si>
    <t>%time</t>
  </si>
  <si>
    <t>%complete</t>
  </si>
  <si>
    <t>(E(t_(ref))-E(t_(horizon)))/(E(t_(ref))-T(t_(horizon)))</t>
  </si>
  <si>
    <t>OutputSubdimensionConditions</t>
  </si>
  <si>
    <t xml:space="preserve">100% if ITG/T_e = 100%, 
80% if ITG/T_e &lt; 100%, 
60% if ITG/T_e =&lt; 80%, 
40% if ITG/T_e =&lt; 60%, 
20% if ITG/T_e =&lt; 40%, 
0% if ITG/T_e =&lt; 20% or ITG is undisclosed. </t>
  </si>
  <si>
    <t>[Target endpoint]*50%+[Intermediate horizons]*50%</t>
  </si>
  <si>
    <t>a ("achievement ratio")</t>
  </si>
  <si>
    <t>p ("progress ratio")</t>
  </si>
  <si>
    <t>For each previous emissions target the company set in the last ten years: T(t_(horizon)) is the target the company set (a given level of emissions at a given horizon year, now past).</t>
  </si>
  <si>
    <t>For each previous emissions target the company set in the last ten years: E(t_(horizon)) is the effective level of emissions reached by the company in the target horizon year.</t>
  </si>
  <si>
    <t>For each future emissions reduction target, percentage of time remaining.</t>
  </si>
  <si>
    <t>For each future emissions reduction target, percentage of reductions remaining to achieve the target.</t>
  </si>
  <si>
    <t>yr</t>
  </si>
  <si>
    <t>N/A</t>
  </si>
  <si>
    <t>CalculationType</t>
  </si>
  <si>
    <t>Input formula</t>
  </si>
  <si>
    <t>Input value</t>
  </si>
  <si>
    <t>Notes/comments</t>
  </si>
  <si>
    <t>Indicator &amp; Module Information</t>
  </si>
  <si>
    <t>Module Information</t>
  </si>
  <si>
    <t>75-100%*</t>
  </si>
  <si>
    <t>0-25%*</t>
  </si>
  <si>
    <t>MatrixSubdimension</t>
  </si>
  <si>
    <t>MatrixQuestion</t>
  </si>
  <si>
    <t>MatrixSubdimensionWeighting</t>
  </si>
  <si>
    <t>No offer</t>
  </si>
  <si>
    <t>BasicOption0%</t>
  </si>
  <si>
    <t>StandardOption25%</t>
  </si>
  <si>
    <t>AdvancedOption50%</t>
  </si>
  <si>
    <t>NextPracticeOption75%</t>
  </si>
  <si>
    <t>LowCarbonAlignedOption100%</t>
  </si>
  <si>
    <t>No one in charge of climate change issues</t>
  </si>
  <si>
    <t>Senior Manager/Officer closely related to decision-making structure within the company</t>
  </si>
  <si>
    <t>The benchmark case is that climate change is managed within the highest decision-making structure within the company. The company situation will be compared to the benchmark case, if it is similar then points will be awarded. 
The position at which climate change is managed within the company structure will be determined from the company data submission and accompanying evidence.</t>
  </si>
  <si>
    <t>Maturity Matrix</t>
  </si>
  <si>
    <t>MatrixDescription</t>
  </si>
  <si>
    <t>Not known</t>
  </si>
  <si>
    <t>Operational level (CSR level)</t>
  </si>
  <si>
    <t>Upper management level</t>
  </si>
  <si>
    <t>Matches highest level of responsibility as previously reported</t>
  </si>
  <si>
    <t>Measure of success</t>
  </si>
  <si>
    <t>No measure of success</t>
  </si>
  <si>
    <t>Measure of success is mainly qualitative</t>
  </si>
  <si>
    <t>SMART KPI: specific, measurable, acceptable, realistic, time bound.</t>
  </si>
  <si>
    <t>Measure of success is quantitative</t>
  </si>
  <si>
    <t>Does the plan comprise financial content? If it does, what type of content?</t>
  </si>
  <si>
    <t>Financial content in plan</t>
  </si>
  <si>
    <t>No financial content</t>
  </si>
  <si>
    <t>Financial projections, cost estimates or other estimates of financial viability are described but not quantified</t>
  </si>
  <si>
    <t>Financial projections, cost estimates or other estimates of financial viability are laid out OR short-term actions to start implementing plan are quantified in more detail</t>
  </si>
  <si>
    <t>Quantitative estimations of how the business will change in the future are included Costs associated with the plan (e.g. write-downs, site remediation, contract penalties, regulatory costs) are included</t>
  </si>
  <si>
    <t>Description of the major changes to the business is comprehensive, consistent, aligned with other indicators</t>
  </si>
  <si>
    <t>To what extent are business future considerations integrated in the plan?</t>
  </si>
  <si>
    <t>Future considerations</t>
  </si>
  <si>
    <t>Implications to future business noted but not discussed properly</t>
  </si>
  <si>
    <t>Contains actions the company expects to implement to make the transition a reality without any details</t>
  </si>
  <si>
    <t>Contains discussion certain current company elements that need to be changed to make the transition a reality</t>
  </si>
  <si>
    <t>Contains discussion of the potential portfolio of a future, low carbon ready company</t>
  </si>
  <si>
    <t>Contains one or more elaborate outlines of how the far-future company could look like in terms of physical assets and business model</t>
  </si>
  <si>
    <t>To what extent short term considerations and remedial actions are integrated in the plan?</t>
  </si>
  <si>
    <t>Current considerations and plans</t>
  </si>
  <si>
    <t>Short-term considerations and remedial actions can be discussed but are not integrated in the plan</t>
  </si>
  <si>
    <t>List of short-term considerations and remedial actions integrated in the plan</t>
  </si>
  <si>
    <t>Contains details of actions the company realistically expects to implement (and these actions are relevant and realistic)</t>
  </si>
  <si>
    <t>Transition plan scope, consistency, analysis</t>
  </si>
  <si>
    <t>What is the scope of the plan?</t>
  </si>
  <si>
    <t>Transition covers entire business and is specific to it, with proper scoping, consistency and proper analysis</t>
  </si>
  <si>
    <t>What is the time horizon of the plan?</t>
  </si>
  <si>
    <t>Transition timescale</t>
  </si>
  <si>
    <t>Indicator Calculation (Quantitative)</t>
  </si>
  <si>
    <t>Indicator Calculation (Qualitative)</t>
  </si>
  <si>
    <t>Rationale</t>
  </si>
  <si>
    <t>Who is entitled to benefit?</t>
  </si>
  <si>
    <t>Any other answer</t>
  </si>
  <si>
    <t>Executive</t>
  </si>
  <si>
    <t>Senior executive</t>
  </si>
  <si>
    <t>Board chairman - Board/Executive board - Director on board - Corporate executive team - Chief Executive Officer (CEO) - Chief Operating Officer (COO) - Chief Financial Officer (CFO) - All employees</t>
  </si>
  <si>
    <t>Type of incentives</t>
  </si>
  <si>
    <t>Other non-monetary reward</t>
  </si>
  <si>
    <t>Monetary reward</t>
  </si>
  <si>
    <t>Incentivized performance indicator</t>
  </si>
  <si>
    <t>No targets incentivized</t>
  </si>
  <si>
    <t>Behaviour change related indicator or other specification</t>
  </si>
  <si>
    <t>Efficiency project, Efficiency target, Environmental criteria included in purchases, Supply chain engagement, or other specification</t>
  </si>
  <si>
    <t>Emissions reduction project, Emissions reduction target, Energy reduction project, Energy reduction target, or other specification</t>
  </si>
  <si>
    <t>What is the scope of the scenario testing?</t>
  </si>
  <si>
    <t>Boundary</t>
  </si>
  <si>
    <t>Large element not included</t>
  </si>
  <si>
    <t>Large element included</t>
  </si>
  <si>
    <t>Small element not included</t>
  </si>
  <si>
    <t>Small element included</t>
  </si>
  <si>
    <t>Covers entire boundary of the company</t>
  </si>
  <si>
    <t>Timescale</t>
  </si>
  <si>
    <t>Results</t>
  </si>
  <si>
    <t>Conditions considered</t>
  </si>
  <si>
    <t>What is the time horizon of the scenario testing?</t>
  </si>
  <si>
    <t>Are the results in qualitative/ quantitative/ financial terms?</t>
  </si>
  <si>
    <t>What are the types of changing conditions considered?</t>
  </si>
  <si>
    <t>From present to future</t>
  </si>
  <si>
    <t>Expressed in qualitative terms</t>
  </si>
  <si>
    <t>Considers no particular changing conditions</t>
  </si>
  <si>
    <t>From present to 2020</t>
  </si>
  <si>
    <t>Considers a narrow range of different changes in conditions.</t>
  </si>
  <si>
    <t>From present to 2025</t>
  </si>
  <si>
    <t>Expressed in financial terms</t>
  </si>
  <si>
    <t>From present to 2035</t>
  </si>
  <si>
    <t>Expressed in financial terms and results are translated into value-at-risk</t>
  </si>
  <si>
    <t>Considers changing climate conditions in combination with changes in operating conditions</t>
  </si>
  <si>
    <t>Expressed as value-at-risk</t>
  </si>
  <si>
    <t>To what extent GHG emissions reduction issues are integrated in engagement with suppliers?</t>
  </si>
  <si>
    <t>What action levers are used by the company to encourage suppliers to develop low_x0002_carbon offer</t>
  </si>
  <si>
    <t>What is the scope of the action levers used?</t>
  </si>
  <si>
    <t>To what extent carbon issues are integrated in the selection process of suppliers?</t>
  </si>
  <si>
    <t>Consideration of reduction targets</t>
  </si>
  <si>
    <t>Use of action levers</t>
  </si>
  <si>
    <t>Scope</t>
  </si>
  <si>
    <t>Suppliers selection process</t>
  </si>
  <si>
    <t>No consideration</t>
  </si>
  <si>
    <t>No action levers used</t>
  </si>
  <si>
    <t>No strategy applied to any suppliers</t>
  </si>
  <si>
    <t>No selection of suppliers based on environmental criteria No change in suppliers’ base</t>
  </si>
  <si>
    <t>CSR clause included in engagements with suppliers. Means commitment included in contracts</t>
  </si>
  <si>
    <t>Strategy applied to few large suppliers</t>
  </si>
  <si>
    <t>Selection of suppliers based on at least one environmental criterion No change in suppliers’ base</t>
  </si>
  <si>
    <t>Strategy applied to most large suppliers</t>
  </si>
  <si>
    <t>No change in suppliers’ base Selection of suppliers with low-carbon alternatives</t>
  </si>
  <si>
    <t>CSR clause with quantified GHG emissions reduction included in engagement s with suppliers. Results commitment in contracts. Regular reporting</t>
  </si>
  <si>
    <t>Strategy applied to all large suppliers and few small suppliers</t>
  </si>
  <si>
    <t>Use of several action levers (awareness campaign, compensation, purchasing rule, etc.). Regular audits of the supplier by the purchaser or a representative</t>
  </si>
  <si>
    <t>Strategy applied to all of suppliers</t>
  </si>
  <si>
    <t>How the company encourage suppliers to reduce their GHG emissions?</t>
  </si>
  <si>
    <t>Does the company develop a low-carbon demand?</t>
  </si>
  <si>
    <t>Suppliers GHG emissions</t>
  </si>
  <si>
    <t>Low-carbon offer of suppliers</t>
  </si>
  <si>
    <t>No activity</t>
  </si>
  <si>
    <t>No green purchase</t>
  </si>
  <si>
    <t>Company requires suppliers to sign a code of conduct (or similar) and/or to provide data regarding their environmental performance (for audited suppliers). Means-driven commitment</t>
  </si>
  <si>
    <t>Company assists suppliers to reduce their GHG emissions</t>
  </si>
  <si>
    <t>Company partners with large suppliers to define common GHG emissions reduction plan</t>
  </si>
  <si>
    <t>Company purchases low-carbon products/equipment/ services Company partners with suppliers to develop low-carbon products/services</t>
  </si>
  <si>
    <t>Company contributes in GHG emissions reduction along its value chain through close partnerships with suppliers</t>
  </si>
  <si>
    <t>To what extent GHG emissions reduction issues are integrated in engagement with clients?</t>
  </si>
  <si>
    <t>What action levers are used by the company to encourage clients to buy low-carbon products/ services?</t>
  </si>
  <si>
    <t>Considerati on of reduction targets</t>
  </si>
  <si>
    <t>Influence on clients</t>
  </si>
  <si>
    <t>No strategy</t>
  </si>
  <si>
    <t>GHG emissions reduction included in engagement with clients Means-driven commitment</t>
  </si>
  <si>
    <t>Quantified GHG emissions reduction included in engagement with clients</t>
  </si>
  <si>
    <t>Quantified GHG emissions reduction included as priority in engagements with clients</t>
  </si>
  <si>
    <t>Passive approach</t>
  </si>
  <si>
    <t>Use of one action lever (awareness campaign, compensation, purchasing rule, etc.) Provision of documents and tools by the lessor</t>
  </si>
  <si>
    <t>Only large clients (represent 20% of revenues in total)</t>
  </si>
  <si>
    <t>Use of several action levers (awareness campaign, compensation, purchasing rule, etc.) Provision of documents and tools</t>
  </si>
  <si>
    <t>Majority of clients (represent more than 60% of total revenues)</t>
  </si>
  <si>
    <t>Use of several action levers (awareness campaign, compensation, purchasing rule, etc.) Contribution to shift demand towards low-carbon products/services</t>
  </si>
  <si>
    <t>All clients (represent more than 90% of total revenues)</t>
  </si>
  <si>
    <t>Clients GHG emissions</t>
  </si>
  <si>
    <t>Low-carbon products/ services</t>
  </si>
  <si>
    <t>How does the company encourage clients to reduce their GHG emissions?</t>
  </si>
  <si>
    <t>Does the company promote low-carbon solutions to its clients?</t>
  </si>
  <si>
    <t>No engagement</t>
  </si>
  <si>
    <t>Company promotes products/services with lower carbon footprint but no data reported Company defines means-driven commitment</t>
  </si>
  <si>
    <t>Company assists clients to reduce their GHG emissions</t>
  </si>
  <si>
    <t>The company promotes its low-carbon offer through marketing and communication channels</t>
  </si>
  <si>
    <t>Company partners with large clients to define common GHG emissions reduction plan Provision of documents and tools Multi-party working group with annual meeting at least</t>
  </si>
  <si>
    <t>Company contributes in GHG emissions reduction along its value chain through close partnerships with clients</t>
  </si>
  <si>
    <t>Does not cover the entire company or all group memberships. Is not publicly available.</t>
  </si>
  <si>
    <t>Does not cover the entire company or all group memberships. Is publicly available.</t>
  </si>
  <si>
    <t>Covers the entire company and its activities, and all group memberships and associations, but not publicly available</t>
  </si>
  <si>
    <t>Covers the entire company and its activities, and all group memberships and associations. Public policy is publicly available</t>
  </si>
  <si>
    <t>No process to review trade associations positions</t>
  </si>
  <si>
    <t>A process to monitor and review trade association positions exists but is not necessarily implemented</t>
  </si>
  <si>
    <t>A process to monitor and review trade association positions exists and is well implemented</t>
  </si>
  <si>
    <t>A process to monitor and review trade association positions exists and is well implemented at a high level of the organization</t>
  </si>
  <si>
    <t>A process to monitor and review trade associations positions exists. Responsibility for oversight of the policy lies at top level of the organization</t>
  </si>
  <si>
    <t>No mention of this element</t>
  </si>
  <si>
    <t>Sets out what action is to be taken in the case of inconsistencies</t>
  </si>
  <si>
    <t>Option to terminate membership of the association</t>
  </si>
  <si>
    <t>Option of publicly opposing or actively countering the association position</t>
  </si>
  <si>
    <t>Oversight</t>
  </si>
  <si>
    <t>Action plan</t>
  </si>
  <si>
    <t>What is the scope covered by the engagement policy? Is the policy publicly available?</t>
  </si>
  <si>
    <t>Does the company have a review process of trade associations?</t>
  </si>
  <si>
    <t>Does the company have an action plan regarding engagement with trade associations?</t>
  </si>
  <si>
    <t>Does the company support trade associations that have climate negative activities/positions?</t>
  </si>
  <si>
    <t>Company is on the board or provides funding beyond membership to trade associations that have climate-negative activities or positions.</t>
  </si>
  <si>
    <t>The company is not on the board or providing funding beyond membership of any trade associations that have climate-negative activities or positions. Company can be member.</t>
  </si>
  <si>
    <t>Company is not a member of any trade associations that have climate negative activities or positions</t>
  </si>
  <si>
    <t>What is the position of the company on significant climate policies?</t>
  </si>
  <si>
    <t>Reported direct opposition to climate policy can be found (third-party claims are found)</t>
  </si>
  <si>
    <t>No reported direct opposition to climate policy</t>
  </si>
  <si>
    <t>Publicly supports significant climate policies</t>
  </si>
  <si>
    <t>Publicly commits to international low-carbon commitments Leads sectoral/cross-sectoral initiatives against climate change* (founding member/main sponsor/spokesperson of the initiative)</t>
  </si>
  <si>
    <t>Does the company partner and support local authorities in territory emissions reduction?</t>
  </si>
  <si>
    <t>No evidence that the company is collaborating with local authorities on emissions reductions other than respecting its contractual engagement, if any or Third-party claims are found showing that the company is not complying with local climate policies</t>
  </si>
  <si>
    <t>The company is proactive on emissions reduction of the territory through established dialogue with local public authorities to design future climate policies enforcement</t>
  </si>
  <si>
    <t>The company dialogues with local public authorities to design future climate policies enforcement, and participates in pilot programs to test or develop such policies on the territory</t>
  </si>
  <si>
    <t>The company implements on a large-scale climate policy previously designed in collaboration with local authorities and tested through pilot programs on the territory. The company also shows willingness to replicate such initiatives in other areas.</t>
  </si>
  <si>
    <t>40 – 75% of the product portfolio is defined low-carbon products or services and the company has a public timeline to align its product portfolio as 100% low-carbon.</t>
  </si>
  <si>
    <t>Identification of new low-carbon business model</t>
  </si>
  <si>
    <t>Profitability of business model</t>
  </si>
  <si>
    <t>Size of business model</t>
  </si>
  <si>
    <t>Growth potential of business model</t>
  </si>
  <si>
    <t>Deployment schedule of business model</t>
  </si>
  <si>
    <t>No new low-carbon business model identified (new company projects all correspond to existing activities)</t>
  </si>
  <si>
    <t>Non- estimated or in a very early stage of development (research or conception stage)</t>
  </si>
  <si>
    <t>Non- estimated</t>
  </si>
  <si>
    <t>Non- estimated or exploration of the business model interrupted</t>
  </si>
  <si>
    <t>Non- scheduled</t>
  </si>
  <si>
    <t>Company has identified need to decarbonize and is investigating a new business model through scenario analysis</t>
  </si>
  <si>
    <t>Mature business model but non- profitable or in a development stage (prototype / demonstration or test)</t>
  </si>
  <si>
    <t>Limited size of business for the company (few FTE or time dedicated, small turnover, few revenues expected, etc.)</t>
  </si>
  <si>
    <t>Scheduling next development steps</t>
  </si>
  <si>
    <t>Deployment scheduled with a 2 years horizon or less</t>
  </si>
  <si>
    <t>New low-carbon business model was identified and is being implemented</t>
  </si>
  <si>
    <t>Mature and profitable business model</t>
  </si>
  <si>
    <t>Substantial size of market for the company (significant number or FTE or dedicated hours, great turnover, great anticipated profitability, etc.)</t>
  </si>
  <si>
    <t>Scheduling the expansion of the target or size of the business model</t>
  </si>
  <si>
    <t>Deployment scheduled with a 2 years horizon or more</t>
  </si>
  <si>
    <t>What is the share of low-carbon client</t>
  </si>
  <si>
    <t>Below 20%</t>
  </si>
  <si>
    <t>Between 20% and 40%</t>
  </si>
  <si>
    <t>Between 40% and 60%</t>
  </si>
  <si>
    <t>Between 60% and 80%</t>
  </si>
  <si>
    <t>Above 80%</t>
  </si>
  <si>
    <t>FinalScore</t>
  </si>
  <si>
    <t>WeightedFinalScore</t>
  </si>
  <si>
    <t>Trend score:</t>
  </si>
  <si>
    <t>Base year</t>
  </si>
  <si>
    <t>BenchmarkID</t>
  </si>
  <si>
    <t>BK1</t>
  </si>
  <si>
    <t>BK2</t>
  </si>
  <si>
    <t>BK3</t>
  </si>
  <si>
    <t>BK4</t>
  </si>
  <si>
    <t>Benchmark Information</t>
  </si>
  <si>
    <t>From the ACT Generic Methodology V1.1</t>
  </si>
  <si>
    <t>GE 1.1</t>
  </si>
  <si>
    <t>GE 1.2</t>
  </si>
  <si>
    <t>GE 1.3</t>
  </si>
  <si>
    <t>GE 1.4</t>
  </si>
  <si>
    <t>GE 1.5</t>
  </si>
  <si>
    <t>Reporting year</t>
  </si>
  <si>
    <t>Target year</t>
  </si>
  <si>
    <t>Percentage of reduction target from base year in absolute emissions</t>
  </si>
  <si>
    <t>Percentage of reduction target from base year in emissions intensity</t>
  </si>
  <si>
    <t>GE 2.1</t>
  </si>
  <si>
    <t>GE 2.2</t>
  </si>
  <si>
    <t>GE 2.3</t>
  </si>
  <si>
    <t>Average share of low-carbon CAPEX (out of total CAPEX) for the next 3 years</t>
  </si>
  <si>
    <t>GE 2.4</t>
  </si>
  <si>
    <t>Building portfolio: average carbon intensity of building owned, in the past 5 years and renovation planned.</t>
  </si>
  <si>
    <t>GE 3.1</t>
  </si>
  <si>
    <t>R&amp;D costs/investments in climate change mitigation technologies of the company.</t>
  </si>
  <si>
    <t>Total R&amp;D costs/investments of the company.</t>
  </si>
  <si>
    <t>GE 3.2</t>
  </si>
  <si>
    <t>Patenting activity in climate change mitigation technologies of the company over the last 5 years.</t>
  </si>
  <si>
    <t>Total patenting activity of the company over the last 5 years</t>
  </si>
  <si>
    <t>GE 4.1</t>
  </si>
  <si>
    <t>Intervention on products/service reporting tool</t>
  </si>
  <si>
    <t>GE 4.2</t>
  </si>
  <si>
    <t>GE 4.3</t>
  </si>
  <si>
    <t>Share of turnover generated by low-carbon products (out of total turnover) at Y-5, Y and Y+5</t>
  </si>
  <si>
    <t>GE 4.4</t>
  </si>
  <si>
    <t>Information on subcontractors (projected emissions, activity, time horizon investments, low-carbon vehicles actions for emissions reduction)</t>
  </si>
  <si>
    <t>GE 5.1</t>
  </si>
  <si>
    <t>Environmental policy and details regarding governance</t>
  </si>
  <si>
    <t>GE 5.2</t>
  </si>
  <si>
    <t>GE 5.3</t>
  </si>
  <si>
    <t>GE 5.4</t>
  </si>
  <si>
    <t>Management incentives</t>
  </si>
  <si>
    <t>GE 5.5</t>
  </si>
  <si>
    <t>Scenario testing</t>
  </si>
  <si>
    <t>GE 6.1</t>
  </si>
  <si>
    <t>Methods of supplier engagement, strategy to prioritizing supplier engagements and measures of success</t>
  </si>
  <si>
    <t>Number of suppliers engaged and proportion of total spend</t>
  </si>
  <si>
    <t>Data on suppliers’ GHG emissions and climate change strategies</t>
  </si>
  <si>
    <t>GE 6.2</t>
  </si>
  <si>
    <t>List of initiatives implemented to influence suppliers to reduce their GHG emissions, green purchase policy or track record, supplier code of conduct</t>
  </si>
  <si>
    <t>GE 7.1</t>
  </si>
  <si>
    <t>Strategy to influence clients GHG emissions</t>
  </si>
  <si>
    <t>% of products/services</t>
  </si>
  <si>
    <t>Data on customers’ choices and preferences towards reducing GHG emissions</t>
  </si>
  <si>
    <t>GE 7.2</t>
  </si>
  <si>
    <t>GE 8.1</t>
  </si>
  <si>
    <t>Public climate change policy positions</t>
  </si>
  <si>
    <t>Description of this policy (scope &amp; boundaries, responsibilities, process to monitor and review)</t>
  </si>
  <si>
    <t>Trade associations that are likely to take a position on climate change legislation</t>
  </si>
  <si>
    <t>GE 8.2</t>
  </si>
  <si>
    <t>GE 8.3</t>
  </si>
  <si>
    <t>Position of the company on significant climate policies (public statements, etc.).</t>
  </si>
  <si>
    <t>GE 8.4</t>
  </si>
  <si>
    <t>GE 9.1</t>
  </si>
  <si>
    <t>% of company activities that need to be decarbonized</t>
  </si>
  <si>
    <t>GE 9.2</t>
  </si>
  <si>
    <t>New low-carbon business model</t>
  </si>
  <si>
    <t>GE 9.3</t>
  </si>
  <si>
    <t>The company’s share of product/service use by final low carbon products / activity.</t>
  </si>
  <si>
    <t>IndicatorWeightingFormula</t>
  </si>
  <si>
    <t>Alignment of direct emissions reduction targets</t>
  </si>
  <si>
    <t>Variable based on weighting scheme tool</t>
  </si>
  <si>
    <t>Share direct emissions * 12%</t>
  </si>
  <si>
    <t>A measure of the alignment of the company’s direct emissions reduction targets with their low-carbon benchmark pathway. The indicator will identify the gap between the company’s targets and the low-carbon benchmark pathway, which is expressed as the company’s commitment gap.</t>
  </si>
  <si>
    <t>Alignment of upstream indirect emissions reduction targets</t>
  </si>
  <si>
    <t>Share upstream emissions * 12%</t>
  </si>
  <si>
    <t>A measure of the alignment of the company’s upstream emissions reduction targets with their low-carbon benchmark pathway. The indicator will identify the gap between the company’s targets and the low-carbon benchmark pathway, which is expressed as the company’s commitment gap.</t>
  </si>
  <si>
    <t>Alignment of downstream indirect emissions reduction targets</t>
  </si>
  <si>
    <t>Share downstream emissions * 12%</t>
  </si>
  <si>
    <t>A measure of the alignment of the company’s downstream emissions reduction targets with their low-carbon benchmark pathway. The indicator will identify the gap between the company’s targets and the low-carbon benchmark pathway, which is expressed as the company’s commitment gap.</t>
  </si>
  <si>
    <t>Fixed weight</t>
  </si>
  <si>
    <t>A measure of the time horizons of company targets. The ideal set of targets is forward looking enough to include a long-time horizon that includes the majority of a company’s asset lifetimes, but also includes short-term targets that incentivize action in the present.</t>
  </si>
  <si>
    <t>Achievement of past and present targets</t>
  </si>
  <si>
    <t>Trend in past emissions intensity from material investments</t>
  </si>
  <si>
    <t>This metric assesses the alignment of the company’s recent direct emission intensity trend for emissions within the boundaries with the trend of its decarbonization pathway. The recent emission intensity trend is computed over a 5-year period to the reporting year (reporting year minus 5 years).</t>
  </si>
  <si>
    <t>Trend in future emissions intensity from material investments</t>
  </si>
  <si>
    <t>This metric assesses the alignment of the company’s recent direct emission intensity trend for emissions within the boundaries with the trend of its decarbonization pathway. The company emission intensity trend is computed over a 5 year period from the reporting year (reporting year plus 5 years).</t>
  </si>
  <si>
    <t>Share of low-carbon CAPEX</t>
  </si>
  <si>
    <t>An analysis of the share of CAPEX invested in Low-Carbon &amp; Mitigation technologies.</t>
  </si>
  <si>
    <t>Locked-in emissions</t>
  </si>
  <si>
    <t>Variable based on other questions</t>
  </si>
  <si>
    <t>Measure of the emissions implied by the company assets portfolio. Locked-in emissions are compared to a theoretical portfolio with a similar locked activity per year and benchmark emission intensity.</t>
  </si>
  <si>
    <t>R&amp;D in low-carbon technologies</t>
  </si>
  <si>
    <t>0%-2.5%</t>
  </si>
  <si>
    <t>A measure of the ratio of R&amp;D costs/investments in low-carbon technologies. The indicator identifies the ratio between the company’s R&amp;D investment in low-carbon technologies and total R&amp;D investments.</t>
  </si>
  <si>
    <t>Company low-carbon patenting activity</t>
  </si>
  <si>
    <t>A measure of the company patenting activity related to low-carbon technologies. The indicator identifies the ratio between the company’s patent activity for the last 5 years and average patenting activity linked to climate change of the sector.</t>
  </si>
  <si>
    <t>Product/service-specific interventions</t>
  </si>
  <si>
    <t>M4*1/4 or M4*1/3</t>
  </si>
  <si>
    <t>An analysis of the company’s reporting of mature interventions to reduce GHG emissions (upstream &amp; downstream) for its products and services and in each category determined as being high GHG impact, compared to other categories of products and services relevant to the company.</t>
  </si>
  <si>
    <t>Product-specific performance</t>
  </si>
  <si>
    <t>An analysis of the company’s purchased or sold products/service performance for products/service with existing and reliable benchmark.</t>
  </si>
  <si>
    <t>Share of low-carbon products/services</t>
  </si>
  <si>
    <t>An analysis of the company’s share of low-carbon products/services.</t>
  </si>
  <si>
    <t>Sub-contracted transport service performance</t>
  </si>
  <si>
    <t>M4*1/4 or 0%</t>
  </si>
  <si>
    <t>This indicator is a qualitative assessment of the degree of knowledge the company has about its transport service subcontractors’ performance, and about the subcontractors’ performance itself.</t>
  </si>
  <si>
    <t>The company discloses that responsibility for climate change within the company lies at the highest level of decision-making within the company structure.</t>
  </si>
  <si>
    <t>Company board or executive management has expertise on the science and economics of climate change, including an understanding of policy, technology and consumption drivers that can disrupt current business.</t>
  </si>
  <si>
    <t>Low-carbon transition plan</t>
  </si>
  <si>
    <t>The company has a plan on how to transition the company to a business model compatible with a low-carbon economy.</t>
  </si>
  <si>
    <t>The Board’s compensation committee has included metrics for the reduction of GHG emissions in the annual and/or long-term compensation plans of senior executives; the company provides monetary incentives for the management of climate change issues as defined by a series of relevant indicators.</t>
  </si>
  <si>
    <t>Testing or analysis relevant to determining the impact of transition to a low-carbon economy on the current and projected business model and/or business strategy has been completed, with the results reported to the board or c-suite, the business strategy revised where necessary, and the results publicly reported.</t>
  </si>
  <si>
    <t>1/2*M6</t>
  </si>
  <si>
    <t>The company has a strategy, ideally governed by policy and integrated into business decision making, to influence, enable, or otherwise shift suppliers’ choices and behaviour in order to reduce GHG emissions.</t>
  </si>
  <si>
    <t>The company participates in activities that help, influence or otherwise enable suppliers to reduce their GHG emissions. The indicator aims to be a holistic measure of these activities to assess how active the company is in reducing the emissions of their products/services in the value chain across all products/services.</t>
  </si>
  <si>
    <t>Strategy to influence customer behaviour to reduce their GHG emissions</t>
  </si>
  <si>
    <t>1/2*M7</t>
  </si>
  <si>
    <t>The company has a strategy, ideally governed by policy and integrated into business decision making, to influence, enable, or otherwise shift customer choices and behaviour in order to reduce GHG emissions.</t>
  </si>
  <si>
    <t>Activities to influence customer behaviour to reduce their GHG emissions</t>
  </si>
  <si>
    <t>The company participates in activities, to influence, enable, or otherwise shift customer choices and behaviour in order to reduce GHG emissions.</t>
  </si>
  <si>
    <t>The company has a policy on what action to take when industry organisations to which it belongs are found to be opposing “climate-friendly” policies.</t>
  </si>
  <si>
    <t>The company is not on the board or providing funding beyond membership of any trade associations that have climate-negative activities or positions.</t>
  </si>
  <si>
    <t>Collaboration with local public authorities</t>
  </si>
  <si>
    <t>The company is not opposed to any significant climate-relevant policy.</t>
  </si>
  <si>
    <t>Identification of the level of decarbonization required</t>
  </si>
  <si>
    <t>1/3*M9 or 1/2*M9</t>
  </si>
  <si>
    <t>The company has identified the level of decarbonization required for its activity.</t>
  </si>
  <si>
    <t>Integration of the low-carbon economy in current and futures business models</t>
  </si>
  <si>
    <t>The company is actively developing business models for a low-carbon future by demonstrating its application of low-carbon business model pathways.</t>
  </si>
  <si>
    <t>Share of low-carbon clients</t>
  </si>
  <si>
    <t>1/3*M9 or 0%</t>
  </si>
  <si>
    <t>A measure of the company contribution to decarbonize the value chain through the share of its low-carbon clients.</t>
  </si>
  <si>
    <t>OECD Environment Working Papers No. 89 (2015)</t>
  </si>
  <si>
    <t>The European Patent Office (EPO, 2017)</t>
  </si>
  <si>
    <t>US Patent and Trademark Office (USPTO)</t>
  </si>
  <si>
    <t>IPCC Special Report on Global Warming of 1.5°C (SR15)</t>
  </si>
  <si>
    <t>ACT Methodological Framework</t>
  </si>
  <si>
    <t>List of NACE codes</t>
  </si>
  <si>
    <t>RGR EU15 scenario for 2030 [10] - Zero leakage tolerance in 2050</t>
  </si>
  <si>
    <t>IAE, Energy Technologies Perspectives</t>
  </si>
  <si>
    <t>ACT Real Estate</t>
  </si>
  <si>
    <t>ACT Auto</t>
  </si>
  <si>
    <t>ACT Transport</t>
  </si>
  <si>
    <t>ACT Cement</t>
  </si>
  <si>
    <t>ACT Oil &amp; Gas</t>
  </si>
  <si>
    <t>ACT Electric Utilities</t>
  </si>
  <si>
    <t>SBT absolute contraction</t>
  </si>
  <si>
    <t>SDA power generation</t>
  </si>
  <si>
    <t>SDA service building</t>
  </si>
  <si>
    <t>From ACTOG:</t>
  </si>
  <si>
    <t>Data Requests</t>
  </si>
  <si>
    <t>DataRequest</t>
  </si>
  <si>
    <t>References</t>
  </si>
  <si>
    <t>Indicators</t>
  </si>
  <si>
    <t>Modules</t>
  </si>
  <si>
    <t>WeightingVariablilityType</t>
  </si>
  <si>
    <t>IndicatorWeighting</t>
  </si>
  <si>
    <t>Targets are included in the ACT assessment for the following reasons: 
- Targets are an indicator of corporate commitment to reduce emissions and are a meaningful metric of the company’s internal planning towards low-carbon transition. 
- Targets are one of the few metrics that can predict a company’s long-term plan beyond that which can be projected in the short-term, satisfying ACT’s need for indicators that can provide information on the long-term future of a company. 
- For some sectors covered by ACT Generic, direct emissions might represent a high source of emissions. A GHG emissions reduction target should be assigned to them.</t>
  </si>
  <si>
    <t>Upstream reduction targets are included in the ACT Generic assessment for the following reasons: 
- Targets are an indicator of corporate commitment to reduce emissions, and are a meaningful metric of the company’s internal planning towards the transition. 
- Targets are one of the few metrics that can predict a company’s long-term plans beyond that which can be projected in the short-term, satisfying ACT’s need for indicators that can provide information on the long-term future of a company. 
- For some sectors covered by ACT Generic, upstream emissions might represent a high source of emissions. A GHG emissions reduction target should be assigned to them.</t>
  </si>
  <si>
    <t>Downstream emissions reduction targets are included in the ACT Generic assessment for the following reasons: 
- Targets are an indicator of corporate commitment to reduce emissions, and are a meaningful metric of the company’s internal planning towards the transition. 
- Targets are one of the few metrics that can predict a company’s long-term plans beyond that which can be projected in the short-term, satisfying ACT’s need for indicators that can provide information on the long-term future of a company. 
- For some sectors covered by ACT Generic, downstream emissions might represent a high source of emissions. A GHG emissions reduction target should be assigned to them.</t>
  </si>
  <si>
    <t>The time horizon of targets is included in the ACT Generic assessment for the following reasons: 
- The target endpoint is an indicator of how forward looking the company’s transition strategy is. 
- Aside from communicating long-term commitments, short-term action needs to be incentivized. This is why short time intervals between targets are needed</t>
  </si>
  <si>
    <t>The historic target ambition and company performance is included in the ACT Generic for the following reasons: 
- The ACT assessment looks only to the past to the extent where it can inform on the future. This indicator is future-relevant by providing information on the organizational capability to set and meet emission reduction targets. Dimension 1 of this indicator adds credibility to any company claim to commit to a science-based reduction pathway. 
- Dimension 2 of this indicator adds value to the assessment of comparison to the company’s performance with respect to their targets in the reporting year.</t>
  </si>
  <si>
    <t>Trends in past emissions intensity from material investment are included in the ACT Generic assessment for the following reasons: 
- The trend shows the speed at which the company has been reducing its emissions intensity over the recent past. Comparing this to the low-carbon benchmark pathway on the same historical period gives an indication of the scale of the change that should has been made within the company to bring it onto a low-carbon pathway. Recent emissions intensity performance indicates the company’s progression towards the future emissions intensity necessary to decarbonize in-line with a low-carbon scenario. 
- The analysis is on the emissions that come from the entire value chain of the company. Therefore, the company’s own emissions might be impactful. As this is also the emissions source that the company has the most control over, the analysis can expect efforts in decarbonization here.</t>
  </si>
  <si>
    <t>Trends in future emissions intensity from material investment are included in the ACT Generic assessment for the following reasons: 
- The trend shows the speed at which the company needs to reduce its emissions intensity for the coming years. Comparing this to the low-carbon benchmark pathway gives an indication of the scale of the change that needs to be made within the company to bring it onto a low-carbon pathway. 
- ACT aims to be future-oriented. Therefore, this particular indicator, with projected emissions intensity and absolute emissions, forms part of a holistic view of company emissions performance in the past, present, and future. 
- The analysis is on the emissions that come from the entire value chain of the company. Therefore, the company’s own emissions might be impactful. As this is also the emissions source that the company has the most control over, the analysis can expect efforts in decarbonization here.</t>
  </si>
  <si>
    <t>R&amp;D in low-carbon technologies is included in the ACT Generic assessment for the following reasons: 
- To enable the transition, the sector where there are technological stakes relies heavily on the development of low-carbon solutions to replace its currently high emitting systems.
- R&amp;D is the main proactive action to develop these technologies. 
- R&amp;D is also one of the main tools to reduce the costs of a technology in order to increase its market penetration. 
- Aside from technology, companies can also invest into R&amp;D on operational practices to optimize the carbon impact where they have direct responsibility. 
- Lastly, the R&amp;D investment of a company into non-mature technologies and practices allows for direct insight in the company’s commitment to alternative technologies that may not currently be part of its main business model. 
- Although this indicator is based on a specific ratio in other ACT methodologies, no benchmark are available for ACT Generic. Therefore, thresholds have been defined accordingly.</t>
  </si>
  <si>
    <t>The indicator on CCMTs patenting activity is complementary to the one dedicated to R&amp;D in low-carbon technologies, as it monitors the technology diffusion whereas R&amp;D expenditures monitor the technology development. 
It is included in the ACT Generic assessment for the following reasons: 
- To enable the transition, the sector where there are technological stakes relies heavily on the development of low-carbon solutions to replace its currently high emitting systems 
- Patent data are commensurable because patents are based on an objective standard (OECD 2015) 
- Patent data measure the intermediate outputs of an inventive process, where R&amp;D data expenditures measure the input (OECD 2015) 
- Patent data can be disaggregated into specific technological fields (OECD 2015) 
RELEVANCE OF THE INDICATOR’S 5-YEAR TIME HORIZON 
Patents applications are typically disclosed 18 months after their filing date (OECD 2015). To avoid the effects of this “publication lag” and smooth the ratio used for the assessment, the indicator monitors the last 5 years of the company’s patenting activity.</t>
  </si>
  <si>
    <t>Share of low-carbon product/service in the total turnover of the company is included in the ACT Generic assessment for the following reasons: 
- Low-carbon sales are an indicator of corporate commitment to a low-carbon transition, and are a meaningful metric of the company’s performance towards the transition. It indicates how its products/services will contribute to decarbonize the downstream of the value chain.</t>
  </si>
  <si>
    <t>All the sectors will require substantial changes to their business to align to a low-carbon economy, over the short, medium and long term, whether it is voluntarily following a strategy to do so or is forced to change by regulations and structural changes to the market. It is better for the success of its business and of its transition that these changes occur in a planned and controlled manner.</t>
  </si>
  <si>
    <t>Supplier engagement is included in the ACT Generic assessment for the following reasons: 
- It might have a significant impact in terms of GHG emission, achieving decarbonization of the whole supply chain is also key to reach the ambitious goals in most of the companies. 
- Engaging suppliers through contract clauses and sales incentives is necessary to take them on board.</t>
  </si>
  <si>
    <t>Activities to influence suppliers are included in the ACT Generic assessment for the following reasons: 
- It might have a significant impact in terms of GHG emission, achieving decarbonization of the whole supply chain is also key to reach the ambitious goals in most of the companies. 
- Engaging suppliers through contract clauses and sales incentives is necessary to take them on board.</t>
  </si>
  <si>
    <t>Strategies to influence customers are included in the ACT Generic assessment for the following reasons: 
- Companies usually have the ability to influence the strategy and performance of clients regarding climate thanks to their products or services. 
- The downstream can represent the largest source of emissions for some companies throughout the value chain and clients should be engaged through a proper ambitious strategy.</t>
  </si>
  <si>
    <t>Activities to influence customers are included in the ACT Generic assessment for the following reasons: 
- Companies usually have the ability to influence the strategy and performance of clients regarding climate thanks to their products or services. 
- The downstream can represent the largest source of emissions for some companies throughout the value chain and clients shouldbe engaged through low-carbon solutions.</t>
  </si>
  <si>
    <t>Trade associations are a key instrument by which companies can indirectly influence policy on climate. Thus, participating in trade associations which actively lobby against climate-positive legislation is a negative indicator and likely to obstruct low-carbon transition. However, membership in associations that support climate positive policies should also be considered in the analysis.</t>
  </si>
  <si>
    <t>Many initiatives have been developed about sustainable practices that contribute to the transition to a low-carbon economy. Companies should not oppose effective and well-designed regulation in these areas, but should support it. Assessing the position of the company regarding the evolution of the context is thus key to understand the corporate vision in these matters.</t>
  </si>
  <si>
    <t>Collaboration with public authorities can be a key instrument by which companies can indirectly influence policy on climate. Thus, participating actively in local dialogues shows leadership in climate actions and can significantly help climate policies enforcement.</t>
  </si>
  <si>
    <t>Previous target achievement is not straightforward to interpret quantitatively. Therefore, the performance score makes no judgement of past target ambition and leaves it to the assessment narrative for a meaningful judgement on the ambition level of past targets. Thus, Dimension 1 of the performance score will penalize companies who have not met past targets in the past 10 years, as this means the company has lower credibility when setting ambitious science-based targets</t>
  </si>
  <si>
    <t>The scoring rationale follows the same narrative as indicator 2.1, so refer to the rationale of this indicator to understand the choices made.</t>
  </si>
  <si>
    <t>This indicator is where the main differences between the company’s purchases and sales and the relevant benchmarks are assessed. Ideally, this would be done on a future date, whereby the company’s sales and purchases projections would dictate the company’s pathways. However, because of the confidentiality/uncertainty of such data, this is not a very robust approach. While it may be possible to do with improvements on data availability, we are aiming to use more available past data.</t>
  </si>
  <si>
    <t>Because of data availability and complexity, a direct measure of the outcome of such engagement is not very feasible at this time. It is often challenging to quantify the emissions reduction potential and outcome of collaborative activities with the supply chain. Therefore, the approach of a maturity matrix allows the analyst to consider multiple dimensions of supplier engagement and assess them together towards a single score for Supplier Engagement.</t>
  </si>
  <si>
    <t>Because of data availability and complexity, a direct measure of the outcome of such engagement is not very feasible at this time. It is often challenging to quantify the emission reduction potential and outcome of collaborative activities with the supply chain. Therefore, the approach of a maturity matrix allows the analyst to consider multiple dimensions of supplier engagement and assess them together towards a single score for a strategy related to Client Engagement.</t>
  </si>
  <si>
    <t>The assessment will assign a maturity score based on the company’s share of planned low-carbon CAPEX, expressed in a maturity matrix. A company that is placed in the ‘aligned’ category will receive the maximum score. Companies who are at lower levels will receive a partial score, with 0 points awarded for having no engagement at all. 
This maturity matrix is indicative but does not show all possible options that can result in a particular score. Companies responses will be scrutinized by the analyst and then placed on the level in the matrix where the analyst deems it most appropriate.</t>
  </si>
  <si>
    <t>Benchmarks</t>
  </si>
  <si>
    <t>Mitigation technologies patents</t>
  </si>
  <si>
    <t>Calculation</t>
  </si>
  <si>
    <t>Maturity matrix</t>
  </si>
  <si>
    <t>How the analysis will be done: 
1) Past low-carbon patents activity ratio 
The assessment is based on the ratio of the company’s patenting activity dedicated to climate change mitigation technologies over the last 5 years to the company’s total patenting activity over the same span of time. 
2) Final Score 
The ratio will be compared to the maturity matrix developed to guide the scoring and a greater number of points will be allocated for companies indicating a higher level of maturity, which means a higher share in Climate Change Mitigation Technologies (CCMTs) patenting activity.</t>
  </si>
  <si>
    <t>How the analysis will be done: 
1) R&amp;D Investment Share 
The assessment is based on the ratio of the company’s ‘annual R&amp;D expenditure on low-carbon technologies’ to the company’s ‘total annual capital expenditure in R&amp;D’. 
2) Final Score 
The ratio will be compared to the maturity matrix developed to guide the scoring and a greater number of points will be allocated for companies indicating a higher level of maturity, which means a higher share in R&amp;D costs/investments in these technologies.</t>
  </si>
  <si>
    <t>The share of low-carbon products/services will be compared to the maturity matrix developed to guide the scoring and a greater number of points will be allocated for companies indicating a higher level of maturity, which means a higher share of low-carbon products/services.</t>
  </si>
  <si>
    <t>The analysis will look at the following dimensions: 
- If the company has a good forecast on the subcontracted activity 
- If the company is able to determine future emissions from its subcontractors, and if the intensity follows the low-carbon benchmark pathway 
- If the subcontractors fleet include low-carbon vehicles 
- If the subcontractors carry out actions of GHG emissions reduction on its vehicles (other than purchasing new ones) and on operations</t>
  </si>
  <si>
    <t>The presence of expertise on topics relevant to climate change and the low-carbon transition at the level of the individual or committee with overall responsibility for it within the company is assessed. The presence of expertise is the condition that must be fulfilled for points to be awarded in the scoring. 
The analyst determines if the company has expertise as evidenced through a named expert biography outlining capabilities. A cross check is performed against 5.1 on the highest responsibility for climate change, the expertise should exist at the level identified or the relationship between the structures/experts identified should also be evident.</t>
  </si>
  <si>
    <t>The analyst evaluates the description and evidence of the low-carbon transition plan for the presence of best practice elements and consistency with the other reported management indicators. The company description and evidence are compared to the maturity matrix developed to guide the scoring and a greater number of points are allocated for elements indicating a higher level of maturity. 
Among the best practice elements identified to date are: 
- The plan includes financial projections 
- The plan should include cost estimates or other assessments of financial viability as part of its preparation 
- The description of the major changes to the business is comprehensive, consistent, aligned with other indicators 
- Quantitative estimates of how the business will change in the future are included 
- Costs associated with the plan (e.g. write-downs, site remediation, contract penalties, regulatory costs) are included 
- Potential “shocks” or stressors (sudden adverse changes) have been taken into consideration 
- Relevant region-specific considerations are included 
- The plan’s measure of success is SMART - contains targets or commitments with timescales to implement them, is time-constrained or the actions anticipated are time-constrained 
- The plan’s measure of success is quantitative 
- The description of relevant testing/analysis that influenced the transition plan is included 
- The plan is consistent with reporting against other ACT indicators 
- The scope should cover entire business, and is specific to that business 
- The plan should cover the short, medium and long terms. From now or the near future &lt;5 years, until at least 2035 and preferably beyond (2050) 
- The plan contains details of actions the company realistically expects to implement (and these actions are relevant and realistic) 
- The plan is approved at the strategic level within the organisation 
- Discussions about the potential impacts of a low-carbon transition on the current business have been included 
- The company has a publicly-acknowledged 2°C (or beyond) science-based target (SBT) 
- The company has been carrying out a diagnosis of climate change impacts and identified related physical risks 
The maximum score (100%) is assigned if all of these elements are demonstrated.</t>
  </si>
  <si>
    <t>The analyst verifies if the company has compensation incentives set for senior executive compensation and/or bonuses, that directly and routinely reward specific, measurable reductions of tons of carbon emitted by the company in the preceding year and/or the future attainment of emissions reduction targets, or other metrics related to the company’s low-carbon transition plan.</t>
  </si>
  <si>
    <t>The analyst evaluates the description and evidence of the low-carbon economy scenario testing for the presence of best-practice elements and consistency with the other reported management indicators. 
The company description and evidence are compared to the maturity matrix developed to guide the scoring and a greater number of points is allocated for elements indicating a higher level of maturity.</t>
  </si>
  <si>
    <t>The assessment will assign a maturity score based on the company’s formalized strategy with their suppliers, expressed in a maturity matrix. A company that is placed in the ‘aligned’ category will receive the maximum score. Companies who are at lower levels will receive a partial score, with 0 points awarded for having no engagement at all. This maturity matrix is indicative but does not show all possible options that can result in a particular score. Companies responses will be scrutinized by the analyst and then placed on the level in the matrix where the analyst deems it most appropriate.</t>
  </si>
  <si>
    <t>The list of trade associations declared in the CDP data and other external source entries relating to the company (e.g. RepRisk database), is assessed against a list of associations that have climate-negative activities or positions. The results are compared to any policy described in 5.1.</t>
  </si>
  <si>
    <t>The analyst evaluates the description and evidence on company position on relevant climate policies for the presence of best practice elements, negative indicators and consistency with the other reported management indicators. The company description and evidence will be compared to the maturity matrix developed to guide the scoring and a greater number of points will be allocated for elements indicating a higher level of maturity. 
The company publicises direct opposition to climate policy (e.g. direct statement issues or given by a company representative in a speech or interview) 
List of cross-sectoral initiatives on the low-carbon transition of the economy: 
- Paris Agreement 
- SBT Initiative (validated targets)</t>
  </si>
  <si>
    <t>The analyst evaluates the description and evidence on the company’s position on relevant climate policies for the presence of best-practice elements, negative indicators and consistency with the other reported management indicators. The company description and evidence are compared to the maturity matrix developed to guide the scoring and a greater number of points are allocated for elements indicating a higher level of maturity.</t>
  </si>
  <si>
    <t>In order to align with a low-carbon future, it is expected that companies identify the level of decarbonization required for the products and services they offer, and show evidence they are changing their product/service mix as necessary to survive in a low-carbon economy. 
The analyst evaluates the description and evidence of the company’s current offer of low-carbon products and services as a proportion of its entire scope of activity, and evidence of its plan to that remain to be decarbonized in the coming years. 
The company description and evidence are compared to the maturity matrix developed to guide the scoring and a greater number of points are allocated for elements indicating a higher level of maturity.</t>
  </si>
  <si>
    <t>Best practice elements to be identified in the test/analysis include: 
- the business activity is profitable; 
- the business activity is of a substantial size; 
- the company is planning to expand the business activity; 
- expansion will occur on a defined timescale</t>
  </si>
  <si>
    <t>The analyst will evaluate the share of the company’s client mix dedicated to low-carbon clients. Low-carbon products / services are defined according to the EU Green taxonomy. Please refer to the section “Appendix” in order to have more information.
The company description and evidence will be compared to the maturity matrix developed to guide the scoring and a greater number of points will be allocated for elements indicating a higher level of maturity.</t>
  </si>
  <si>
    <t>ACT Glass</t>
  </si>
  <si>
    <t>ACT Pulp &amp; Paper</t>
  </si>
  <si>
    <t>ACT Iron &amp; Steel</t>
  </si>
  <si>
    <t>ACT Food</t>
  </si>
  <si>
    <t>ACT Aluminium</t>
  </si>
  <si>
    <t>These benchmarks correspond to the main sources of direct emissions a corporate organization usually generates. They will be applied depending on the type of direct emissions identified by the analyst. 
Also, the choice of the benchmark depends on the scenario availability. The selection will be made according to the following process: 
- If a specific pathway based on carbon intensity from an ETP scenario is available, a target in carbon intensity will be asked and analysed, 
- If such a pathway does not exist to date, a default pathway in contraction is applied. 
Also, if needed and justified, the analyst can propose a reference pathway meeting ACT requirement (data sourcing, assumptions robustness …). Except for some of the first ACT sectoral methodologies developed, all the benchmarks used by the ACT initiative are aligned at minimum with the ambition of the Beyond-2-Degree Scenario2(B2DS). If the analyst/company has the choice between two benchmarks, the most ambition scenario should be used, and must meet at minimum the ambition requirements of the B2DS.</t>
  </si>
  <si>
    <t>The choice of the benchmark depends on the scenario availability. The selection will be made according to the following process: 
If a specific pathway based on carbon intensity from a ETP scenario is available for products and materials purchased, and if the emissions related to these purchases represent a high source of emissions for the company upstream scope, a target in carbon intensity will be asked and analysed, (E.g.: purchase/use of cement, steel.) 
Otherwise, a default pathway in absolute contraction is applied. 
Except for some of the first ACT sectoral methodologies developed, all the benchmarks used by the ACT initiative are aligned at minimum with the ambition of the Beyond-2-Degree Scenario (B2DS). If the analyst/company has the choice between two benchmarks, the most ambition scenario should be used, and must meet at minimum the ambition requirements of the B2DS.</t>
  </si>
  <si>
    <t>The choice of the benchmark depends on the scenario availability. The selection will be made according to the following process: 
A benchmark in carbon intensity is applied If the company meets the following requirements: 
- The use of sold products or services represents a high source of downstream emissions, 
- The company produces ready-to-use products or services and is able to measure their carbon intensity, 
- A specific pathway based on carbon intensity from an ETP scenario is available. Eg: ACT transport for transport vehicles manufacturers. 
Otherwise, a default pathway in absolute contraction is applied. 
Except for some of the first ACT sectoral methodologies developed, all the benchmarks used by the ACT initiative are aligned at minimum with the ambition of the Beyond-2-Degree Scenario (B2DS). If the analyst/company has the choice between two benchmarks, the most ambition scenario should be used, and must meet at minimum the ambition requirements of the B2DS.</t>
  </si>
  <si>
    <t>As for alignment of the targets, the choice of the benchmark depends on the scenario availability. The selection will be made according to the following process: 
- Option A: If a specific pathway based on carbon intensity from a ETP scenario is available, the trend in carbon intensity will be asked and analyzed. 
- Option B: If such a pathway does not exist to date, a default pathway in absolute contraction is applied. 
- Option C: If needed and justified, the analyst can propose a reference pathway meeting ACT requirement (data sourcing, assumptions robustness …). 
Except for some of the first ACT sectoral methodologies developed, all the benchmarks used by the ACT initiative are aligned at minimum with the ambition of the Beyond-2-Degree Scenario (B2DS). If the analyst/company has the choice between two benchmarks, the most ambition scenario should be used, and must meet at minimum the ambition requirements of the B2DS.</t>
  </si>
  <si>
    <t>This metric needs to rely on a physical unit for assets. Therefore, this indicator is only applied for buildings and vehicles in order to be compliant with the principle of relevancy described earlier in this document and part of the ACT Framework. Also, this indicator requires a high level of details in terms of data collection. 
Assumptions: 
Locked-in emission should be computed from company’s assets, if the company hasn’t published any plan, assets activity and GHG intensity should be considered constant from reporting year until expected decommissioning year of the asset. Decommissioning are estimated by using assumptions on average sectoral asset lifetime if not scheduled by the company.</t>
  </si>
  <si>
    <t>As for alignment of the other quantitative indicators, the choice of the benchmark depends on the scenario availability. The selection will be made according to the following process: 
- Option A: If a specific pathway based on carbon intensity from a ETP scenario is available, the trend in carbon intensity will be asked and analysed, 
- Option B: If such a pathway does not exist to date, a default pathway in absolute contraction is applied.</t>
  </si>
  <si>
    <t>Benchmark to Indicator</t>
  </si>
  <si>
    <t>kgCO_2e/passengers.km; kgCO_2e/ton.km</t>
  </si>
  <si>
    <t>The Material Investment module has a variable weight that ranges from 0% to 35%. The weight is allocated on a pro rata basis to modules 2 (Material Investment) and 4 (Sold Product Performance) determined by the weighting scheme matrix. The global evaluation is therefore mostly future-oriented, what justifies a higher weight for the sub-indicator “Trend in future emissions intensity” than for the sub-indicator “Trend in past emissions intensity”.</t>
  </si>
  <si>
    <t>In line with the rationale for the management indicators of low weight, the policy engagement indicators are also contextual aspects which tell a narrative about the company’s stance on climate change and how the company expresses it in their engagement with policy makers and trade associations. The total weight for this module is therefore medium at 5%. The company policy on engagement with trade associations, the company’s position on relevant climate policy and the company’s collaboration with local public authorities make up the bulk of this, with 1% each. Finally, 2% is allocated to positions of the company’s trade associations that do not have climate-negative activities.</t>
  </si>
  <si>
    <t xml:space="preserve">Share of direct emission sources in total direct emissions [%] </t>
  </si>
  <si>
    <t>% of direct emissions covered by the carbon intensity reduction target</t>
  </si>
  <si>
    <t xml:space="preserve">Share of upstream emission sources in total upstream emissions [%] </t>
  </si>
  <si>
    <t>Target year of upstream reduction target in carbon intensity. Upstream indirect emissions cover purchased goods and services, capital goods, upstream transportation and distribution.</t>
  </si>
  <si>
    <t>Direct emissions carbon intensity at reporting year</t>
  </si>
  <si>
    <t>Upstream emissions carbon intensity at reporting year</t>
  </si>
  <si>
    <t>Target percentage/absolute reduction in upstream carbon intensity</t>
  </si>
  <si>
    <t>Target year of reduction target in direct emissions carbon intensity</t>
  </si>
  <si>
    <t>Base year of direct emissions carbon intensity target</t>
  </si>
  <si>
    <t>Base year of upstream emissions carbon intensity target</t>
  </si>
  <si>
    <t>Target year of downstream reduction target in carbon intensity. Downstream indirect emissions cover purchased goods and services, capital goods, upstream transportation and distribution.</t>
  </si>
  <si>
    <t>Base year of downstream emissions carbon intensity target</t>
  </si>
  <si>
    <t>Target percentage/absolute reduction in downstream carbon intensity</t>
  </si>
  <si>
    <t>Downstream emissions carbon intensity at reporting year</t>
  </si>
  <si>
    <t>% of downstream emissions covered by the targets</t>
  </si>
  <si>
    <t xml:space="preserve">Share of downstream emission sources in total upstream emissions [%] </t>
  </si>
  <si>
    <t>% of upstream emissions covered by the targets</t>
  </si>
  <si>
    <t>Carbon intensity OR total direct emissions at reporting year</t>
  </si>
  <si>
    <t>Carbon intensity OR total direct emissions at Y-5</t>
  </si>
  <si>
    <t>Carbon intensity OR total direct emissions at Y+5</t>
  </si>
  <si>
    <t>Transport fleet information: 
   - Year described 
   - Number of units deployed / planned to be deployed in the year [Present and future] 
   - Number of units decommissioned/planned to be decommissioned in the year [Present and future] 
   - Number of net total units in operation in the year [Present and future] 
   - Annual secured/planned activity [Future] 
   - Planned activity [Future] 
   - Emissions from present and planned assets [Present and future]</t>
  </si>
  <si>
    <t>Carbon intensity OR absolute emissions of the purchased or sold products/services (for products/services with a sectoral benchmark) at Y-5 and reporting year</t>
  </si>
  <si>
    <t>C_(yr)</t>
  </si>
  <si>
    <t xml:space="preserve">Trend are computed between reporting year and the time horizon of the target(s). 
To compute the company’s direct emissions reduction target pathway, a straight line is drawn between the starting point of the analysis and the company’s target endpoint. </t>
  </si>
  <si>
    <t>Trend ratio</t>
  </si>
  <si>
    <t xml:space="preserve">If the company has set several targets, the share of emissions covered by the individual target compared to the total emissions covered by all targets. </t>
  </si>
  <si>
    <t>C_(tar)</t>
  </si>
  <si>
    <t>Company direct emissions (Scope 1+2) intensity at target year</t>
  </si>
  <si>
    <t>Company direct emissions (Scope 1+2) intensity at reporting year</t>
  </si>
  <si>
    <t>Benchmark direct emissions (Scope 1+2) intensity at target year</t>
  </si>
  <si>
    <t>Benchmark direct emissions (Scope 1+2) intensity at reporting year</t>
  </si>
  <si>
    <t>Target coverage of total direct company emissions (scope 1 + 2) at reporting year</t>
  </si>
  <si>
    <t>Target coverage of total upstream company emissions at reporting year</t>
  </si>
  <si>
    <t>Company upstream emissions (Scope 3) intensity at target year</t>
  </si>
  <si>
    <t>Company upstream emissions (Scope 3) intensity at reporting year</t>
  </si>
  <si>
    <t>Benchmark upstream emissions (Scope 3) intensity at target year</t>
  </si>
  <si>
    <t>Benchmark upstream emissions (Scope 3) intensity at reporting year</t>
  </si>
  <si>
    <t>Target coverage of total downstream company emissions at reporting year</t>
  </si>
  <si>
    <t>Company downstream emissions (Scope 3) intensity at target year</t>
  </si>
  <si>
    <t>Company downstream emissions (Scope 3) intensity at reporting year</t>
  </si>
  <si>
    <t>Benchmark downstream emissions (Scope 3) intensity at target year</t>
  </si>
  <si>
    <t>Benchmark downstream emissions (Scope 3) intensity at reporting year</t>
  </si>
  <si>
    <t>If the company has set several targets, the consolidation of the scores assigned to each target will be based on the share of emissions covered by the targets, "C_(tar)". 
If the target coverage of total company emissions at reporting year C_(yr) represents more than 95%, the final score is equal to: 
Score = [Trend ratio] x [Target coverage of total company upstream emissions C_(yr)]. Targets that do not cover &gt; 95% of generation emissions are not preferred in the calculations. If only such targets are available, then the score will be adjusted downwards in proportion with % coverage.</t>
  </si>
  <si>
    <t>If the company has set several targets, the consolidation of the scores assigned to each target will be based on the share of emissions covered by the targets, "C_(tar)". 
If the target coverage of total company emissions at reporting year C_(yr) represents more than 95%, the final score is equal to: 
Score = [Trend ratio] x [Target coverage of total company downstream emissions C_(yr)]. Targets that do not cover &gt; 95% of generation emissions are not preferred in the calculations. If only such targets are available, then the score will be adjusted downwards in proportion with % coverage.</t>
  </si>
  <si>
    <t>If the company has set several targets, the consolidation of the scores assigned to each target will be based on the share of emissions covered by the targets, "C_(tar)". 
If the target coverage of total company emissions at reporting year C_(yr) represents more than 95%, the final score is equal to: 
Score = [Trend ratio] x [Target coverage of total company direct emissions C_(yr)]. Targets that do not cover &gt; 95% of generation emissions are not preferred in the calculations. If only such targets are available, then the score will be adjusted downwards in proportion with % coverage.</t>
  </si>
  <si>
    <t>100% if LT-T_e=&lt;0, 
150%*(T_e/LT)-50% if 33%*LT&lt;T_e&lt;LT, 
0% if T_e/LT=&lt;33%.</t>
  </si>
  <si>
    <t>If the company reports ‘year of target establishment’ in the data request, then the calculations may be redone using this as the baseline instead of the reporting year. The company can attain up to 80% of the maximum score with this alternate calculation. The baseline that results in the higher score will be used for the final score. 
Targets covering &gt; 95% of generation emissions are preferred in the calculations. If no such targets are available, then the score will be adjusted downwards equal to the % coverage that is missing.</t>
  </si>
  <si>
    <t>*If the company does not have any historic targets, but only future targets, the company will not be assessed on dimension 1 (a), but only on dimension 2 (p). 
If the company has several historic targets over the last 10 years, the ratio 'a' shall be computed for each target, and the average of all 'a' ratio shall be used for scoring. 
Max score of 1, min score of 0.</t>
  </si>
  <si>
    <t>If the company has multiple targets in different scopes that can be assessed, then the score will be an average based on the progress ratios of all targets assessed. 
Max score of 1, min score of 0.</t>
  </si>
  <si>
    <t>Companies who do not have targets with target years in the past but only with target years in the future are not assessed on dimension 1, but only on dimension 2. 
Targets that do not cover &gt;95% of the company’s GHG emissions scope are not penalized, as other indicators already penalize for not having a large coverage in the target.</t>
  </si>
  <si>
    <t>EI_C(Y_(R-5))</t>
  </si>
  <si>
    <t>EI_B(Y_(R-5))</t>
  </si>
  <si>
    <t>Company emissions intensity at reporting year</t>
  </si>
  <si>
    <t>Company emission intensity at reporting year minus 5</t>
  </si>
  <si>
    <t>Benchmark emissions intensity at reporting year</t>
  </si>
  <si>
    <t>Benchmark emission intensity at reporting year minus 5</t>
  </si>
  <si>
    <t>A_(past)</t>
  </si>
  <si>
    <t>(EI_C(Y_R)-EI_C(Y_(R-5)))/(EI_B(Y_R)-EI_B(Y_(R-5)))</t>
  </si>
  <si>
    <t>A_(future)</t>
  </si>
  <si>
    <t>(EI_C(Y_R)-EI_C(Y_(R+5)))/(EI_B(Y_R)-EI_B(Y_(R+5)))</t>
  </si>
  <si>
    <t>EI_C(Y_(R+5))</t>
  </si>
  <si>
    <t>EI_B(Y_(R+5))</t>
  </si>
  <si>
    <t>ProposedOrActualBenchmark</t>
  </si>
  <si>
    <t>Company emission intensity at reporting year plus 5</t>
  </si>
  <si>
    <t>Benchmark emission intensity at reporting year plus 5</t>
  </si>
  <si>
    <t>Future emission intensity should be estimated from company assets and their expected produced activity. If future emissions intensity can’t be estimated from company assets, expected trend in future emissions intensity should be estimated by extrapolating the trend from the last 5 years before the reporting year.</t>
  </si>
  <si>
    <t>Max score of 1, minimum score of 0. 
If the company has several types of assets, the consolidation of the scores assigned to each type of assets will be based on the share of emissions covered by the assets. For instance, a company has two types of assets. Assets of type 1 generate 30% of the direct emissions and the asset of type 2 generate 70% of the emissions. Both types of assets are rated against a specific benchmark. The company gets two scores (1 and 2) for this indicator. Then, final score = 30%*score 1 + 70%*score 2.</t>
  </si>
  <si>
    <t>CR'_(ii)</t>
  </si>
  <si>
    <t>CB'_(ii)</t>
  </si>
  <si>
    <t>Purchased or sold products/services’ recent (reporting minus 5 years) emissions intensity or absolute emissions (of total purchased or sold products/services) trend gradient.</t>
  </si>
  <si>
    <t>Purchased or sold products/services’ low-carbon benchmark pathway trend gradient in the short-term (reporting year plus 5 years). The purchased or sold products/services’ benchmark is defined from the purchased or sold products/services’ current emissions on reporting year, and from the relevant sectoral benchmark.</t>
  </si>
  <si>
    <t>r_(Tii)</t>
  </si>
  <si>
    <t>CR'_(ii)/CB'_(ii)</t>
  </si>
  <si>
    <t>r_(Tii) ("Transition ratio")</t>
  </si>
  <si>
    <t>Max score of 1, minimum score of 0. For multiple r_(Tii) values for diffent product/services, the score of the indicator is obtained by weighting the different sub-scores by the weight of the products/services assessed in the total emissions of purchased and sold products/services.</t>
  </si>
  <si>
    <t>LE_F(y_r+15)</t>
  </si>
  <si>
    <t>B(y_r+15)</t>
  </si>
  <si>
    <t>(y_r)∫(y_r+15): A_S*CI</t>
  </si>
  <si>
    <t>(y_r)∫(y_r+15): A_P*CB_(SC1+2+3)</t>
  </si>
  <si>
    <t>A_S</t>
  </si>
  <si>
    <t>CI</t>
  </si>
  <si>
    <t>A_P</t>
  </si>
  <si>
    <t>Company’s intensity pathway for its transport services.</t>
  </si>
  <si>
    <t>Secured transport activity that is performed by the currently active and confirmed planned fleet.</t>
  </si>
  <si>
    <t>kgCO_2e/ton.km</t>
  </si>
  <si>
    <t>Company’s carbon budget up to reporting year + 15 years, which is derived by taking the area under the absolute emissions reduction curve.</t>
  </si>
  <si>
    <t>Company benchmark pathway, definined in Section 6.1 of ACTTM</t>
  </si>
  <si>
    <t>LE_F(y_r+15)/B(y_r+15)</t>
  </si>
  <si>
    <t>What is the share of CAPEX invested in Low-Carbon &amp; Mitigation technologies (% of CAPEX)?</t>
  </si>
  <si>
    <t>The share of low-carbon R&amp;D is below 20% of total R&amp;D investments</t>
  </si>
  <si>
    <t>The share of low-carbon R&amp;D is between 20% and 40% of total R&amp;D investments</t>
  </si>
  <si>
    <t>The share of low-carbon R&amp;D is between 40% and 60% of total R&amp;D investments</t>
  </si>
  <si>
    <t>The share of low-carbon R&amp;D is between 60% and 80% of total R&amp;D investments</t>
  </si>
  <si>
    <t>The share of low-carbon R&amp;D is above 80% of total R&amp;D investments</t>
  </si>
  <si>
    <t>What is the share of patents in climate change mitigation technologies compared to the total patent activity over the last 5 years?</t>
  </si>
  <si>
    <t>The share of CCMTs patents is below 20% of total patents</t>
  </si>
  <si>
    <t>The share of CCMTs patents is between 20% and 40% of total patents</t>
  </si>
  <si>
    <t>The share of CCMTs patents is between 40% and 60% of total patents</t>
  </si>
  <si>
    <t>The share of CCMTs patents is between 60% and 80% of total patents</t>
  </si>
  <si>
    <t>The share of CCMTs patents is above 80% of total patents</t>
  </si>
  <si>
    <t>Correspondence between the product/service life cycle phase the intervention targets and the highest GHG impact life cycle phase of the product/service (*)</t>
  </si>
  <si>
    <t>What is the contribution to overall potential emissions 
(*Optional: Only for companies that operate upstream in a value chain of a product/service that can be considered “low-carbon” referring to the EU Green taxonomy)?</t>
  </si>
  <si>
    <t>Extent or size of the intervention</t>
  </si>
  <si>
    <t>Carbon mitigation potential</t>
  </si>
  <si>
    <t>Level of ambition</t>
  </si>
  <si>
    <t>Intervention maturity scoring</t>
  </si>
  <si>
    <t>0% or 16.6%</t>
  </si>
  <si>
    <t>20% or 16.6%</t>
  </si>
  <si>
    <t>Intervention is common practice and not backed with success factors like planning, adequate resources, clear goals, performance tracking and measures of success.</t>
  </si>
  <si>
    <t>Intervention is an advanced practice and backed with some success factors like planning, adequate resources, clear goals, performance tracking, and measures of success.</t>
  </si>
  <si>
    <t>Intervention is cutting-edge innovation practice and backed with all relevant success factors like planning, adequate resources, clear goals, performance tracking and measures of success.</t>
  </si>
  <si>
    <t>Incremental improvement</t>
  </si>
  <si>
    <t>Not significant or not verifiable</t>
  </si>
  <si>
    <t>Intervention involves products/services that together represent a marginal share of the sold product/service emissions in the category.</t>
  </si>
  <si>
    <t>Intervention does not impact any of the most relevant life cycle phase(s) or processes of the product/service(s) in terms of GHG emissions.</t>
  </si>
  <si>
    <t>Product/service redesign</t>
  </si>
  <si>
    <t>Significant and verifiable</t>
  </si>
  <si>
    <t>Intervention involves products/services that together represent a significant share of the sold product/service emissions in the category.</t>
  </si>
  <si>
    <t>Intervention impacts a relevant life cycle phase or process of the product/service(s) in terms of GHG emissions.</t>
  </si>
  <si>
    <t>Between 20 and 50%</t>
  </si>
  <si>
    <t>Breakthrough innovation</t>
  </si>
  <si>
    <t>Drastic and verifiable</t>
  </si>
  <si>
    <t>Intervention involves products/services that together represent the major share of the sold product/service emissions in the category.</t>
  </si>
  <si>
    <t>Intervention clearly targets and impacts the most relevant life cycle phase(s) or processes of the product/service(s) in terms of GHG emissions.</t>
  </si>
  <si>
    <t>Above 50%</t>
  </si>
  <si>
    <t>What is the share of low-carbon products/services (% of revenue)?</t>
  </si>
  <si>
    <t>Future emissions assessment: Are you able to determine with certainty (verified) future CO2 emissions intensity linked to subcontracting?</t>
  </si>
  <si>
    <t>Future activity assessment: Are you able to forecast the level of your activity performed by subcontractors in the future?</t>
  </si>
  <si>
    <t>GHG emissions reduction on material: Are your subcontractors implementing significant actions for GHG emissions reduction of the material other than purchase of new vehicles?</t>
  </si>
  <si>
    <t>GHG emissions reduction on operation: Are your subcontractors implementing significant actions for GHG emissions reduction of operations?</t>
  </si>
  <si>
    <t>No knowledge of subcontractor’s fleet carbon intensity</t>
  </si>
  <si>
    <t>No knowledge of future subcontracted activity.</t>
  </si>
  <si>
    <t>No action of reduction planned</t>
  </si>
  <si>
    <t>The company requires its subcontractors to report their GHG emissions linked to their activity on the reporting year</t>
  </si>
  <si>
    <t>Future subcontracted activity known for the next 3 years</t>
  </si>
  <si>
    <t>2 actions at most are currently implemented by subcontractors that aggregate into at least 20% of GHG emissions from subcontracted activity</t>
  </si>
  <si>
    <t>Robust CO2 data on subcontracted current activity (reporting year) is certified by third party</t>
  </si>
  <si>
    <t>Future subcontracted activity known for the next 5 years</t>
  </si>
  <si>
    <t>3 to 4 actions are currently implemented or planned in near future by subcontractors that aggregate into at least 40% of GHG emissions from subcontracted activity</t>
  </si>
  <si>
    <t>Robust CO2 data on subcontracted current activity (reporting year) is certified by third party Future CO2 emissions intensity of subcontractors is forecast but the intensity is not 2°C aligned</t>
  </si>
  <si>
    <t>5 actions are currently implemented or planned in near future by subcontractors that aggregate into at least 50% of GHG emissions from subcontracted activity</t>
  </si>
  <si>
    <t>Robust CO2 data on subcontracted current activity (reporting year) is certified by third party Future CO2 emissions intensity of subcontractors is forecast, and the intensity is aligned with a well-below 2°C scenario</t>
  </si>
  <si>
    <t>Future subcontracted activity known for the next 10 years</t>
  </si>
  <si>
    <t>At least 5 actions are currently implemented or planned in near future by subcontractors that aggregate into at least 80% of GHG emissions from subcontracted activity</t>
  </si>
  <si>
    <t>What is the position of the employee/ committee with highest responsibility for climate change?</t>
  </si>
  <si>
    <t>Manager /officer</t>
  </si>
  <si>
    <t>Senior Manager/ Officer</t>
  </si>
  <si>
    <t>Does this employee/com mittee have a proven expertise regarding climate change topics</t>
  </si>
  <si>
    <t>The presence of expertise on relevant topics to climate change and low-carbon transition within the individual or committee with overall CC responsibili ty</t>
  </si>
  <si>
    <t>Level of approval within the organisation</t>
  </si>
  <si>
    <t>Climate change adaptation</t>
  </si>
  <si>
    <t>Board / Strategic level</t>
  </si>
  <si>
    <t>Measure of success is SMART. Measure of success contains both qualitative and quantitative targets.</t>
  </si>
  <si>
    <t>No knowledge of the share of low carbon vehicles in the subcontractors’ fleets</t>
  </si>
  <si>
    <t>The share of low carbon vehicles in the sub-contracted fleet is at least 20% of the low-carbon benchmark value over the next 3 years after reporting year.</t>
  </si>
  <si>
    <t>The share of low carbon vehicles in the sub-contracted fleet is at least 60% of the low-carbon benchmark value over the next 3 years after reporting year.</t>
  </si>
  <si>
    <t>The employee/committ ee meets all the following characteristics: - academic background/professional training related to energy &amp; climate change, - former experiences on climate issues, - technical knowledges on climate (based on statements, published reports, …).</t>
  </si>
  <si>
    <t>The employee/committ ee meets all the following characteristics: - academic background/professional training related to energy &amp; climate change, - former experiences on climate issues, - technical knowledges on climate (based on statements, published reports, …). Expertise is closely related to decision-making</t>
  </si>
  <si>
    <t>The employee/committ ee meets all the following characteristics: - academic background/professional training related to energy &amp; climate change, - former experiences on climate issues, - technical knowledges on climate (based on statements, published reports, …). Expertise is completely integrated in decision-making</t>
  </si>
  <si>
    <t>The employee/committ ee meets several of the following characteristics: - academic background/professional training related to energy &amp; climate change, - former experiences on climate issues, - technical knowledges on climate (based on statements, published reports, …).</t>
  </si>
  <si>
    <t>The employee/committ ee does not meet the following characteristics: - academic background/professional training related to energy &amp; climate change, - former experiences on climate issues, - technical knowledges on climate (based on statements, published reports, …). Therefore, expertise is not evident.</t>
  </si>
  <si>
    <t>Consideration of potential short-term “shocks” or stressors (sudden adverse changes) has been made</t>
  </si>
  <si>
    <t>No clear scope to the plan, no consistency among sections and no analysis presented</t>
  </si>
  <si>
    <t>The scope covers the entire business</t>
  </si>
  <si>
    <t>Plan is consistent with reporting against other ACT indicators Contains a description of relevant testing/analysis</t>
  </si>
  <si>
    <t>Covers only short-term (&lt; 3 years)</t>
  </si>
  <si>
    <t>Covers only medium term (&lt; 5 years)</t>
  </si>
  <si>
    <t>Should cover the short, medium and long term. From now or near future</t>
  </si>
  <si>
    <t>Covers the short, medium and long term. From now until at least 20 years</t>
  </si>
  <si>
    <t>Covers the short, medium and long term. From now and beyond (2050)</t>
  </si>
  <si>
    <t>The company does not consider climate issues related to its activities and remains passive in the face of climate risks</t>
  </si>
  <si>
    <t>The company has been carrying out a diagnosis of climate change impacts on: - The physical integrity and operation of assets - Supply of goods or services which depends on climate conditions - Demand of products or services submitted to climate conditions - Assessment of its adaptive capacity (HR, technical, financial, organizational)</t>
  </si>
  <si>
    <t>The company has been carrying out a diagnosis of climate change impacts, and identified related physical risks. It has set up indicators for decision making and impact thresholds</t>
  </si>
  <si>
    <t>The company has been carrying out a diagnosis of climate change impacts, and identified related physical risks. It has set up indicators for decision making and impact thresholds. It has planned actions to reduce its physical risk, taking also into account other environmental issues (impact on climate change mitigation, biodiversity, health and pollution It has defined updating knowledge and learning processes</t>
  </si>
  <si>
    <t>The company conducts a routine strategy, from diagnosis to action and assessment, including updating knowledge and learning processes. It checks that the adaptation actions do not harm, or even have a positive impact on climate change mitigation, biodiversity, health and pollution.</t>
  </si>
  <si>
    <t>Non monetary</t>
  </si>
  <si>
    <t>Recognition (non monetary)</t>
  </si>
  <si>
    <t>CSR clause with GHG emissions reduction included in engagements with suppliers. Results-driven commitment in contracts</t>
  </si>
  <si>
    <t>Engaging suppliers over low-carbon alternatives</t>
  </si>
  <si>
    <t>Use of several action levers (awareness campaign, compensation, purchasing rule, etc.)</t>
  </si>
  <si>
    <t>Use of one action lever (awareness campaign, compensation, purchasing rule, etc.)</t>
  </si>
  <si>
    <t>Passive approach (suppliers may offer low-carbon product/service but no specific requirements from the company)</t>
  </si>
  <si>
    <t>CSR clause with GHG emissions reduction included as priority in engagements with suppliers. Results-driven commitment in contracts. Regular reporting.</t>
  </si>
  <si>
    <t>Company purchases low-carbon products/equipment/services</t>
  </si>
  <si>
    <t>Transparen cy and scope</t>
  </si>
  <si>
    <t>In order to discover the calculation methodology, please refer to the detailed explanation presented in ACT Transport and ACT Real Estate methodologies.</t>
  </si>
  <si>
    <t>Indicator Name</t>
  </si>
  <si>
    <t>Module Name</t>
  </si>
  <si>
    <t>Module Weighting</t>
  </si>
  <si>
    <t>Calculation Or Maturity Matrix</t>
  </si>
  <si>
    <t>The Targets module has a relatively large weight of 15%. Most of it (12%) is shared between three indicators: alignment of direct emissions, alignment of indirect upstream emissions and alignment of indirect downstream emissions. Those 12% are allocated on a pro-rata basis according to the emissions breakdown between direct emissions, indirect upstream emissions and indirect downstream missions. 
A weight of is attributed to the previous achievement indicator, which measures the company’s past credentials on target setting and achievement. It is not very important by the principles outlined above, but nonetheless can provide contextual information on the company’s experience to meet ambitious targets Finally, the time horizon of targets has a weight of 2%. It is a proxy of how forward-looking the company is, which is very long-term oriented.</t>
  </si>
  <si>
    <t>The Sold product performance module has a variable weight that ranges from 0% to 35%. The weight is allocated on a pro rata basis to modules 2 (Material Investment) and 4 (sold product performance), determined by the weighting scheme matrix. 
The indicators within this module will have a variable weight, since the sources of GHG emissions may be significantly different from a company to another in this Generic methodology of ACT.</t>
  </si>
  <si>
    <t>Management is a multi-faceted module that makes up 10% of the score, because it incorporates many different smaller indicators that together paint a picture of the company’s management and strategic approach to the low-carbon transition. The majority of this weight is placed on the oversight of climate change issues and the climate change oversight capability, which are weighted 3% each. These two indicators measure the ability of the company to integrate sustainability to its strategy and to embrace the main challenges related to low-carbon transition. Besides, according to the principle of future orientation, the transition plan provides more information on how this company will specifically deal with the transition, and has a weight of 2%. 
The remaining indicators (climate change management incentives and climate change scenario testing) have a low weight of 1%, as they are contextual indicators whose outcome can either strengthen or undermine the company’s ability to carry out the transition plan and meet ambitious science-based targets.</t>
  </si>
  <si>
    <t>In order to decarbonize the whole economy, it is essential that all stakeholders get involved. 
Depending on their significant indirect emissions breakdown (upstream emissions VS downstream emissions) and levers, companies will have to focus on either their supplier’s engagement or their client’s engagement towards decarbonization. The modules “Supplier engagement” and “Client engagement” are therefore weighted on a pro-rata basis, determined by the weighting scheme matrix. 
The two indicators within the “Supplier engagement” module (Strategy to influence suppliers to reduce their GHG emissions and Activities to influence suppliers to reduce their GHG emissions) are equally weighted.</t>
  </si>
  <si>
    <t>In order to decarbonize the whole economy, it is essential that all stakeholders get involved. 
Depending on their significant indirect emissions breakdown (upstream emissions VS downstream emissions), companies will have to focus on either their supplier’s engagement or their client’s engagement towards decarbonization. The modules “Supplier engagement” and “Client engagement” are therefore weighted on a pro-rata basis, determined by the weighting scheme matrix. 
The two indicators within the “Supplier engagement” module (Strategy to influence suppliers to reduce their GHG emissions and Activities to influence suppliers to reduce their GHG emissions) are equally weighted.</t>
  </si>
  <si>
    <t>The module captures many elements and aspects that cannot otherwise be captured in any of the other modules. It includes those aspects that are relevant to the transition but are not directly a part of the primary activities. It is future oriented by asking the companies on its narrative on certain future directions it can/has to take is standard to enable the transition. 
Nota Bene: For companies operating in sectors that are not very technology-dependent, module 3 is weighted 0%. The 5% normally allocated to it are allocated to module 9. The companies that cannot rely on R&amp;D to decarbonize their activities are expected to develop new business models compatible to a low-carbon economy.</t>
  </si>
  <si>
    <t>Investments planning related to the company’s low-carbon capex are included in the ACT Generic assessment for the following reasons: 
- CAPEX planification is an indicator of corporate commitment to a low-carbon transition, and is a meaningful metric of the company’s internal planning towards the transition. 
Although this indicator is based on a specific ratio in other ACT methodologies, no benchmarks are available for ACT Generic. Therefore, thresholds have been defined accordingly.</t>
  </si>
  <si>
    <t>Locked-in emissions are included in the ACT Generic assessment for the following reasons: 
- Absolute GHG emissions over time are the most relevant measure of emissions performance for assessing a company’s contribution to global warming. Furthermore, the concept of Locked-in emissions allows a judgement to be made about the company’s outlook in more distant time periods than ones of the investment plans. 
- Analysing a company’s locked-in emissions alongside science-based budgets also introduces the means to scrutinise the potential cost of inaction, including the possibility of stranded assets. 
- Examining absolute emissions, along with recent and short-term emissions intensity trends, forms part of a holistic view of a company’s emissions performance in the past, present, and future. 
This indicator only applies for Building and Transport as these assets have been the only ones covered by specific benchmark in order to calculate Locked-In emissions.</t>
  </si>
  <si>
    <t>This method aims to assess all product/service-specific dimensions of a low-carbon transition. The objective of this indicator is to measure the company's "interventions" on its products / services, i.e. the actions taken to reduce the carbon impact of its products / services. This indicator is applicable either for companies that are multiproduct/service, or for companies that are monoproduct. The criteria “Correspondence between the product/service life cycle phase the intervention targets and the highest GHG impact life cycle phase of the product/service” in the maturity matrix is used to check that the intervention targets the most material issues on the product. 
While other sectors in the ACT Initiative have activity-specific indicators (e.g. generation emissions for electric utilities, fleet emissions for car companies) that can account for the majority of their total emissions, this is not the case for the Generic approach, where emissions sources are scattered across the value chain and have different points of origin. To address all emissions, different types of actions are necessary to address different types of emissions sources. Furthermore, this multidimensionality means that large efforts, such as Life Cycle Assessments (LCA), are needed to accurately gain insight and information on exactly where the significant emissions sources are and what can be done about them from each company’s point of view. It is commonly understood that this information is scarce among companies, which operate in many different sectors and often have a large number of different tiers in their supply chains, requiring large transaction costs and research to obtain complete information.</t>
  </si>
  <si>
    <t>This methodology covers heterogeneous sectors with companies situated at different levels of the value chain. This heterogeneity can therefore also be encountered in the levers that each company has to decarbonize its activities. To assess the upstream and downstream emissions of all those companies, a general qualitative indicator is relevant (cf. 4.1. Product specific interventions). 
However, wherever it is possible the ACT methodology prefers to assess companies through quantitative indicators. That is the purpose of the product/service specific performance indicator. This indicator gathers quantitative benchmarks built during the development of other ACT methodologies.</t>
  </si>
  <si>
    <t>This indicator is used in the ACT Transport methodology. It stands as a mirror of indicators 2.1 assessing material investments of the company about its direct emissions from transport activities, but here it assesses the performance of the subcontractors. 
It is necessary that the company investigates about its transport services subcontractors’ performance, especially if a large part of the transportation activity is subcontracted, because its own performance depends on it. Some focus is made on the capacity of the company to collect data from its transport services subcontractors, because it is the first necessary step toward a full picture of its carbon impact, and it shows commitment for a low-carbon transition.</t>
  </si>
  <si>
    <t>Successful change within companies, such as the transition to a low-carbon economy, requires strategic oversight and buy-in from the highest levels of decision-making within the company. Evidence of how climate change is addressed within the top decision-making structures is a proxy for how seriously the company takes climate change, and how well integrated it is at a strategic level. High-level ownership also increases the likelihood of effective action to address low-carbon transition. 
Changes in strategic direction are necessarily future-oriented, which fits with this principle of the ACT project. Managing oversight of climate change is considered as a good practice</t>
  </si>
  <si>
    <t>Effective management of the low-carbon transition requires specific expertise related to climate change and its impacts, and their likely direct and indirect effects on the business. Presence of this capability within or closely related to the decision-making bodies that will implement low-carbon transition both indicates company commitment to that transition and increases the chances of success. 
Even if companies are managing climate change at the Board level or equivalent level, a lack of expertise could be a barrier to successful management of low-carbon transition.</t>
  </si>
  <si>
    <t>Executive compensation should be aligned with overall business strategy and priorities. As well as commitments to action the company should ensure that incentives, especially at the executive level, are in place to reward progress towards low-carbon transition. This will improve the likelihood of successful low-carbon transition. 
Monetary incentives at the executive level are an indication of commitment to successful implementation of a strategy for low-carbon transition.</t>
  </si>
  <si>
    <t>There are a variety of ways of analysing the potential impacts of climate-related changes on the business, whether these are slow and gradual developments or one-off “shocks”. Investors are increasingly calling for techniques such as use of an internal price on carbon, scenario analysis and stress testing to be implemented to enable companies to calculate the value-at-risk that such changes could pose to the business. As this practice is emergent at this time there is currently no comprehensive survey or guidance on specific techniques or tools recommended for the sector. The ACT methodology thus provides a broad definition of types of testing and analysis which can be relevant to this information requirement, to identify both current and best practices and consider them in the analysis. 
Scenario stress testing is an important management tool for preparing for low-carbon transition. For businesses likely to be strongly affected by climate change impacts (both direct and indirect), it has even greater importance.</t>
  </si>
  <si>
    <t>Trade associations are a key instrument by which companies can indirectly influence policy on climate. Thus, when trade associations take positions, which are negative for climate, companies need to take action to ensure that this negative influence is countered or minimized. 
This indicator is consistent with the ACT philosophy, ACT framework and ACT guidelines and common to the other sectoral methodologies.</t>
  </si>
  <si>
    <t>This indicator aims to reward the progress of companies that have already started to decarbonize their activity over the years, or have already successfully transitioned towards offering only low-carbon products or services. ACT is willing to capture the dynamic of the company in its transition towards a low-carbon economy and this indicator shows both efforts that have been made by the company and progress that still needs to be achieved. The transition towards offering only low-carbon products and services produced in a decarbonized way has two aspects: 1) Awareness 2) Action. A company must first become aware of the need to eventually transition to only low-carbon products, before it starts taking action to decarbonize its portfolio of products and services. Some companies may only offer products or services which meet the definition of a low-carbon product or service.
The changing product portfolio should be included in and consistent with the company’s low-carbon transition plan.</t>
  </si>
  <si>
    <t>In addition to developing sustainable practices, a company may transition its business model to other areas to remain profitable in a low_x0002_carbon economy. The company’s future business model should enable it to decouple financial results from GHG emissions, in order to meet the constraints of low-carbon transition while continuing to generate value. 
This indicator aims to identify both relevant current business activities, and those still at a burgeoning stage. It is recognized that transition to a low-carbon economy, with associated change in business models, will take place over a number of years. The assessment will thus seek to identify and reward projects at an early stage as well as more mature business activities, although the latter (i.e. substantially sized, profitable, and/or expanding) business activities will be better rewarded.</t>
  </si>
  <si>
    <t>ACT Generic also aims to engage all the companies operating in the value chain of sectors specifically covered by another ACT methodology. 
This indicator is for companies operating in an emissive value chain, upstream of an intensive activity, supplying part of the final product (e.g., transport equipment manufacturer). A company that supplies part of a highly emitting final product bears some responsibility for the emissions linked to this product, but is also at risk in a low carbon world. This indicator aims to capture the evolution of a company's customer mix towards low-carbon customers. For example, a company that produces equipment for the automotive sector can increase its share of products for electric vehicles, thus contributing to the promotion of low-carbon vehicles and reducing its risk linked to thermal vehicles in a low-carbon world.</t>
  </si>
  <si>
    <t>The R&amp;D investments in climate change mitigation technologies indicator is focused on the company’s intangible investments or financial costs into climate change mitigation technologies. For companies operating in value chains with high stakes regarding low-carbon transition, R&amp;D investments towards low-carbon technologies are crucial. For those companies, the module is given a weight of 5%. For companies within the scope of the ACT Generic methodology that are not operating in a carbon intensive value chain, this indicator is not relevant and is therefore weighted 0%. In that case, the remaining 5% are allocated to module 9 (Business Model). The general information given by the company will determine whether this module is relevant for it. Nota Bene: For companies operating in sectors that are not very technology-dependent, module 3 is weighted 0%. The 5% normally allocated to it are allocated to module 9. The companies that cannot rely on R&amp;D to decarbonize their activities are expected to develop new business models compatible to a low-carbon economy.</t>
  </si>
  <si>
    <t>Targets for each sub-sector are quantitatively interpreted and directly compared to a low-carbon benchmark build from the company’s current level of emissions at reporting year and converging toward the 2050 value of the sectoral benchmark relevant for this source. 
Relevant upstream emissions sources of the company shall be identified by the analyst, with corresponding low-carbon scenario among those available in ACT sectoral methodologies. Specific information on company emissions sources might be needed to choose the most relevant low-carbon scenario (e.g. geography, type…). 
The measurement of the commitment gap was chosen for its relative simplicity in interpretation and powerful message.</t>
  </si>
  <si>
    <t>Targets for each sub-sector are quantitatively interpreted and directly compared to a low-carbon benchmark build from the company’s current level of emissions at reporting year and converging toward the 2050 value of the sectoral benchmark relevant for this source. 
Relevant downstream emissions sources of the company shall be identified by the analyst, with corresponding low-carbon scenario among those available in ACT sectoral methodologies. Specific information on company emissions sources might be needed to choose the most relevant low-carbon scenario (e.g. geography, type…). 
The measurement of the commitment gap was chosen for its relative simplicity in interpretation and powerful message.</t>
  </si>
  <si>
    <t>A key issue with the interventions approach is that if interventions have no measurable impact on GHG emissions, they are effectively assimilated to “greenwashing”. However, we recognise that, when attempting to influence GHG emissions outside of direct operations, measurement may be difficult. It could be technically feasible yet impractical because of time or cost considerations. GHG emissions reductions may also not occur immediately, or methodological approaches for measurement may be lacking. Barriers to measurement should not be barriers to action, therefore the analysis will consider interventions where the GHG emissions mitigation has not been measured. Nonetheless, companies should describe the rationale for emissions reduction connected to the intervention so that it is clear this potential exists. 
The reporting should also include, where possible, enough detail on mitigation potential, and the scale of impact expected, to distinguish between interventions that could be considered tokenism or greenwash and those with a material, positive climate change mitigation impact.</t>
  </si>
  <si>
    <t>As there is no quantitative definition available regarding the share of low-carbon products/services in the total revenue of companies, the best way to assess the performance in this indicator is to compare the share of low-carbon products/services to a maturity matrix. 
With the further development of EU Green Taxonomy, quantitative benchmarks are likely to be built. The methodology may be updated to integrate such benchmarks as soon as they are available.</t>
  </si>
  <si>
    <r>
      <t xml:space="preserve">This indicator is assessed by a maturity matrix, because companies subcontracting their transport service face a lack of data from their subcontractors. Nonetheless, this indicator encourages companies to dialogue with their subcontractors and to set up a data collection process. Therefore, high levels of the matrix correspond to the ability to collect data that would be necessary to compute indicator from module 2. The aim of this indicator is to value companies that have transport services subcontractors with good carbon performance, so the highest level of the matrix corresponds to subcontractor’s performance aligned with the low-carbon benchmark pathway. The various dimensions of the maturity matrix are weighted as follows: 
- 20% Future emissions assessment - 20% Future activity assessment - 20% Low-carbon vehicles - 20% GHG emissions reduction on material - 20% GHG emissions reduction on operation 
Spot contract is a common subcontracting practice in the transport sector, and it makes data collection very difficult for companies. Therefore, the maturity matrix of this indicator shall be used only to score subcontractors under “long-term” contract. The score obtained is then adjusted with the share of GHG emissions represented by spot contracts. 
The final score is computed as follows:
</t>
    </r>
    <r>
      <rPr>
        <b/>
        <sz val="11"/>
        <color theme="1"/>
        <rFont val="Calibri"/>
        <family val="2"/>
        <scheme val="minor"/>
      </rPr>
      <t>(Share of GHG emissions from SPOT contracts; Finale Score):</t>
    </r>
    <r>
      <rPr>
        <sz val="11"/>
        <color theme="1"/>
        <rFont val="Calibri"/>
        <family val="2"/>
        <scheme val="minor"/>
      </rPr>
      <t xml:space="preserve">
(0% - 24%; 100% * matrix score) (25% - 49%; 80% * matrix score)(50% - 74 %; 60% * matrix score)(75 % - 100%; 40% * matrix score)
It was decided to exclude spot contracts from the assessment with this maturity matrix, as it seemed hardly feasible to collect relevant data from such subcontractors, or to design adequate but nonetheless as ambitious maturity levels as for long-term contracts. Having few or poor quality data should not be an excuse for bad carbon performance.</t>
    </r>
  </si>
  <si>
    <t>Final Scoring</t>
  </si>
  <si>
    <t>Maturity Matrix Information</t>
  </si>
  <si>
    <t>Definitions To Indicators</t>
  </si>
  <si>
    <t>FROM ACTGM: 
- If the company is a sector covered by the EU Green Taxonomy, then low-carbon products/services are the ones meeting the mitigation criteria of the EU Green Taxonomy. The list of eligible products/services will be detailed in an appendix and is set to be updated with the further development of this taxonomy. 
- If the company is in a sector not covered by the EU Green Taxonomy, the company can introduce its definition of low-carbon products/services, justifying it with proofs and using existing frameworks (e.g. EU Ecolabels, Life-cycle assessment (LCA) / Product Environmental Footprint (PEF) analyses) 
- The analyst will check the robustness of the definition proposed 
FROM ACTOG: 
Low Carbon Products &amp; Services encompass the following categories: 
- Renewable electricity 
- Nuclear electricity 
- Sustainable biofuels 
- Sustainable biogas (i.e. gaseous fuels produced from biomass) 
- Sustainable hydrogen 
- Renewable electricity equipment 
- Electricity storage equipment 
- Engineering services in low carbon activities
All the elements listed above are defined in the Glossary part.</t>
  </si>
  <si>
    <t>FROM ACTGM: 
A taxonomy has been established by the OECD (OECD Environment Working Papers No. 89 (2015)) [1] in order to quantify the patents in environment-related technologies. It can be used to measure environmental innovation, if restricted to climate change mitigation technologies. 
It is based on the seven following categories: 
- Environmental management 
- Water-related adaptation technologies 
- Biodiversity protection &amp; ecosystem health 
- Climate change mitigation related to energy 
- CCS of GHG 
- Climate change mitigation related to transportation 
- Climate change mitigation related to building 
FROM ACTOG: 
Low carbon technologies are considered in the EU Green Taxonomy [14] as resulting in substantial GHG emission reductions in other sectors of the economy, provided that product related emissions are at least the level of best available techniques. Concrete examples to be considered for O&amp;G sectors are technologies that produce final energy with a low carbon content, for instance: 
- Sustainable biofuels as defined by the European Green taxonomy (blended fuels are not eligible) 
- Sustainable biogases and sustainable hydrogen as defined by the European Green taxonomy 
- Low carbon electricity production technologies with a LCA carbon content &lt; 100g CO2e/kWh (threshold of European taxonomy) 
- Energy efficiency services that reduce the energy consumption of clients.</t>
  </si>
  <si>
    <t>FROM ACTGM: 
The indicator focuses on patents that mitigate climate change. The European Patent Office (EPO)[2] and the US Patent and Trademark Office (USPTO)[3] have developed a dedicated patent classification scheme (Cooperative Patent Classification - CPC) which details patents for climate change mitigation or technologies: 
Y02B – CCMTs related to buildings 
Y02C – Capture, storage, sequestration or disposal of greenhouse gases 
Y02E – Reduction of greenhouse gas emissions, related to energy generation, transmission or distribution 
Y02P – CCMTs relating to production in energy intensive industries 
Y02T – CCMTs related to transportation 
Y02W – CCMTs related to wastewater treatment or waste management 
(EPO, 2017)
FROM ACTOG: 
Mitigation technologies are technologies that reduce the carbon footprint of the supplied energy by the O&amp;G companies. According to the EU Green Taxonomy (EU Taxonomy - Technical Annex (2017) p.15): 
“An economic activity shall be considered to contribute substantially to climate change mitigation where that activity substantially contributes to the stabilization of greenhouse gas concentrations in the atmosphere at a level which prevents dangerous anthropogenic interference with the climate system by avoiding or reducing greenhouse gas emissions or enhancing greenhouse gas removals through any of the following means, including through process or product innovation, consistent with the long term temperature goal of the Paris Agreement.”</t>
  </si>
  <si>
    <t>Projected transport activity. The secured activity is compared to the level of activity projected by the company up to reporting year + 15 years. If the company does not have any projections or not up to reporting year + 15 years, it will be considered that its market share will remain constant and its activity will evolve at the same rate as the sector and sectoral projection of activity are used.</t>
  </si>
  <si>
    <t>Total cumulative emissions implied on the period of operation of currently active and confirmed planned fleet vehicles that are going to be commissioned in the near future. If unknown, the commissioning year of vehicles is estimated from investment plans. 
If the company operates leased vehicles the locked-in emissions are calculated up to the end of the longest leasing contract instead of to reporting year + 15 years, as illustrated in Figure 17 below. More generally, if the company has a specific policy of operating its own vehicles only a limited number of years before selling them on to another operator on a second-hand vehicle market, the locked-in emissions shall be calculated on the duration of operation of the company’s vehicle. However, if this is the kind of practices done by the company but without any clear planning, the locked-in emissions shall be computed on the full lifetime of vehicles, as the company is not able to provide a duration of operation for each of its vehicles.</t>
  </si>
  <si>
    <t>What is the highest level approval of low carbon transition plan?</t>
  </si>
  <si>
    <r>
      <t xml:space="preserve">To be ready for the transition to a low-carbon economy, companies need to plan and carry out “interventions” within the value chain in order to exercise their market position and influence to reduce GHG emissions. 
For each product/service category, the company identifies interventions that determine the most ambitious impacts achievable by a company and highlights the GHG hotspots for the different product categories in accordance with best practices (LCA, PCR, PEFCR, etc.). This establishes a relative benchmark. The analyst compares the interventions reported by the company with this benchmark and against other interventions reported by other reporting companies, whereby the analyst assigns a ‘maturity scoring’ to the reported interventions. Several measures are combined to assign a score to the intervention. 
These measures are: - Intervention maturity scoring - Level of ambition - Carbon mitigation potential - Extent or size of the intervention - Correspondence between the product/service life cycle phase the intervention targets and the highest GHG impact life cycle phase of the product/service - Contribution to the overall potential emissions (Optional) </t>
    </r>
    <r>
      <rPr>
        <b/>
        <sz val="11"/>
        <color theme="1"/>
        <rFont val="Calibri"/>
        <family val="2"/>
        <scheme val="minor"/>
      </rPr>
      <t xml:space="preserve">
&gt;&gt;Intervention maturity scoring: </t>
    </r>
    <r>
      <rPr>
        <sz val="11"/>
        <color theme="1"/>
        <rFont val="Calibri"/>
        <family val="2"/>
        <scheme val="minor"/>
      </rPr>
      <t xml:space="preserve">This assesses how advanced the intervention is relative to current practice, and other elements that can ensure its success like clear goals and measures of success, use of supporting technology, use of certification and verification. 
</t>
    </r>
    <r>
      <rPr>
        <b/>
        <sz val="11"/>
        <color theme="1"/>
        <rFont val="Calibri"/>
        <family val="2"/>
        <scheme val="minor"/>
      </rPr>
      <t xml:space="preserve">&gt;&gt;Level of ambition: </t>
    </r>
    <r>
      <rPr>
        <sz val="11"/>
        <color theme="1"/>
        <rFont val="Calibri"/>
        <family val="2"/>
        <scheme val="minor"/>
      </rPr>
      <t xml:space="preserve">The company shall report on the level of ambition of the intervention. The first level is an incremental improvement (e.g. packaging reduction). The second level is a complete product/service redesign, which consists of a new development (e.g. full product reparability to increase lifetime). The third level is a breakthrough innovation (e.g. replacing an electronic product with a low-tech solution that is no energy-using product). 
</t>
    </r>
    <r>
      <rPr>
        <b/>
        <sz val="11"/>
        <color theme="1"/>
        <rFont val="Calibri"/>
        <family val="2"/>
        <scheme val="minor"/>
      </rPr>
      <t xml:space="preserve">&gt;&gt;Carbon mitigation potential: </t>
    </r>
    <r>
      <rPr>
        <sz val="11"/>
        <color theme="1"/>
        <rFont val="Calibri"/>
        <family val="2"/>
        <scheme val="minor"/>
      </rPr>
      <t xml:space="preserve">Only interventions that are verifiable and significantly reduce GHG emissions shall receive a non-zero score. It is not expected that a verification be performed, however a methodology must be in place to reliably assess or measure the GHG emissions reduction, which could be verified by a third party. The greater the GHG reduction resulting from the intervention, the higher the carbon mitigation potential. 
</t>
    </r>
    <r>
      <rPr>
        <b/>
        <sz val="11"/>
        <color theme="1"/>
        <rFont val="Calibri"/>
        <family val="2"/>
        <scheme val="minor"/>
      </rPr>
      <t xml:space="preserve">&gt;&gt;Significance and extent of the intervention: </t>
    </r>
    <r>
      <rPr>
        <sz val="11"/>
        <color theme="1"/>
        <rFont val="Calibri"/>
        <family val="2"/>
        <scheme val="minor"/>
      </rPr>
      <t xml:space="preserve">Whether the intervention is large or small in scale affects its overall level of impact on GHG emissions. Large-scale interventions receive more points (e.g. significant interventions covering a high percentage of a product/service category). 
</t>
    </r>
    <r>
      <rPr>
        <b/>
        <sz val="11"/>
        <color theme="1"/>
        <rFont val="Calibri"/>
        <family val="2"/>
        <scheme val="minor"/>
      </rPr>
      <t xml:space="preserve">&gt;&gt;Correspondence between the product/service life cycle phase, the intervention targets and the highest GHG impact life cycle phase of the product/service: </t>
    </r>
    <r>
      <rPr>
        <sz val="11"/>
        <color theme="1"/>
        <rFont val="Calibri"/>
        <family val="2"/>
        <scheme val="minor"/>
      </rPr>
      <t xml:space="preserve">To effectively reduce GHG emissions, interventions should target the life cycle phases or processes of product/service systems with the highest portion of GHG emissions attributed to them, so this is awarded more points. The scorings for the product/service categories reported on (covering at least 70% of total product/service emissions) are then aggregated into a numerical value. The analyst assigns a scoring to all interventions reported. This exercise can make future analyses more robust, as better understanding is developed of how the RT sector is undertaking activities to reduce emissions in the value chain. 
</t>
    </r>
    <r>
      <rPr>
        <b/>
        <sz val="11"/>
        <color theme="1"/>
        <rFont val="Calibri"/>
        <family val="2"/>
        <scheme val="minor"/>
      </rPr>
      <t xml:space="preserve">&gt;&gt;Contribution to the overall potential emissions (Optional): </t>
    </r>
    <r>
      <rPr>
        <sz val="11"/>
        <color theme="1"/>
        <rFont val="Calibri"/>
        <family val="2"/>
        <scheme val="minor"/>
      </rPr>
      <t>This indicator is relevant for companies that operate upstream in a value chain of a product/service that can be considered “low-carbon” referring to the EU Green taxonomy. This indicator evaluates the contribution of a semi-finished product/service or an equipment in the reduction of a final product/service. (e.g., contribution of tires in the reduction of emissions of a vehicle).</t>
    </r>
  </si>
  <si>
    <t>Scoring Conditions</t>
  </si>
  <si>
    <t>Scoring Formula</t>
  </si>
  <si>
    <t>Unit</t>
  </si>
  <si>
    <t>Notes</t>
  </si>
  <si>
    <t>Data Request</t>
  </si>
  <si>
    <t>Answer</t>
  </si>
  <si>
    <t>Calculation Information</t>
  </si>
  <si>
    <t>Benchmark Target Type</t>
  </si>
  <si>
    <t>Row Labels</t>
  </si>
  <si>
    <t>Matrix Subdimension</t>
  </si>
  <si>
    <t>Matrix Question</t>
  </si>
  <si>
    <t>Subdimension Performance</t>
  </si>
  <si>
    <t>Subdimension Score</t>
  </si>
  <si>
    <t>Data Collection</t>
  </si>
  <si>
    <t>Maturity Matrix Subdimensions</t>
  </si>
  <si>
    <t>Calculation Outputs</t>
  </si>
  <si>
    <t>Calculation Inputs</t>
  </si>
  <si>
    <t>Targets for each sub-sector are quantitatively interpreted and directly compared to a low-carbon benchmark build from the company’s current level of emissions at reporting year and converging toward the 2050 value of the sectoral benchmark relevant for this source. 
Relevant direct emissions sources of the company shall be identified by the analyst, with corresponding low-carbon scenario among those available in ACT sectoral methodologies. Specific information on company emissions sources might be needed to choose the most relevant low-carbon scenario (e.g. geography, type…). 
The measurement of the commitment gap was chosen for its relative simplicity in interpretation and powerful message. 
NB: In previous ACT methodologies, the commitment gap calculation was based on the difference between the company’s target and the company benchmark 5 years after the reporting year. The analysis is now based on the difference between the company’s target and the company benchmark at the target year. The previous version assumed that the emission reduction would be linear between reporting year and reporting year + 5, which could affect the result as the low-carbon pathway is not linear, the new version avoid this assumption by using directly data at target year.</t>
  </si>
  <si>
    <t>Reference Notes</t>
  </si>
  <si>
    <t>Target percentage reduction in direct emissions carbon intensity</t>
  </si>
  <si>
    <t>Target absolute direct emissions carbon intensity after reduction target is met</t>
  </si>
  <si>
    <t>Direct emissions carbon intensity at base year</t>
  </si>
  <si>
    <t>Data Extract</t>
  </si>
  <si>
    <t>DataExtractID</t>
  </si>
  <si>
    <r>
      <rPr>
        <sz val="11"/>
        <color theme="1"/>
        <rFont val="Calibri"/>
        <family val="2"/>
      </rPr>
      <t>(for all targets 'tar#')∑(MAX(MIN(</t>
    </r>
    <r>
      <rPr>
        <sz val="11"/>
        <color theme="1"/>
        <rFont val="Calibri"/>
        <family val="2"/>
        <scheme val="minor"/>
      </rPr>
      <t>1-[Trend ratio]_(tar#),1),0)*C_(tar#)*C_(yr tar#))</t>
    </r>
  </si>
  <si>
    <t>Year</t>
  </si>
  <si>
    <t>EI_(SC1+2)</t>
  </si>
  <si>
    <t>kgCO_2e/t</t>
  </si>
  <si>
    <t>Actual</t>
  </si>
  <si>
    <t>Does the company consider the climate change impacts of activities in the decision-making process?</t>
  </si>
  <si>
    <t>Carbon pricing</t>
  </si>
  <si>
    <t>What is the role of the carbon price in the plan?</t>
  </si>
  <si>
    <t>No carbon price is considered</t>
  </si>
  <si>
    <t>A carbon price has been considered to elaborate the plan but is not actually considered for the decisions</t>
  </si>
  <si>
    <t>A carbon price is integrated in the financial scenario proposed for key decisions</t>
  </si>
  <si>
    <t>The carbon price is integrated in financial scenario proposed regarding all strategic decisions</t>
  </si>
  <si>
    <t>The carbon price value is aligned with a low carbon scenario used in the methodology and is integrated in financial scenario proposed regarding all strategic decisions</t>
  </si>
  <si>
    <t>Doc. Reference Number</t>
  </si>
  <si>
    <t>How the success of the plan measured?</t>
  </si>
  <si>
    <t>Benchmark Calculation</t>
  </si>
  <si>
    <t>Benchmark Pathways</t>
  </si>
  <si>
    <t>Benchmark Pathway</t>
  </si>
  <si>
    <t>Company past performance</t>
  </si>
  <si>
    <t>EI_(SCU3)</t>
  </si>
  <si>
    <t>EI_(SCD3)</t>
  </si>
  <si>
    <t>Target year for the company's 1st earliest emissions target</t>
  </si>
  <si>
    <t>Target year for the company's 2nd earliest emissions target</t>
  </si>
  <si>
    <t>Target year for the company's 3rd earliest emissions target</t>
  </si>
  <si>
    <t>Target year for the company's 4th earliest emissions target</t>
  </si>
  <si>
    <t>Target year for the company's 5th earliest emissions target</t>
  </si>
  <si>
    <t>(2*a-1)*25%+(2*p-1)*75%, 
OR 
MIN(MAX((2*p-1)*100%,0),1)</t>
  </si>
  <si>
    <t>Emissions intensity at base year</t>
  </si>
  <si>
    <t>Emissions intensity at reporting year</t>
  </si>
  <si>
    <t>Absolute emissions at base year</t>
  </si>
  <si>
    <t>Absolute emissions at reporting year</t>
  </si>
  <si>
    <t>(%complete)/(%time)</t>
  </si>
  <si>
    <t>EI_(SC1+2+3)</t>
  </si>
  <si>
    <t>What is the share of R&amp;D costs/investments in low-carbon technologies compared to the total R&amp;D costs/investments?</t>
  </si>
  <si>
    <t>TOTAL</t>
  </si>
  <si>
    <t>Direct emissions percentage (SC1)</t>
  </si>
  <si>
    <t>1/6*M2*(1- L) +1/8*M2*L</t>
  </si>
  <si>
    <t>1/2*M2*(1-L) + 3/8*M2*L</t>
  </si>
  <si>
    <t>1/4*M2*L</t>
  </si>
  <si>
    <t>Reporting year total locked-in emissions [GE 2.4]</t>
  </si>
  <si>
    <t>Reporting year scope 3 downstream emissions</t>
  </si>
  <si>
    <t>Reporting year scope 3 upstream emissions</t>
  </si>
  <si>
    <t>Reporting year scope 2 emissions</t>
  </si>
  <si>
    <t>Reporting year scope 1 emissions</t>
  </si>
  <si>
    <t>Weightings Calculation Information</t>
  </si>
  <si>
    <t>(kgCO_2e/t)/yr</t>
  </si>
  <si>
    <t>Low-carbon vehicles: Does the projected fleet include low-carbon vehicles and energies? (100% elec, hybrid, H2, BioGNV...)</t>
  </si>
  <si>
    <t>What is the type of incentives (non-monetary/ monetary)?</t>
  </si>
  <si>
    <t>What are the targets related to CC incentives?*</t>
  </si>
  <si>
    <t>From present to 2050</t>
  </si>
  <si>
    <t>Considers changing conditions specific for a 2- degree decarbonization scenario</t>
  </si>
  <si>
    <t>Considers a range of changing conditions together (multivariate)</t>
  </si>
  <si>
    <t>What is the scope of the action levers used for clients?</t>
  </si>
  <si>
    <t>1/3*M2*(1-L) + 1/4*M2*L</t>
  </si>
  <si>
    <t>The share of low-carbon products/services is below 20% of total revenue</t>
  </si>
  <si>
    <t>The share of low-carbon products/services is between 20% and 40% of total revenue</t>
  </si>
  <si>
    <t>The share of low-carbon products/services is between 40% and 60% of total revenue</t>
  </si>
  <si>
    <t>The share of low-carbon products/services is between 60% and 80% of total revenue</t>
  </si>
  <si>
    <t>The share of low-carbon products/ services is above 80% of total revenue</t>
  </si>
  <si>
    <t>The share of low-carbon vehicles in the sub-contracted fleet is at least 80% of the low-carbon benchmark value over 5 years after reporting year.</t>
  </si>
  <si>
    <t>The share of low-carbon vehicles in the sub-contracted fleet is equal to the low-carbon benchmark value over 10 years after reporting year.</t>
  </si>
  <si>
    <t>Board or individual/sub-set of the board or other committee appointed by the board</t>
  </si>
  <si>
    <t>Contains discussion of the potential impacts of a low-carbon transition on the current business Relevant region-specific considerations are included</t>
  </si>
  <si>
    <t>No change in suppliers’ base Selection of suppliers offering low-carbon alternatives</t>
  </si>
  <si>
    <t>The company does offer low-carbon/energy efficient products/services but no promotion strategy developed</t>
  </si>
  <si>
    <t>The company promotes its low-carbon offer through marketing and communication channels. The company offers buying incentives regarding low-carbon products/services</t>
  </si>
  <si>
    <t>The company promotes its low-carbon offer through marketing and communication channels. The company offers buying incentives regarding low-carbon products/services. The brand identity of the company is based only on its range of low-carbon solutions.</t>
  </si>
  <si>
    <t>Publicly commits to international low-carbon commitments Engages in sectoral/cross-sectoral initiatives against climate change*</t>
  </si>
  <si>
    <t>All company activities covered by the assessment need to decarbonize – the company offers no low-carbon products or services. The company has no or little awareness of the need to transition to offering low-carbon products/ services</t>
  </si>
  <si>
    <t>75 - 95% of the product portfolio is defined low-carbon products or services and the company has a public timeline to align its product portfolio as 100% low-carbon.</t>
  </si>
  <si>
    <t>Note: All (&gt;95%) the company product portfolio is considered low-carbon products/services (as per an agreed definition of low-carbon products or services)</t>
  </si>
  <si>
    <t>Performance Score (#/20)</t>
  </si>
  <si>
    <t>Narrative Score</t>
  </si>
  <si>
    <t>Trend Score</t>
  </si>
  <si>
    <t>OVERALL SCORE</t>
  </si>
  <si>
    <t>Grand Total</t>
  </si>
  <si>
    <t>Raw Narrative Score</t>
  </si>
  <si>
    <t>Raw Performance Score</t>
  </si>
  <si>
    <t>+</t>
  </si>
  <si>
    <t>Sum of FinalScore</t>
  </si>
  <si>
    <t>Material Investment</t>
  </si>
  <si>
    <t>Intangible Investment</t>
  </si>
  <si>
    <t>Sold Product Performance</t>
  </si>
  <si>
    <t>Suppliers Engagement</t>
  </si>
  <si>
    <t>Client Engagement</t>
  </si>
  <si>
    <t>Policy Engagement</t>
  </si>
  <si>
    <t>Business Model</t>
  </si>
  <si>
    <t>Company direct (scope 1) and scope 2 emissions percentage</t>
  </si>
  <si>
    <t>Company indirect (scope 2+3) emissions percentage</t>
  </si>
  <si>
    <t>Company upstream emissions (scope 3) percentage</t>
  </si>
  <si>
    <t>Company downstream emissions (scope 3) percentage</t>
  </si>
  <si>
    <t>Company locked-in emissions percentage ("L")</t>
  </si>
  <si>
    <t>BenchmarkName</t>
  </si>
  <si>
    <t>Direct Emissions Intensity Benchmark</t>
  </si>
  <si>
    <t>Upstream Emissions Benchmark</t>
  </si>
  <si>
    <t>Downstream Emissions Benchmark</t>
  </si>
  <si>
    <t>Total Emissions Benchmark</t>
  </si>
  <si>
    <t>&lt;&lt;&lt;&lt;&lt; SELECT AN OPTION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</si>
</sst>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0.0%"/>
    <numFmt numFmtId="166" formatCode="0.00000"/>
    <numFmt numFmtId="167" formatCode="0.0"/>
    <numFmt numFmtId="169" formatCode="_-* #,##0_-;\-* #,##0_-;_-* &quot;-&quot;??_-;_-@_-"/>
  </numFmts>
  <fonts count="14" x14ac:knownFonts="1">
    <font>
      <sz val="11"/>
      <color theme="1"/>
      <name val="Calibri"/>
      <family val="2"/>
      <scheme val="minor"/>
    </font>
    <font>
      <sz val="11"/>
      <color theme="1"/>
      <name val="Calibri"/>
      <family val="2"/>
      <scheme val="minor"/>
    </font>
    <font>
      <b/>
      <sz val="11"/>
      <color theme="0"/>
      <name val="Calibri"/>
      <family val="2"/>
      <scheme val="minor"/>
    </font>
    <font>
      <sz val="8"/>
      <name val="Calibri"/>
      <family val="2"/>
      <scheme val="minor"/>
    </font>
    <font>
      <b/>
      <sz val="11"/>
      <color theme="1"/>
      <name val="Calibri"/>
      <family val="2"/>
      <scheme val="minor"/>
    </font>
    <font>
      <sz val="11"/>
      <color rgb="FFFF0000"/>
      <name val="Calibri"/>
      <family val="2"/>
      <scheme val="minor"/>
    </font>
    <font>
      <b/>
      <sz val="15"/>
      <color theme="3"/>
      <name val="Calibri"/>
      <family val="2"/>
      <scheme val="minor"/>
    </font>
    <font>
      <b/>
      <sz val="13"/>
      <color theme="3"/>
      <name val="Calibri"/>
      <family val="2"/>
      <scheme val="minor"/>
    </font>
    <font>
      <sz val="11"/>
      <color theme="7" tint="-0.499984740745262"/>
      <name val="Calibri"/>
      <family val="2"/>
      <scheme val="minor"/>
    </font>
    <font>
      <sz val="11"/>
      <color theme="5" tint="-0.499984740745262"/>
      <name val="Calibri"/>
      <family val="2"/>
      <scheme val="minor"/>
    </font>
    <font>
      <b/>
      <sz val="14"/>
      <color theme="9" tint="-0.499984740745262"/>
      <name val="Calibri"/>
      <family val="2"/>
      <scheme val="minor"/>
    </font>
    <font>
      <sz val="11"/>
      <color theme="4" tint="-0.499984740745262"/>
      <name val="Calibri"/>
      <family val="2"/>
      <scheme val="minor"/>
    </font>
    <font>
      <sz val="11"/>
      <color theme="1"/>
      <name val="Calibri"/>
      <family val="2"/>
    </font>
    <font>
      <u/>
      <sz val="11"/>
      <color theme="10"/>
      <name val="Calibri"/>
      <family val="2"/>
      <scheme val="minor"/>
    </font>
  </fonts>
  <fills count="8">
    <fill>
      <patternFill patternType="none"/>
    </fill>
    <fill>
      <patternFill patternType="gray125"/>
    </fill>
    <fill>
      <patternFill patternType="solid">
        <fgColor rgb="FFFFCC99"/>
      </patternFill>
    </fill>
    <fill>
      <patternFill patternType="solid">
        <fgColor theme="4"/>
        <bgColor theme="4"/>
      </patternFill>
    </fill>
    <fill>
      <patternFill patternType="solid">
        <fgColor theme="7" tint="0.59996337778862885"/>
        <bgColor indexed="64"/>
      </patternFill>
    </fill>
    <fill>
      <patternFill patternType="solid">
        <fgColor theme="9" tint="0.39994506668294322"/>
        <bgColor indexed="64"/>
      </patternFill>
    </fill>
    <fill>
      <patternFill patternType="solid">
        <fgColor theme="4" tint="0.79998168889431442"/>
        <bgColor indexed="64"/>
      </patternFill>
    </fill>
    <fill>
      <patternFill patternType="solid">
        <fgColor theme="2" tint="-0.499984740745262"/>
        <bgColor indexed="64"/>
      </patternFill>
    </fill>
  </fills>
  <borders count="21">
    <border>
      <left/>
      <right/>
      <top/>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style="thin">
        <color theme="1"/>
      </left>
      <right style="thin">
        <color theme="1"/>
      </right>
      <top style="thin">
        <color theme="1"/>
      </top>
      <bottom style="thin">
        <color theme="1"/>
      </bottom>
      <diagonal/>
    </border>
    <border>
      <left/>
      <right/>
      <top/>
      <bottom style="thin">
        <color theme="4" tint="0.39997558519241921"/>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ck">
        <color theme="4" tint="0.499984740745262"/>
      </top>
      <bottom/>
      <diagonal/>
    </border>
    <border>
      <left/>
      <right/>
      <top style="thin">
        <color indexed="64"/>
      </top>
      <bottom style="thick">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ck">
        <color theme="4" tint="0.499984740745262"/>
      </top>
      <bottom style="thin">
        <color indexed="64"/>
      </bottom>
      <diagonal/>
    </border>
    <border>
      <left/>
      <right/>
      <top style="thick">
        <color theme="4" tint="0.499984740745262"/>
      </top>
      <bottom style="thin">
        <color indexed="64"/>
      </bottom>
      <diagonal/>
    </border>
    <border>
      <left/>
      <right style="thin">
        <color indexed="64"/>
      </right>
      <top style="thick">
        <color theme="4" tint="0.499984740745262"/>
      </top>
      <bottom style="thin">
        <color indexed="64"/>
      </bottom>
      <diagonal/>
    </border>
    <border>
      <left style="thin">
        <color indexed="64"/>
      </left>
      <right style="thin">
        <color indexed="64"/>
      </right>
      <top/>
      <bottom/>
      <diagonal/>
    </border>
    <border>
      <left style="thin">
        <color indexed="64"/>
      </left>
      <right/>
      <top style="thick">
        <color theme="4"/>
      </top>
      <bottom style="thin">
        <color indexed="64"/>
      </bottom>
      <diagonal/>
    </border>
  </borders>
  <cellStyleXfs count="12">
    <xf numFmtId="0" fontId="0" fillId="0" borderId="0"/>
    <xf numFmtId="9" fontId="1" fillId="0" borderId="0" applyFont="0" applyFill="0" applyBorder="0" applyAlignment="0" applyProtection="0"/>
    <xf numFmtId="0" fontId="9" fillId="2" borderId="2" applyNumberFormat="0" applyAlignment="0" applyProtection="0"/>
    <xf numFmtId="0" fontId="10" fillId="5" borderId="1" applyNumberFormat="0" applyAlignment="0" applyProtection="0"/>
    <xf numFmtId="0" fontId="8" fillId="4" borderId="5" applyNumberFormat="0" applyAlignment="0" applyProtection="0"/>
    <xf numFmtId="0" fontId="11" fillId="6" borderId="2" applyNumberFormat="0" applyAlignment="0" applyProtection="0"/>
    <xf numFmtId="0" fontId="2" fillId="7" borderId="2" applyNumberFormat="0" applyProtection="0">
      <alignment horizontal="left" vertical="center"/>
    </xf>
    <xf numFmtId="0" fontId="5" fillId="0" borderId="0" applyNumberFormat="0" applyFill="0" applyBorder="0" applyAlignment="0" applyProtection="0"/>
    <xf numFmtId="0" fontId="6" fillId="0" borderId="3" applyNumberFormat="0" applyFill="0" applyAlignment="0" applyProtection="0"/>
    <xf numFmtId="0" fontId="7" fillId="0" borderId="4" applyNumberFormat="0" applyFill="0" applyAlignment="0" applyProtection="0"/>
    <xf numFmtId="43" fontId="1" fillId="0" borderId="0" applyFont="0" applyFill="0" applyBorder="0" applyAlignment="0" applyProtection="0"/>
    <xf numFmtId="0" fontId="13" fillId="0" borderId="0" applyNumberFormat="0" applyFill="0" applyBorder="0" applyAlignment="0" applyProtection="0"/>
  </cellStyleXfs>
  <cellXfs count="121">
    <xf numFmtId="0" fontId="0" fillId="0" borderId="0" xfId="0"/>
    <xf numFmtId="9" fontId="0" fillId="0" borderId="0" xfId="1" applyFont="1"/>
    <xf numFmtId="0" fontId="0" fillId="0" borderId="0" xfId="0" applyAlignment="1">
      <alignment wrapText="1"/>
    </xf>
    <xf numFmtId="0" fontId="9" fillId="2" borderId="2" xfId="2"/>
    <xf numFmtId="0" fontId="0" fillId="0" borderId="0" xfId="0" applyAlignment="1"/>
    <xf numFmtId="0" fontId="8" fillId="4" borderId="5" xfId="4"/>
    <xf numFmtId="0" fontId="11" fillId="6" borderId="2" xfId="5"/>
    <xf numFmtId="0" fontId="4" fillId="0" borderId="0" xfId="0" applyFont="1"/>
    <xf numFmtId="0" fontId="2" fillId="7" borderId="2" xfId="6" applyBorder="1">
      <alignment horizontal="left" vertical="center"/>
    </xf>
    <xf numFmtId="0" fontId="2" fillId="7" borderId="2" xfId="6">
      <alignment horizontal="left" vertical="center"/>
    </xf>
    <xf numFmtId="0" fontId="5" fillId="0" borderId="0" xfId="7"/>
    <xf numFmtId="0" fontId="0" fillId="0" borderId="2" xfId="0" applyBorder="1"/>
    <xf numFmtId="0" fontId="9" fillId="2" borderId="2" xfId="2" applyBorder="1"/>
    <xf numFmtId="0" fontId="11" fillId="6" borderId="2" xfId="5" applyAlignment="1">
      <alignment wrapText="1"/>
    </xf>
    <xf numFmtId="164" fontId="11" fillId="6" borderId="2" xfId="5" applyNumberFormat="1"/>
    <xf numFmtId="0" fontId="9" fillId="2" borderId="2" xfId="2" applyAlignment="1">
      <alignment wrapText="1"/>
    </xf>
    <xf numFmtId="9" fontId="11" fillId="6" borderId="2" xfId="1" applyFont="1" applyFill="1" applyBorder="1"/>
    <xf numFmtId="0" fontId="0" fillId="0" borderId="0" xfId="0" applyBorder="1"/>
    <xf numFmtId="0" fontId="0" fillId="0" borderId="0" xfId="0" applyFill="1"/>
    <xf numFmtId="9" fontId="0" fillId="0" borderId="0" xfId="1" applyFont="1" applyFill="1"/>
    <xf numFmtId="0" fontId="0" fillId="0" borderId="0" xfId="0" applyFill="1" applyAlignment="1"/>
    <xf numFmtId="0" fontId="7" fillId="0" borderId="2" xfId="9" applyBorder="1"/>
    <xf numFmtId="0" fontId="8" fillId="4" borderId="2" xfId="4" applyBorder="1"/>
    <xf numFmtId="0" fontId="11" fillId="6" borderId="2" xfId="5" applyBorder="1"/>
    <xf numFmtId="0" fontId="10" fillId="5" borderId="2" xfId="3" applyBorder="1"/>
    <xf numFmtId="164" fontId="11" fillId="6" borderId="2" xfId="5" applyNumberFormat="1" applyAlignment="1"/>
    <xf numFmtId="165" fontId="0" fillId="0" borderId="0" xfId="1" applyNumberFormat="1" applyFont="1" applyFill="1"/>
    <xf numFmtId="166" fontId="0" fillId="0" borderId="0" xfId="0" applyNumberFormat="1"/>
    <xf numFmtId="9" fontId="9" fillId="2" borderId="2" xfId="2" applyNumberFormat="1"/>
    <xf numFmtId="43" fontId="8" fillId="4" borderId="5" xfId="4" applyNumberFormat="1"/>
    <xf numFmtId="164" fontId="9" fillId="2" borderId="2" xfId="2" applyNumberFormat="1"/>
    <xf numFmtId="2" fontId="9" fillId="2" borderId="2" xfId="2" applyNumberFormat="1" applyAlignment="1">
      <alignment wrapText="1"/>
    </xf>
    <xf numFmtId="164" fontId="11" fillId="6" borderId="2" xfId="5" applyNumberFormat="1" applyAlignment="1">
      <alignment wrapText="1"/>
    </xf>
    <xf numFmtId="49" fontId="0" fillId="0" borderId="0" xfId="0" applyNumberFormat="1"/>
    <xf numFmtId="9" fontId="0" fillId="0" borderId="0" xfId="0" applyNumberFormat="1"/>
    <xf numFmtId="0" fontId="2" fillId="3" borderId="6" xfId="0" applyFont="1" applyFill="1" applyBorder="1" applyAlignment="1">
      <alignment horizontal="left"/>
    </xf>
    <xf numFmtId="0" fontId="2" fillId="3" borderId="6" xfId="0" applyFont="1" applyFill="1" applyBorder="1"/>
    <xf numFmtId="0" fontId="6" fillId="0" borderId="3" xfId="8"/>
    <xf numFmtId="49" fontId="0" fillId="0" borderId="0" xfId="0" applyNumberFormat="1" applyFill="1" applyAlignment="1"/>
    <xf numFmtId="49" fontId="0" fillId="0" borderId="0" xfId="0" applyNumberFormat="1" applyFill="1"/>
    <xf numFmtId="0" fontId="0" fillId="0" borderId="0" xfId="0" applyNumberFormat="1" applyFill="1"/>
    <xf numFmtId="49" fontId="0" fillId="0" borderId="0" xfId="0" applyNumberFormat="1" applyAlignment="1"/>
    <xf numFmtId="0" fontId="0" fillId="0" borderId="0" xfId="0" quotePrefix="1" applyFill="1" applyAlignment="1"/>
    <xf numFmtId="10" fontId="11" fillId="6" borderId="2" xfId="1" applyNumberFormat="1" applyFont="1" applyFill="1" applyBorder="1"/>
    <xf numFmtId="10" fontId="11" fillId="6" borderId="2" xfId="5" applyNumberFormat="1"/>
    <xf numFmtId="0" fontId="2" fillId="7" borderId="2" xfId="6" applyAlignment="1">
      <alignment vertical="center"/>
    </xf>
    <xf numFmtId="0" fontId="2" fillId="7" borderId="2" xfId="6">
      <alignment horizontal="left" vertical="center"/>
    </xf>
    <xf numFmtId="0" fontId="2" fillId="7" borderId="11" xfId="6" applyBorder="1" applyAlignment="1">
      <alignment vertical="center"/>
    </xf>
    <xf numFmtId="0" fontId="2" fillId="7" borderId="8" xfId="6" applyBorder="1" applyAlignment="1">
      <alignment vertical="center"/>
    </xf>
    <xf numFmtId="0" fontId="0" fillId="0" borderId="0" xfId="0" pivotButton="1"/>
    <xf numFmtId="0" fontId="0" fillId="0" borderId="0" xfId="0" applyAlignment="1">
      <alignment horizontal="left"/>
    </xf>
    <xf numFmtId="0" fontId="2" fillId="7" borderId="2" xfId="6" applyAlignment="1">
      <alignment horizontal="left" vertical="center" wrapText="1"/>
    </xf>
    <xf numFmtId="2" fontId="0" fillId="0" borderId="0" xfId="0" applyNumberFormat="1" applyFill="1" applyAlignment="1">
      <alignment wrapText="1"/>
    </xf>
    <xf numFmtId="2" fontId="0" fillId="0" borderId="0" xfId="0" applyNumberFormat="1" applyFill="1"/>
    <xf numFmtId="0" fontId="2" fillId="7" borderId="2" xfId="6">
      <alignment horizontal="left" vertical="center"/>
    </xf>
    <xf numFmtId="10" fontId="0" fillId="0" borderId="0" xfId="1" applyNumberFormat="1" applyFont="1" applyFill="1"/>
    <xf numFmtId="0" fontId="0" fillId="0" borderId="2" xfId="0" applyBorder="1" applyAlignment="1">
      <alignment wrapText="1"/>
    </xf>
    <xf numFmtId="9" fontId="9" fillId="2" borderId="2" xfId="1" applyFont="1" applyFill="1" applyBorder="1" applyAlignment="1">
      <alignment wrapText="1"/>
    </xf>
    <xf numFmtId="9" fontId="9" fillId="2" borderId="2" xfId="1" applyFont="1" applyFill="1" applyBorder="1"/>
    <xf numFmtId="164" fontId="9" fillId="2" borderId="2" xfId="2" applyNumberFormat="1" applyAlignment="1">
      <alignment wrapText="1"/>
    </xf>
    <xf numFmtId="164" fontId="9" fillId="2" borderId="13" xfId="2" applyNumberFormat="1" applyBorder="1" applyAlignment="1"/>
    <xf numFmtId="9" fontId="9" fillId="2" borderId="13" xfId="1" applyFont="1" applyFill="1" applyBorder="1" applyAlignment="1"/>
    <xf numFmtId="0" fontId="0" fillId="0" borderId="19" xfId="0" applyFill="1" applyBorder="1" applyAlignment="1">
      <alignment wrapText="1"/>
    </xf>
    <xf numFmtId="165" fontId="9" fillId="2" borderId="13" xfId="1" applyNumberFormat="1" applyFont="1" applyFill="1" applyBorder="1" applyAlignment="1"/>
    <xf numFmtId="167" fontId="8" fillId="4" borderId="5" xfId="4" applyNumberFormat="1"/>
    <xf numFmtId="0" fontId="0" fillId="0" borderId="2" xfId="0" applyBorder="1" applyAlignment="1"/>
    <xf numFmtId="0" fontId="2" fillId="7" borderId="2" xfId="6" applyAlignment="1">
      <alignment horizontal="left" vertical="center"/>
    </xf>
    <xf numFmtId="0" fontId="7" fillId="0" borderId="4" xfId="9" applyAlignment="1">
      <alignment horizontal="left"/>
    </xf>
    <xf numFmtId="0" fontId="2" fillId="7" borderId="2" xfId="6">
      <alignment horizontal="left" vertical="center"/>
    </xf>
    <xf numFmtId="0" fontId="2" fillId="7" borderId="20" xfId="6" applyBorder="1" applyAlignment="1">
      <alignment vertical="center"/>
    </xf>
    <xf numFmtId="165" fontId="8" fillId="4" borderId="2" xfId="1" applyNumberFormat="1" applyFont="1" applyFill="1" applyBorder="1" applyAlignment="1"/>
    <xf numFmtId="10" fontId="8" fillId="4" borderId="2" xfId="1" applyNumberFormat="1" applyFont="1" applyFill="1" applyBorder="1"/>
    <xf numFmtId="169" fontId="9" fillId="2" borderId="2" xfId="10" applyNumberFormat="1" applyFont="1" applyFill="1" applyBorder="1"/>
    <xf numFmtId="0" fontId="0" fillId="0" borderId="0" xfId="0" applyNumberFormat="1" applyFill="1" applyAlignment="1">
      <alignment wrapText="1"/>
    </xf>
    <xf numFmtId="2" fontId="0" fillId="0" borderId="0" xfId="0" applyNumberFormat="1"/>
    <xf numFmtId="0" fontId="2" fillId="7" borderId="19" xfId="6" applyBorder="1">
      <alignment horizontal="left" vertical="center"/>
    </xf>
    <xf numFmtId="169" fontId="9" fillId="2" borderId="2" xfId="2" applyNumberFormat="1"/>
    <xf numFmtId="10" fontId="0" fillId="0" borderId="0" xfId="1" applyNumberFormat="1" applyFont="1"/>
    <xf numFmtId="169" fontId="10" fillId="5" borderId="1" xfId="3" applyNumberFormat="1"/>
    <xf numFmtId="10" fontId="10" fillId="5" borderId="1" xfId="3" applyNumberFormat="1"/>
    <xf numFmtId="0" fontId="2" fillId="7" borderId="2" xfId="6">
      <alignment horizontal="left" vertical="center"/>
    </xf>
    <xf numFmtId="165" fontId="0" fillId="0" borderId="0" xfId="1" applyNumberFormat="1" applyFont="1"/>
    <xf numFmtId="10" fontId="9" fillId="2" borderId="2" xfId="1" applyNumberFormat="1" applyFont="1" applyFill="1" applyBorder="1"/>
    <xf numFmtId="0" fontId="0" fillId="0" borderId="0" xfId="0" applyAlignment="1">
      <alignment horizontal="left" indent="1"/>
    </xf>
    <xf numFmtId="10" fontId="0" fillId="0" borderId="0" xfId="0" applyNumberFormat="1"/>
    <xf numFmtId="0" fontId="13" fillId="0" borderId="0" xfId="11"/>
    <xf numFmtId="165" fontId="0" fillId="0" borderId="0" xfId="0" applyNumberFormat="1"/>
    <xf numFmtId="0" fontId="9" fillId="2" borderId="2" xfId="2" applyAlignment="1">
      <alignment horizontal="center"/>
    </xf>
    <xf numFmtId="0" fontId="8" fillId="4" borderId="5" xfId="4" applyAlignment="1">
      <alignment horizontal="center"/>
    </xf>
    <xf numFmtId="0" fontId="10" fillId="5" borderId="1" xfId="3" applyAlignment="1">
      <alignment horizontal="center"/>
    </xf>
    <xf numFmtId="165" fontId="10" fillId="5" borderId="1" xfId="3" applyNumberFormat="1"/>
    <xf numFmtId="0" fontId="0" fillId="0" borderId="0" xfId="1" applyNumberFormat="1" applyFont="1"/>
    <xf numFmtId="3" fontId="0" fillId="0" borderId="0" xfId="0" applyNumberFormat="1"/>
    <xf numFmtId="169" fontId="0" fillId="0" borderId="0" xfId="10" applyNumberFormat="1" applyFont="1"/>
    <xf numFmtId="10" fontId="9" fillId="2" borderId="2" xfId="1" applyNumberFormat="1" applyFont="1" applyFill="1" applyBorder="1" applyAlignment="1">
      <alignment horizontal="center"/>
    </xf>
    <xf numFmtId="0" fontId="7" fillId="0" borderId="4" xfId="9" applyAlignment="1">
      <alignment horizontal="left"/>
    </xf>
    <xf numFmtId="0" fontId="6" fillId="0" borderId="3" xfId="8" applyAlignment="1">
      <alignment horizontal="center"/>
    </xf>
    <xf numFmtId="0" fontId="11" fillId="6" borderId="2" xfId="5" applyAlignment="1">
      <alignment horizontal="left" vertical="center"/>
    </xf>
    <xf numFmtId="0" fontId="2" fillId="7" borderId="2" xfId="6">
      <alignment horizontal="left" vertical="center"/>
    </xf>
    <xf numFmtId="0" fontId="11" fillId="6" borderId="2" xfId="5" applyAlignment="1">
      <alignment horizontal="left" vertical="center" wrapText="1"/>
    </xf>
    <xf numFmtId="164" fontId="11" fillId="6" borderId="9" xfId="5" applyNumberFormat="1" applyBorder="1" applyAlignment="1">
      <alignment horizontal="left" vertical="center" wrapText="1"/>
    </xf>
    <xf numFmtId="164" fontId="11" fillId="6" borderId="7" xfId="5" applyNumberFormat="1" applyBorder="1" applyAlignment="1">
      <alignment horizontal="left" vertical="center" wrapText="1"/>
    </xf>
    <xf numFmtId="164" fontId="11" fillId="6" borderId="10" xfId="5" applyNumberFormat="1" applyBorder="1" applyAlignment="1">
      <alignment horizontal="left" vertical="center" wrapText="1"/>
    </xf>
    <xf numFmtId="0" fontId="11" fillId="6" borderId="13" xfId="5" applyBorder="1" applyAlignment="1">
      <alignment horizontal="left" vertical="center" wrapText="1"/>
    </xf>
    <xf numFmtId="0" fontId="11" fillId="6" borderId="14" xfId="5" applyBorder="1" applyAlignment="1">
      <alignment horizontal="left" vertical="center" wrapText="1"/>
    </xf>
    <xf numFmtId="0" fontId="11" fillId="6" borderId="15" xfId="5" applyBorder="1" applyAlignment="1">
      <alignment horizontal="left" vertical="center" wrapText="1"/>
    </xf>
    <xf numFmtId="0" fontId="6" fillId="0" borderId="12" xfId="8" applyFont="1" applyBorder="1" applyAlignment="1">
      <alignment horizontal="center"/>
    </xf>
    <xf numFmtId="164" fontId="11" fillId="6" borderId="2" xfId="5" applyNumberFormat="1" applyAlignment="1">
      <alignment horizontal="left" vertical="center" wrapText="1"/>
    </xf>
    <xf numFmtId="164" fontId="11" fillId="6" borderId="2" xfId="5" applyNumberFormat="1" applyAlignment="1">
      <alignment horizontal="left" vertical="center"/>
    </xf>
    <xf numFmtId="0" fontId="6" fillId="0" borderId="3" xfId="8" applyAlignment="1">
      <alignment horizontal="center" vertical="top"/>
    </xf>
    <xf numFmtId="164" fontId="11" fillId="6" borderId="13" xfId="5" applyNumberFormat="1" applyBorder="1" applyAlignment="1">
      <alignment horizontal="left" vertical="center" wrapText="1"/>
    </xf>
    <xf numFmtId="164" fontId="11" fillId="6" borderId="14" xfId="5" applyNumberFormat="1" applyBorder="1" applyAlignment="1">
      <alignment horizontal="left" vertical="center" wrapText="1"/>
    </xf>
    <xf numFmtId="164" fontId="11" fillId="6" borderId="15" xfId="5" applyNumberFormat="1" applyBorder="1" applyAlignment="1">
      <alignment horizontal="left" vertical="center" wrapText="1"/>
    </xf>
    <xf numFmtId="165" fontId="10" fillId="5" borderId="1" xfId="1" applyNumberFormat="1" applyFont="1" applyFill="1" applyBorder="1" applyAlignment="1">
      <alignment horizontal="center" vertical="center"/>
    </xf>
    <xf numFmtId="0" fontId="6" fillId="0" borderId="3" xfId="8" applyFont="1" applyAlignment="1">
      <alignment horizontal="center"/>
    </xf>
    <xf numFmtId="164" fontId="11" fillId="6" borderId="16" xfId="5" applyNumberFormat="1" applyBorder="1" applyAlignment="1">
      <alignment horizontal="left" vertical="center" wrapText="1"/>
    </xf>
    <xf numFmtId="164" fontId="11" fillId="6" borderId="17" xfId="5" applyNumberFormat="1" applyBorder="1" applyAlignment="1">
      <alignment horizontal="left" vertical="center" wrapText="1"/>
    </xf>
    <xf numFmtId="164" fontId="11" fillId="6" borderId="18" xfId="5" applyNumberFormat="1" applyBorder="1" applyAlignment="1">
      <alignment horizontal="left" vertical="center" wrapText="1"/>
    </xf>
    <xf numFmtId="0" fontId="11" fillId="6" borderId="13" xfId="5" applyBorder="1" applyAlignment="1">
      <alignment horizontal="left" vertical="center"/>
    </xf>
    <xf numFmtId="0" fontId="11" fillId="6" borderId="14" xfId="5" applyBorder="1" applyAlignment="1">
      <alignment horizontal="left" vertical="center"/>
    </xf>
    <xf numFmtId="0" fontId="11" fillId="6" borderId="15" xfId="5" applyBorder="1" applyAlignment="1">
      <alignment horizontal="left" vertical="center"/>
    </xf>
  </cellXfs>
  <cellStyles count="12">
    <cellStyle name="Calculation" xfId="4" builtinId="22" customBuiltin="1"/>
    <cellStyle name="Comma" xfId="10" builtinId="3"/>
    <cellStyle name="Heading 1" xfId="8" builtinId="16"/>
    <cellStyle name="Heading 2" xfId="9" builtinId="17"/>
    <cellStyle name="Heading 4" xfId="6" builtinId="19" customBuiltin="1"/>
    <cellStyle name="Hyperlink" xfId="11" builtinId="8"/>
    <cellStyle name="Input" xfId="2" builtinId="20" customBuiltin="1"/>
    <cellStyle name="Linked Cell" xfId="5" builtinId="24" customBuiltin="1"/>
    <cellStyle name="Normal" xfId="0" builtinId="0"/>
    <cellStyle name="Output" xfId="3" builtinId="21" customBuiltin="1"/>
    <cellStyle name="Percent" xfId="1" builtinId="5"/>
    <cellStyle name="Warning Text" xfId="7" builtinId="11"/>
  </cellStyles>
  <dxfs count="69">
    <dxf>
      <numFmt numFmtId="0" formatCode="General"/>
    </dxf>
    <dxf>
      <numFmt numFmtId="172" formatCode="0.00\p\p"/>
    </dxf>
    <dxf>
      <numFmt numFmtId="165" formatCode="0.0%"/>
    </dxf>
    <dxf>
      <numFmt numFmtId="165" formatCode="0.0%"/>
    </dxf>
    <dxf>
      <numFmt numFmtId="13" formatCode="0%"/>
    </dxf>
    <dxf>
      <numFmt numFmtId="14" formatCode="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9"/>
        </patternFill>
      </fill>
    </dxf>
    <dxf>
      <fill>
        <patternFill>
          <bgColor theme="4"/>
        </patternFill>
      </fill>
    </dxf>
    <dxf>
      <fill>
        <patternFill>
          <bgColor theme="7"/>
        </patternFill>
      </fill>
    </dxf>
    <dxf>
      <fill>
        <patternFill patternType="none">
          <fgColor indexed="64"/>
          <bgColor indexed="65"/>
        </patternFill>
      </fill>
    </dxf>
    <dxf>
      <alignment horizontal="general" textRotation="0" wrapText="1" indent="0" justifyLastLine="0" shrinkToFit="0" readingOrder="0"/>
    </dxf>
    <dxf>
      <fill>
        <patternFill patternType="none">
          <fgColor indexed="64"/>
          <bgColor indexed="65"/>
        </patternFill>
      </fill>
    </dxf>
    <dxf>
      <fill>
        <patternFill patternType="solid">
          <fgColor indexed="64"/>
          <bgColor rgb="FFFF0000"/>
        </patternFill>
      </fill>
      <alignment horizontal="general" vertical="bottom" textRotation="0" wrapText="0" indent="0" justifyLastLine="0" shrinkToFit="0" readingOrder="0"/>
    </dxf>
    <dxf>
      <fill>
        <patternFill patternType="solid">
          <fgColor indexed="64"/>
          <bgColor rgb="FFFF0000"/>
        </patternFill>
      </fill>
    </dxf>
    <dxf>
      <fill>
        <patternFill patternType="solid">
          <fgColor indexed="64"/>
          <bgColor rgb="FFFF0000"/>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5"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border outline="0">
        <bottom style="thin">
          <color theme="4" tint="0.39997558519241921"/>
        </bottom>
      </border>
    </dxf>
    <dxf>
      <numFmt numFmtId="2" formatCode="0.00"/>
      <fill>
        <patternFill patternType="none">
          <fgColor indexed="64"/>
          <bgColor auto="1"/>
        </patternFill>
      </fill>
    </dxf>
    <dxf>
      <numFmt numFmtId="2" formatCode="0.00"/>
      <fill>
        <patternFill patternType="none">
          <fgColor indexed="64"/>
          <bgColor auto="1"/>
        </patternFill>
      </fill>
    </dxf>
    <dxf>
      <numFmt numFmtId="30" formatCode="@"/>
      <fill>
        <patternFill patternType="none">
          <fgColor indexed="64"/>
          <bgColor auto="1"/>
        </patternFill>
      </fill>
    </dxf>
    <dxf>
      <numFmt numFmtId="30" formatCode="@"/>
      <fill>
        <patternFill patternType="solid">
          <fgColor indexed="64"/>
          <bgColor rgb="FFFF0000"/>
        </patternFill>
      </fill>
    </dxf>
    <dxf>
      <numFmt numFmtId="30" formatCode="@"/>
      <fill>
        <patternFill patternType="solid">
          <fgColor indexed="64"/>
          <bgColor rgb="FFFF0000"/>
        </patternFill>
      </fill>
    </dxf>
    <dxf>
      <numFmt numFmtId="30" formatCode="@"/>
      <fill>
        <patternFill patternType="none">
          <fgColor indexed="64"/>
          <bgColor auto="1"/>
        </patternFill>
      </fill>
    </dxf>
    <dxf>
      <numFmt numFmtId="30" formatCode="@"/>
    </dxf>
    <dxf>
      <numFmt numFmtId="30" formatCode="@"/>
      <fill>
        <patternFill patternType="solid">
          <fgColor indexed="64"/>
          <bgColor rgb="FFFF0000"/>
        </patternFill>
      </fill>
    </dxf>
    <dxf>
      <numFmt numFmtId="14" formatCode="0.00%"/>
      <fill>
        <patternFill patternType="none">
          <fgColor indexed="64"/>
          <bgColor auto="1"/>
        </patternFill>
      </fill>
    </dxf>
    <dxf>
      <numFmt numFmtId="30" formatCode="@"/>
    </dxf>
    <dxf>
      <numFmt numFmtId="30" formatCode="@"/>
    </dxf>
    <dxf>
      <numFmt numFmtId="30" formatCode="@"/>
      <fill>
        <patternFill patternType="none">
          <fgColor indexed="64"/>
          <bgColor indexed="65"/>
        </patternFill>
      </fil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dxf>
    <dxf>
      <numFmt numFmtId="30" formatCode="@"/>
    </dxf>
    <dxf>
      <numFmt numFmtId="30" formatCode="@"/>
    </dxf>
    <dxf>
      <fill>
        <patternFill patternType="none">
          <fgColor indexed="64"/>
          <bgColor auto="1"/>
        </patternFill>
      </fill>
      <alignment horizontal="general" vertical="bottom" textRotation="0" wrapText="0" indent="0" justifyLastLine="0" shrinkToFit="0" readingOrder="0"/>
    </dxf>
    <dxf>
      <font>
        <color theme="5" tint="-0.499984740745262"/>
      </font>
      <numFmt numFmtId="14" formatCode="0.00%"/>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border>
    </dxf>
    <dxf>
      <numFmt numFmtId="172" formatCode="0.00\p\p"/>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s>
  <tableStyles count="0" defaultTableStyle="TableStyleMedium2" defaultPivotStyle="PivotStyleLight16"/>
  <colors>
    <mruColors>
      <color rgb="FFF9F9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heetMetadata" Target="metadata.xml"/><Relationship Id="rId18" Type="http://schemas.openxmlformats.org/officeDocument/2006/relationships/customXml" Target="../customXml/item2.xml"/><Relationship Id="rId26" Type="http://schemas.openxmlformats.org/officeDocument/2006/relationships/customXml" Target="../customXml/item10.xml"/><Relationship Id="rId39" Type="http://schemas.openxmlformats.org/officeDocument/2006/relationships/customXml" Target="../customXml/item23.xml"/><Relationship Id="rId21" Type="http://schemas.openxmlformats.org/officeDocument/2006/relationships/customXml" Target="../customXml/item5.xml"/><Relationship Id="rId34" Type="http://schemas.openxmlformats.org/officeDocument/2006/relationships/customXml" Target="../customXml/item18.xml"/><Relationship Id="rId42" Type="http://schemas.openxmlformats.org/officeDocument/2006/relationships/customXml" Target="../customXml/item26.xml"/><Relationship Id="rId47" Type="http://schemas.openxmlformats.org/officeDocument/2006/relationships/customXml" Target="../customXml/item31.xml"/><Relationship Id="rId50" Type="http://schemas.openxmlformats.org/officeDocument/2006/relationships/customXml" Target="../customXml/item34.xml"/><Relationship Id="rId55" Type="http://schemas.openxmlformats.org/officeDocument/2006/relationships/customXml" Target="../customXml/item39.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calcChain" Target="calcChain.xml"/><Relationship Id="rId29" Type="http://schemas.openxmlformats.org/officeDocument/2006/relationships/customXml" Target="../customXml/item13.xml"/><Relationship Id="rId11" Type="http://schemas.openxmlformats.org/officeDocument/2006/relationships/styles" Target="styles.xml"/><Relationship Id="rId24" Type="http://schemas.openxmlformats.org/officeDocument/2006/relationships/customXml" Target="../customXml/item8.xml"/><Relationship Id="rId32" Type="http://schemas.openxmlformats.org/officeDocument/2006/relationships/customXml" Target="../customXml/item16.xml"/><Relationship Id="rId37" Type="http://schemas.openxmlformats.org/officeDocument/2006/relationships/customXml" Target="../customXml/item21.xml"/><Relationship Id="rId40" Type="http://schemas.openxmlformats.org/officeDocument/2006/relationships/customXml" Target="../customXml/item24.xml"/><Relationship Id="rId45" Type="http://schemas.openxmlformats.org/officeDocument/2006/relationships/customXml" Target="../customXml/item29.xml"/><Relationship Id="rId53" Type="http://schemas.openxmlformats.org/officeDocument/2006/relationships/customXml" Target="../customXml/item37.xml"/><Relationship Id="rId58" Type="http://schemas.openxmlformats.org/officeDocument/2006/relationships/customXml" Target="../customXml/item42.xml"/><Relationship Id="rId5" Type="http://schemas.openxmlformats.org/officeDocument/2006/relationships/worksheet" Target="worksheets/sheet5.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powerPivotData" Target="model/item.data"/><Relationship Id="rId22" Type="http://schemas.openxmlformats.org/officeDocument/2006/relationships/customXml" Target="../customXml/item6.xml"/><Relationship Id="rId27" Type="http://schemas.openxmlformats.org/officeDocument/2006/relationships/customXml" Target="../customXml/item11.xml"/><Relationship Id="rId30" Type="http://schemas.openxmlformats.org/officeDocument/2006/relationships/customXml" Target="../customXml/item14.xml"/><Relationship Id="rId35" Type="http://schemas.openxmlformats.org/officeDocument/2006/relationships/customXml" Target="../customXml/item19.xml"/><Relationship Id="rId43" Type="http://schemas.openxmlformats.org/officeDocument/2006/relationships/customXml" Target="../customXml/item27.xml"/><Relationship Id="rId48" Type="http://schemas.openxmlformats.org/officeDocument/2006/relationships/customXml" Target="../customXml/item32.xml"/><Relationship Id="rId56" Type="http://schemas.openxmlformats.org/officeDocument/2006/relationships/customXml" Target="../customXml/item40.xml"/><Relationship Id="rId8" Type="http://schemas.openxmlformats.org/officeDocument/2006/relationships/pivotCacheDefinition" Target="pivotCache/pivotCacheDefinition2.xml"/><Relationship Id="rId51" Type="http://schemas.openxmlformats.org/officeDocument/2006/relationships/customXml" Target="../customXml/item35.xml"/><Relationship Id="rId3" Type="http://schemas.openxmlformats.org/officeDocument/2006/relationships/worksheet" Target="worksheets/sheet3.xml"/><Relationship Id="rId12" Type="http://schemas.openxmlformats.org/officeDocument/2006/relationships/sharedStrings" Target="sharedStrings.xml"/><Relationship Id="rId17" Type="http://schemas.openxmlformats.org/officeDocument/2006/relationships/customXml" Target="../customXml/item1.xml"/><Relationship Id="rId25" Type="http://schemas.openxmlformats.org/officeDocument/2006/relationships/customXml" Target="../customXml/item9.xml"/><Relationship Id="rId33" Type="http://schemas.openxmlformats.org/officeDocument/2006/relationships/customXml" Target="../customXml/item17.xml"/><Relationship Id="rId38" Type="http://schemas.openxmlformats.org/officeDocument/2006/relationships/customXml" Target="../customXml/item22.xml"/><Relationship Id="rId46" Type="http://schemas.openxmlformats.org/officeDocument/2006/relationships/customXml" Target="../customXml/item30.xml"/><Relationship Id="rId20" Type="http://schemas.openxmlformats.org/officeDocument/2006/relationships/customXml" Target="../customXml/item4.xml"/><Relationship Id="rId41" Type="http://schemas.openxmlformats.org/officeDocument/2006/relationships/customXml" Target="../customXml/item25.xml"/><Relationship Id="rId54" Type="http://schemas.openxmlformats.org/officeDocument/2006/relationships/customXml" Target="../customXml/item38.xml"/><Relationship Id="rId1" Type="http://schemas.openxmlformats.org/officeDocument/2006/relationships/worksheet" Target="worksheets/sheet1.xml"/><Relationship Id="rId6" Type="http://schemas.openxmlformats.org/officeDocument/2006/relationships/worksheet" Target="worksheets/sheet6.xml"/><Relationship Id="rId15" Type="http://schemas.microsoft.com/office/2017/10/relationships/person" Target="persons/person.xml"/><Relationship Id="rId23" Type="http://schemas.openxmlformats.org/officeDocument/2006/relationships/customXml" Target="../customXml/item7.xml"/><Relationship Id="rId28" Type="http://schemas.openxmlformats.org/officeDocument/2006/relationships/customXml" Target="../customXml/item12.xml"/><Relationship Id="rId36" Type="http://schemas.openxmlformats.org/officeDocument/2006/relationships/customXml" Target="../customXml/item20.xml"/><Relationship Id="rId49" Type="http://schemas.openxmlformats.org/officeDocument/2006/relationships/customXml" Target="../customXml/item33.xml"/><Relationship Id="rId57" Type="http://schemas.openxmlformats.org/officeDocument/2006/relationships/customXml" Target="../customXml/item41.xml"/><Relationship Id="rId10" Type="http://schemas.openxmlformats.org/officeDocument/2006/relationships/connections" Target="connections.xml"/><Relationship Id="rId31" Type="http://schemas.openxmlformats.org/officeDocument/2006/relationships/customXml" Target="../customXml/item15.xml"/><Relationship Id="rId44" Type="http://schemas.openxmlformats.org/officeDocument/2006/relationships/customXml" Target="../customXml/item28.xml"/><Relationship Id="rId52" Type="http://schemas.openxmlformats.org/officeDocument/2006/relationships/customXml" Target="../customXml/item36.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39</xdr:col>
      <xdr:colOff>333375</xdr:colOff>
      <xdr:row>35</xdr:row>
      <xdr:rowOff>95250</xdr:rowOff>
    </xdr:from>
    <xdr:to>
      <xdr:col>45</xdr:col>
      <xdr:colOff>69292</xdr:colOff>
      <xdr:row>50</xdr:row>
      <xdr:rowOff>123825</xdr:rowOff>
    </xdr:to>
    <xdr:pic>
      <xdr:nvPicPr>
        <xdr:cNvPr id="5" name="Picture 4">
          <a:extLst>
            <a:ext uri="{FF2B5EF4-FFF2-40B4-BE49-F238E27FC236}">
              <a16:creationId xmlns:a16="http://schemas.microsoft.com/office/drawing/2014/main" id="{C6EEE415-AF16-4EEA-9B58-2F8CED02FA50}"/>
            </a:ext>
          </a:extLst>
        </xdr:cNvPr>
        <xdr:cNvPicPr>
          <a:picLocks noChangeAspect="1"/>
        </xdr:cNvPicPr>
      </xdr:nvPicPr>
      <xdr:blipFill>
        <a:blip xmlns:r="http://schemas.openxmlformats.org/officeDocument/2006/relationships" r:embed="rId1"/>
        <a:stretch>
          <a:fillRect/>
        </a:stretch>
      </xdr:blipFill>
      <xdr:spPr>
        <a:xfrm>
          <a:off x="44824650" y="6429375"/>
          <a:ext cx="3393517" cy="2886075"/>
        </a:xfrm>
        <a:prstGeom prst="rect">
          <a:avLst/>
        </a:prstGeom>
      </xdr:spPr>
    </xdr:pic>
    <xdr:clientData/>
  </xdr:twoCellAnchor>
  <xdr:twoCellAnchor editAs="oneCell">
    <xdr:from>
      <xdr:col>4</xdr:col>
      <xdr:colOff>1133475</xdr:colOff>
      <xdr:row>81</xdr:row>
      <xdr:rowOff>104775</xdr:rowOff>
    </xdr:from>
    <xdr:to>
      <xdr:col>6</xdr:col>
      <xdr:colOff>1886479</xdr:colOff>
      <xdr:row>93</xdr:row>
      <xdr:rowOff>162252</xdr:rowOff>
    </xdr:to>
    <xdr:pic>
      <xdr:nvPicPr>
        <xdr:cNvPr id="7" name="Picture 6">
          <a:extLst>
            <a:ext uri="{FF2B5EF4-FFF2-40B4-BE49-F238E27FC236}">
              <a16:creationId xmlns:a16="http://schemas.microsoft.com/office/drawing/2014/main" id="{4ED4C145-1F1B-452F-BB2F-0F5DB362DF6D}"/>
            </a:ext>
          </a:extLst>
        </xdr:cNvPr>
        <xdr:cNvPicPr>
          <a:picLocks noChangeAspect="1"/>
        </xdr:cNvPicPr>
      </xdr:nvPicPr>
      <xdr:blipFill>
        <a:blip xmlns:r="http://schemas.openxmlformats.org/officeDocument/2006/relationships" r:embed="rId2"/>
        <a:stretch>
          <a:fillRect/>
        </a:stretch>
      </xdr:blipFill>
      <xdr:spPr>
        <a:xfrm>
          <a:off x="7667625" y="16725900"/>
          <a:ext cx="3791479" cy="2343477"/>
        </a:xfrm>
        <a:prstGeom prst="rect">
          <a:avLst/>
        </a:prstGeom>
      </xdr:spPr>
    </xdr:pic>
    <xdr:clientData/>
  </xdr:twoCellAnchor>
  <xdr:twoCellAnchor>
    <xdr:from>
      <xdr:col>4</xdr:col>
      <xdr:colOff>638175</xdr:colOff>
      <xdr:row>36</xdr:row>
      <xdr:rowOff>0</xdr:rowOff>
    </xdr:from>
    <xdr:to>
      <xdr:col>8</xdr:col>
      <xdr:colOff>600076</xdr:colOff>
      <xdr:row>79</xdr:row>
      <xdr:rowOff>97914</xdr:rowOff>
    </xdr:to>
    <xdr:grpSp>
      <xdr:nvGrpSpPr>
        <xdr:cNvPr id="13" name="Group 12">
          <a:extLst>
            <a:ext uri="{FF2B5EF4-FFF2-40B4-BE49-F238E27FC236}">
              <a16:creationId xmlns:a16="http://schemas.microsoft.com/office/drawing/2014/main" id="{B2533853-760C-43D6-A4F5-EEE3111D5515}"/>
            </a:ext>
          </a:extLst>
        </xdr:cNvPr>
        <xdr:cNvGrpSpPr/>
      </xdr:nvGrpSpPr>
      <xdr:grpSpPr>
        <a:xfrm>
          <a:off x="7172325" y="6905625"/>
          <a:ext cx="9086851" cy="8289414"/>
          <a:chOff x="16583025" y="9191625"/>
          <a:chExt cx="9086851" cy="8289414"/>
        </a:xfrm>
      </xdr:grpSpPr>
      <xdr:pic>
        <xdr:nvPicPr>
          <xdr:cNvPr id="6" name="Picture 5">
            <a:extLst>
              <a:ext uri="{FF2B5EF4-FFF2-40B4-BE49-F238E27FC236}">
                <a16:creationId xmlns:a16="http://schemas.microsoft.com/office/drawing/2014/main" id="{762CE790-3F86-44AD-AAF0-6B98F29E7D82}"/>
              </a:ext>
            </a:extLst>
          </xdr:cNvPr>
          <xdr:cNvPicPr>
            <a:picLocks noChangeAspect="1"/>
          </xdr:cNvPicPr>
        </xdr:nvPicPr>
        <xdr:blipFill rotWithShape="1">
          <a:blip xmlns:r="http://schemas.openxmlformats.org/officeDocument/2006/relationships" r:embed="rId3"/>
          <a:srcRect t="4604"/>
          <a:stretch/>
        </xdr:blipFill>
        <xdr:spPr>
          <a:xfrm>
            <a:off x="16583025" y="9191625"/>
            <a:ext cx="9086851" cy="8289414"/>
          </a:xfrm>
          <a:prstGeom prst="rect">
            <a:avLst/>
          </a:prstGeom>
        </xdr:spPr>
      </xdr:pic>
      <xdr:sp macro="" textlink="">
        <xdr:nvSpPr>
          <xdr:cNvPr id="24" name="Multiplication Sign 23">
            <a:extLst>
              <a:ext uri="{FF2B5EF4-FFF2-40B4-BE49-F238E27FC236}">
                <a16:creationId xmlns:a16="http://schemas.microsoft.com/office/drawing/2014/main" id="{3508A7D6-0ACB-4F5E-9720-D1CA5A5F5908}"/>
              </a:ext>
            </a:extLst>
          </xdr:cNvPr>
          <xdr:cNvSpPr/>
        </xdr:nvSpPr>
        <xdr:spPr>
          <a:xfrm>
            <a:off x="17203570" y="9210675"/>
            <a:ext cx="395856" cy="352441"/>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18</xdr:row>
      <xdr:rowOff>106137</xdr:rowOff>
    </xdr:from>
    <xdr:to>
      <xdr:col>7</xdr:col>
      <xdr:colOff>353785</xdr:colOff>
      <xdr:row>64</xdr:row>
      <xdr:rowOff>99463</xdr:rowOff>
    </xdr:to>
    <xdr:grpSp>
      <xdr:nvGrpSpPr>
        <xdr:cNvPr id="22" name="Group 21">
          <a:extLst>
            <a:ext uri="{FF2B5EF4-FFF2-40B4-BE49-F238E27FC236}">
              <a16:creationId xmlns:a16="http://schemas.microsoft.com/office/drawing/2014/main" id="{7B0160DC-2EBE-419C-8C83-D9394B8F764F}"/>
            </a:ext>
          </a:extLst>
        </xdr:cNvPr>
        <xdr:cNvGrpSpPr/>
      </xdr:nvGrpSpPr>
      <xdr:grpSpPr>
        <a:xfrm>
          <a:off x="0" y="3563712"/>
          <a:ext cx="12593410" cy="8756326"/>
          <a:chOff x="12665529" y="1514475"/>
          <a:chExt cx="13128171" cy="9465874"/>
        </a:xfrm>
      </xdr:grpSpPr>
      <xdr:pic>
        <xdr:nvPicPr>
          <xdr:cNvPr id="2" name="Picture 1">
            <a:extLst>
              <a:ext uri="{FF2B5EF4-FFF2-40B4-BE49-F238E27FC236}">
                <a16:creationId xmlns:a16="http://schemas.microsoft.com/office/drawing/2014/main" id="{A8C1B899-48CA-4F10-B839-4946038549B6}"/>
              </a:ext>
            </a:extLst>
          </xdr:cNvPr>
          <xdr:cNvPicPr>
            <a:picLocks noChangeAspect="1"/>
          </xdr:cNvPicPr>
        </xdr:nvPicPr>
        <xdr:blipFill>
          <a:blip xmlns:r="http://schemas.openxmlformats.org/officeDocument/2006/relationships" r:embed="rId1"/>
          <a:stretch>
            <a:fillRect/>
          </a:stretch>
        </xdr:blipFill>
        <xdr:spPr>
          <a:xfrm>
            <a:off x="12665529" y="1514475"/>
            <a:ext cx="13128171" cy="9465874"/>
          </a:xfrm>
          <a:prstGeom prst="rect">
            <a:avLst/>
          </a:prstGeom>
        </xdr:spPr>
      </xdr:pic>
      <xdr:sp macro="" textlink="">
        <xdr:nvSpPr>
          <xdr:cNvPr id="7" name="Multiplication Sign 6">
            <a:extLst>
              <a:ext uri="{FF2B5EF4-FFF2-40B4-BE49-F238E27FC236}">
                <a16:creationId xmlns:a16="http://schemas.microsoft.com/office/drawing/2014/main" id="{3052F3FF-AEFF-45F5-A186-789F75AA12D0}"/>
              </a:ext>
            </a:extLst>
          </xdr:cNvPr>
          <xdr:cNvSpPr/>
        </xdr:nvSpPr>
        <xdr:spPr>
          <a:xfrm>
            <a:off x="13476830" y="2073465"/>
            <a:ext cx="371475" cy="381000"/>
          </a:xfrm>
          <a:prstGeom prst="mathMultiply">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0000"/>
              </a:solidFill>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28</xdr:col>
      <xdr:colOff>272143</xdr:colOff>
      <xdr:row>38</xdr:row>
      <xdr:rowOff>103414</xdr:rowOff>
    </xdr:from>
    <xdr:to>
      <xdr:col>29</xdr:col>
      <xdr:colOff>1206983</xdr:colOff>
      <xdr:row>77</xdr:row>
      <xdr:rowOff>92018</xdr:rowOff>
    </xdr:to>
    <xdr:pic>
      <xdr:nvPicPr>
        <xdr:cNvPr id="4" name="Picture 3">
          <a:extLst>
            <a:ext uri="{FF2B5EF4-FFF2-40B4-BE49-F238E27FC236}">
              <a16:creationId xmlns:a16="http://schemas.microsoft.com/office/drawing/2014/main" id="{6E931F4E-BB56-4A2C-93B2-B6B3460DBB6A}"/>
            </a:ext>
          </a:extLst>
        </xdr:cNvPr>
        <xdr:cNvPicPr>
          <a:picLocks noChangeAspect="1"/>
        </xdr:cNvPicPr>
      </xdr:nvPicPr>
      <xdr:blipFill>
        <a:blip xmlns:r="http://schemas.openxmlformats.org/officeDocument/2006/relationships" r:embed="rId1"/>
        <a:stretch>
          <a:fillRect/>
        </a:stretch>
      </xdr:blipFill>
      <xdr:spPr>
        <a:xfrm>
          <a:off x="50319214" y="7424057"/>
          <a:ext cx="2717376" cy="7418104"/>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Nicholas" id="{1150A4CD-E2F8-4796-95DF-DDD925371A59}" userId="9b2543a0f0bd66df" providerId="Windows Live"/>
</personList>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icholas Butterly" refreshedDate="44543.069357291664" createdVersion="7" refreshedVersion="7" minRefreshableVersion="3" recordCount="0" supportSubquery="1" supportAdvancedDrill="1" xr:uid="{A626E89C-5C2A-40E3-86DB-50BD26020D40}">
  <cacheSource type="external" connectionId="2"/>
  <cacheFields count="4">
    <cacheField name="[Measures].[Sum of FinalScore]" caption="Sum of FinalScore" numFmtId="0" hierarchy="76" level="32767"/>
    <cacheField name="[Table_Indicators].[IndicatorName].[IndicatorName]" caption="IndicatorName" numFmtId="0" hierarchy="19" level="1">
      <sharedItems count="31">
        <s v="Alignment of direct emissions reduction targets"/>
        <s v="Alignment of upstream indirect emissions reduction targets"/>
        <s v="Alignment of downstream indirect emissions reduction targets"/>
        <s v="Time horizon of targets"/>
        <s v="Achievement of past and present targets"/>
        <s v="Trend in past emissions intensity from material investments"/>
        <s v="Trend in future emissions intensity from material investments"/>
        <s v="Share of low-carbon CAPEX"/>
        <s v="Locked-in emissions"/>
        <s v="R&amp;D in low-carbon technologies"/>
        <s v="Company low-carbon patenting activity"/>
        <s v="Product/service-specific interventions"/>
        <s v="Product-specific performance"/>
        <s v="Share of low-carbon products/services"/>
        <s v="Sub-contracted transport service performance"/>
        <s v="Oversight of climate change issues"/>
        <s v="Climate change oversight capability"/>
        <s v="Low-carbon transition plan"/>
        <s v="Climate change management incentives"/>
        <s v="Climate change scenario testing"/>
        <s v="Strategy to influence suppliers to reduce their GHG emissions"/>
        <s v="Activities to influence suppliers to reduce their GHG emissions"/>
        <s v="Strategy to influence customer behaviour to reduce their GHG emissions"/>
        <s v="Activities to influence customer behaviour to reduce their GHG emissions"/>
        <s v="Company policy on engagement with trade associations"/>
        <s v="Trade associations supported do not have climate-negative activities or positions"/>
        <s v="Position on significant climate policies"/>
        <s v="Collaboration with local public authorities"/>
        <s v="Identification of the level of decarbonization required"/>
        <s v="Integration of the low-carbon economy in current and futures business models"/>
        <s v="Share of low-carbon clients"/>
      </sharedItems>
    </cacheField>
    <cacheField name="[Table_Indicators].[IndicatorID].[IndicatorID]" caption="IndicatorID" numFmtId="0" hierarchy="18" level="1">
      <sharedItems count="31">
        <s v="GE 1.1"/>
        <s v="GE 1.2"/>
        <s v="GE 1.3"/>
        <s v="GE 1.4"/>
        <s v="GE 1.5"/>
        <s v="GE 2.1"/>
        <s v="GE 2.2"/>
        <s v="GE 2.3"/>
        <s v="GE 2.4"/>
        <s v="GE 3.1"/>
        <s v="GE 3.2"/>
        <s v="GE 4.1"/>
        <s v="GE 4.2"/>
        <s v="GE 4.3"/>
        <s v="GE 4.4"/>
        <s v="GE 5.1"/>
        <s v="GE 5.2"/>
        <s v="GE 5.3"/>
        <s v="GE 5.4"/>
        <s v="GE 5.5"/>
        <s v="GE 6.1"/>
        <s v="GE 6.2"/>
        <s v="GE 7.1"/>
        <s v="GE 7.2"/>
        <s v="GE 8.1"/>
        <s v="GE 8.2"/>
        <s v="GE 8.3"/>
        <s v="GE 8.4"/>
        <s v="GE 9.1"/>
        <s v="GE 9.2"/>
        <s v="GE 9.3"/>
      </sharedItems>
    </cacheField>
    <cacheField name="[Table_Indicators].[ModuleID].[ModuleID]" caption="ModuleID" numFmtId="0" hierarchy="17" level="1">
      <sharedItems count="9">
        <s v="M1"/>
        <s v="M2"/>
        <s v="M3"/>
        <s v="M4"/>
        <s v="M5"/>
        <s v="M6"/>
        <s v="M7"/>
        <s v="M8"/>
        <s v="M9"/>
      </sharedItems>
    </cacheField>
  </cacheFields>
  <cacheHierarchies count="81">
    <cacheHierarchy uniqueName="[Table_Benchmarks].[BenchmarkID]" caption="BenchmarkID" attribute="1" defaultMemberUniqueName="[Table_Benchmarks].[BenchmarkID].[All]" allUniqueName="[Table_Benchmarks].[BenchmarkID].[All]" dimensionUniqueName="[Table_Benchmarks]" displayFolder="" count="0" memberValueDatatype="130" unbalanced="0"/>
    <cacheHierarchy uniqueName="[Table_Benchmarks].[BenchmarkName]" caption="BenchmarkName" attribute="1" defaultMemberUniqueName="[Table_Benchmarks].[BenchmarkName].[All]" allUniqueName="[Table_Benchmarks].[BenchmarkName].[All]" dimensionUniqueName="[Table_Benchmarks]" displayFolder="" count="0" memberValueDatatype="130" unbalanced="0"/>
    <cacheHierarchy uniqueName="[Table_Benchmarks].[BenchmarkParameter]" caption="BenchmarkParameter" attribute="1" defaultMemberUniqueName="[Table_Benchmarks].[BenchmarkParameter].[All]" allUniqueName="[Table_Benchmarks].[BenchmarkParameter].[All]" dimensionUniqueName="[Table_Benchmarks]" displayFolder="" count="0" memberValueDatatype="130" unbalanced="0"/>
    <cacheHierarchy uniqueName="[Table_Benchmarks].[BenchmarkIntensityMetric]" caption="BenchmarkIntensityMetric" attribute="1" defaultMemberUniqueName="[Table_Benchmarks].[BenchmarkIntensityMetric].[All]" allUniqueName="[Table_Benchmarks].[BenchmarkIntensityMetric].[All]" dimensionUniqueName="[Table_Benchmarks]" displayFolder="" count="0" memberValueDatatype="130" unbalanced="0"/>
    <cacheHierarchy uniqueName="[Table_BenchmarksToIndicators].[BenchmarkID]" caption="BenchmarkID" attribute="1" defaultMemberUniqueName="[Table_BenchmarksToIndicators].[BenchmarkID].[All]" allUniqueName="[Table_BenchmarksToIndicators].[BenchmarkID].[All]" dimensionUniqueName="[Table_BenchmarksToIndicators]" displayFolder="" count="0" memberValueDatatype="130" unbalanced="0"/>
    <cacheHierarchy uniqueName="[Table_BenchmarksToIndicators].[IndicatorID]" caption="IndicatorID" attribute="1" defaultMemberUniqueName="[Table_BenchmarksToIndicators].[IndicatorID].[All]" allUniqueName="[Table_BenchmarksToIndicators].[IndicatorID].[All]" dimensionUniqueName="[Table_BenchmarksToIndicators]" displayFolder="" count="0" memberValueDatatype="130" unbalanced="0"/>
    <cacheHierarchy uniqueName="[Table_BenchmarksToIndicators].[ProposedOrActualBenchmark]" caption="ProposedOrActualBenchmark" attribute="1" defaultMemberUniqueName="[Table_BenchmarksToIndicators].[ProposedOrActualBenchmark].[All]" allUniqueName="[Table_BenchmarksToIndicators].[ProposedOrActualBenchmark].[All]" dimensionUniqueName="[Table_BenchmarksToIndicators]" displayFolder="" count="0" memberValueDatatype="130" unbalanced="0"/>
    <cacheHierarchy uniqueName="[Table_DataExtracts].[DataExtractID]" caption="DataExtractID" attribute="1" defaultMemberUniqueName="[Table_DataExtracts].[DataExtractID].[All]" allUniqueName="[Table_DataExtracts].[DataExtractID].[All]" dimensionUniqueName="[Table_DataExtracts]" displayFolder="" count="0" memberValueDatatype="130" unbalanced="0"/>
    <cacheHierarchy uniqueName="[Table_DataExtracts].[Data Extract]" caption="Data Extract" attribute="1" defaultMemberUniqueName="[Table_DataExtracts].[Data Extract].[All]" allUniqueName="[Table_DataExtracts].[Data Extract].[All]" dimensionUniqueName="[Table_DataExtracts]" displayFolder="" count="0" memberValueDatatype="130" unbalanced="0"/>
    <cacheHierarchy uniqueName="[Table_DataExtracts].[Doc. Reference Number]" caption="Doc. Reference Number" attribute="1" defaultMemberUniqueName="[Table_DataExtracts].[Doc. Reference Number].[All]" allUniqueName="[Table_DataExtracts].[Doc. Reference Number].[All]" dimensionUniqueName="[Table_DataExtracts]" displayFolder="" count="0" memberValueDatatype="20" unbalanced="0"/>
    <cacheHierarchy uniqueName="[Table_DataExtracts].[Reference Notes]" caption="Reference Notes" attribute="1" defaultMemberUniqueName="[Table_DataExtracts].[Reference Notes].[All]" allUniqueName="[Table_DataExtracts].[Reference Notes].[All]" dimensionUniqueName="[Table_DataExtracts]" displayFolder="" count="0" memberValueDatatype="130" unbalanced="0"/>
    <cacheHierarchy uniqueName="[Table_DataRequests].[IndicatorID]" caption="IndicatorID" attribute="1" defaultMemberUniqueName="[Table_DataRequests].[IndicatorID].[All]" allUniqueName="[Table_DataRequests].[IndicatorID].[All]" dimensionUniqueName="[Table_DataRequests]" displayFolder="" count="0" memberValueDatatype="130" unbalanced="0"/>
    <cacheHierarchy uniqueName="[Table_DataRequests].[DataRequest]" caption="DataRequest" attribute="1" defaultMemberUniqueName="[Table_DataRequests].[DataRequest].[All]" allUniqueName="[Table_DataRequests].[DataRequest].[All]" dimensionUniqueName="[Table_DataRequests]" displayFolder="" count="0" memberValueDatatype="130" unbalanced="0"/>
    <cacheHierarchy uniqueName="[Table_Definitions].[Term]" caption="Term" attribute="1" defaultMemberUniqueName="[Table_Definitions].[Term].[All]" allUniqueName="[Table_Definitions].[Term].[All]" dimensionUniqueName="[Table_Definitions]" displayFolder="" count="0" memberValueDatatype="130" unbalanced="0"/>
    <cacheHierarchy uniqueName="[Table_Definitions].[Definition]" caption="Definition" attribute="1" defaultMemberUniqueName="[Table_Definitions].[Definition].[All]" allUniqueName="[Table_Definitions].[Definition].[All]" dimensionUniqueName="[Table_Definitions]" displayFolder="" count="0" memberValueDatatype="130" unbalanced="0"/>
    <cacheHierarchy uniqueName="[Table_DefinitionsToIndicators].[IndicatorID]" caption="IndicatorID" attribute="1" defaultMemberUniqueName="[Table_DefinitionsToIndicators].[IndicatorID].[All]" allUniqueName="[Table_DefinitionsToIndicators].[IndicatorID].[All]" dimensionUniqueName="[Table_DefinitionsToIndicators]" displayFolder="" count="0" memberValueDatatype="130" unbalanced="0"/>
    <cacheHierarchy uniqueName="[Table_DefinitionsToIndicators].[Term]" caption="Term" attribute="1" defaultMemberUniqueName="[Table_DefinitionsToIndicators].[Term].[All]" allUniqueName="[Table_DefinitionsToIndicators].[Term].[All]" dimensionUniqueName="[Table_DefinitionsToIndicators]" displayFolder="" count="0" memberValueDatatype="130" unbalanced="0"/>
    <cacheHierarchy uniqueName="[Table_Indicators].[ModuleID]" caption="ModuleID" attribute="1" defaultMemberUniqueName="[Table_Indicators].[ModuleID].[All]" allUniqueName="[Table_Indicators].[ModuleID].[All]" dimensionUniqueName="[Table_Indicators]" displayFolder="" count="2" memberValueDatatype="130" unbalanced="0">
      <fieldsUsage count="2">
        <fieldUsage x="-1"/>
        <fieldUsage x="3"/>
      </fieldsUsage>
    </cacheHierarchy>
    <cacheHierarchy uniqueName="[Table_Indicators].[IndicatorID]" caption="IndicatorID" attribute="1" defaultMemberUniqueName="[Table_Indicators].[IndicatorID].[All]" allUniqueName="[Table_Indicators].[IndicatorID].[All]" dimensionUniqueName="[Table_Indicators]" displayFolder="" count="2" memberValueDatatype="130" unbalanced="0">
      <fieldsUsage count="2">
        <fieldUsage x="-1"/>
        <fieldUsage x="2"/>
      </fieldsUsage>
    </cacheHierarchy>
    <cacheHierarchy uniqueName="[Table_Indicators].[IndicatorName]" caption="IndicatorName" attribute="1" defaultMemberUniqueName="[Table_Indicators].[IndicatorName].[All]" allUniqueName="[Table_Indicators].[IndicatorName].[All]" dimensionUniqueName="[Table_Indicators]" displayFolder="" count="2" memberValueDatatype="130" unbalanced="0">
      <fieldsUsage count="2">
        <fieldUsage x="-1"/>
        <fieldUsage x="1"/>
      </fieldsUsage>
    </cacheHierarchy>
    <cacheHierarchy uniqueName="[Table_Indicators].[IndicatorShortDescription]" caption="IndicatorShortDescription" attribute="1" defaultMemberUniqueName="[Table_Indicators].[IndicatorShortDescription].[All]" allUniqueName="[Table_Indicators].[IndicatorShortDescription].[All]" dimensionUniqueName="[Table_Indicators]" displayFolder="" count="0" memberValueDatatype="130" unbalanced="0"/>
    <cacheHierarchy uniqueName="[Table_Indicators].[RelevanceOfTheIndicator]" caption="RelevanceOfTheIndicator" attribute="1" defaultMemberUniqueName="[Table_Indicators].[RelevanceOfTheIndicator].[All]" allUniqueName="[Table_Indicators].[RelevanceOfTheIndicator].[All]" dimensionUniqueName="[Table_Indicators]" displayFolder="" count="0" memberValueDatatype="130" unbalanced="0"/>
    <cacheHierarchy uniqueName="[Table_Indicators].[WeightingVariablilityType]" caption="WeightingVariablilityType" attribute="1" defaultMemberUniqueName="[Table_Indicators].[WeightingVariablilityType].[All]" allUniqueName="[Table_Indicators].[WeightingVariablilityType].[All]" dimensionUniqueName="[Table_Indicators]" displayFolder="" count="0" memberValueDatatype="130" unbalanced="0"/>
    <cacheHierarchy uniqueName="[Table_Indicators].[IndicatorWeightingFormula]" caption="IndicatorWeightingFormula" attribute="1" defaultMemberUniqueName="[Table_Indicators].[IndicatorWeightingFormula].[All]" allUniqueName="[Table_Indicators].[IndicatorWeightingFormula].[All]" dimensionUniqueName="[Table_Indicators]" displayFolder="" count="0" memberValueDatatype="130" unbalanced="0"/>
    <cacheHierarchy uniqueName="[Table_Indicators].[IndicatorWeighting]" caption="IndicatorWeighting" attribute="1" defaultMemberUniqueName="[Table_Indicators].[IndicatorWeighting].[All]" allUniqueName="[Table_Indicators].[IndicatorWeighting].[All]" dimensionUniqueName="[Table_Indicators]" displayFolder="" count="0" memberValueDatatype="130" unbalanced="0"/>
    <cacheHierarchy uniqueName="[Table_Indicators].[CalculationType]" caption="CalculationType" attribute="1" defaultMemberUniqueName="[Table_Indicators].[CalculationType].[All]" allUniqueName="[Table_Indicators].[CalculationType].[All]" dimensionUniqueName="[Table_Indicators]" displayFolder="" count="0" memberValueDatatype="130" unbalanced="0"/>
    <cacheHierarchy uniqueName="[Table_Indicators].[BenchmarkNotes]" caption="BenchmarkNotes" attribute="1" defaultMemberUniqueName="[Table_Indicators].[BenchmarkNotes].[All]" allUniqueName="[Table_Indicators].[BenchmarkNotes].[All]" dimensionUniqueName="[Table_Indicators]" displayFolder="" count="0" memberValueDatatype="130" unbalanced="0"/>
    <cacheHierarchy uniqueName="[Table_Indicators].[ScoringRationale]" caption="ScoringRationale" attribute="1" defaultMemberUniqueName="[Table_Indicators].[ScoringRationale].[All]" allUniqueName="[Table_Indicators].[ScoringRationale].[All]" dimensionUniqueName="[Table_Indicators]" displayFolder="" count="0" memberValueDatatype="130" unbalanced="0"/>
    <cacheHierarchy uniqueName="[Table_Indicators].[ScoringConditions]" caption="ScoringConditions" attribute="1" defaultMemberUniqueName="[Table_Indicators].[ScoringConditions].[All]" allUniqueName="[Table_Indicators].[ScoringConditions].[All]" dimensionUniqueName="[Table_Indicators]" displayFolder="" count="0" memberValueDatatype="130" unbalanced="0"/>
    <cacheHierarchy uniqueName="[Table_Indicators].[ScoringFormula]" caption="ScoringFormula" attribute="1" defaultMemberUniqueName="[Table_Indicators].[ScoringFormula].[All]" allUniqueName="[Table_Indicators].[ScoringFormula].[All]" dimensionUniqueName="[Table_Indicators]" displayFolder="" count="0" memberValueDatatype="130" unbalanced="0"/>
    <cacheHierarchy uniqueName="[Table_Indicators].[MatrixDescription]" caption="MatrixDescription" attribute="1" defaultMemberUniqueName="[Table_Indicators].[MatrixDescription].[All]" allUniqueName="[Table_Indicators].[MatrixDescription].[All]" dimensionUniqueName="[Table_Indicators]" displayFolder="" count="0" memberValueDatatype="130" unbalanced="0"/>
    <cacheHierarchy uniqueName="[Table_Indicators].[FinalScore]" caption="FinalScore" attribute="1" defaultMemberUniqueName="[Table_Indicators].[FinalScore].[All]" allUniqueName="[Table_Indicators].[FinalScore].[All]" dimensionUniqueName="[Table_Indicators]" displayFolder="" count="0" memberValueDatatype="20" unbalanced="0"/>
    <cacheHierarchy uniqueName="[Table_Indicators].[WeightedFinalScore]" caption="WeightedFinalScore" attribute="1" defaultMemberUniqueName="[Table_Indicators].[WeightedFinalScore].[All]" allUniqueName="[Table_Indicators].[WeightedFinalScore].[All]" dimensionUniqueName="[Table_Indicators]" displayFolder="" count="0" memberValueDatatype="130" unbalanced="0"/>
    <cacheHierarchy uniqueName="[Table_Inputs].[IndicatorID]" caption="IndicatorID" attribute="1" defaultMemberUniqueName="[Table_Inputs].[IndicatorID].[All]" allUniqueName="[Table_Inputs].[IndicatorID].[All]" dimensionUniqueName="[Table_Inputs]" displayFolder="" count="0" memberValueDatatype="130" unbalanced="0"/>
    <cacheHierarchy uniqueName="[Table_Inputs].[InputVariable]" caption="InputVariable" attribute="1" defaultMemberUniqueName="[Table_Inputs].[InputVariable].[All]" allUniqueName="[Table_Inputs].[InputVariable].[All]" dimensionUniqueName="[Table_Inputs]" displayFolder="" count="0" memberValueDatatype="130" unbalanced="0"/>
    <cacheHierarchy uniqueName="[Table_Inputs].[InputVariableDescription]" caption="InputVariableDescription" attribute="1" defaultMemberUniqueName="[Table_Inputs].[InputVariableDescription].[All]" allUniqueName="[Table_Inputs].[InputVariableDescription].[All]" dimensionUniqueName="[Table_Inputs]" displayFolder="" count="0" memberValueDatatype="130" unbalanced="0"/>
    <cacheHierarchy uniqueName="[Table_Inputs].[InputVariableUnit]" caption="InputVariableUnit" attribute="1" defaultMemberUniqueName="[Table_Inputs].[InputVariableUnit].[All]" allUniqueName="[Table_Inputs].[InputVariableUnit].[All]" dimensionUniqueName="[Table_Inputs]" displayFolder="" count="0" memberValueDatatype="130" unbalanced="0"/>
    <cacheHierarchy uniqueName="[Table_MaturityMatrixSubdimensions].[IndicatorID]" caption="IndicatorID" attribute="1" defaultMemberUniqueName="[Table_MaturityMatrixSubdimensions].[IndicatorID].[All]" allUniqueName="[Table_MaturityMatrixSubdimensions].[IndicatorID].[All]" dimensionUniqueName="[Table_MaturityMatrixSubdimensions]" displayFolder="" count="0" memberValueDatatype="130" unbalanced="0"/>
    <cacheHierarchy uniqueName="[Table_MaturityMatrixSubdimensions].[MatrixSubdimension]" caption="MatrixSubdimension" attribute="1" defaultMemberUniqueName="[Table_MaturityMatrixSubdimensions].[MatrixSubdimension].[All]" allUniqueName="[Table_MaturityMatrixSubdimensions].[MatrixSubdimension].[All]" dimensionUniqueName="[Table_MaturityMatrixSubdimensions]" displayFolder="" count="0" memberValueDatatype="130" unbalanced="0"/>
    <cacheHierarchy uniqueName="[Table_MaturityMatrixSubdimensions].[MatrixQuestion]" caption="MatrixQuestion" attribute="1" defaultMemberUniqueName="[Table_MaturityMatrixSubdimensions].[MatrixQuestion].[All]" allUniqueName="[Table_MaturityMatrixSubdimensions].[MatrixQuestion].[All]" dimensionUniqueName="[Table_MaturityMatrixSubdimensions]" displayFolder="" count="0" memberValueDatatype="130" unbalanced="0"/>
    <cacheHierarchy uniqueName="[Table_MaturityMatrixSubdimensions].[MatrixSubdimensionWeighting]" caption="MatrixSubdimensionWeighting" attribute="1" defaultMemberUniqueName="[Table_MaturityMatrixSubdimensions].[MatrixSubdimensionWeighting].[All]" allUniqueName="[Table_MaturityMatrixSubdimensions].[MatrixSubdimensionWeighting].[All]" dimensionUniqueName="[Table_MaturityMatrixSubdimensions]" displayFolder="" count="0" memberValueDatatype="130" unbalanced="0"/>
    <cacheHierarchy uniqueName="[Table_MaturityMatrixSubdimensions].[BasicOption0%]" caption="BasicOption0%" attribute="1" defaultMemberUniqueName="[Table_MaturityMatrixSubdimensions].[BasicOption0%].[All]" allUniqueName="[Table_MaturityMatrixSubdimensions].[BasicOption0%].[All]" dimensionUniqueName="[Table_MaturityMatrixSubdimensions]" displayFolder="" count="0" memberValueDatatype="130" unbalanced="0"/>
    <cacheHierarchy uniqueName="[Table_MaturityMatrixSubdimensions].[StandardOption25%]" caption="StandardOption25%" attribute="1" defaultMemberUniqueName="[Table_MaturityMatrixSubdimensions].[StandardOption25%].[All]" allUniqueName="[Table_MaturityMatrixSubdimensions].[StandardOption25%].[All]" dimensionUniqueName="[Table_MaturityMatrixSubdimensions]" displayFolder="" count="0" memberValueDatatype="130" unbalanced="0"/>
    <cacheHierarchy uniqueName="[Table_MaturityMatrixSubdimensions].[AdvancedOption50%]" caption="AdvancedOption50%" attribute="1" defaultMemberUniqueName="[Table_MaturityMatrixSubdimensions].[AdvancedOption50%].[All]" allUniqueName="[Table_MaturityMatrixSubdimensions].[AdvancedOption50%].[All]" dimensionUniqueName="[Table_MaturityMatrixSubdimensions]" displayFolder="" count="0" memberValueDatatype="130" unbalanced="0"/>
    <cacheHierarchy uniqueName="[Table_MaturityMatrixSubdimensions].[NextPracticeOption75%]" caption="NextPracticeOption75%" attribute="1" defaultMemberUniqueName="[Table_MaturityMatrixSubdimensions].[NextPracticeOption75%].[All]" allUniqueName="[Table_MaturityMatrixSubdimensions].[NextPracticeOption75%].[All]" dimensionUniqueName="[Table_MaturityMatrixSubdimensions]" displayFolder="" count="0" memberValueDatatype="130" unbalanced="0"/>
    <cacheHierarchy uniqueName="[Table_MaturityMatrixSubdimensions].[LowCarbonAlignedOption100%]" caption="LowCarbonAlignedOption100%" attribute="1" defaultMemberUniqueName="[Table_MaturityMatrixSubdimensions].[LowCarbonAlignedOption100%].[All]" allUniqueName="[Table_MaturityMatrixSubdimensions].[LowCarbonAlignedOption100%].[All]" dimensionUniqueName="[Table_MaturityMatrixSubdimensions]" displayFolder="" count="0" memberValueDatatype="130" unbalanced="0"/>
    <cacheHierarchy uniqueName="[Table_Modules].[ModuleID]" caption="ModuleID" attribute="1" defaultMemberUniqueName="[Table_Modules].[ModuleID].[All]" allUniqueName="[Table_Modules].[ModuleID].[All]" dimensionUniqueName="[Table_Modules]" displayFolder="" count="0" memberValueDatatype="130" unbalanced="0"/>
    <cacheHierarchy uniqueName="[Table_Modules].[ModuleName]" caption="ModuleName" attribute="1" defaultMemberUniqueName="[Table_Modules].[ModuleName].[All]" allUniqueName="[Table_Modules].[ModuleName].[All]" dimensionUniqueName="[Table_Modules]" displayFolder="" count="0" memberValueDatatype="130" unbalanced="0"/>
    <cacheHierarchy uniqueName="[Table_Modules].[ModuleWeighting]" caption="ModuleWeighting" attribute="1" defaultMemberUniqueName="[Table_Modules].[ModuleWeighting].[All]" allUniqueName="[Table_Modules].[ModuleWeighting].[All]" dimensionUniqueName="[Table_Modules]" displayFolder="" count="0" memberValueDatatype="5" unbalanced="0"/>
    <cacheHierarchy uniqueName="[Table_Modules].[ModuleWeightingRationale]" caption="ModuleWeightingRationale" attribute="1" defaultMemberUniqueName="[Table_Modules].[ModuleWeightingRationale].[All]" allUniqueName="[Table_Modules].[ModuleWeightingRationale].[All]" dimensionUniqueName="[Table_Modules]" displayFolder="" count="0" memberValueDatatype="130" unbalanced="0"/>
    <cacheHierarchy uniqueName="[Table_Outputs].[IndicatorID]" caption="IndicatorID" attribute="1" defaultMemberUniqueName="[Table_Outputs].[IndicatorID].[All]" allUniqueName="[Table_Outputs].[IndicatorID].[All]" dimensionUniqueName="[Table_Outputs]" displayFolder="" count="0" memberValueDatatype="130" unbalanced="0"/>
    <cacheHierarchy uniqueName="[Table_Outputs].[OutputSubdimension]" caption="OutputSubdimension" attribute="1" defaultMemberUniqueName="[Table_Outputs].[OutputSubdimension].[All]" allUniqueName="[Table_Outputs].[OutputSubdimension].[All]" dimensionUniqueName="[Table_Outputs]" displayFolder="" count="0" memberValueDatatype="130" unbalanced="0"/>
    <cacheHierarchy uniqueName="[Table_Outputs].[OutputSubdimensionWeighting]" caption="OutputSubdimensionWeighting" attribute="1" defaultMemberUniqueName="[Table_Outputs].[OutputSubdimensionWeighting].[All]" allUniqueName="[Table_Outputs].[OutputSubdimensionWeighting].[All]" dimensionUniqueName="[Table_Outputs]" displayFolder="" count="0" memberValueDatatype="130" unbalanced="0"/>
    <cacheHierarchy uniqueName="[Table_Outputs].[OutputSubdimensionFormula]" caption="OutputSubdimensionFormula" attribute="1" defaultMemberUniqueName="[Table_Outputs].[OutputSubdimensionFormula].[All]" allUniqueName="[Table_Outputs].[OutputSubdimensionFormula].[All]" dimensionUniqueName="[Table_Outputs]" displayFolder="" count="0" memberValueDatatype="130" unbalanced="0"/>
    <cacheHierarchy uniqueName="[Table_Outputs].[OutputSubdimensionConditions]" caption="OutputSubdimensionConditions" attribute="1" defaultMemberUniqueName="[Table_Outputs].[OutputSubdimensionConditions].[All]" allUniqueName="[Table_Outputs].[OutputSubdimensionConditions].[All]" dimensionUniqueName="[Table_Outputs]" displayFolder="" count="0" memberValueDatatype="130" unbalanced="0"/>
    <cacheHierarchy uniqueName="[Table_References].[ReferenceNumber]" caption="ReferenceNumber" attribute="1" defaultMemberUniqueName="[Table_References].[ReferenceNumber].[All]" allUniqueName="[Table_References].[ReferenceNumber].[All]" dimensionUniqueName="[Table_References]" displayFolder="" count="0" memberValueDatatype="20" unbalanced="0"/>
    <cacheHierarchy uniqueName="[Table_References].[Source]" caption="Source" attribute="1" defaultMemberUniqueName="[Table_References].[Source].[All]" allUniqueName="[Table_References].[Source].[All]" dimensionUniqueName="[Table_References]" displayFolder="" count="0" memberValueDatatype="130" unbalanced="0"/>
    <cacheHierarchy uniqueName="[Measures].[__XL_Count Table_DataRequests]" caption="__XL_Count Table_DataRequests" measure="1" displayFolder="" measureGroup="Table_DataRequests" count="0" hidden="1"/>
    <cacheHierarchy uniqueName="[Measures].[__XL_Count Table_Modules]" caption="__XL_Count Table_Modules" measure="1" displayFolder="" measureGroup="Table_Modules" count="0" hidden="1"/>
    <cacheHierarchy uniqueName="[Measures].[__XL_Count Table_Indicators]" caption="__XL_Count Table_Indicators" measure="1" displayFolder="" measureGroup="Table_Indicators" count="0" hidden="1"/>
    <cacheHierarchy uniqueName="[Measures].[__XL_Count Table_Inputs]" caption="__XL_Count Table_Inputs" measure="1" displayFolder="" measureGroup="Table_Inputs" count="0" hidden="1"/>
    <cacheHierarchy uniqueName="[Measures].[__XL_Count Table_Outputs]" caption="__XL_Count Table_Outputs" measure="1" displayFolder="" measureGroup="Table_MaturityMatrixSubdimensions" count="0" hidden="1"/>
    <cacheHierarchy uniqueName="[Measures].[__XL_Count Table_Benchmarks]" caption="__XL_Count Table_Benchmarks" measure="1" displayFolder="" measureGroup="Table_Benchmarks" count="0" hidden="1"/>
    <cacheHierarchy uniqueName="[Measures].[__XL_Count Table_BenchmarksToIndicators]" caption="__XL_Count Table_BenchmarksToIndicators" measure="1" displayFolder="" measureGroup="Table_BenchmarksToIndicators" count="0" hidden="1"/>
    <cacheHierarchy uniqueName="[Measures].[__XL_Count Table_References]" caption="__XL_Count Table_References" measure="1" displayFolder="" measureGroup="Table_References" count="0" hidden="1"/>
    <cacheHierarchy uniqueName="[Measures].[__XL_Count Table_Definitions]" caption="__XL_Count Table_Definitions" measure="1" displayFolder="" measureGroup="Table_Definitions" count="0" hidden="1"/>
    <cacheHierarchy uniqueName="[Measures].[__XL_Count Table_DefinitionsToIndicators]" caption="__XL_Count Table_DefinitionsToIndicators" measure="1" displayFolder="" measureGroup="Table_DefinitionsToIndicators" count="0" hidden="1"/>
    <cacheHierarchy uniqueName="[Measures].[__XL_Count Table_Outputs 1]" caption="__XL_Count Table_Outputs 1" measure="1" displayFolder="" measureGroup="Table_Outputs" count="0" hidden="1"/>
    <cacheHierarchy uniqueName="[Measures].[__XL_Count Table46]" caption="__XL_Count Table46" measure="1" displayFolder="" measureGroup="Table_DataExtracts" count="0" hidden="1"/>
    <cacheHierarchy uniqueName="[Measures].[__No measures defined]" caption="__No measures defined" measure="1" displayFolder="" count="0" hidden="1"/>
    <cacheHierarchy uniqueName="[Measures].[Count of IndicatorShortDescription]" caption="Count of IndicatorShortDescription" measure="1" displayFolder="" measureGroup="Table_Indicators" count="0" hidden="1">
      <extLst>
        <ext xmlns:x15="http://schemas.microsoft.com/office/spreadsheetml/2010/11/main" uri="{B97F6D7D-B522-45F9-BDA1-12C45D357490}">
          <x15:cacheHierarchy aggregatedColumn="20"/>
        </ext>
      </extLst>
    </cacheHierarchy>
    <cacheHierarchy uniqueName="[Measures].[Count of DataRequest]" caption="Count of DataRequest" measure="1" displayFolder="" measureGroup="Table_DataRequests" count="0" hidden="1">
      <extLst>
        <ext xmlns:x15="http://schemas.microsoft.com/office/spreadsheetml/2010/11/main" uri="{B97F6D7D-B522-45F9-BDA1-12C45D357490}">
          <x15:cacheHierarchy aggregatedColumn="12"/>
        </ext>
      </extLst>
    </cacheHierarchy>
    <cacheHierarchy uniqueName="[Measures].[Count of FinalScore]" caption="Count of FinalScore" measure="1" displayFolder="" measureGroup="Table_Indicators" count="0" hidden="1">
      <extLst>
        <ext xmlns:x15="http://schemas.microsoft.com/office/spreadsheetml/2010/11/main" uri="{B97F6D7D-B522-45F9-BDA1-12C45D357490}">
          <x15:cacheHierarchy aggregatedColumn="31"/>
        </ext>
      </extLst>
    </cacheHierarchy>
    <cacheHierarchy uniqueName="[Measures].[Count of IndicatorWeighting]" caption="Count of IndicatorWeighting" measure="1" displayFolder="" measureGroup="Table_Indicators" count="0" hidden="1">
      <extLst>
        <ext xmlns:x15="http://schemas.microsoft.com/office/spreadsheetml/2010/11/main" uri="{B97F6D7D-B522-45F9-BDA1-12C45D357490}">
          <x15:cacheHierarchy aggregatedColumn="24"/>
        </ext>
      </extLst>
    </cacheHierarchy>
    <cacheHierarchy uniqueName="[Measures].[Count of IndicatorID]" caption="Count of IndicatorID" measure="1" displayFolder="" measureGroup="Table_Inputs" count="0" hidden="1">
      <extLst>
        <ext xmlns:x15="http://schemas.microsoft.com/office/spreadsheetml/2010/11/main" uri="{B97F6D7D-B522-45F9-BDA1-12C45D357490}">
          <x15:cacheHierarchy aggregatedColumn="33"/>
        </ext>
      </extLst>
    </cacheHierarchy>
    <cacheHierarchy uniqueName="[Measures].[Count of IndicatorID 2]" caption="Count of IndicatorID 2" measure="1" displayFolder="" measureGroup="Table_Outputs" count="0" hidden="1">
      <extLst>
        <ext xmlns:x15="http://schemas.microsoft.com/office/spreadsheetml/2010/11/main" uri="{B97F6D7D-B522-45F9-BDA1-12C45D357490}">
          <x15:cacheHierarchy aggregatedColumn="50"/>
        </ext>
      </extLst>
    </cacheHierarchy>
    <cacheHierarchy uniqueName="[Measures].[Sum of FinalScore]" caption="Sum of FinalScore" measure="1" displayFolder="" measureGroup="Table_Indicators" count="0" oneField="1" hidden="1">
      <fieldsUsage count="1">
        <fieldUsage x="0"/>
      </fieldsUsage>
      <extLst>
        <ext xmlns:x15="http://schemas.microsoft.com/office/spreadsheetml/2010/11/main" uri="{B97F6D7D-B522-45F9-BDA1-12C45D357490}">
          <x15:cacheHierarchy aggregatedColumn="31"/>
        </ext>
      </extLst>
    </cacheHierarchy>
    <cacheHierarchy uniqueName="[Measures].[Sum of ModuleWeighting]" caption="Sum of ModuleWeighting" measure="1" displayFolder="" measureGroup="Table_Modules" count="0" hidden="1">
      <extLst>
        <ext xmlns:x15="http://schemas.microsoft.com/office/spreadsheetml/2010/11/main" uri="{B97F6D7D-B522-45F9-BDA1-12C45D357490}">
          <x15:cacheHierarchy aggregatedColumn="48"/>
        </ext>
      </extLst>
    </cacheHierarchy>
    <cacheHierarchy uniqueName="[Measures].[Count of ModuleID]" caption="Count of ModuleID" measure="1" displayFolder="" measureGroup="Table_Modules" count="0" hidden="1">
      <extLst>
        <ext xmlns:x15="http://schemas.microsoft.com/office/spreadsheetml/2010/11/main" uri="{B97F6D7D-B522-45F9-BDA1-12C45D357490}">
          <x15:cacheHierarchy aggregatedColumn="46"/>
        </ext>
      </extLst>
    </cacheHierarchy>
    <cacheHierarchy uniqueName="[Measures].[Count of IndicatorID 3]" caption="Count of IndicatorID 3" measure="1" displayFolder="" measureGroup="Table_Indicators" count="0" hidden="1">
      <extLst>
        <ext xmlns:x15="http://schemas.microsoft.com/office/spreadsheetml/2010/11/main" uri="{B97F6D7D-B522-45F9-BDA1-12C45D357490}">
          <x15:cacheHierarchy aggregatedColumn="18"/>
        </ext>
      </extLst>
    </cacheHierarchy>
    <cacheHierarchy uniqueName="[Measures].[Count of DataExtractID]" caption="Count of DataExtractID" measure="1" displayFolder="" measureGroup="Table_DataExtracts" count="0" hidden="1">
      <extLst>
        <ext xmlns:x15="http://schemas.microsoft.com/office/spreadsheetml/2010/11/main" uri="{B97F6D7D-B522-45F9-BDA1-12C45D357490}">
          <x15:cacheHierarchy aggregatedColumn="7"/>
        </ext>
      </extLst>
    </cacheHierarchy>
  </cacheHierarchies>
  <kpis count="0"/>
  <dimensions count="13">
    <dimension measure="1" name="Measures" uniqueName="[Measures]" caption="Measures"/>
    <dimension name="Table_Benchmarks" uniqueName="[Table_Benchmarks]" caption="Table_Benchmarks"/>
    <dimension name="Table_BenchmarksToIndicators" uniqueName="[Table_BenchmarksToIndicators]" caption="Table_BenchmarksToIndicators"/>
    <dimension name="Table_DataExtracts" uniqueName="[Table_DataExtracts]" caption="Table_DataExtracts"/>
    <dimension name="Table_DataRequests" uniqueName="[Table_DataRequests]" caption="Table_DataRequests"/>
    <dimension name="Table_Definitions" uniqueName="[Table_Definitions]" caption="Table_Definitions"/>
    <dimension name="Table_DefinitionsToIndicators" uniqueName="[Table_DefinitionsToIndicators]" caption="Table_DefinitionsToIndicators"/>
    <dimension name="Table_Indicators" uniqueName="[Table_Indicators]" caption="Table_Indicators"/>
    <dimension name="Table_Inputs" uniqueName="[Table_Inputs]" caption="Table_Inputs"/>
    <dimension name="Table_MaturityMatrixSubdimensions" uniqueName="[Table_MaturityMatrixSubdimensions]" caption="Table_MaturityMatrixSubdimensions"/>
    <dimension name="Table_Modules" uniqueName="[Table_Modules]" caption="Table_Modules"/>
    <dimension name="Table_Outputs" uniqueName="[Table_Outputs]" caption="Table_Outputs"/>
    <dimension name="Table_References" uniqueName="[Table_References]" caption="Table_References"/>
  </dimensions>
  <measureGroups count="12">
    <measureGroup name="Table_Benchmarks" caption="Table_Benchmarks"/>
    <measureGroup name="Table_BenchmarksToIndicators" caption="Table_BenchmarksToIndicators"/>
    <measureGroup name="Table_DataExtracts" caption="Table_DataExtracts"/>
    <measureGroup name="Table_DataRequests" caption="Table_DataRequests"/>
    <measureGroup name="Table_Definitions" caption="Table_Definitions"/>
    <measureGroup name="Table_DefinitionsToIndicators" caption="Table_DefinitionsToIndicators"/>
    <measureGroup name="Table_Indicators" caption="Table_Indicators"/>
    <measureGroup name="Table_Inputs" caption="Table_Inputs"/>
    <measureGroup name="Table_MaturityMatrixSubdimensions" caption="Table_MaturityMatrixSubdimensions"/>
    <measureGroup name="Table_Modules" caption="Table_Modules"/>
    <measureGroup name="Table_Outputs" caption="Table_Outputs"/>
    <measureGroup name="Table_References" caption="Table_References"/>
  </measureGroups>
  <maps count="28">
    <map measureGroup="0" dimension="1"/>
    <map measureGroup="1" dimension="1"/>
    <map measureGroup="1" dimension="2"/>
    <map measureGroup="1" dimension="7"/>
    <map measureGroup="1" dimension="10"/>
    <map measureGroup="2" dimension="3"/>
    <map measureGroup="2" dimension="12"/>
    <map measureGroup="3" dimension="4"/>
    <map measureGroup="3" dimension="7"/>
    <map measureGroup="3" dimension="10"/>
    <map measureGroup="4" dimension="5"/>
    <map measureGroup="5" dimension="5"/>
    <map measureGroup="5" dimension="6"/>
    <map measureGroup="5" dimension="7"/>
    <map measureGroup="5" dimension="10"/>
    <map measureGroup="6" dimension="7"/>
    <map measureGroup="6" dimension="10"/>
    <map measureGroup="7" dimension="7"/>
    <map measureGroup="7" dimension="8"/>
    <map measureGroup="7" dimension="10"/>
    <map measureGroup="8" dimension="7"/>
    <map measureGroup="8" dimension="9"/>
    <map measureGroup="8" dimension="10"/>
    <map measureGroup="9" dimension="10"/>
    <map measureGroup="10" dimension="7"/>
    <map measureGroup="10" dimension="10"/>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icholas Butterly" refreshedDate="44543.069360069443" createdVersion="7" refreshedVersion="7" minRefreshableVersion="3" recordCount="0" supportSubquery="1" supportAdvancedDrill="1" xr:uid="{4A134CF0-B107-4F81-BD12-B5B5F721F94B}">
  <cacheSource type="external" connectionId="2"/>
  <cacheFields count="5">
    <cacheField name="[Table_Modules].[ModuleName].[ModuleName]" caption="ModuleName" numFmtId="0" hierarchy="47" level="1">
      <sharedItems count="8">
        <s v="Targets"/>
        <s v="Material Investment"/>
        <s v="Sold Product Performance"/>
        <s v="Management"/>
        <s v="Suppliers Engagement"/>
        <s v="Client Engagement"/>
        <s v="Policy Engagement"/>
        <s v="Business Model"/>
      </sharedItems>
    </cacheField>
    <cacheField name="[Table_Indicators].[IndicatorID].[IndicatorID]" caption="IndicatorID" numFmtId="0" hierarchy="18" level="1">
      <sharedItems containsNonDate="0" count="28">
        <s v="GE 9.1"/>
        <s v="GE 9.2"/>
        <s v="GE 7.1"/>
        <s v="GE 7.2"/>
        <s v="GE 5.1"/>
        <s v="GE 5.2"/>
        <s v="GE 5.3"/>
        <s v="GE 5.4"/>
        <s v="GE 5.5"/>
        <s v="GE 2.1"/>
        <s v="GE 2.2"/>
        <s v="GE 2.3"/>
        <s v="GE 2.4"/>
        <s v="GE 8.1"/>
        <s v="GE 8.2"/>
        <s v="GE 8.3"/>
        <s v="GE 8.4"/>
        <s v="GE 4.1"/>
        <s v="GE 4.2"/>
        <s v="GE 4.3"/>
        <s v="GE 4.4"/>
        <s v="GE 6.1"/>
        <s v="GE 6.2"/>
        <s v="GE 1.1"/>
        <s v="GE 1.2"/>
        <s v="GE 1.3"/>
        <s v="GE 1.4"/>
        <s v="GE 1.5"/>
      </sharedItems>
    </cacheField>
    <cacheField name="[Table_Indicators].[ModuleID].[ModuleID]" caption="ModuleID" numFmtId="0" hierarchy="17" level="1">
      <sharedItems containsSemiMixedTypes="0" containsNonDate="0" containsString="0"/>
    </cacheField>
    <cacheField name="[Table_Indicators].[IndicatorName].[IndicatorName]" caption="IndicatorName" numFmtId="0" hierarchy="19" level="1">
      <sharedItems containsSemiMixedTypes="0" containsNonDate="0" containsString="0"/>
    </cacheField>
    <cacheField name="[Table_Modules].[ModuleID].[ModuleID]" caption="ModuleID" numFmtId="0" hierarchy="46" level="1">
      <sharedItems count="8">
        <s v="M1"/>
        <s v="M2"/>
        <s v="M4"/>
        <s v="M5"/>
        <s v="M6"/>
        <s v="M7"/>
        <s v="M8"/>
        <s v="M9"/>
      </sharedItems>
    </cacheField>
  </cacheFields>
  <cacheHierarchies count="81">
    <cacheHierarchy uniqueName="[Table_Benchmarks].[BenchmarkID]" caption="BenchmarkID" attribute="1" defaultMemberUniqueName="[Table_Benchmarks].[BenchmarkID].[All]" allUniqueName="[Table_Benchmarks].[BenchmarkID].[All]" dimensionUniqueName="[Table_Benchmarks]" displayFolder="" count="0" memberValueDatatype="130" unbalanced="0"/>
    <cacheHierarchy uniqueName="[Table_Benchmarks].[BenchmarkName]" caption="BenchmarkName" attribute="1" defaultMemberUniqueName="[Table_Benchmarks].[BenchmarkName].[All]" allUniqueName="[Table_Benchmarks].[BenchmarkName].[All]" dimensionUniqueName="[Table_Benchmarks]" displayFolder="" count="0" memberValueDatatype="130" unbalanced="0"/>
    <cacheHierarchy uniqueName="[Table_Benchmarks].[BenchmarkParameter]" caption="BenchmarkParameter" attribute="1" defaultMemberUniqueName="[Table_Benchmarks].[BenchmarkParameter].[All]" allUniqueName="[Table_Benchmarks].[BenchmarkParameter].[All]" dimensionUniqueName="[Table_Benchmarks]" displayFolder="" count="0" memberValueDatatype="130" unbalanced="0"/>
    <cacheHierarchy uniqueName="[Table_Benchmarks].[BenchmarkIntensityMetric]" caption="BenchmarkIntensityMetric" attribute="1" defaultMemberUniqueName="[Table_Benchmarks].[BenchmarkIntensityMetric].[All]" allUniqueName="[Table_Benchmarks].[BenchmarkIntensityMetric].[All]" dimensionUniqueName="[Table_Benchmarks]" displayFolder="" count="0" memberValueDatatype="130" unbalanced="0"/>
    <cacheHierarchy uniqueName="[Table_BenchmarksToIndicators].[BenchmarkID]" caption="BenchmarkID" attribute="1" defaultMemberUniqueName="[Table_BenchmarksToIndicators].[BenchmarkID].[All]" allUniqueName="[Table_BenchmarksToIndicators].[BenchmarkID].[All]" dimensionUniqueName="[Table_BenchmarksToIndicators]" displayFolder="" count="0" memberValueDatatype="130" unbalanced="0"/>
    <cacheHierarchy uniqueName="[Table_BenchmarksToIndicators].[IndicatorID]" caption="IndicatorID" attribute="1" defaultMemberUniqueName="[Table_BenchmarksToIndicators].[IndicatorID].[All]" allUniqueName="[Table_BenchmarksToIndicators].[IndicatorID].[All]" dimensionUniqueName="[Table_BenchmarksToIndicators]" displayFolder="" count="0" memberValueDatatype="130" unbalanced="0"/>
    <cacheHierarchy uniqueName="[Table_BenchmarksToIndicators].[ProposedOrActualBenchmark]" caption="ProposedOrActualBenchmark" attribute="1" defaultMemberUniqueName="[Table_BenchmarksToIndicators].[ProposedOrActualBenchmark].[All]" allUniqueName="[Table_BenchmarksToIndicators].[ProposedOrActualBenchmark].[All]" dimensionUniqueName="[Table_BenchmarksToIndicators]" displayFolder="" count="0" memberValueDatatype="130" unbalanced="0"/>
    <cacheHierarchy uniqueName="[Table_DataExtracts].[DataExtractID]" caption="DataExtractID" attribute="1" defaultMemberUniqueName="[Table_DataExtracts].[DataExtractID].[All]" allUniqueName="[Table_DataExtracts].[DataExtractID].[All]" dimensionUniqueName="[Table_DataExtracts]" displayFolder="" count="0" memberValueDatatype="130" unbalanced="0"/>
    <cacheHierarchy uniqueName="[Table_DataExtracts].[Data Extract]" caption="Data Extract" attribute="1" defaultMemberUniqueName="[Table_DataExtracts].[Data Extract].[All]" allUniqueName="[Table_DataExtracts].[Data Extract].[All]" dimensionUniqueName="[Table_DataExtracts]" displayFolder="" count="0" memberValueDatatype="130" unbalanced="0"/>
    <cacheHierarchy uniqueName="[Table_DataExtracts].[Doc. Reference Number]" caption="Doc. Reference Number" attribute="1" defaultMemberUniqueName="[Table_DataExtracts].[Doc. Reference Number].[All]" allUniqueName="[Table_DataExtracts].[Doc. Reference Number].[All]" dimensionUniqueName="[Table_DataExtracts]" displayFolder="" count="0" memberValueDatatype="20" unbalanced="0"/>
    <cacheHierarchy uniqueName="[Table_DataExtracts].[Reference Notes]" caption="Reference Notes" attribute="1" defaultMemberUniqueName="[Table_DataExtracts].[Reference Notes].[All]" allUniqueName="[Table_DataExtracts].[Reference Notes].[All]" dimensionUniqueName="[Table_DataExtracts]" displayFolder="" count="0" memberValueDatatype="130" unbalanced="0"/>
    <cacheHierarchy uniqueName="[Table_DataRequests].[IndicatorID]" caption="IndicatorID" attribute="1" defaultMemberUniqueName="[Table_DataRequests].[IndicatorID].[All]" allUniqueName="[Table_DataRequests].[IndicatorID].[All]" dimensionUniqueName="[Table_DataRequests]" displayFolder="" count="0" memberValueDatatype="130" unbalanced="0"/>
    <cacheHierarchy uniqueName="[Table_DataRequests].[DataRequest]" caption="DataRequest" attribute="1" defaultMemberUniqueName="[Table_DataRequests].[DataRequest].[All]" allUniqueName="[Table_DataRequests].[DataRequest].[All]" dimensionUniqueName="[Table_DataRequests]" displayFolder="" count="0" memberValueDatatype="130" unbalanced="0"/>
    <cacheHierarchy uniqueName="[Table_Definitions].[Term]" caption="Term" attribute="1" defaultMemberUniqueName="[Table_Definitions].[Term].[All]" allUniqueName="[Table_Definitions].[Term].[All]" dimensionUniqueName="[Table_Definitions]" displayFolder="" count="0" memberValueDatatype="130" unbalanced="0"/>
    <cacheHierarchy uniqueName="[Table_Definitions].[Definition]" caption="Definition" attribute="1" defaultMemberUniqueName="[Table_Definitions].[Definition].[All]" allUniqueName="[Table_Definitions].[Definition].[All]" dimensionUniqueName="[Table_Definitions]" displayFolder="" count="0" memberValueDatatype="130" unbalanced="0"/>
    <cacheHierarchy uniqueName="[Table_DefinitionsToIndicators].[IndicatorID]" caption="IndicatorID" attribute="1" defaultMemberUniqueName="[Table_DefinitionsToIndicators].[IndicatorID].[All]" allUniqueName="[Table_DefinitionsToIndicators].[IndicatorID].[All]" dimensionUniqueName="[Table_DefinitionsToIndicators]" displayFolder="" count="0" memberValueDatatype="130" unbalanced="0"/>
    <cacheHierarchy uniqueName="[Table_DefinitionsToIndicators].[Term]" caption="Term" attribute="1" defaultMemberUniqueName="[Table_DefinitionsToIndicators].[Term].[All]" allUniqueName="[Table_DefinitionsToIndicators].[Term].[All]" dimensionUniqueName="[Table_DefinitionsToIndicators]" displayFolder="" count="0" memberValueDatatype="130" unbalanced="0"/>
    <cacheHierarchy uniqueName="[Table_Indicators].[ModuleID]" caption="ModuleID" attribute="1" defaultMemberUniqueName="[Table_Indicators].[ModuleID].[All]" allUniqueName="[Table_Indicators].[ModuleID].[All]" dimensionUniqueName="[Table_Indicators]" displayFolder="" count="2" memberValueDatatype="130" unbalanced="0">
      <fieldsUsage count="2">
        <fieldUsage x="-1"/>
        <fieldUsage x="2"/>
      </fieldsUsage>
    </cacheHierarchy>
    <cacheHierarchy uniqueName="[Table_Indicators].[IndicatorID]" caption="IndicatorID" attribute="1" defaultMemberUniqueName="[Table_Indicators].[IndicatorID].[All]" allUniqueName="[Table_Indicators].[IndicatorID].[All]" dimensionUniqueName="[Table_Indicators]" displayFolder="" count="2" memberValueDatatype="130" unbalanced="0">
      <fieldsUsage count="2">
        <fieldUsage x="-1"/>
        <fieldUsage x="1"/>
      </fieldsUsage>
    </cacheHierarchy>
    <cacheHierarchy uniqueName="[Table_Indicators].[IndicatorName]" caption="IndicatorName" attribute="1" defaultMemberUniqueName="[Table_Indicators].[IndicatorName].[All]" allUniqueName="[Table_Indicators].[IndicatorName].[All]" dimensionUniqueName="[Table_Indicators]" displayFolder="" count="2" memberValueDatatype="130" unbalanced="0">
      <fieldsUsage count="2">
        <fieldUsage x="-1"/>
        <fieldUsage x="3"/>
      </fieldsUsage>
    </cacheHierarchy>
    <cacheHierarchy uniqueName="[Table_Indicators].[IndicatorShortDescription]" caption="IndicatorShortDescription" attribute="1" defaultMemberUniqueName="[Table_Indicators].[IndicatorShortDescription].[All]" allUniqueName="[Table_Indicators].[IndicatorShortDescription].[All]" dimensionUniqueName="[Table_Indicators]" displayFolder="" count="0" memberValueDatatype="130" unbalanced="0"/>
    <cacheHierarchy uniqueName="[Table_Indicators].[RelevanceOfTheIndicator]" caption="RelevanceOfTheIndicator" attribute="1" defaultMemberUniqueName="[Table_Indicators].[RelevanceOfTheIndicator].[All]" allUniqueName="[Table_Indicators].[RelevanceOfTheIndicator].[All]" dimensionUniqueName="[Table_Indicators]" displayFolder="" count="0" memberValueDatatype="130" unbalanced="0"/>
    <cacheHierarchy uniqueName="[Table_Indicators].[WeightingVariablilityType]" caption="WeightingVariablilityType" attribute="1" defaultMemberUniqueName="[Table_Indicators].[WeightingVariablilityType].[All]" allUniqueName="[Table_Indicators].[WeightingVariablilityType].[All]" dimensionUniqueName="[Table_Indicators]" displayFolder="" count="0" memberValueDatatype="130" unbalanced="0"/>
    <cacheHierarchy uniqueName="[Table_Indicators].[IndicatorWeightingFormula]" caption="IndicatorWeightingFormula" attribute="1" defaultMemberUniqueName="[Table_Indicators].[IndicatorWeightingFormula].[All]" allUniqueName="[Table_Indicators].[IndicatorWeightingFormula].[All]" dimensionUniqueName="[Table_Indicators]" displayFolder="" count="0" memberValueDatatype="130" unbalanced="0"/>
    <cacheHierarchy uniqueName="[Table_Indicators].[IndicatorWeighting]" caption="IndicatorWeighting" attribute="1" defaultMemberUniqueName="[Table_Indicators].[IndicatorWeighting].[All]" allUniqueName="[Table_Indicators].[IndicatorWeighting].[All]" dimensionUniqueName="[Table_Indicators]" displayFolder="" count="0" memberValueDatatype="130" unbalanced="0"/>
    <cacheHierarchy uniqueName="[Table_Indicators].[CalculationType]" caption="CalculationType" attribute="1" defaultMemberUniqueName="[Table_Indicators].[CalculationType].[All]" allUniqueName="[Table_Indicators].[CalculationType].[All]" dimensionUniqueName="[Table_Indicators]" displayFolder="" count="0" memberValueDatatype="130" unbalanced="0"/>
    <cacheHierarchy uniqueName="[Table_Indicators].[BenchmarkNotes]" caption="BenchmarkNotes" attribute="1" defaultMemberUniqueName="[Table_Indicators].[BenchmarkNotes].[All]" allUniqueName="[Table_Indicators].[BenchmarkNotes].[All]" dimensionUniqueName="[Table_Indicators]" displayFolder="" count="0" memberValueDatatype="130" unbalanced="0"/>
    <cacheHierarchy uniqueName="[Table_Indicators].[ScoringRationale]" caption="ScoringRationale" attribute="1" defaultMemberUniqueName="[Table_Indicators].[ScoringRationale].[All]" allUniqueName="[Table_Indicators].[ScoringRationale].[All]" dimensionUniqueName="[Table_Indicators]" displayFolder="" count="0" memberValueDatatype="130" unbalanced="0"/>
    <cacheHierarchy uniqueName="[Table_Indicators].[ScoringConditions]" caption="ScoringConditions" attribute="1" defaultMemberUniqueName="[Table_Indicators].[ScoringConditions].[All]" allUniqueName="[Table_Indicators].[ScoringConditions].[All]" dimensionUniqueName="[Table_Indicators]" displayFolder="" count="0" memberValueDatatype="130" unbalanced="0"/>
    <cacheHierarchy uniqueName="[Table_Indicators].[ScoringFormula]" caption="ScoringFormula" attribute="1" defaultMemberUniqueName="[Table_Indicators].[ScoringFormula].[All]" allUniqueName="[Table_Indicators].[ScoringFormula].[All]" dimensionUniqueName="[Table_Indicators]" displayFolder="" count="0" memberValueDatatype="130" unbalanced="0"/>
    <cacheHierarchy uniqueName="[Table_Indicators].[MatrixDescription]" caption="MatrixDescription" attribute="1" defaultMemberUniqueName="[Table_Indicators].[MatrixDescription].[All]" allUniqueName="[Table_Indicators].[MatrixDescription].[All]" dimensionUniqueName="[Table_Indicators]" displayFolder="" count="0" memberValueDatatype="130" unbalanced="0"/>
    <cacheHierarchy uniqueName="[Table_Indicators].[FinalScore]" caption="FinalScore" attribute="1" defaultMemberUniqueName="[Table_Indicators].[FinalScore].[All]" allUniqueName="[Table_Indicators].[FinalScore].[All]" dimensionUniqueName="[Table_Indicators]" displayFolder="" count="0" memberValueDatatype="20" unbalanced="0"/>
    <cacheHierarchy uniqueName="[Table_Indicators].[WeightedFinalScore]" caption="WeightedFinalScore" attribute="1" defaultMemberUniqueName="[Table_Indicators].[WeightedFinalScore].[All]" allUniqueName="[Table_Indicators].[WeightedFinalScore].[All]" dimensionUniqueName="[Table_Indicators]" displayFolder="" count="0" memberValueDatatype="130" unbalanced="0"/>
    <cacheHierarchy uniqueName="[Table_Inputs].[IndicatorID]" caption="IndicatorID" attribute="1" defaultMemberUniqueName="[Table_Inputs].[IndicatorID].[All]" allUniqueName="[Table_Inputs].[IndicatorID].[All]" dimensionUniqueName="[Table_Inputs]" displayFolder="" count="0" memberValueDatatype="130" unbalanced="0"/>
    <cacheHierarchy uniqueName="[Table_Inputs].[InputVariable]" caption="InputVariable" attribute="1" defaultMemberUniqueName="[Table_Inputs].[InputVariable].[All]" allUniqueName="[Table_Inputs].[InputVariable].[All]" dimensionUniqueName="[Table_Inputs]" displayFolder="" count="0" memberValueDatatype="130" unbalanced="0"/>
    <cacheHierarchy uniqueName="[Table_Inputs].[InputVariableDescription]" caption="InputVariableDescription" attribute="1" defaultMemberUniqueName="[Table_Inputs].[InputVariableDescription].[All]" allUniqueName="[Table_Inputs].[InputVariableDescription].[All]" dimensionUniqueName="[Table_Inputs]" displayFolder="" count="0" memberValueDatatype="130" unbalanced="0"/>
    <cacheHierarchy uniqueName="[Table_Inputs].[InputVariableUnit]" caption="InputVariableUnit" attribute="1" defaultMemberUniqueName="[Table_Inputs].[InputVariableUnit].[All]" allUniqueName="[Table_Inputs].[InputVariableUnit].[All]" dimensionUniqueName="[Table_Inputs]" displayFolder="" count="0" memberValueDatatype="130" unbalanced="0"/>
    <cacheHierarchy uniqueName="[Table_MaturityMatrixSubdimensions].[IndicatorID]" caption="IndicatorID" attribute="1" defaultMemberUniqueName="[Table_MaturityMatrixSubdimensions].[IndicatorID].[All]" allUniqueName="[Table_MaturityMatrixSubdimensions].[IndicatorID].[All]" dimensionUniqueName="[Table_MaturityMatrixSubdimensions]" displayFolder="" count="0" memberValueDatatype="130" unbalanced="0"/>
    <cacheHierarchy uniqueName="[Table_MaturityMatrixSubdimensions].[MatrixSubdimension]" caption="MatrixSubdimension" attribute="1" defaultMemberUniqueName="[Table_MaturityMatrixSubdimensions].[MatrixSubdimension].[All]" allUniqueName="[Table_MaturityMatrixSubdimensions].[MatrixSubdimension].[All]" dimensionUniqueName="[Table_MaturityMatrixSubdimensions]" displayFolder="" count="0" memberValueDatatype="130" unbalanced="0"/>
    <cacheHierarchy uniqueName="[Table_MaturityMatrixSubdimensions].[MatrixQuestion]" caption="MatrixQuestion" attribute="1" defaultMemberUniqueName="[Table_MaturityMatrixSubdimensions].[MatrixQuestion].[All]" allUniqueName="[Table_MaturityMatrixSubdimensions].[MatrixQuestion].[All]" dimensionUniqueName="[Table_MaturityMatrixSubdimensions]" displayFolder="" count="0" memberValueDatatype="130" unbalanced="0"/>
    <cacheHierarchy uniqueName="[Table_MaturityMatrixSubdimensions].[MatrixSubdimensionWeighting]" caption="MatrixSubdimensionWeighting" attribute="1" defaultMemberUniqueName="[Table_MaturityMatrixSubdimensions].[MatrixSubdimensionWeighting].[All]" allUniqueName="[Table_MaturityMatrixSubdimensions].[MatrixSubdimensionWeighting].[All]" dimensionUniqueName="[Table_MaturityMatrixSubdimensions]" displayFolder="" count="0" memberValueDatatype="130" unbalanced="0"/>
    <cacheHierarchy uniqueName="[Table_MaturityMatrixSubdimensions].[BasicOption0%]" caption="BasicOption0%" attribute="1" defaultMemberUniqueName="[Table_MaturityMatrixSubdimensions].[BasicOption0%].[All]" allUniqueName="[Table_MaturityMatrixSubdimensions].[BasicOption0%].[All]" dimensionUniqueName="[Table_MaturityMatrixSubdimensions]" displayFolder="" count="0" memberValueDatatype="130" unbalanced="0"/>
    <cacheHierarchy uniqueName="[Table_MaturityMatrixSubdimensions].[StandardOption25%]" caption="StandardOption25%" attribute="1" defaultMemberUniqueName="[Table_MaturityMatrixSubdimensions].[StandardOption25%].[All]" allUniqueName="[Table_MaturityMatrixSubdimensions].[StandardOption25%].[All]" dimensionUniqueName="[Table_MaturityMatrixSubdimensions]" displayFolder="" count="0" memberValueDatatype="130" unbalanced="0"/>
    <cacheHierarchy uniqueName="[Table_MaturityMatrixSubdimensions].[AdvancedOption50%]" caption="AdvancedOption50%" attribute="1" defaultMemberUniqueName="[Table_MaturityMatrixSubdimensions].[AdvancedOption50%].[All]" allUniqueName="[Table_MaturityMatrixSubdimensions].[AdvancedOption50%].[All]" dimensionUniqueName="[Table_MaturityMatrixSubdimensions]" displayFolder="" count="0" memberValueDatatype="130" unbalanced="0"/>
    <cacheHierarchy uniqueName="[Table_MaturityMatrixSubdimensions].[NextPracticeOption75%]" caption="NextPracticeOption75%" attribute="1" defaultMemberUniqueName="[Table_MaturityMatrixSubdimensions].[NextPracticeOption75%].[All]" allUniqueName="[Table_MaturityMatrixSubdimensions].[NextPracticeOption75%].[All]" dimensionUniqueName="[Table_MaturityMatrixSubdimensions]" displayFolder="" count="0" memberValueDatatype="130" unbalanced="0"/>
    <cacheHierarchy uniqueName="[Table_MaturityMatrixSubdimensions].[LowCarbonAlignedOption100%]" caption="LowCarbonAlignedOption100%" attribute="1" defaultMemberUniqueName="[Table_MaturityMatrixSubdimensions].[LowCarbonAlignedOption100%].[All]" allUniqueName="[Table_MaturityMatrixSubdimensions].[LowCarbonAlignedOption100%].[All]" dimensionUniqueName="[Table_MaturityMatrixSubdimensions]" displayFolder="" count="0" memberValueDatatype="130" unbalanced="0"/>
    <cacheHierarchy uniqueName="[Table_Modules].[ModuleID]" caption="ModuleID" attribute="1" defaultMemberUniqueName="[Table_Modules].[ModuleID].[All]" allUniqueName="[Table_Modules].[ModuleID].[All]" dimensionUniqueName="[Table_Modules]" displayFolder="" count="2" memberValueDatatype="130" unbalanced="0">
      <fieldsUsage count="2">
        <fieldUsage x="-1"/>
        <fieldUsage x="4"/>
      </fieldsUsage>
    </cacheHierarchy>
    <cacheHierarchy uniqueName="[Table_Modules].[ModuleName]" caption="ModuleName" attribute="1" defaultMemberUniqueName="[Table_Modules].[ModuleName].[All]" allUniqueName="[Table_Modules].[ModuleName].[All]" dimensionUniqueName="[Table_Modules]" displayFolder="" count="2" memberValueDatatype="130" unbalanced="0">
      <fieldsUsage count="2">
        <fieldUsage x="-1"/>
        <fieldUsage x="0"/>
      </fieldsUsage>
    </cacheHierarchy>
    <cacheHierarchy uniqueName="[Table_Modules].[ModuleWeighting]" caption="ModuleWeighting" attribute="1" defaultMemberUniqueName="[Table_Modules].[ModuleWeighting].[All]" allUniqueName="[Table_Modules].[ModuleWeighting].[All]" dimensionUniqueName="[Table_Modules]" displayFolder="" count="0" memberValueDatatype="5" unbalanced="0"/>
    <cacheHierarchy uniqueName="[Table_Modules].[ModuleWeightingRationale]" caption="ModuleWeightingRationale" attribute="1" defaultMemberUniqueName="[Table_Modules].[ModuleWeightingRationale].[All]" allUniqueName="[Table_Modules].[ModuleWeightingRationale].[All]" dimensionUniqueName="[Table_Modules]" displayFolder="" count="0" memberValueDatatype="130" unbalanced="0"/>
    <cacheHierarchy uniqueName="[Table_Outputs].[IndicatorID]" caption="IndicatorID" attribute="1" defaultMemberUniqueName="[Table_Outputs].[IndicatorID].[All]" allUniqueName="[Table_Outputs].[IndicatorID].[All]" dimensionUniqueName="[Table_Outputs]" displayFolder="" count="0" memberValueDatatype="130" unbalanced="0"/>
    <cacheHierarchy uniqueName="[Table_Outputs].[OutputSubdimension]" caption="OutputSubdimension" attribute="1" defaultMemberUniqueName="[Table_Outputs].[OutputSubdimension].[All]" allUniqueName="[Table_Outputs].[OutputSubdimension].[All]" dimensionUniqueName="[Table_Outputs]" displayFolder="" count="0" memberValueDatatype="130" unbalanced="0"/>
    <cacheHierarchy uniqueName="[Table_Outputs].[OutputSubdimensionWeighting]" caption="OutputSubdimensionWeighting" attribute="1" defaultMemberUniqueName="[Table_Outputs].[OutputSubdimensionWeighting].[All]" allUniqueName="[Table_Outputs].[OutputSubdimensionWeighting].[All]" dimensionUniqueName="[Table_Outputs]" displayFolder="" count="0" memberValueDatatype="130" unbalanced="0"/>
    <cacheHierarchy uniqueName="[Table_Outputs].[OutputSubdimensionFormula]" caption="OutputSubdimensionFormula" attribute="1" defaultMemberUniqueName="[Table_Outputs].[OutputSubdimensionFormula].[All]" allUniqueName="[Table_Outputs].[OutputSubdimensionFormula].[All]" dimensionUniqueName="[Table_Outputs]" displayFolder="" count="0" memberValueDatatype="130" unbalanced="0"/>
    <cacheHierarchy uniqueName="[Table_Outputs].[OutputSubdimensionConditions]" caption="OutputSubdimensionConditions" attribute="1" defaultMemberUniqueName="[Table_Outputs].[OutputSubdimensionConditions].[All]" allUniqueName="[Table_Outputs].[OutputSubdimensionConditions].[All]" dimensionUniqueName="[Table_Outputs]" displayFolder="" count="0" memberValueDatatype="130" unbalanced="0"/>
    <cacheHierarchy uniqueName="[Table_References].[ReferenceNumber]" caption="ReferenceNumber" attribute="1" defaultMemberUniqueName="[Table_References].[ReferenceNumber].[All]" allUniqueName="[Table_References].[ReferenceNumber].[All]" dimensionUniqueName="[Table_References]" displayFolder="" count="0" memberValueDatatype="20" unbalanced="0"/>
    <cacheHierarchy uniqueName="[Table_References].[Source]" caption="Source" attribute="1" defaultMemberUniqueName="[Table_References].[Source].[All]" allUniqueName="[Table_References].[Source].[All]" dimensionUniqueName="[Table_References]" displayFolder="" count="0" memberValueDatatype="130" unbalanced="0"/>
    <cacheHierarchy uniqueName="[Measures].[__XL_Count Table_DataRequests]" caption="__XL_Count Table_DataRequests" measure="1" displayFolder="" measureGroup="Table_DataRequests" count="0" hidden="1"/>
    <cacheHierarchy uniqueName="[Measures].[__XL_Count Table_Modules]" caption="__XL_Count Table_Modules" measure="1" displayFolder="" measureGroup="Table_Modules" count="0" hidden="1"/>
    <cacheHierarchy uniqueName="[Measures].[__XL_Count Table_Indicators]" caption="__XL_Count Table_Indicators" measure="1" displayFolder="" measureGroup="Table_Indicators" count="0" hidden="1"/>
    <cacheHierarchy uniqueName="[Measures].[__XL_Count Table_Inputs]" caption="__XL_Count Table_Inputs" measure="1" displayFolder="" measureGroup="Table_Inputs" count="0" hidden="1"/>
    <cacheHierarchy uniqueName="[Measures].[__XL_Count Table_Outputs]" caption="__XL_Count Table_Outputs" measure="1" displayFolder="" measureGroup="Table_MaturityMatrixSubdimensions" count="0" hidden="1"/>
    <cacheHierarchy uniqueName="[Measures].[__XL_Count Table_Benchmarks]" caption="__XL_Count Table_Benchmarks" measure="1" displayFolder="" measureGroup="Table_Benchmarks" count="0" hidden="1"/>
    <cacheHierarchy uniqueName="[Measures].[__XL_Count Table_BenchmarksToIndicators]" caption="__XL_Count Table_BenchmarksToIndicators" measure="1" displayFolder="" measureGroup="Table_BenchmarksToIndicators" count="0" hidden="1"/>
    <cacheHierarchy uniqueName="[Measures].[__XL_Count Table_References]" caption="__XL_Count Table_References" measure="1" displayFolder="" measureGroup="Table_References" count="0" hidden="1"/>
    <cacheHierarchy uniqueName="[Measures].[__XL_Count Table_Definitions]" caption="__XL_Count Table_Definitions" measure="1" displayFolder="" measureGroup="Table_Definitions" count="0" hidden="1"/>
    <cacheHierarchy uniqueName="[Measures].[__XL_Count Table_DefinitionsToIndicators]" caption="__XL_Count Table_DefinitionsToIndicators" measure="1" displayFolder="" measureGroup="Table_DefinitionsToIndicators" count="0" hidden="1"/>
    <cacheHierarchy uniqueName="[Measures].[__XL_Count Table_Outputs 1]" caption="__XL_Count Table_Outputs 1" measure="1" displayFolder="" measureGroup="Table_Outputs" count="0" hidden="1"/>
    <cacheHierarchy uniqueName="[Measures].[__XL_Count Table46]" caption="__XL_Count Table46" measure="1" displayFolder="" measureGroup="Table_DataExtracts" count="0" hidden="1"/>
    <cacheHierarchy uniqueName="[Measures].[__No measures defined]" caption="__No measures defined" measure="1" displayFolder="" count="0" hidden="1"/>
    <cacheHierarchy uniqueName="[Measures].[Count of IndicatorShortDescription]" caption="Count of IndicatorShortDescription" measure="1" displayFolder="" measureGroup="Table_Indicators" count="0" hidden="1">
      <extLst>
        <ext xmlns:x15="http://schemas.microsoft.com/office/spreadsheetml/2010/11/main" uri="{B97F6D7D-B522-45F9-BDA1-12C45D357490}">
          <x15:cacheHierarchy aggregatedColumn="20"/>
        </ext>
      </extLst>
    </cacheHierarchy>
    <cacheHierarchy uniqueName="[Measures].[Count of DataRequest]" caption="Count of DataRequest" measure="1" displayFolder="" measureGroup="Table_DataRequests" count="0" hidden="1">
      <extLst>
        <ext xmlns:x15="http://schemas.microsoft.com/office/spreadsheetml/2010/11/main" uri="{B97F6D7D-B522-45F9-BDA1-12C45D357490}">
          <x15:cacheHierarchy aggregatedColumn="12"/>
        </ext>
      </extLst>
    </cacheHierarchy>
    <cacheHierarchy uniqueName="[Measures].[Count of FinalScore]" caption="Count of FinalScore" measure="1" displayFolder="" measureGroup="Table_Indicators" count="0" hidden="1">
      <extLst>
        <ext xmlns:x15="http://schemas.microsoft.com/office/spreadsheetml/2010/11/main" uri="{B97F6D7D-B522-45F9-BDA1-12C45D357490}">
          <x15:cacheHierarchy aggregatedColumn="31"/>
        </ext>
      </extLst>
    </cacheHierarchy>
    <cacheHierarchy uniqueName="[Measures].[Count of IndicatorWeighting]" caption="Count of IndicatorWeighting" measure="1" displayFolder="" measureGroup="Table_Indicators" count="0" hidden="1">
      <extLst>
        <ext xmlns:x15="http://schemas.microsoft.com/office/spreadsheetml/2010/11/main" uri="{B97F6D7D-B522-45F9-BDA1-12C45D357490}">
          <x15:cacheHierarchy aggregatedColumn="24"/>
        </ext>
      </extLst>
    </cacheHierarchy>
    <cacheHierarchy uniqueName="[Measures].[Count of IndicatorID]" caption="Count of IndicatorID" measure="1" displayFolder="" measureGroup="Table_Inputs" count="0" hidden="1">
      <extLst>
        <ext xmlns:x15="http://schemas.microsoft.com/office/spreadsheetml/2010/11/main" uri="{B97F6D7D-B522-45F9-BDA1-12C45D357490}">
          <x15:cacheHierarchy aggregatedColumn="33"/>
        </ext>
      </extLst>
    </cacheHierarchy>
    <cacheHierarchy uniqueName="[Measures].[Count of IndicatorID 2]" caption="Count of IndicatorID 2" measure="1" displayFolder="" measureGroup="Table_Outputs" count="0" hidden="1">
      <extLst>
        <ext xmlns:x15="http://schemas.microsoft.com/office/spreadsheetml/2010/11/main" uri="{B97F6D7D-B522-45F9-BDA1-12C45D357490}">
          <x15:cacheHierarchy aggregatedColumn="50"/>
        </ext>
      </extLst>
    </cacheHierarchy>
    <cacheHierarchy uniqueName="[Measures].[Sum of FinalScore]" caption="Sum of FinalScore" measure="1" displayFolder="" measureGroup="Table_Indicators" count="0" hidden="1">
      <extLst>
        <ext xmlns:x15="http://schemas.microsoft.com/office/spreadsheetml/2010/11/main" uri="{B97F6D7D-B522-45F9-BDA1-12C45D357490}">
          <x15:cacheHierarchy aggregatedColumn="31"/>
        </ext>
      </extLst>
    </cacheHierarchy>
    <cacheHierarchy uniqueName="[Measures].[Sum of ModuleWeighting]" caption="Sum of ModuleWeighting" measure="1" displayFolder="" measureGroup="Table_Modules" count="0" hidden="1">
      <extLst>
        <ext xmlns:x15="http://schemas.microsoft.com/office/spreadsheetml/2010/11/main" uri="{B97F6D7D-B522-45F9-BDA1-12C45D357490}">
          <x15:cacheHierarchy aggregatedColumn="48"/>
        </ext>
      </extLst>
    </cacheHierarchy>
    <cacheHierarchy uniqueName="[Measures].[Count of ModuleID]" caption="Count of ModuleID" measure="1" displayFolder="" measureGroup="Table_Modules" count="0" hidden="1">
      <extLst>
        <ext xmlns:x15="http://schemas.microsoft.com/office/spreadsheetml/2010/11/main" uri="{B97F6D7D-B522-45F9-BDA1-12C45D357490}">
          <x15:cacheHierarchy aggregatedColumn="46"/>
        </ext>
      </extLst>
    </cacheHierarchy>
    <cacheHierarchy uniqueName="[Measures].[Count of IndicatorID 3]" caption="Count of IndicatorID 3" measure="1" displayFolder="" measureGroup="Table_Indicators" count="0" hidden="1">
      <extLst>
        <ext xmlns:x15="http://schemas.microsoft.com/office/spreadsheetml/2010/11/main" uri="{B97F6D7D-B522-45F9-BDA1-12C45D357490}">
          <x15:cacheHierarchy aggregatedColumn="18"/>
        </ext>
      </extLst>
    </cacheHierarchy>
    <cacheHierarchy uniqueName="[Measures].[Count of DataExtractID]" caption="Count of DataExtractID" measure="1" displayFolder="" measureGroup="Table_DataExtracts" count="0" hidden="1">
      <extLst>
        <ext xmlns:x15="http://schemas.microsoft.com/office/spreadsheetml/2010/11/main" uri="{B97F6D7D-B522-45F9-BDA1-12C45D357490}">
          <x15:cacheHierarchy aggregatedColumn="7"/>
        </ext>
      </extLst>
    </cacheHierarchy>
  </cacheHierarchies>
  <kpis count="0"/>
  <dimensions count="13">
    <dimension measure="1" name="Measures" uniqueName="[Measures]" caption="Measures"/>
    <dimension name="Table_Benchmarks" uniqueName="[Table_Benchmarks]" caption="Table_Benchmarks"/>
    <dimension name="Table_BenchmarksToIndicators" uniqueName="[Table_BenchmarksToIndicators]" caption="Table_BenchmarksToIndicators"/>
    <dimension name="Table_DataExtracts" uniqueName="[Table_DataExtracts]" caption="Table_DataExtracts"/>
    <dimension name="Table_DataRequests" uniqueName="[Table_DataRequests]" caption="Table_DataRequests"/>
    <dimension name="Table_Definitions" uniqueName="[Table_Definitions]" caption="Table_Definitions"/>
    <dimension name="Table_DefinitionsToIndicators" uniqueName="[Table_DefinitionsToIndicators]" caption="Table_DefinitionsToIndicators"/>
    <dimension name="Table_Indicators" uniqueName="[Table_Indicators]" caption="Table_Indicators"/>
    <dimension name="Table_Inputs" uniqueName="[Table_Inputs]" caption="Table_Inputs"/>
    <dimension name="Table_MaturityMatrixSubdimensions" uniqueName="[Table_MaturityMatrixSubdimensions]" caption="Table_MaturityMatrixSubdimensions"/>
    <dimension name="Table_Modules" uniqueName="[Table_Modules]" caption="Table_Modules"/>
    <dimension name="Table_Outputs" uniqueName="[Table_Outputs]" caption="Table_Outputs"/>
    <dimension name="Table_References" uniqueName="[Table_References]" caption="Table_References"/>
  </dimensions>
  <measureGroups count="12">
    <measureGroup name="Table_Benchmarks" caption="Table_Benchmarks"/>
    <measureGroup name="Table_BenchmarksToIndicators" caption="Table_BenchmarksToIndicators"/>
    <measureGroup name="Table_DataExtracts" caption="Table_DataExtracts"/>
    <measureGroup name="Table_DataRequests" caption="Table_DataRequests"/>
    <measureGroup name="Table_Definitions" caption="Table_Definitions"/>
    <measureGroup name="Table_DefinitionsToIndicators" caption="Table_DefinitionsToIndicators"/>
    <measureGroup name="Table_Indicators" caption="Table_Indicators"/>
    <measureGroup name="Table_Inputs" caption="Table_Inputs"/>
    <measureGroup name="Table_MaturityMatrixSubdimensions" caption="Table_MaturityMatrixSubdimensions"/>
    <measureGroup name="Table_Modules" caption="Table_Modules"/>
    <measureGroup name="Table_Outputs" caption="Table_Outputs"/>
    <measureGroup name="Table_References" caption="Table_References"/>
  </measureGroups>
  <maps count="28">
    <map measureGroup="0" dimension="1"/>
    <map measureGroup="1" dimension="1"/>
    <map measureGroup="1" dimension="2"/>
    <map measureGroup="1" dimension="7"/>
    <map measureGroup="1" dimension="10"/>
    <map measureGroup="2" dimension="3"/>
    <map measureGroup="2" dimension="12"/>
    <map measureGroup="3" dimension="4"/>
    <map measureGroup="3" dimension="7"/>
    <map measureGroup="3" dimension="10"/>
    <map measureGroup="4" dimension="5"/>
    <map measureGroup="5" dimension="5"/>
    <map measureGroup="5" dimension="6"/>
    <map measureGroup="5" dimension="7"/>
    <map measureGroup="5" dimension="10"/>
    <map measureGroup="6" dimension="7"/>
    <map measureGroup="6" dimension="10"/>
    <map measureGroup="7" dimension="7"/>
    <map measureGroup="7" dimension="8"/>
    <map measureGroup="7" dimension="10"/>
    <map measureGroup="8" dimension="7"/>
    <map measureGroup="8" dimension="9"/>
    <map measureGroup="8" dimension="10"/>
    <map measureGroup="9" dimension="10"/>
    <map measureGroup="10" dimension="7"/>
    <map measureGroup="10" dimension="10"/>
    <map measureGroup="10" dimension="11"/>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705442A-325D-4CF1-8BDA-6564BBD7E13D}" name="PivotTable2" cacheId="7" applyNumberFormats="0" applyBorderFormats="0" applyFontFormats="0" applyPatternFormats="0" applyAlignmentFormats="0" applyWidthHeightFormats="1" dataCaption="Values" tag="c2b78db6-2664-4d97-8457-e09e19a65a2a" updatedVersion="7" minRefreshableVersion="3" useAutoFormatting="1" subtotalHiddenItems="1" colGrandTotals="0" itemPrintTitles="1" createdVersion="7" indent="0" outline="1" outlineData="1" multipleFieldFilters="0" chartFormat="66">
  <location ref="A8:A25" firstHeaderRow="1" firstDataRow="1" firstDataCol="1"/>
  <pivotFields count="5">
    <pivotField axis="axisRow" allDrilled="1" subtotalTop="0" showAll="0" defaultSubtotal="0">
      <items count="8">
        <item x="3" e="0"/>
        <item x="0" e="0"/>
        <item x="1" e="0"/>
        <item x="2" e="0"/>
        <item x="4" e="0"/>
        <item x="5" e="0"/>
        <item x="6" e="0"/>
        <item x="7" e="0"/>
      </items>
    </pivotField>
    <pivotField axis="axisRow" allDrilled="1" subtotalTop="0" showAll="0" dataSourceSort="1" defaultSubtotal="0" defaultAttributeDrillState="1">
      <items count="28">
        <item s="1" x="0"/>
        <item s="1" x="1"/>
        <item s="1" x="2"/>
        <item s="1" x="3"/>
        <item s="1" x="4"/>
        <item s="1" x="5"/>
        <item s="1" x="6"/>
        <item s="1" x="7"/>
        <item s="1" x="8"/>
        <item s="1" x="9"/>
        <item s="1" x="10"/>
        <item s="1" x="11"/>
        <item s="1" x="12"/>
        <item s="1" x="13"/>
        <item s="1" x="14"/>
        <item s="1" x="15"/>
        <item s="1" x="16"/>
        <item s="1" x="17"/>
        <item s="1" x="18"/>
        <item s="1" x="19"/>
        <item s="1" x="20"/>
        <item s="1" x="21"/>
        <item s="1" x="22"/>
        <item s="1" x="23"/>
        <item s="1" x="24"/>
        <item s="1" x="25"/>
        <item s="1" x="26"/>
        <item s="1" x="27"/>
      </items>
    </pivotField>
    <pivotField allDrilled="1" subtotalTop="0" showAll="0" dataSourceSort="1" defaultSubtotal="0" defaultAttributeDrillState="1"/>
    <pivotField allDrilled="1" subtotalTop="0" showAll="0" dataSourceSort="1" defaultSubtotal="0" defaultAttributeDrillState="1"/>
    <pivotField axis="axisRow" allDrilled="1" subtotalTop="0" showAll="0" sortType="descending" defaultSubtotal="0" defaultAttributeDrillState="1">
      <items count="8">
        <item s="1" x="7"/>
        <item s="1" x="6"/>
        <item s="1" x="5"/>
        <item s="1" x="4"/>
        <item s="1" x="3"/>
        <item s="1" x="2"/>
        <item s="1" x="1"/>
        <item s="1" x="0"/>
      </items>
    </pivotField>
  </pivotFields>
  <rowFields count="3">
    <field x="4"/>
    <field x="0"/>
    <field x="1"/>
  </rowFields>
  <rowItems count="17">
    <i>
      <x/>
    </i>
    <i r="1">
      <x v="7"/>
    </i>
    <i>
      <x v="1"/>
    </i>
    <i r="1">
      <x v="6"/>
    </i>
    <i>
      <x v="2"/>
    </i>
    <i r="1">
      <x v="5"/>
    </i>
    <i>
      <x v="3"/>
    </i>
    <i r="1">
      <x v="4"/>
    </i>
    <i>
      <x v="4"/>
    </i>
    <i r="1">
      <x/>
    </i>
    <i>
      <x v="5"/>
    </i>
    <i r="1">
      <x v="3"/>
    </i>
    <i>
      <x v="6"/>
    </i>
    <i r="1">
      <x v="2"/>
    </i>
    <i>
      <x v="7"/>
    </i>
    <i r="1">
      <x v="1"/>
    </i>
    <i t="grand">
      <x/>
    </i>
  </rowItems>
  <formats count="2">
    <format dxfId="61">
      <pivotArea outline="0" collapsedLevelsAreSubtotals="1" fieldPosition="0"/>
    </format>
    <format dxfId="60">
      <pivotArea outline="0" collapsedLevelsAreSubtotals="1" fieldPosition="0"/>
    </format>
  </formats>
  <pivotHierarchies count="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9" level="1">
        <member name="[Table_Indicators].[ModuleID].&amp;"/>
        <member name="[Table_Indicators].[ModuleID].&amp;[M1]"/>
        <member name="[Table_Indicators].[ModuleID].&amp;[M2]"/>
        <member name="[Table_Indicators].[ModuleID].&amp;[M4]"/>
        <member name="[Table_Indicators].[ModuleID].&amp;[M5]"/>
        <member name="[Table_Indicators].[ModuleID].&amp;[M6]"/>
        <member name="[Table_Indicators].[ModuleID].&amp;[M7]"/>
        <member name="[Table_Indicators].[ModuleID].&amp;[M8]"/>
        <member name="[Table_Indicators].[ModuleID].&amp;[M9]"/>
      </members>
    </pivotHierarchy>
    <pivotHierarchy dragToData="1">
      <members count="31" level="1">
        <member name=""/>
        <member name=""/>
        <member name=""/>
        <member name=""/>
        <member name=""/>
        <member name=""/>
        <member name=""/>
        <member name=""/>
        <member name=""/>
        <member name=""/>
        <member name="[Table_Indicators].[IndicatorID].&amp;[GE 3.1]"/>
        <member name="[Table_Indicators].[IndicatorID].&amp;[GE 3.2]"/>
        <member name=""/>
        <member name=""/>
        <member name=""/>
        <member name=""/>
        <member name=""/>
        <member name=""/>
        <member name=""/>
        <member name=""/>
        <member name=""/>
        <member name=""/>
        <member name=""/>
        <member name=""/>
        <member name=""/>
        <member name=""/>
        <member name=""/>
        <member name=""/>
        <member name=""/>
        <member name=""/>
        <member name=""/>
      </members>
    </pivotHierarchy>
    <pivotHierarchy multipleItemSelectionAllowed="1" dragToData="1">
      <members count="31" level="1">
        <member name="[Table_Indicators].[IndicatorName].&amp;"/>
        <member name="[Table_Indicators].[IndicatorName].&amp;[Locked-in emissions]"/>
        <member name="[Table_Indicators].[IndicatorName].&amp;[Time horizon of targets]"/>
        <member name="[Table_Indicators].[IndicatorName].&amp;[Share of low-carbon CAPEX]"/>
        <member name="[Table_Indicators].[IndicatorName].&amp;[Low-carbon transition plan]"/>
        <member name="[Table_Indicators].[IndicatorName].&amp;[Product-specific performance]"/>
        <member name="[Table_Indicators].[IndicatorName].&amp;[R&amp;D in low-carbon technologies]"/>
        <member name="[Table_Indicators].[IndicatorName].&amp;[Climate change scenario testing]"/>
        <member name="[Table_Indicators].[IndicatorName].&amp;[Oversight of climate change issues]"/>
        <member name="[Table_Indicators].[IndicatorName].&amp;[Climate change oversight capability]"/>
        <member name="[Table_Indicators].[IndicatorName].&amp;[Climate change management incentives]"/>
        <member name="[Table_Indicators].[IndicatorName].&amp;[Company low-carbon patenting activity]"/>
        <member name="[Table_Indicators].[IndicatorName].&amp;[Share of low-carbon products/services]"/>
        <member name="[Table_Indicators].[IndicatorName].&amp;[Product/service-specific interventions]"/>
        <member name="[Table_Indicators].[IndicatorName].&amp;[Achievement of past and present targets]"/>
        <member name="[Table_Indicators].[IndicatorName].&amp;[Position on significant climate policies]"/>
        <member name="[Table_Indicators].[IndicatorName].&amp;[Collaboration with local public authorities]"/>
        <member name="[Table_Indicators].[IndicatorName].&amp;[Sub-contracted transport service performance]"/>
        <member name="[Table_Indicators].[IndicatorName].&amp;[Alignment of direct emissions reduction targets]"/>
        <member name="[Table_Indicators].[IndicatorName].&amp;[Company policy on engagement with trade associations]"/>
        <member name="[Table_Indicators].[IndicatorName].&amp;[Identification of the level of decarbonization required]"/>
        <member name="[Table_Indicators].[IndicatorName].&amp;[Alignment of upstream indirect emissions reduction targets]"/>
        <member name="[Table_Indicators].[IndicatorName].&amp;[Trend in past emissions intensity from material investments]"/>
        <member name="[Table_Indicators].[IndicatorName].&amp;[Alignment of downstream indirect emissions reduction targets]"/>
        <member name="[Table_Indicators].[IndicatorName].&amp;[Strategy to influence suppliers to reduce their GHG emissions]"/>
        <member name="[Table_Indicators].[IndicatorName].&amp;[Trend in future emissions intensity from material investments]"/>
        <member name="[Table_Indicators].[IndicatorName].&amp;[Activities to influence suppliers to reduce their GHG emissions]"/>
        <member name="[Table_Indicators].[IndicatorName].&amp;[Strategy to influence customer behaviour to reduce their GHG emissions]"/>
        <member name="[Table_Indicators].[IndicatorName].&amp;[Activities to influence customer behaviour to reduce their GHG emissions]"/>
        <member name="[Table_Indicators].[IndicatorName].&amp;[Integration of the low-carbon economy in current and futures business models]"/>
        <member name="[Table_Indicators].[IndicatorName].&amp;[Trade associations supported do not have climate-negative activities or position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Sum of FinalScore"/>
    <pivotHierarchy dragToData="1"/>
    <pivotHierarchy dragToData="1"/>
    <pivotHierarchy dragToData="1"/>
    <pivotHierarchy dragToData="1"/>
  </pivotHierarchies>
  <pivotTableStyleInfo name="PivotStyleLight20" showRowHeaders="1" showColHeaders="1" showRowStripes="0" showColStripes="0" showLastColumn="1"/>
  <rowHierarchiesUsage count="3">
    <rowHierarchyUsage hierarchyUsage="46"/>
    <rowHierarchyUsage hierarchyUsage="47"/>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Indicators]"/>
        <x15:activeTabTopLevelEntity name="[Table_Modules]"/>
        <x15:activeTabTopLevelEntity name="[Table_Inputs]"/>
        <x15:activeTabTopLevelEntity name="[Table_Outpu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34CA96D-5C65-4E72-A36A-F7D2B6E39EB2}" name="PivotTable1" cacheId="4" applyNumberFormats="0" applyBorderFormats="0" applyFontFormats="0" applyPatternFormats="0" applyAlignmentFormats="0" applyWidthHeightFormats="1" dataCaption="Values" tag="02adbbb3-bb30-482d-8cd0-f33e8e89ce16" updatedVersion="7" minRefreshableVersion="3" useAutoFormatting="1" subtotalHiddenItems="1" rowGrandTotals="0" colGrandTotals="0" itemPrintTitles="1" createdVersion="7" indent="0" compact="0" compactData="0" multipleFieldFilters="0">
  <location ref="E2:H33" firstHeaderRow="1" firstDataRow="1" firstDataCol="3"/>
  <pivotFields count="4">
    <pivotField dataField="1" compact="0" outline="0" subtotalTop="0" showAll="0" defaultSubtotal="0"/>
    <pivotField axis="axisRow" compact="0" allDrilled="1" outline="0"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axis="axisRow" compact="0" allDrilled="1" outline="0"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axis="axisRow" compact="0" allDrilled="1" outline="0" subtotalTop="0" showAll="0" dataSourceSort="1" defaultSubtotal="0" defaultAttributeDrillState="1">
      <items count="9">
        <item x="0"/>
        <item x="1"/>
        <item x="2"/>
        <item x="3"/>
        <item x="4"/>
        <item x="5"/>
        <item x="6"/>
        <item x="7"/>
        <item x="8"/>
      </items>
    </pivotField>
  </pivotFields>
  <rowFields count="3">
    <field x="3"/>
    <field x="2"/>
    <field x="1"/>
  </rowFields>
  <rowItems count="31">
    <i>
      <x/>
      <x/>
      <x/>
    </i>
    <i r="1">
      <x v="1"/>
      <x v="1"/>
    </i>
    <i r="1">
      <x v="2"/>
      <x v="2"/>
    </i>
    <i r="1">
      <x v="3"/>
      <x v="3"/>
    </i>
    <i r="1">
      <x v="4"/>
      <x v="4"/>
    </i>
    <i>
      <x v="1"/>
      <x v="5"/>
      <x v="5"/>
    </i>
    <i r="1">
      <x v="6"/>
      <x v="6"/>
    </i>
    <i r="1">
      <x v="7"/>
      <x v="7"/>
    </i>
    <i r="1">
      <x v="8"/>
      <x v="8"/>
    </i>
    <i>
      <x v="2"/>
      <x v="9"/>
      <x v="9"/>
    </i>
    <i r="1">
      <x v="10"/>
      <x v="10"/>
    </i>
    <i>
      <x v="3"/>
      <x v="11"/>
      <x v="11"/>
    </i>
    <i r="1">
      <x v="12"/>
      <x v="12"/>
    </i>
    <i r="1">
      <x v="13"/>
      <x v="13"/>
    </i>
    <i r="1">
      <x v="14"/>
      <x v="14"/>
    </i>
    <i>
      <x v="4"/>
      <x v="15"/>
      <x v="15"/>
    </i>
    <i r="1">
      <x v="16"/>
      <x v="16"/>
    </i>
    <i r="1">
      <x v="17"/>
      <x v="17"/>
    </i>
    <i r="1">
      <x v="18"/>
      <x v="18"/>
    </i>
    <i r="1">
      <x v="19"/>
      <x v="19"/>
    </i>
    <i>
      <x v="5"/>
      <x v="20"/>
      <x v="20"/>
    </i>
    <i r="1">
      <x v="21"/>
      <x v="21"/>
    </i>
    <i>
      <x v="6"/>
      <x v="22"/>
      <x v="22"/>
    </i>
    <i r="1">
      <x v="23"/>
      <x v="23"/>
    </i>
    <i>
      <x v="7"/>
      <x v="24"/>
      <x v="24"/>
    </i>
    <i r="1">
      <x v="25"/>
      <x v="25"/>
    </i>
    <i r="1">
      <x v="26"/>
      <x v="26"/>
    </i>
    <i r="1">
      <x v="27"/>
      <x v="27"/>
    </i>
    <i>
      <x v="8"/>
      <x v="28"/>
      <x v="28"/>
    </i>
    <i r="1">
      <x v="29"/>
      <x v="29"/>
    </i>
    <i r="1">
      <x v="30"/>
      <x v="30"/>
    </i>
  </rowItems>
  <colItems count="1">
    <i/>
  </colItems>
  <dataFields count="1">
    <dataField name="Sum of FinalScore" fld="0" baseField="0" baseItem="0" numFmtId="165"/>
  </dataFields>
  <formats count="7">
    <format dxfId="68">
      <pivotArea dataOnly="0" labelOnly="1" outline="0" fieldPosition="0">
        <references count="3">
          <reference field="1" count="1">
            <x v="11"/>
          </reference>
          <reference field="2" count="1" selected="0">
            <x v="11"/>
          </reference>
          <reference field="3" count="1" selected="0">
            <x v="3"/>
          </reference>
        </references>
      </pivotArea>
    </format>
    <format dxfId="67">
      <pivotArea dataOnly="0" labelOnly="1" outline="0" fieldPosition="0">
        <references count="3">
          <reference field="1" count="1">
            <x v="12"/>
          </reference>
          <reference field="2" count="1" selected="0">
            <x v="12"/>
          </reference>
          <reference field="3" count="1" selected="0">
            <x v="3"/>
          </reference>
        </references>
      </pivotArea>
    </format>
    <format dxfId="66">
      <pivotArea dataOnly="0" labelOnly="1" outline="0" fieldPosition="0">
        <references count="3">
          <reference field="1" count="1">
            <x v="13"/>
          </reference>
          <reference field="2" count="1" selected="0">
            <x v="13"/>
          </reference>
          <reference field="3" count="1" selected="0">
            <x v="3"/>
          </reference>
        </references>
      </pivotArea>
    </format>
    <format dxfId="65">
      <pivotArea dataOnly="0" labelOnly="1" outline="0" fieldPosition="0">
        <references count="3">
          <reference field="1" count="1">
            <x v="14"/>
          </reference>
          <reference field="2" count="1" selected="0">
            <x v="14"/>
          </reference>
          <reference field="3" count="1" selected="0">
            <x v="3"/>
          </reference>
        </references>
      </pivotArea>
    </format>
    <format dxfId="64">
      <pivotArea dataOnly="0" labelOnly="1" outline="0" fieldPosition="0">
        <references count="3">
          <reference field="1" count="1">
            <x v="15"/>
          </reference>
          <reference field="2" count="1" selected="0">
            <x v="15"/>
          </reference>
          <reference field="3" count="1" selected="0">
            <x v="4"/>
          </reference>
        </references>
      </pivotArea>
    </format>
    <format dxfId="63">
      <pivotArea dataOnly="0" labelOnly="1" outline="0" fieldPosition="0">
        <references count="3">
          <reference field="1" count="1">
            <x v="16"/>
          </reference>
          <reference field="2" count="1" selected="0">
            <x v="16"/>
          </reference>
          <reference field="3" count="1" selected="0">
            <x v="4"/>
          </reference>
        </references>
      </pivotArea>
    </format>
    <format dxfId="62">
      <pivotArea dataOnly="0" labelOnly="1" outline="0" fieldPosition="0">
        <references count="3">
          <reference field="1" count="1">
            <x v="17"/>
          </reference>
          <reference field="2" count="1" selected="0">
            <x v="17"/>
          </reference>
          <reference field="3" count="1" selected="0">
            <x v="4"/>
          </reference>
        </references>
      </pivotArea>
    </format>
  </formats>
  <pivotHierarchies count="8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3">
    <rowHierarchyUsage hierarchyUsage="17"/>
    <rowHierarchyUsage hierarchyUsage="18"/>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Indicators]"/>
      </x15:pivotTableUISettings>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1285AD3-5C54-45FA-984B-479D3BF24D0C}" name="Table_WeightingSelection" displayName="Table_WeightingSelection" ref="I3:M34" totalsRowShown="0">
  <autoFilter ref="I3:M34" xr:uid="{91285AD3-5C54-45FA-984B-479D3BF24D0C}"/>
  <tableColumns count="5">
    <tableColumn id="1" xr3:uid="{DDE392DB-F371-46E4-8263-FE0C43C3EB5D}" name="IndicatorID">
      <calculatedColumnFormula>Table_Indicators[[#This Row],[IndicatorID]]</calculatedColumnFormula>
    </tableColumn>
    <tableColumn id="2" xr3:uid="{7AC68099-A8D3-4BC0-8E16-52F259CC052B}" name="IndicatorName">
      <calculatedColumnFormula>Table_Indicators[[#This Row],[IndicatorName]]</calculatedColumnFormula>
    </tableColumn>
    <tableColumn id="5" xr3:uid="{BE619013-1E63-42F6-A142-B369B2C8E642}" name="IndicatorWeighting" dataDxfId="59" dataCellStyle="Percent"/>
    <tableColumn id="3" xr3:uid="{3946790F-16BF-48E2-AC34-A98DD6B4716A}" name="WeightingVariablilityType">
      <calculatedColumnFormula>Table_Indicators[[#This Row],[WeightingVariablilityType]]</calculatedColumnFormula>
    </tableColumn>
    <tableColumn id="4" xr3:uid="{599B1228-8913-4F2F-85E3-91754DB4A9A6}" name="IndicatorWeightingFormula">
      <calculatedColumnFormula>Table_Indicators[[#This Row],[IndicatorWeightingFormula]]</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7C6B547F-3B29-4592-98CC-47B3C2C645A9}" name="Table_Modules" displayName="Table_Modules" ref="D4:G13" totalsRowShown="0">
  <autoFilter ref="D4:G13" xr:uid="{7C6B547F-3B29-4592-98CC-47B3C2C645A9}"/>
  <tableColumns count="4">
    <tableColumn id="1" xr3:uid="{2038684D-44A5-4983-9A48-A773028810FE}" name="ModuleID"/>
    <tableColumn id="2" xr3:uid="{6B99529C-11AB-4EF2-B235-F9656662D01F}" name="ModuleName"/>
    <tableColumn id="3" xr3:uid="{BEB8C291-7665-42D3-BB31-2D05B922B1EA}" name="ModuleWeighting" dataCellStyle="Input">
      <calculatedColumnFormula>SUMIF(Table_Indicators[ModuleID],Table_Modules[[#This Row],[ModuleID]],Table_Indicators[IndicatorWeighting])</calculatedColumnFormula>
    </tableColumn>
    <tableColumn id="4" xr3:uid="{053FC68D-F827-42D8-BB33-9C81FE935012}" name="ModuleWeightingRationale" dataDxfId="5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0AA3B2D-1DE8-4E25-99AF-E23D87802F30}" name="Table_References" displayName="Table_References" ref="A2:B24" totalsRowShown="0">
  <autoFilter ref="A2:B24" xr:uid="{C0AA3B2D-1DE8-4E25-99AF-E23D87802F30}"/>
  <tableColumns count="2">
    <tableColumn id="1" xr3:uid="{57D5EB41-F7A0-4281-93C6-DFDCC41FFEF9}" name="ReferenceNumber"/>
    <tableColumn id="2" xr3:uid="{B9BBCA75-1384-4847-9496-00150E93FEAE}" name="Source" dataDxfId="1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015C872-4616-43C5-AF1C-20A08B9BBA5A}" name="Table_BenchmarksToIndicators" displayName="Table_BenchmarksToIndicators" ref="D2:F9" totalsRowShown="0">
  <autoFilter ref="D2:F9" xr:uid="{1015C872-4616-43C5-AF1C-20A08B9BBA5A}"/>
  <sortState xmlns:xlrd2="http://schemas.microsoft.com/office/spreadsheetml/2017/richdata2" ref="D3:F9">
    <sortCondition ref="D2:D9"/>
  </sortState>
  <tableColumns count="3">
    <tableColumn id="1" xr3:uid="{25C657E7-1588-4407-9822-A06DF51D5947}" name="BenchmarkID" dataDxfId="16"/>
    <tableColumn id="2" xr3:uid="{2CA328B0-2522-4A44-8197-6E0D73223602}" name="IndicatorID"/>
    <tableColumn id="3" xr3:uid="{D0A8313E-CED0-4BA3-A81A-E44AEE851641}" name="ProposedOrActualBenchmark"/>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CFEDDEB-32E7-4829-9226-8A5BBDE5D73B}" name="Table_Benchmarks" displayName="Table_Benchmarks" ref="H2:K6" totalsRowShown="0">
  <autoFilter ref="H2:K6" xr:uid="{0CFEDDEB-32E7-4829-9226-8A5BBDE5D73B}"/>
  <tableColumns count="4">
    <tableColumn id="7" xr3:uid="{328DD59D-CC26-4D6E-93E9-0B2AC8146901}" name="BenchmarkID"/>
    <tableColumn id="2" xr3:uid="{12F4DAB0-006D-4D93-9FC3-D83398F70035}" name="BenchmarkName"/>
    <tableColumn id="3" xr3:uid="{5BE060AD-15BC-4595-B44F-F0AC0ABF6337}" name="BenchmarkParameter"/>
    <tableColumn id="4" xr3:uid="{A1E185BA-A6F2-4D9C-B634-DF97D01658C6}" name="BenchmarkIntensityMetric"/>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F124FDF-054C-4E62-AB68-BB8D3485E3A9}" name="Table_Indicators" displayName="Table_Indicators" ref="V3:AK34" totalsRowShown="0">
  <autoFilter ref="V3:AK34" xr:uid="{FF124FDF-054C-4E62-AB68-BB8D3485E3A9}"/>
  <tableColumns count="16">
    <tableColumn id="1" xr3:uid="{8D66764E-FB42-47DA-983F-36496CD5F40D}" name="ModuleID" dataDxfId="57"/>
    <tableColumn id="2" xr3:uid="{76D51388-C5BC-4E3D-9633-D363145A107E}" name="IndicatorID" dataDxfId="56"/>
    <tableColumn id="3" xr3:uid="{27819B3E-010A-4BD0-BE87-B691B9CC07AC}" name="IndicatorName" dataDxfId="55"/>
    <tableColumn id="6" xr3:uid="{70CE6568-01D7-4715-81F8-A9D5CC0EFA5B}" name="IndicatorShortDescription" dataDxfId="54"/>
    <tableColumn id="11" xr3:uid="{D18A9E3C-9C33-46CB-875C-49020882ED81}" name="RelevanceOfTheIndicator" dataDxfId="53"/>
    <tableColumn id="4" xr3:uid="{9A414888-648D-4346-83FA-99E0B82F28B7}" name="WeightingVariablilityType" dataDxfId="52"/>
    <tableColumn id="5" xr3:uid="{9A66A141-441B-4438-BED1-EEE357B48866}" name="IndicatorWeightingFormula" dataDxfId="51"/>
    <tableColumn id="7" xr3:uid="{F8852C32-49D5-4F2A-ACCF-977FB3560E5F}" name="IndicatorWeighting" dataDxfId="50" dataCellStyle="Percent">
      <calculatedColumnFormula>Table_WeightingSelection[[#This Row],[IndicatorWeighting]]</calculatedColumnFormula>
    </tableColumn>
    <tableColumn id="8" xr3:uid="{A2DD540A-5015-4B2A-862F-9BE852DE06A8}" name="CalculationType" dataDxfId="49"/>
    <tableColumn id="12" xr3:uid="{9C4D3CEF-BB94-4F5A-8EE5-B014BC952562}" name="BenchmarkNotes" dataDxfId="48"/>
    <tableColumn id="10" xr3:uid="{5343E2BC-6E75-43BE-9A37-6D71532CB18C}" name="ScoringRationale" dataDxfId="47"/>
    <tableColumn id="13" xr3:uid="{D681EF31-1E84-4A36-B04D-AB2828B34691}" name="ScoringConditions" dataDxfId="46"/>
    <tableColumn id="14" xr3:uid="{8E7CDB67-8F32-4051-93E5-FEBB11F5BD23}" name="ScoringFormula" dataDxfId="45"/>
    <tableColumn id="15" xr3:uid="{6D2BC2B6-42BA-4243-9F90-8E3DAE1943B4}" name="MatrixDescription" dataDxfId="44"/>
    <tableColumn id="16" xr3:uid="{6385A7EF-1A5D-4270-94EE-C89463C4344A}" name="FinalScore" dataDxfId="43">
      <calculatedColumnFormula array="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calculatedColumnFormula>
    </tableColumn>
    <tableColumn id="17" xr3:uid="{590ADF8D-C324-42F0-8ED7-7AB78C6F3598}" name="WeightedFinalScore" dataDxfId="42">
      <calculatedColumnFormula>Table_Indicators[[#This Row],[FinalScore]]*Table_Indicators[[#This Row],[IndicatorWeighting]]</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F698C79-CEBB-415C-AC45-37CA338FAA4D}" name="Table_DataRequests" displayName="Table_DataRequests" ref="AM3:AN83" totalsRowShown="0" headerRowBorderDxfId="41" tableBorderDxfId="40" totalsRowBorderDxfId="39">
  <autoFilter ref="AM3:AN83" xr:uid="{8F698C79-CEBB-415C-AC45-37CA338FAA4D}"/>
  <tableColumns count="2">
    <tableColumn id="1" xr3:uid="{78742ACE-314C-4EFA-A64C-C1844DDF85CF}" name="IndicatorID"/>
    <tableColumn id="2" xr3:uid="{5F801FE9-6E35-4491-AEF2-3F0C2BE6DAF1}" name="DataReques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49F2C7C-3AA4-443F-B282-289DA964437C}" name="Table_Inputs" displayName="Table_Inputs" ref="Q3:T43" totalsRowShown="0" headerRowDxfId="38" dataDxfId="37">
  <autoFilter ref="Q3:T43" xr:uid="{449F2C7C-3AA4-443F-B282-289DA964437C}"/>
  <tableColumns count="4">
    <tableColumn id="1" xr3:uid="{AFD16480-F23A-48FE-A901-1346ECD4270E}" name="IndicatorID" dataDxfId="36"/>
    <tableColumn id="2" xr3:uid="{AD6270B4-7D6F-4588-BD52-76C5D2A62AB9}" name="InputVariable" dataDxfId="35"/>
    <tableColumn id="3" xr3:uid="{6346242C-28CE-42D4-A396-3B5248A41B60}" name="InputVariableDescription" dataDxfId="34"/>
    <tableColumn id="4" xr3:uid="{E3A06443-3661-4F6B-93DC-68509FBEF325}" name="InputVariableUnit" dataDxfId="3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F56E4E8C-5015-4448-B3A3-71AD81B85A40}" name="Table_MaturityMatrixSubdimensions" displayName="Table_MaturityMatrixSubdimensions" ref="A3:I60" totalsRowShown="0" headerRowDxfId="32" dataDxfId="31">
  <autoFilter ref="A3:I60" xr:uid="{F56E4E8C-5015-4448-B3A3-71AD81B85A40}"/>
  <tableColumns count="9">
    <tableColumn id="1" xr3:uid="{1406E0C9-C2FA-43F3-9ED0-EF45C9C1D084}" name="IndicatorID" dataDxfId="30"/>
    <tableColumn id="4" xr3:uid="{05D2ED91-B44B-40CB-95FC-EB0AA5375FF1}" name="MatrixSubdimension" dataDxfId="29"/>
    <tableColumn id="12" xr3:uid="{60413E67-7B12-426E-BBBB-853AE4F084E1}" name="MatrixQuestion" dataDxfId="28"/>
    <tableColumn id="13" xr3:uid="{715A144B-AD56-4171-85BD-C0179884035E}" name="MatrixSubdimensionWeighting" dataDxfId="27" dataCellStyle="Percent"/>
    <tableColumn id="11" xr3:uid="{C4E40570-CE71-483C-89F9-D9B4D300400E}" name="BasicOption0%" dataDxfId="26"/>
    <tableColumn id="10" xr3:uid="{397C4C8D-FB93-4342-AB96-B354918ED2A4}" name="StandardOption25%" dataDxfId="25"/>
    <tableColumn id="9" xr3:uid="{C8CDEDB2-5479-480E-8410-EF23ED145693}" name="AdvancedOption50%" dataDxfId="24"/>
    <tableColumn id="8" xr3:uid="{B0181E6C-49DD-480A-96C1-EDC269C5A3D3}" name="NextPracticeOption75%" dataDxfId="23"/>
    <tableColumn id="3" xr3:uid="{D42536F4-6700-496F-8948-03DF25157D99}" name="LowCarbonAlignedOption100%" dataDxfId="2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E3EC2ABF-ACCB-4387-B943-F621D530015B}" name="Table_Definitions" displayName="Table_Definitions" ref="AP3:AQ6" totalsRowShown="0" dataDxfId="21">
  <autoFilter ref="AP3:AQ6" xr:uid="{E3EC2ABF-ACCB-4387-B943-F621D530015B}"/>
  <tableColumns count="2">
    <tableColumn id="1" xr3:uid="{C7E8F201-E512-4AC8-9421-82181697BB6D}" name="Term" dataDxfId="20"/>
    <tableColumn id="2" xr3:uid="{46CC57A4-C628-4BAB-846D-5836AA902720}" name="Definition" dataDxfId="1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C3A3BC78-D58E-442F-BFC0-F682E4C77A22}" name="Table_DefinitionsToIndicators" displayName="Table_DefinitionsToIndicators" ref="AS3:AT7" totalsRowShown="0">
  <autoFilter ref="AS3:AT7" xr:uid="{C3A3BC78-D58E-442F-BFC0-F682E4C77A22}"/>
  <tableColumns count="2">
    <tableColumn id="1" xr3:uid="{14483A7B-689F-48DD-AC03-B18A5D28C1CA}" name="IndicatorID"/>
    <tableColumn id="2" xr3:uid="{88DD00A9-3623-409D-9F9D-8DA2919F2D50}" name="Term"/>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53F6C28-C9B8-40E6-8520-124017FFB178}" name="Table_Outputs" displayName="Table_Outputs" ref="K3:O15" totalsRowShown="0" headerRowDxfId="18">
  <autoFilter ref="K3:O15" xr:uid="{B53F6C28-C9B8-40E6-8520-124017FFB178}"/>
  <tableColumns count="5">
    <tableColumn id="1" xr3:uid="{3570B531-CB45-4219-8517-515641007195}" name="IndicatorID"/>
    <tableColumn id="2" xr3:uid="{4EDDDAFB-AED2-497B-8CEE-ADC58715ECD0}" name="OutputSubdimension"/>
    <tableColumn id="3" xr3:uid="{A27CE38F-47A6-44D6-90C1-57F6501EDC04}" name="OutputSubdimensionWeighting"/>
    <tableColumn id="4" xr3:uid="{E911D85C-48A0-48DC-9918-2253422CD3C4}" name="OutputSubdimensionFormula"/>
    <tableColumn id="5" xr3:uid="{69CD140C-F10C-4F3D-BEA3-017AFD0D230D}" name="OutputSubdimensionCondition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M3" dT="2021-09-08T14:58:05.66" personId="{1150A4CD-E2F8-4796-95DF-DDD925371A59}" id="{838062F7-E08E-4AB0-B949-A03D55FB3C0E}">
    <text>L is the share of total direct emissions covered by sources categories that can be assessed using the locked-in indicator, see indicator 2.4 Locked-in Emissions for more information.</text>
  </threadedComment>
  <threadedComment ref="M3" dT="2021-09-08T14:58:11.66" personId="{1150A4CD-E2F8-4796-95DF-DDD925371A59}" id="{8ECD7E40-241C-4548-A8F1-5574A123619E}" parentId="{838062F7-E08E-4AB0-B949-A03D55FB3C0E}">
    <text>For module 1, the total of emissions to compute share only take into account scope (upstream/direct/downstream) for which materiality is superior to 10% or 10,000 tCO2eq.</text>
  </threadedComment>
  <threadedComment ref="M3" dT="2021-09-08T14:58:58.61" personId="{1150A4CD-E2F8-4796-95DF-DDD925371A59}" id="{B944725C-9D0A-4ED3-BA69-62C5CE12F1DF}" parentId="{838062F7-E08E-4AB0-B949-A03D55FB3C0E}">
    <text>For modules 2, 4 and 9, the presence of several possible weightings is explained by the fact that one indicator per module can be non-activated (indicator 2.4 for module 2, indicator 4.4 for module 4 and indicator 9.3 for module 9), thus impacting the weighting of the other indicators within the modules.</text>
  </threadedComment>
</ThreadedComments>
</file>

<file path=xl/threadedComments/threadedComment2.xml><?xml version="1.0" encoding="utf-8"?>
<ThreadedComments xmlns="http://schemas.microsoft.com/office/spreadsheetml/2018/threadedcomments" xmlns:x="http://schemas.openxmlformats.org/spreadsheetml/2006/main">
  <threadedComment ref="AB3" dT="2021-09-08T14:58:05.66" personId="{1150A4CD-E2F8-4796-95DF-DDD925371A59}" id="{0AD0ED9E-7A0A-4C1C-9F12-EB18AA01756E}">
    <text>L is the share of total direct emissions covered by sources categories that can be assessed using the locked-in indicator, see indicator 2.4 Locked-in Emissions for more information.</text>
  </threadedComment>
  <threadedComment ref="AB3" dT="2021-09-08T14:58:11.66" personId="{1150A4CD-E2F8-4796-95DF-DDD925371A59}" id="{7F27CB89-EA8A-45BA-A982-8B4AADA50323}" parentId="{0AD0ED9E-7A0A-4C1C-9F12-EB18AA01756E}">
    <text>For module 1, the total of emissions to compute share only take into account scope (upstream/direct/downstream) for which materiality is superior to 10% or 10,000 tCO2eq.</text>
  </threadedComment>
  <threadedComment ref="AB3" dT="2021-09-08T14:58:58.61" personId="{1150A4CD-E2F8-4796-95DF-DDD925371A59}" id="{64C8BF49-D0F4-436D-9F59-EE9123ACB150}" parentId="{0AD0ED9E-7A0A-4C1C-9F12-EB18AA01756E}">
    <text>For modules 2, 4 and 9, the presence of several possible weightings is explained by the fact that one indicator per module can be non-activated (indicator 2.4 for module 2, indicator 4.4 for module 4 and indicator 9.3 for module 9), thus impacting the weighting of the other indicators within the modules.</text>
  </threadedComment>
  <threadedComment ref="X4" dT="2021-10-03T15:30:52.46" personId="{1150A4CD-E2F8-4796-95DF-DDD925371A59}" id="{3E38A33B-51E8-450C-B6F0-3980EAE3E1F0}">
    <text>Change to Scope 1+2 like in ACTOG?</text>
  </threadedComment>
  <threadedComment ref="X5" dT="2021-10-03T15:30:20.15" personId="{1150A4CD-E2F8-4796-95DF-DDD925371A59}" id="{5A34453D-BA35-4BFF-ADB2-E0DE4615E0AA}">
    <text>Change to Scope 1+2+3 like in ACTOG?</text>
  </threadedComment>
  <threadedComment ref="X6" dT="2021-10-03T15:30:38.91" personId="{1150A4CD-E2F8-4796-95DF-DDD925371A59}" id="{67A2A451-034C-4890-BDBB-8F27AEE6DD4F}">
    <text>Change to Scope 1+2+3 like in ACTOG?</text>
  </threadedComment>
  <threadedComment ref="AH12" dT="2021-10-04T15:13:15.83" personId="{1150A4CD-E2F8-4796-95DF-DDD925371A59}" id="{3267A5B2-7003-4F48-A09B-623ABA14EAB6}">
    <text>"In order to discover the calculation 
methodology, please refer to the detailed explanation presented in ACT Transport and ACT Real Estate methodologies"</text>
  </threadedComment>
  <threadedComment ref="AH12" dT="2021-10-04T16:30:09.44" personId="{1150A4CD-E2F8-4796-95DF-DDD925371A59}" id="{355CD161-7B27-464B-A330-ECD1BDA57D25}" parentId="{3267A5B2-7003-4F48-A09B-623ABA14EAB6}">
    <text>If measuring locked-in emissions from buildings, use ACTREM. If measuring locked-in emissions from vehicles, use ACTTM.</text>
  </threadedComment>
</ThreadedComments>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2.xml"/><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vmlDrawing" Target="../drawings/vmlDrawing2.vml"/><Relationship Id="rId7" Type="http://schemas.openxmlformats.org/officeDocument/2006/relationships/table" Target="../tables/table9.xml"/><Relationship Id="rId12" Type="http://schemas.microsoft.com/office/2017/10/relationships/threadedComment" Target="../threadedComments/threadedComment2.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8.xml"/><Relationship Id="rId11" Type="http://schemas.openxmlformats.org/officeDocument/2006/relationships/comments" Target="../comments2.xml"/><Relationship Id="rId5" Type="http://schemas.openxmlformats.org/officeDocument/2006/relationships/table" Target="../tables/table7.xml"/><Relationship Id="rId10" Type="http://schemas.openxmlformats.org/officeDocument/2006/relationships/table" Target="../tables/table12.xml"/><Relationship Id="rId4" Type="http://schemas.openxmlformats.org/officeDocument/2006/relationships/table" Target="../tables/table6.xml"/><Relationship Id="rId9"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F01BD-92A4-4620-8AF8-F9FDDF7EB224}">
  <sheetPr codeName="Sheet1">
    <tabColor theme="7"/>
  </sheetPr>
  <dimension ref="A1:AO77"/>
  <sheetViews>
    <sheetView tabSelected="1" zoomScaleNormal="100" workbookViewId="0"/>
  </sheetViews>
  <sheetFormatPr defaultRowHeight="15" x14ac:dyDescent="0.25"/>
  <cols>
    <col min="1" max="1" width="28.28515625" bestFit="1" customWidth="1"/>
    <col min="2" max="2" width="15.42578125" bestFit="1" customWidth="1"/>
    <col min="3" max="3" width="11.85546875" style="77" bestFit="1" customWidth="1"/>
    <col min="4" max="4" width="42.42578125" customWidth="1"/>
    <col min="5" max="5" width="20.42578125" bestFit="1" customWidth="1"/>
    <col min="6" max="6" width="25.140625" bestFit="1" customWidth="1"/>
    <col min="7" max="7" width="74.42578125" bestFit="1" customWidth="1"/>
    <col min="8" max="8" width="16.85546875" bestFit="1" customWidth="1"/>
    <col min="9" max="9" width="26.140625" bestFit="1" customWidth="1"/>
    <col min="10" max="10" width="11.7109375" customWidth="1"/>
    <col min="11" max="11" width="21.28515625" bestFit="1" customWidth="1"/>
    <col min="12" max="12" width="25.140625" style="1" bestFit="1" customWidth="1"/>
    <col min="13" max="13" width="26.140625" style="1" bestFit="1" customWidth="1"/>
    <col min="14" max="14" width="7.42578125" bestFit="1" customWidth="1"/>
    <col min="15" max="15" width="29.28515625" bestFit="1" customWidth="1"/>
    <col min="20" max="20" width="9.140625" customWidth="1"/>
  </cols>
  <sheetData>
    <row r="1" spans="1:40" x14ac:dyDescent="0.25">
      <c r="A1" s="80" t="s">
        <v>854</v>
      </c>
      <c r="B1" s="94" t="e">
        <f>GETPIVOTDATA("[Measures].[Sum of WeightedFinalScore]",$A$8)</f>
        <v>#REF!</v>
      </c>
      <c r="C1"/>
    </row>
    <row r="2" spans="1:40" x14ac:dyDescent="0.25">
      <c r="A2" s="80" t="s">
        <v>853</v>
      </c>
      <c r="B2" s="87">
        <v>5</v>
      </c>
      <c r="C2"/>
      <c r="E2" s="49" t="s">
        <v>3</v>
      </c>
      <c r="F2" s="49" t="s">
        <v>0</v>
      </c>
      <c r="G2" s="49" t="s">
        <v>2</v>
      </c>
      <c r="H2" t="s">
        <v>856</v>
      </c>
      <c r="AN2" t="s">
        <v>311</v>
      </c>
    </row>
    <row r="3" spans="1:40" x14ac:dyDescent="0.25">
      <c r="A3" s="80" t="s">
        <v>848</v>
      </c>
      <c r="B3" s="88" t="e">
        <f>ROUNDUP(B1*20,1)</f>
        <v>#REF!</v>
      </c>
      <c r="C3"/>
      <c r="E3" t="s">
        <v>4</v>
      </c>
      <c r="F3" t="s">
        <v>320</v>
      </c>
      <c r="G3" t="s">
        <v>382</v>
      </c>
      <c r="H3" s="86">
        <v>0</v>
      </c>
    </row>
    <row r="4" spans="1:40" x14ac:dyDescent="0.25">
      <c r="A4" s="80" t="s">
        <v>849</v>
      </c>
      <c r="B4" s="88" t="str" cm="1">
        <f t="array" ref="B4" xml:space="preserve">
_xlfn.IFS(
  B2*1.25&lt;4,"E",
  B2*1.25&lt;8,"D",
  B2*1.25&lt;12,"C",
  B2*1.25&lt;16,"B",
  B2*1.25&lt;20,"A",
  TRUE,"")</f>
        <v>D</v>
      </c>
      <c r="C4"/>
      <c r="F4" t="s">
        <v>321</v>
      </c>
      <c r="G4" t="s">
        <v>386</v>
      </c>
      <c r="H4" s="86">
        <v>0</v>
      </c>
    </row>
    <row r="5" spans="1:40" x14ac:dyDescent="0.25">
      <c r="A5" s="80" t="s">
        <v>850</v>
      </c>
      <c r="B5" s="87" t="s">
        <v>855</v>
      </c>
      <c r="F5" t="s">
        <v>322</v>
      </c>
      <c r="G5" t="s">
        <v>389</v>
      </c>
      <c r="H5" s="86">
        <v>0</v>
      </c>
      <c r="T5" s="4"/>
    </row>
    <row r="6" spans="1:40" ht="18.75" x14ac:dyDescent="0.3">
      <c r="A6" s="75" t="s">
        <v>851</v>
      </c>
      <c r="B6" s="89" t="e">
        <f>_xlfn.TEXTJOIN(", ",TRUE,B3,B4,B5)</f>
        <v>#REF!</v>
      </c>
      <c r="F6" t="s">
        <v>323</v>
      </c>
      <c r="G6" t="s">
        <v>26</v>
      </c>
      <c r="H6" s="86">
        <v>0</v>
      </c>
      <c r="M6" s="77"/>
    </row>
    <row r="7" spans="1:40" x14ac:dyDescent="0.25">
      <c r="B7" s="1"/>
      <c r="C7" s="81"/>
      <c r="F7" t="s">
        <v>324</v>
      </c>
      <c r="G7" t="s">
        <v>394</v>
      </c>
      <c r="H7" s="86">
        <v>0</v>
      </c>
      <c r="L7"/>
      <c r="M7"/>
    </row>
    <row r="8" spans="1:40" x14ac:dyDescent="0.25">
      <c r="A8" s="49" t="s">
        <v>761</v>
      </c>
      <c r="C8"/>
      <c r="E8" t="s">
        <v>17</v>
      </c>
      <c r="F8" t="s">
        <v>329</v>
      </c>
      <c r="G8" t="s">
        <v>395</v>
      </c>
      <c r="H8" s="86">
        <v>0</v>
      </c>
      <c r="L8"/>
      <c r="M8"/>
    </row>
    <row r="9" spans="1:40" x14ac:dyDescent="0.25">
      <c r="A9" s="50" t="s">
        <v>24</v>
      </c>
      <c r="C9"/>
      <c r="F9" t="s">
        <v>330</v>
      </c>
      <c r="G9" t="s">
        <v>397</v>
      </c>
      <c r="H9" s="86">
        <v>0</v>
      </c>
      <c r="J9" s="84"/>
      <c r="L9"/>
      <c r="M9"/>
    </row>
    <row r="10" spans="1:40" x14ac:dyDescent="0.25">
      <c r="A10" s="83" t="s">
        <v>863</v>
      </c>
      <c r="C10"/>
      <c r="D10" s="1"/>
      <c r="F10" t="s">
        <v>331</v>
      </c>
      <c r="G10" t="s">
        <v>399</v>
      </c>
      <c r="H10" s="86">
        <v>0</v>
      </c>
      <c r="J10" s="84"/>
      <c r="L10"/>
      <c r="M10"/>
    </row>
    <row r="11" spans="1:40" x14ac:dyDescent="0.25">
      <c r="A11" s="50" t="s">
        <v>23</v>
      </c>
      <c r="C11"/>
      <c r="F11" t="s">
        <v>333</v>
      </c>
      <c r="G11" t="s">
        <v>401</v>
      </c>
      <c r="H11" s="86">
        <v>0</v>
      </c>
      <c r="J11" s="84"/>
      <c r="L11"/>
      <c r="M11"/>
    </row>
    <row r="12" spans="1:40" x14ac:dyDescent="0.25">
      <c r="A12" s="83" t="s">
        <v>862</v>
      </c>
      <c r="C12"/>
      <c r="D12" s="1"/>
      <c r="E12" t="s">
        <v>18</v>
      </c>
      <c r="F12" t="s">
        <v>335</v>
      </c>
      <c r="G12" t="s">
        <v>404</v>
      </c>
      <c r="H12" s="86">
        <v>0</v>
      </c>
      <c r="J12" s="84"/>
      <c r="L12"/>
      <c r="M12"/>
    </row>
    <row r="13" spans="1:40" x14ac:dyDescent="0.25">
      <c r="A13" s="50" t="s">
        <v>22</v>
      </c>
      <c r="C13"/>
      <c r="F13" t="s">
        <v>338</v>
      </c>
      <c r="G13" t="s">
        <v>407</v>
      </c>
      <c r="H13" s="86">
        <v>0</v>
      </c>
      <c r="J13" s="84"/>
      <c r="L13"/>
      <c r="M13"/>
    </row>
    <row r="14" spans="1:40" x14ac:dyDescent="0.25">
      <c r="A14" s="83" t="s">
        <v>861</v>
      </c>
      <c r="C14"/>
      <c r="D14" s="1"/>
      <c r="E14" t="s">
        <v>19</v>
      </c>
      <c r="F14" t="s">
        <v>341</v>
      </c>
      <c r="G14" s="18" t="s">
        <v>409</v>
      </c>
      <c r="H14" s="86">
        <v>0</v>
      </c>
      <c r="J14" s="84"/>
      <c r="L14"/>
      <c r="M14"/>
    </row>
    <row r="15" spans="1:40" x14ac:dyDescent="0.25">
      <c r="A15" s="50" t="s">
        <v>21</v>
      </c>
      <c r="C15"/>
      <c r="F15" t="s">
        <v>343</v>
      </c>
      <c r="G15" s="18" t="s">
        <v>412</v>
      </c>
      <c r="H15" s="86">
        <v>0</v>
      </c>
      <c r="J15" s="84"/>
      <c r="L15"/>
      <c r="M15"/>
    </row>
    <row r="16" spans="1:40" x14ac:dyDescent="0.25">
      <c r="A16" s="83" t="s">
        <v>860</v>
      </c>
      <c r="C16"/>
      <c r="D16" s="1"/>
      <c r="F16" t="s">
        <v>344</v>
      </c>
      <c r="G16" s="18" t="s">
        <v>414</v>
      </c>
      <c r="H16" s="86">
        <v>0</v>
      </c>
      <c r="J16" s="84"/>
      <c r="L16"/>
      <c r="M16"/>
    </row>
    <row r="17" spans="1:21" x14ac:dyDescent="0.25">
      <c r="A17" s="50" t="s">
        <v>20</v>
      </c>
      <c r="C17"/>
      <c r="F17" t="s">
        <v>346</v>
      </c>
      <c r="G17" s="18" t="s">
        <v>416</v>
      </c>
      <c r="H17" s="86">
        <v>0</v>
      </c>
      <c r="J17" s="84"/>
      <c r="L17"/>
      <c r="M17"/>
    </row>
    <row r="18" spans="1:21" x14ac:dyDescent="0.25">
      <c r="A18" s="83" t="s">
        <v>25</v>
      </c>
      <c r="C18"/>
      <c r="D18" s="81"/>
      <c r="E18" t="s">
        <v>20</v>
      </c>
      <c r="F18" t="s">
        <v>348</v>
      </c>
      <c r="G18" s="18" t="s">
        <v>10</v>
      </c>
      <c r="H18" s="86">
        <v>0</v>
      </c>
      <c r="J18" s="84"/>
      <c r="L18"/>
      <c r="M18"/>
    </row>
    <row r="19" spans="1:21" x14ac:dyDescent="0.25">
      <c r="A19" s="50" t="s">
        <v>19</v>
      </c>
      <c r="C19"/>
      <c r="F19" t="s">
        <v>350</v>
      </c>
      <c r="G19" s="18" t="s">
        <v>11</v>
      </c>
      <c r="H19" s="86">
        <v>0</v>
      </c>
      <c r="J19" s="84"/>
      <c r="L19"/>
      <c r="M19"/>
    </row>
    <row r="20" spans="1:21" x14ac:dyDescent="0.25">
      <c r="A20" s="83" t="s">
        <v>859</v>
      </c>
      <c r="C20"/>
      <c r="D20" s="1"/>
      <c r="F20" t="s">
        <v>351</v>
      </c>
      <c r="G20" s="18" t="s">
        <v>421</v>
      </c>
      <c r="H20" s="86">
        <v>0</v>
      </c>
      <c r="J20" s="84"/>
      <c r="L20"/>
      <c r="M20"/>
    </row>
    <row r="21" spans="1:21" x14ac:dyDescent="0.25">
      <c r="A21" s="50" t="s">
        <v>17</v>
      </c>
      <c r="C21"/>
      <c r="F21" t="s">
        <v>352</v>
      </c>
      <c r="G21" t="s">
        <v>12</v>
      </c>
      <c r="H21" s="86">
        <v>0</v>
      </c>
      <c r="J21" s="84"/>
      <c r="M21" s="77"/>
    </row>
    <row r="22" spans="1:21" x14ac:dyDescent="0.25">
      <c r="A22" s="83" t="s">
        <v>857</v>
      </c>
      <c r="C22"/>
      <c r="D22" s="1"/>
      <c r="F22" t="s">
        <v>354</v>
      </c>
      <c r="G22" t="s">
        <v>13</v>
      </c>
      <c r="H22" s="86">
        <v>0</v>
      </c>
      <c r="J22" s="84"/>
      <c r="M22" s="77"/>
    </row>
    <row r="23" spans="1:21" x14ac:dyDescent="0.25">
      <c r="A23" s="50" t="s">
        <v>4</v>
      </c>
      <c r="C23"/>
      <c r="E23" t="s">
        <v>21</v>
      </c>
      <c r="F23" t="s">
        <v>356</v>
      </c>
      <c r="G23" t="s">
        <v>14</v>
      </c>
      <c r="H23" s="86">
        <v>0</v>
      </c>
      <c r="J23" s="84"/>
      <c r="M23" s="77"/>
    </row>
    <row r="24" spans="1:21" x14ac:dyDescent="0.25">
      <c r="A24" s="83" t="s">
        <v>6</v>
      </c>
      <c r="C24"/>
      <c r="D24" s="1"/>
      <c r="F24" t="s">
        <v>360</v>
      </c>
      <c r="G24" t="s">
        <v>15</v>
      </c>
      <c r="H24" s="86">
        <v>0</v>
      </c>
      <c r="J24" s="84"/>
      <c r="M24" s="77"/>
    </row>
    <row r="25" spans="1:21" x14ac:dyDescent="0.25">
      <c r="A25" s="50" t="s">
        <v>852</v>
      </c>
      <c r="C25"/>
      <c r="E25" t="s">
        <v>22</v>
      </c>
      <c r="F25" t="s">
        <v>362</v>
      </c>
      <c r="G25" t="s">
        <v>428</v>
      </c>
      <c r="H25" s="86">
        <v>0</v>
      </c>
      <c r="J25" s="84"/>
      <c r="M25" s="77"/>
    </row>
    <row r="26" spans="1:21" x14ac:dyDescent="0.25">
      <c r="C26"/>
      <c r="D26" s="1"/>
      <c r="F26" t="s">
        <v>366</v>
      </c>
      <c r="G26" t="s">
        <v>431</v>
      </c>
      <c r="H26" s="86">
        <v>0</v>
      </c>
      <c r="J26" s="84"/>
      <c r="M26" s="77"/>
    </row>
    <row r="27" spans="1:21" x14ac:dyDescent="0.25">
      <c r="C27"/>
      <c r="E27" t="s">
        <v>23</v>
      </c>
      <c r="F27" t="s">
        <v>367</v>
      </c>
      <c r="G27" t="s">
        <v>9</v>
      </c>
      <c r="H27" s="86">
        <v>0</v>
      </c>
      <c r="J27" s="84"/>
    </row>
    <row r="28" spans="1:21" x14ac:dyDescent="0.25">
      <c r="F28" t="s">
        <v>371</v>
      </c>
      <c r="G28" t="s">
        <v>27</v>
      </c>
      <c r="H28" s="86">
        <v>0</v>
      </c>
      <c r="J28" s="84"/>
      <c r="K28" s="77"/>
      <c r="L28"/>
      <c r="M28"/>
      <c r="T28" s="1"/>
      <c r="U28" s="1"/>
    </row>
    <row r="29" spans="1:21" x14ac:dyDescent="0.25">
      <c r="F29" t="s">
        <v>372</v>
      </c>
      <c r="G29" t="s">
        <v>16</v>
      </c>
      <c r="H29" s="86">
        <v>0</v>
      </c>
      <c r="J29" s="84"/>
      <c r="K29" s="77"/>
      <c r="L29"/>
      <c r="M29"/>
    </row>
    <row r="30" spans="1:21" x14ac:dyDescent="0.25">
      <c r="F30" t="s">
        <v>374</v>
      </c>
      <c r="G30" t="s">
        <v>435</v>
      </c>
      <c r="H30" s="86">
        <v>0</v>
      </c>
      <c r="J30" s="84"/>
      <c r="K30" s="77"/>
      <c r="L30"/>
    </row>
    <row r="31" spans="1:21" x14ac:dyDescent="0.25">
      <c r="E31" t="s">
        <v>24</v>
      </c>
      <c r="F31" t="s">
        <v>375</v>
      </c>
      <c r="G31" t="s">
        <v>437</v>
      </c>
      <c r="H31" s="86">
        <v>0</v>
      </c>
      <c r="J31" s="84"/>
      <c r="M31" s="77"/>
    </row>
    <row r="32" spans="1:21" x14ac:dyDescent="0.25">
      <c r="F32" t="s">
        <v>377</v>
      </c>
      <c r="G32" t="s">
        <v>440</v>
      </c>
      <c r="H32" s="86">
        <v>0</v>
      </c>
      <c r="J32" s="84"/>
      <c r="M32" s="77"/>
    </row>
    <row r="33" spans="4:41" x14ac:dyDescent="0.25">
      <c r="F33" t="s">
        <v>379</v>
      </c>
      <c r="G33" t="s">
        <v>442</v>
      </c>
      <c r="H33" s="86">
        <v>0</v>
      </c>
      <c r="J33" s="84"/>
      <c r="M33"/>
    </row>
    <row r="34" spans="4:41" x14ac:dyDescent="0.25">
      <c r="J34" s="84"/>
      <c r="M34" s="77"/>
    </row>
    <row r="35" spans="4:41" x14ac:dyDescent="0.25">
      <c r="J35" s="84"/>
      <c r="M35" s="77"/>
      <c r="AO35" t="s">
        <v>462</v>
      </c>
    </row>
    <row r="36" spans="4:41" x14ac:dyDescent="0.25">
      <c r="J36" s="84"/>
      <c r="M36" s="77"/>
    </row>
    <row r="37" spans="4:41" x14ac:dyDescent="0.25">
      <c r="J37" s="84"/>
      <c r="M37" s="77"/>
    </row>
    <row r="38" spans="4:41" x14ac:dyDescent="0.25">
      <c r="J38" s="84"/>
      <c r="M38" s="77"/>
    </row>
    <row r="39" spans="4:41" x14ac:dyDescent="0.25">
      <c r="J39" s="84"/>
      <c r="M39" s="77"/>
    </row>
    <row r="40" spans="4:41" x14ac:dyDescent="0.25">
      <c r="F40" s="27"/>
      <c r="M40" s="77"/>
    </row>
    <row r="41" spans="4:41" x14ac:dyDescent="0.25">
      <c r="D41" s="1"/>
      <c r="M41" s="77"/>
    </row>
    <row r="42" spans="4:41" x14ac:dyDescent="0.25">
      <c r="M42" s="77"/>
    </row>
    <row r="43" spans="4:41" x14ac:dyDescent="0.25">
      <c r="D43" s="1"/>
      <c r="F43" s="92"/>
      <c r="M43" s="77"/>
    </row>
    <row r="44" spans="4:41" x14ac:dyDescent="0.25">
      <c r="M44" s="77"/>
    </row>
    <row r="45" spans="4:41" x14ac:dyDescent="0.25">
      <c r="D45" s="81"/>
      <c r="M45" s="77"/>
    </row>
    <row r="46" spans="4:41" x14ac:dyDescent="0.25">
      <c r="M46" s="77"/>
    </row>
    <row r="47" spans="4:41" x14ac:dyDescent="0.25">
      <c r="D47" s="1"/>
      <c r="I47" s="1"/>
      <c r="M47" s="77"/>
    </row>
    <row r="48" spans="4:41" x14ac:dyDescent="0.25">
      <c r="I48" s="1"/>
      <c r="M48" s="77"/>
    </row>
    <row r="49" spans="2:17" x14ac:dyDescent="0.25">
      <c r="D49" s="1"/>
      <c r="I49" s="1"/>
      <c r="M49" s="77"/>
    </row>
    <row r="50" spans="2:17" x14ac:dyDescent="0.25">
      <c r="M50" s="77"/>
    </row>
    <row r="51" spans="2:17" x14ac:dyDescent="0.25">
      <c r="D51" s="1"/>
      <c r="M51" s="77"/>
    </row>
    <row r="52" spans="2:17" x14ac:dyDescent="0.25">
      <c r="M52" s="77"/>
    </row>
    <row r="53" spans="2:17" x14ac:dyDescent="0.25">
      <c r="D53" s="1"/>
      <c r="J53" s="1"/>
      <c r="M53" s="77"/>
    </row>
    <row r="54" spans="2:17" x14ac:dyDescent="0.25">
      <c r="J54" s="1"/>
      <c r="M54" s="77"/>
    </row>
    <row r="55" spans="2:17" x14ac:dyDescent="0.25">
      <c r="J55" s="1"/>
      <c r="M55" s="77"/>
    </row>
    <row r="56" spans="2:17" x14ac:dyDescent="0.25">
      <c r="M56" s="77"/>
    </row>
    <row r="57" spans="2:17" x14ac:dyDescent="0.25">
      <c r="Q57" s="85"/>
    </row>
    <row r="59" spans="2:17" x14ac:dyDescent="0.25">
      <c r="C59"/>
    </row>
    <row r="60" spans="2:17" x14ac:dyDescent="0.25">
      <c r="B60" s="1"/>
      <c r="C60" s="81"/>
      <c r="Q60" s="77"/>
    </row>
    <row r="61" spans="2:17" x14ac:dyDescent="0.25">
      <c r="B61" s="1"/>
      <c r="C61" s="81"/>
      <c r="Q61" s="77"/>
    </row>
    <row r="62" spans="2:17" x14ac:dyDescent="0.25">
      <c r="B62" s="1"/>
      <c r="C62" s="81"/>
      <c r="Q62" s="77"/>
    </row>
    <row r="63" spans="2:17" x14ac:dyDescent="0.25">
      <c r="B63" s="1"/>
      <c r="C63" s="81"/>
      <c r="Q63" s="77"/>
    </row>
    <row r="64" spans="2:17" x14ac:dyDescent="0.25">
      <c r="B64" s="1"/>
      <c r="C64" s="81"/>
      <c r="Q64" s="77"/>
    </row>
    <row r="65" spans="2:17" x14ac:dyDescent="0.25">
      <c r="B65" s="1"/>
      <c r="C65" s="1"/>
      <c r="Q65" s="77"/>
    </row>
    <row r="66" spans="2:17" x14ac:dyDescent="0.25">
      <c r="B66" s="1"/>
      <c r="C66" s="1"/>
      <c r="Q66" s="77"/>
    </row>
    <row r="67" spans="2:17" x14ac:dyDescent="0.25">
      <c r="B67" s="1"/>
      <c r="C67" s="1"/>
      <c r="Q67" s="77"/>
    </row>
    <row r="68" spans="2:17" x14ac:dyDescent="0.25">
      <c r="B68" s="1"/>
      <c r="C68" s="1"/>
      <c r="Q68" s="77"/>
    </row>
    <row r="69" spans="2:17" x14ac:dyDescent="0.25">
      <c r="M69" s="77"/>
    </row>
    <row r="70" spans="2:17" x14ac:dyDescent="0.25">
      <c r="M70" s="77"/>
    </row>
    <row r="71" spans="2:17" x14ac:dyDescent="0.25">
      <c r="M71" s="77"/>
    </row>
    <row r="77" spans="2:17" x14ac:dyDescent="0.25">
      <c r="C77" s="91"/>
    </row>
  </sheetData>
  <pageMargins left="0.7" right="0.7" top="0.75" bottom="0.75" header="0.3" footer="0.3"/>
  <pageSetup orientation="portrait"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5A391-C319-48D9-9D1A-045DC82EDDD5}">
  <sheetPr codeName="Sheet25">
    <tabColor theme="6"/>
  </sheetPr>
  <dimension ref="A1:M49"/>
  <sheetViews>
    <sheetView topLeftCell="A3" zoomScaleNormal="100" workbookViewId="0">
      <selection activeCell="A3" sqref="A3"/>
    </sheetView>
  </sheetViews>
  <sheetFormatPr defaultRowHeight="15" x14ac:dyDescent="0.25"/>
  <cols>
    <col min="1" max="1" width="55.28515625" bestFit="1" customWidth="1"/>
    <col min="2" max="2" width="16.42578125" bestFit="1" customWidth="1"/>
    <col min="4" max="4" width="15.42578125" bestFit="1" customWidth="1"/>
    <col min="5" max="5" width="26.42578125" bestFit="1" customWidth="1"/>
    <col min="6" max="6" width="24.85546875" bestFit="1" customWidth="1"/>
    <col min="7" max="7" width="36" bestFit="1" customWidth="1"/>
    <col min="9" max="9" width="13" bestFit="1" customWidth="1"/>
    <col min="10" max="10" width="74.42578125" bestFit="1" customWidth="1"/>
    <col min="11" max="11" width="20.7109375" bestFit="1" customWidth="1"/>
    <col min="12" max="12" width="38.42578125" bestFit="1" customWidth="1"/>
    <col min="13" max="13" width="33" bestFit="1" customWidth="1"/>
    <col min="16" max="16" width="19.7109375" bestFit="1" customWidth="1"/>
  </cols>
  <sheetData>
    <row r="1" spans="1:13" hidden="1" x14ac:dyDescent="0.25"/>
    <row r="2" spans="1:13" ht="20.25" hidden="1" thickBot="1" x14ac:dyDescent="0.35">
      <c r="D2" s="37" t="s">
        <v>467</v>
      </c>
    </row>
    <row r="3" spans="1:13" ht="20.25" thickBot="1" x14ac:dyDescent="0.35">
      <c r="A3" s="37" t="s">
        <v>821</v>
      </c>
      <c r="D3" s="37" t="s">
        <v>467</v>
      </c>
      <c r="I3" t="s">
        <v>0</v>
      </c>
      <c r="J3" t="s">
        <v>2</v>
      </c>
      <c r="K3" t="s">
        <v>469</v>
      </c>
      <c r="L3" t="s">
        <v>468</v>
      </c>
      <c r="M3" t="s">
        <v>381</v>
      </c>
    </row>
    <row r="4" spans="1:13" ht="15.75" thickTop="1" x14ac:dyDescent="0.25">
      <c r="A4" s="68" t="s">
        <v>820</v>
      </c>
      <c r="B4" s="72"/>
      <c r="D4" t="s">
        <v>3</v>
      </c>
      <c r="E4" t="s">
        <v>5</v>
      </c>
      <c r="F4" t="s">
        <v>7</v>
      </c>
      <c r="G4" t="s">
        <v>28</v>
      </c>
      <c r="I4" t="str">
        <f>Table_Indicators[[#This Row],[IndicatorID]]</f>
        <v>GE 1.1</v>
      </c>
      <c r="J4" t="str">
        <f>Table_Indicators[[#This Row],[IndicatorName]]</f>
        <v>Alignment of direct emissions reduction targets</v>
      </c>
      <c r="K4" s="77" t="e">
        <f>12%*B12</f>
        <v>#DIV/0!</v>
      </c>
      <c r="L4" t="str">
        <f>Table_Indicators[[#This Row],[WeightingVariablilityType]]</f>
        <v>Variable based on weighting scheme tool</v>
      </c>
      <c r="M4" t="str">
        <f>Table_Indicators[[#This Row],[IndicatorWeightingFormula]]</f>
        <v>Share direct emissions * 12%</v>
      </c>
    </row>
    <row r="5" spans="1:13" x14ac:dyDescent="0.25">
      <c r="A5" s="68" t="s">
        <v>819</v>
      </c>
      <c r="B5" s="72"/>
      <c r="D5" t="s">
        <v>4</v>
      </c>
      <c r="E5" t="s">
        <v>6</v>
      </c>
      <c r="F5" s="1">
        <v>0.15</v>
      </c>
      <c r="G5" s="20" t="s">
        <v>718</v>
      </c>
      <c r="I5" t="str">
        <f>Table_Indicators[[#This Row],[IndicatorID]]</f>
        <v>GE 1.2</v>
      </c>
      <c r="J5" t="str">
        <f>Table_Indicators[[#This Row],[IndicatorName]]</f>
        <v>Alignment of upstream indirect emissions reduction targets</v>
      </c>
      <c r="K5" s="77" t="e">
        <f>12%*B14</f>
        <v>#DIV/0!</v>
      </c>
      <c r="L5" t="str">
        <f>Table_Indicators[[#This Row],[WeightingVariablilityType]]</f>
        <v>Variable based on weighting scheme tool</v>
      </c>
      <c r="M5" t="str">
        <f>Table_Indicators[[#This Row],[IndicatorWeightingFormula]]</f>
        <v>Share upstream emissions * 12%</v>
      </c>
    </row>
    <row r="6" spans="1:13" x14ac:dyDescent="0.25">
      <c r="A6" s="68" t="s">
        <v>818</v>
      </c>
      <c r="B6" s="72"/>
      <c r="D6" t="s">
        <v>17</v>
      </c>
      <c r="E6" t="s">
        <v>857</v>
      </c>
      <c r="F6" s="28"/>
      <c r="G6" s="20" t="s">
        <v>526</v>
      </c>
      <c r="I6" t="str">
        <f>Table_Indicators[[#This Row],[IndicatorID]]</f>
        <v>GE 1.3</v>
      </c>
      <c r="J6" t="str">
        <f>Table_Indicators[[#This Row],[IndicatorName]]</f>
        <v>Alignment of downstream indirect emissions reduction targets</v>
      </c>
      <c r="K6" s="77" t="e">
        <f>12%*B15</f>
        <v>#DIV/0!</v>
      </c>
      <c r="L6" t="str">
        <f>Table_Indicators[[#This Row],[WeightingVariablilityType]]</f>
        <v>Variable based on weighting scheme tool</v>
      </c>
      <c r="M6" t="str">
        <f>Table_Indicators[[#This Row],[IndicatorWeightingFormula]]</f>
        <v>Share downstream emissions * 12%</v>
      </c>
    </row>
    <row r="7" spans="1:13" x14ac:dyDescent="0.25">
      <c r="A7" s="68" t="s">
        <v>817</v>
      </c>
      <c r="B7" s="72"/>
      <c r="D7" t="s">
        <v>18</v>
      </c>
      <c r="E7" t="s">
        <v>858</v>
      </c>
      <c r="F7" s="28"/>
      <c r="G7" s="20" t="s">
        <v>737</v>
      </c>
      <c r="I7" t="str">
        <f>Table_Indicators[[#This Row],[IndicatorID]]</f>
        <v>GE 1.4</v>
      </c>
      <c r="J7" t="str">
        <f>Table_Indicators[[#This Row],[IndicatorName]]</f>
        <v>Time horizon of targets</v>
      </c>
      <c r="K7" s="77">
        <v>0.02</v>
      </c>
      <c r="L7" t="str">
        <f>Table_Indicators[[#This Row],[WeightingVariablilityType]]</f>
        <v>Fixed weight</v>
      </c>
      <c r="M7" s="1">
        <f>Table_Indicators[[#This Row],[IndicatorWeightingFormula]]</f>
        <v>0.02</v>
      </c>
    </row>
    <row r="8" spans="1:13" x14ac:dyDescent="0.25">
      <c r="A8" s="68" t="s">
        <v>816</v>
      </c>
      <c r="B8" s="76"/>
      <c r="D8" t="s">
        <v>19</v>
      </c>
      <c r="E8" t="s">
        <v>859</v>
      </c>
      <c r="F8" s="28"/>
      <c r="G8" s="20" t="s">
        <v>719</v>
      </c>
      <c r="I8" t="str">
        <f>Table_Indicators[[#This Row],[IndicatorID]]</f>
        <v>GE 1.5</v>
      </c>
      <c r="J8" t="str">
        <f>Table_Indicators[[#This Row],[IndicatorName]]</f>
        <v>Achievement of past and present targets</v>
      </c>
      <c r="K8" s="77">
        <v>0.01</v>
      </c>
      <c r="L8" t="str">
        <f>Table_Indicators[[#This Row],[WeightingVariablilityType]]</f>
        <v>Fixed weight</v>
      </c>
      <c r="M8" s="1">
        <f>Table_Indicators[[#This Row],[IndicatorWeightingFormula]]</f>
        <v>0.01</v>
      </c>
    </row>
    <row r="9" spans="1:13" ht="18.75" x14ac:dyDescent="0.3">
      <c r="A9" s="68" t="s">
        <v>811</v>
      </c>
      <c r="B9" s="78">
        <f>SUM(B4:B7)</f>
        <v>0</v>
      </c>
      <c r="D9" t="s">
        <v>20</v>
      </c>
      <c r="E9" t="s">
        <v>25</v>
      </c>
      <c r="F9" s="1">
        <v>0.1</v>
      </c>
      <c r="G9" s="20" t="s">
        <v>720</v>
      </c>
      <c r="I9" t="str">
        <f>Table_Indicators[[#This Row],[IndicatorID]]</f>
        <v>GE 2.1</v>
      </c>
      <c r="J9" t="str">
        <f>Table_Indicators[[#This Row],[IndicatorName]]</f>
        <v>Trend in past emissions intensity from material investments</v>
      </c>
      <c r="K9" s="77" t="e">
        <f>1/6*$F$6*(1-$B$16)+1/8*$F$6*$B$16</f>
        <v>#DIV/0!</v>
      </c>
      <c r="L9" t="str">
        <f>Table_Indicators[[#This Row],[WeightingVariablilityType]]</f>
        <v>Variable based on weighting scheme tool</v>
      </c>
      <c r="M9" t="str">
        <f>Table_Indicators[[#This Row],[IndicatorWeightingFormula]]</f>
        <v>1/6*M2*(1- L) +1/8*M2*L</v>
      </c>
    </row>
    <row r="10" spans="1:13" x14ac:dyDescent="0.25">
      <c r="D10" t="s">
        <v>21</v>
      </c>
      <c r="E10" t="s">
        <v>860</v>
      </c>
      <c r="F10" s="28"/>
      <c r="G10" s="20" t="s">
        <v>721</v>
      </c>
      <c r="I10" t="str">
        <f>Table_Indicators[[#This Row],[IndicatorID]]</f>
        <v>GE 2.2</v>
      </c>
      <c r="J10" t="str">
        <f>Table_Indicators[[#This Row],[IndicatorName]]</f>
        <v>Trend in future emissions intensity from material investments</v>
      </c>
      <c r="K10" s="77" t="e">
        <f>1/3*$F$6*(1-$B$16)+1/4*$F$6*$B$16</f>
        <v>#DIV/0!</v>
      </c>
      <c r="L10" t="str">
        <f>Table_Indicators[[#This Row],[WeightingVariablilityType]]</f>
        <v>Variable based on weighting scheme tool</v>
      </c>
      <c r="M10" t="str">
        <f>Table_Indicators[[#This Row],[IndicatorWeightingFormula]]</f>
        <v>1/3*M2*(1-L) + 1/4*M2*L</v>
      </c>
    </row>
    <row r="11" spans="1:13" ht="18.75" x14ac:dyDescent="0.3">
      <c r="A11" s="68" t="s">
        <v>812</v>
      </c>
      <c r="B11" s="90" t="e">
        <f>B4/B9</f>
        <v>#DIV/0!</v>
      </c>
      <c r="D11" t="s">
        <v>22</v>
      </c>
      <c r="E11" t="s">
        <v>861</v>
      </c>
      <c r="F11" s="28"/>
      <c r="G11" s="20" t="s">
        <v>722</v>
      </c>
      <c r="I11" t="str">
        <f>Table_Indicators[[#This Row],[IndicatorID]]</f>
        <v>GE 2.3</v>
      </c>
      <c r="J11" t="str">
        <f>Table_Indicators[[#This Row],[IndicatorName]]</f>
        <v>Share of low-carbon CAPEX</v>
      </c>
      <c r="K11" s="77" t="e">
        <f>1/2*$F$6*(1-$B$16)+3/8*$F$6*$B$16</f>
        <v>#DIV/0!</v>
      </c>
      <c r="L11" t="str">
        <f>Table_Indicators[[#This Row],[WeightingVariablilityType]]</f>
        <v>Variable based on weighting scheme tool</v>
      </c>
      <c r="M11" t="str">
        <f>Table_Indicators[[#This Row],[IndicatorWeightingFormula]]</f>
        <v>1/2*M2*(1-L) + 3/8*M2*L</v>
      </c>
    </row>
    <row r="12" spans="1:13" ht="18.75" x14ac:dyDescent="0.3">
      <c r="A12" s="68" t="s">
        <v>864</v>
      </c>
      <c r="B12" s="90" t="e">
        <f>SUM(B4:B5)/B9</f>
        <v>#DIV/0!</v>
      </c>
      <c r="D12" t="s">
        <v>23</v>
      </c>
      <c r="E12" t="s">
        <v>862</v>
      </c>
      <c r="F12" s="1">
        <v>0.05</v>
      </c>
      <c r="G12" s="20" t="s">
        <v>527</v>
      </c>
      <c r="I12" t="str">
        <f>Table_Indicators[[#This Row],[IndicatorID]]</f>
        <v>GE 2.4</v>
      </c>
      <c r="J12" t="str">
        <f>Table_Indicators[[#This Row],[IndicatorName]]</f>
        <v>Locked-in emissions</v>
      </c>
      <c r="K12" s="77" t="e">
        <f>1/4*$F$6*B16</f>
        <v>#DIV/0!</v>
      </c>
      <c r="L12" t="str">
        <f>Table_Indicators[[#This Row],[WeightingVariablilityType]]</f>
        <v>Variable based on other questions</v>
      </c>
      <c r="M12" t="str">
        <f>Table_Indicators[[#This Row],[IndicatorWeightingFormula]]</f>
        <v>1/4*M2*L</v>
      </c>
    </row>
    <row r="13" spans="1:13" ht="18.75" x14ac:dyDescent="0.3">
      <c r="A13" s="68" t="s">
        <v>865</v>
      </c>
      <c r="B13" s="90" t="e">
        <f>SUM(B5:B7)/B9</f>
        <v>#DIV/0!</v>
      </c>
      <c r="D13" t="s">
        <v>24</v>
      </c>
      <c r="E13" t="s">
        <v>863</v>
      </c>
      <c r="F13" s="58"/>
      <c r="G13" s="20" t="s">
        <v>723</v>
      </c>
      <c r="I13" t="str">
        <f>Table_Indicators[[#This Row],[IndicatorID]]</f>
        <v>GE 3.1</v>
      </c>
      <c r="J13" t="str">
        <f>Table_Indicators[[#This Row],[IndicatorName]]</f>
        <v>R&amp;D in low-carbon technologies</v>
      </c>
      <c r="K13" s="82"/>
      <c r="L13" t="str">
        <f>Table_Indicators[[#This Row],[WeightingVariablilityType]]</f>
        <v>Variable based on other questions</v>
      </c>
      <c r="M13" t="str">
        <f>Table_Indicators[[#This Row],[IndicatorWeightingFormula]]</f>
        <v>0%-2.5%</v>
      </c>
    </row>
    <row r="14" spans="1:13" ht="18.75" x14ac:dyDescent="0.3">
      <c r="A14" s="68" t="s">
        <v>866</v>
      </c>
      <c r="B14" s="90" t="e">
        <f>B6/B9</f>
        <v>#DIV/0!</v>
      </c>
      <c r="I14" t="str">
        <f>Table_Indicators[[#This Row],[IndicatorID]]</f>
        <v>GE 3.2</v>
      </c>
      <c r="J14" t="str">
        <f>Table_Indicators[[#This Row],[IndicatorName]]</f>
        <v>Company low-carbon patenting activity</v>
      </c>
      <c r="K14" s="82"/>
      <c r="L14" t="str">
        <f>Table_Indicators[[#This Row],[WeightingVariablilityType]]</f>
        <v>Variable based on other questions</v>
      </c>
      <c r="M14" t="str">
        <f>Table_Indicators[[#This Row],[IndicatorWeightingFormula]]</f>
        <v>0%-2.5%</v>
      </c>
    </row>
    <row r="15" spans="1:13" ht="18.75" x14ac:dyDescent="0.3">
      <c r="A15" s="68" t="s">
        <v>867</v>
      </c>
      <c r="B15" s="90" t="e">
        <f>B7/B9</f>
        <v>#DIV/0!</v>
      </c>
      <c r="I15" t="str">
        <f>Table_Indicators[[#This Row],[IndicatorID]]</f>
        <v>GE 4.1</v>
      </c>
      <c r="J15" t="str">
        <f>Table_Indicators[[#This Row],[IndicatorName]]</f>
        <v>Product/service-specific interventions</v>
      </c>
      <c r="K15" s="82"/>
      <c r="L15" t="str">
        <f>Table_Indicators[[#This Row],[WeightingVariablilityType]]</f>
        <v>Variable based on weighting scheme tool</v>
      </c>
      <c r="M15" t="str">
        <f>Table_Indicators[[#This Row],[IndicatorWeightingFormula]]</f>
        <v>M4*1/4 or M4*1/3</v>
      </c>
    </row>
    <row r="16" spans="1:13" ht="18.75" x14ac:dyDescent="0.3">
      <c r="A16" s="68" t="s">
        <v>868</v>
      </c>
      <c r="B16" s="79" t="e">
        <f>B8/B9</f>
        <v>#DIV/0!</v>
      </c>
      <c r="I16" t="str">
        <f>Table_Indicators[[#This Row],[IndicatorID]]</f>
        <v>GE 4.2</v>
      </c>
      <c r="J16" t="str">
        <f>Table_Indicators[[#This Row],[IndicatorName]]</f>
        <v>Product-specific performance</v>
      </c>
      <c r="K16" s="82"/>
      <c r="L16" t="str">
        <f>Table_Indicators[[#This Row],[WeightingVariablilityType]]</f>
        <v>Variable based on weighting scheme tool</v>
      </c>
      <c r="M16" t="str">
        <f>Table_Indicators[[#This Row],[IndicatorWeightingFormula]]</f>
        <v>M4*1/4 or M4*1/3</v>
      </c>
    </row>
    <row r="17" spans="9:13" x14ac:dyDescent="0.25">
      <c r="I17" t="str">
        <f>Table_Indicators[[#This Row],[IndicatorID]]</f>
        <v>GE 4.3</v>
      </c>
      <c r="J17" t="str">
        <f>Table_Indicators[[#This Row],[IndicatorName]]</f>
        <v>Share of low-carbon products/services</v>
      </c>
      <c r="K17" s="82"/>
      <c r="L17" t="str">
        <f>Table_Indicators[[#This Row],[WeightingVariablilityType]]</f>
        <v>Variable based on weighting scheme tool</v>
      </c>
      <c r="M17" t="str">
        <f>Table_Indicators[[#This Row],[IndicatorWeightingFormula]]</f>
        <v>M4*1/4 or M4*1/3</v>
      </c>
    </row>
    <row r="18" spans="9:13" x14ac:dyDescent="0.25">
      <c r="I18" t="str">
        <f>Table_Indicators[[#This Row],[IndicatorID]]</f>
        <v>GE 4.4</v>
      </c>
      <c r="J18" t="str">
        <f>Table_Indicators[[#This Row],[IndicatorName]]</f>
        <v>Sub-contracted transport service performance</v>
      </c>
      <c r="K18" s="82"/>
      <c r="L18" t="str">
        <f>Table_Indicators[[#This Row],[WeightingVariablilityType]]</f>
        <v>Variable based on other questions</v>
      </c>
      <c r="M18" t="str">
        <f>Table_Indicators[[#This Row],[IndicatorWeightingFormula]]</f>
        <v>M4*1/4 or 0%</v>
      </c>
    </row>
    <row r="19" spans="9:13" x14ac:dyDescent="0.25">
      <c r="I19" t="str">
        <f>Table_Indicators[[#This Row],[IndicatorID]]</f>
        <v>GE 5.1</v>
      </c>
      <c r="J19" t="str">
        <f>Table_Indicators[[#This Row],[IndicatorName]]</f>
        <v>Oversight of climate change issues</v>
      </c>
      <c r="K19" s="77">
        <v>0.03</v>
      </c>
      <c r="L19" t="str">
        <f>Table_Indicators[[#This Row],[WeightingVariablilityType]]</f>
        <v>Fixed weight</v>
      </c>
      <c r="M19" s="1">
        <f>Table_Indicators[[#This Row],[IndicatorWeightingFormula]]</f>
        <v>0.03</v>
      </c>
    </row>
    <row r="20" spans="9:13" x14ac:dyDescent="0.25">
      <c r="I20" t="str">
        <f>Table_Indicators[[#This Row],[IndicatorID]]</f>
        <v>GE 5.2</v>
      </c>
      <c r="J20" t="str">
        <f>Table_Indicators[[#This Row],[IndicatorName]]</f>
        <v>Climate change oversight capability</v>
      </c>
      <c r="K20" s="77">
        <v>0.03</v>
      </c>
      <c r="L20" t="str">
        <f>Table_Indicators[[#This Row],[WeightingVariablilityType]]</f>
        <v>Fixed weight</v>
      </c>
      <c r="M20" s="1">
        <f>Table_Indicators[[#This Row],[IndicatorWeightingFormula]]</f>
        <v>0.03</v>
      </c>
    </row>
    <row r="21" spans="9:13" x14ac:dyDescent="0.25">
      <c r="I21" t="str">
        <f>Table_Indicators[[#This Row],[IndicatorID]]</f>
        <v>GE 5.3</v>
      </c>
      <c r="J21" t="str">
        <f>Table_Indicators[[#This Row],[IndicatorName]]</f>
        <v>Low-carbon transition plan</v>
      </c>
      <c r="K21" s="77">
        <v>0.02</v>
      </c>
      <c r="L21" t="str">
        <f>Table_Indicators[[#This Row],[WeightingVariablilityType]]</f>
        <v>Fixed weight</v>
      </c>
      <c r="M21" s="1">
        <f>Table_Indicators[[#This Row],[IndicatorWeightingFormula]]</f>
        <v>0.02</v>
      </c>
    </row>
    <row r="22" spans="9:13" x14ac:dyDescent="0.25">
      <c r="I22" t="str">
        <f>Table_Indicators[[#This Row],[IndicatorID]]</f>
        <v>GE 5.4</v>
      </c>
      <c r="J22" t="str">
        <f>Table_Indicators[[#This Row],[IndicatorName]]</f>
        <v>Climate change management incentives</v>
      </c>
      <c r="K22" s="77">
        <v>0.01</v>
      </c>
      <c r="L22" t="str">
        <f>Table_Indicators[[#This Row],[WeightingVariablilityType]]</f>
        <v>Fixed weight</v>
      </c>
      <c r="M22" s="1">
        <f>Table_Indicators[[#This Row],[IndicatorWeightingFormula]]</f>
        <v>0.01</v>
      </c>
    </row>
    <row r="23" spans="9:13" x14ac:dyDescent="0.25">
      <c r="I23" t="str">
        <f>Table_Indicators[[#This Row],[IndicatorID]]</f>
        <v>GE 5.5</v>
      </c>
      <c r="J23" t="str">
        <f>Table_Indicators[[#This Row],[IndicatorName]]</f>
        <v>Climate change scenario testing</v>
      </c>
      <c r="K23" s="77">
        <v>0.01</v>
      </c>
      <c r="L23" t="str">
        <f>Table_Indicators[[#This Row],[WeightingVariablilityType]]</f>
        <v>Fixed weight</v>
      </c>
      <c r="M23" s="1">
        <f>Table_Indicators[[#This Row],[IndicatorWeightingFormula]]</f>
        <v>0.01</v>
      </c>
    </row>
    <row r="24" spans="9:13" x14ac:dyDescent="0.25">
      <c r="I24" t="str">
        <f>Table_Indicators[[#This Row],[IndicatorID]]</f>
        <v>GE 6.1</v>
      </c>
      <c r="J24" t="str">
        <f>Table_Indicators[[#This Row],[IndicatorName]]</f>
        <v>Strategy to influence suppliers to reduce their GHG emissions</v>
      </c>
      <c r="K24" s="77">
        <f>$F$10/2</f>
        <v>0</v>
      </c>
      <c r="L24" t="str">
        <f>Table_Indicators[[#This Row],[WeightingVariablilityType]]</f>
        <v>Variable based on weighting scheme tool</v>
      </c>
      <c r="M24" t="str">
        <f>Table_Indicators[[#This Row],[IndicatorWeightingFormula]]</f>
        <v>1/2*M6</v>
      </c>
    </row>
    <row r="25" spans="9:13" x14ac:dyDescent="0.25">
      <c r="I25" t="str">
        <f>Table_Indicators[[#This Row],[IndicatorID]]</f>
        <v>GE 6.2</v>
      </c>
      <c r="J25" t="str">
        <f>Table_Indicators[[#This Row],[IndicatorName]]</f>
        <v>Activities to influence suppliers to reduce their GHG emissions</v>
      </c>
      <c r="K25" s="77">
        <f t="shared" ref="K25" si="0">$F$10/2</f>
        <v>0</v>
      </c>
      <c r="L25" t="str">
        <f>Table_Indicators[[#This Row],[WeightingVariablilityType]]</f>
        <v>Variable based on weighting scheme tool</v>
      </c>
      <c r="M25" t="str">
        <f>Table_Indicators[[#This Row],[IndicatorWeightingFormula]]</f>
        <v>1/2*M6</v>
      </c>
    </row>
    <row r="26" spans="9:13" x14ac:dyDescent="0.25">
      <c r="I26" t="str">
        <f>Table_Indicators[[#This Row],[IndicatorID]]</f>
        <v>GE 7.1</v>
      </c>
      <c r="J26" t="str">
        <f>Table_Indicators[[#This Row],[IndicatorName]]</f>
        <v>Strategy to influence customer behaviour to reduce their GHG emissions</v>
      </c>
      <c r="K26" s="77">
        <f>$F$11/2</f>
        <v>0</v>
      </c>
      <c r="L26" t="str">
        <f>Table_Indicators[[#This Row],[WeightingVariablilityType]]</f>
        <v>Variable based on weighting scheme tool</v>
      </c>
      <c r="M26" t="str">
        <f>Table_Indicators[[#This Row],[IndicatorWeightingFormula]]</f>
        <v>1/2*M7</v>
      </c>
    </row>
    <row r="27" spans="9:13" x14ac:dyDescent="0.25">
      <c r="I27" t="str">
        <f>Table_Indicators[[#This Row],[IndicatorID]]</f>
        <v>GE 7.2</v>
      </c>
      <c r="J27" t="str">
        <f>Table_Indicators[[#This Row],[IndicatorName]]</f>
        <v>Activities to influence customer behaviour to reduce their GHG emissions</v>
      </c>
      <c r="K27" s="77">
        <f>$F$11/2</f>
        <v>0</v>
      </c>
      <c r="L27" t="str">
        <f>Table_Indicators[[#This Row],[WeightingVariablilityType]]</f>
        <v>Variable based on weighting scheme tool</v>
      </c>
      <c r="M27" t="str">
        <f>Table_Indicators[[#This Row],[IndicatorWeightingFormula]]</f>
        <v>1/2*M7</v>
      </c>
    </row>
    <row r="28" spans="9:13" x14ac:dyDescent="0.25">
      <c r="I28" t="str">
        <f>Table_Indicators[[#This Row],[IndicatorID]]</f>
        <v>GE 8.1</v>
      </c>
      <c r="J28" t="str">
        <f>Table_Indicators[[#This Row],[IndicatorName]]</f>
        <v>Company policy on engagement with trade associations</v>
      </c>
      <c r="K28" s="77">
        <v>0.01</v>
      </c>
      <c r="L28" t="str">
        <f>Table_Indicators[[#This Row],[WeightingVariablilityType]]</f>
        <v>Fixed weight</v>
      </c>
      <c r="M28" s="1">
        <f>Table_Indicators[[#This Row],[IndicatorWeightingFormula]]</f>
        <v>0.01</v>
      </c>
    </row>
    <row r="29" spans="9:13" x14ac:dyDescent="0.25">
      <c r="I29" t="str">
        <f>Table_Indicators[[#This Row],[IndicatorID]]</f>
        <v>GE 8.2</v>
      </c>
      <c r="J29" t="str">
        <f>Table_Indicators[[#This Row],[IndicatorName]]</f>
        <v>Trade associations supported do not have climate-negative activities or positions</v>
      </c>
      <c r="K29" s="77">
        <v>0.02</v>
      </c>
      <c r="L29" t="str">
        <f>Table_Indicators[[#This Row],[WeightingVariablilityType]]</f>
        <v>Fixed weight</v>
      </c>
      <c r="M29" s="1">
        <f>Table_Indicators[[#This Row],[IndicatorWeightingFormula]]</f>
        <v>0.02</v>
      </c>
    </row>
    <row r="30" spans="9:13" x14ac:dyDescent="0.25">
      <c r="I30" t="str">
        <f>Table_Indicators[[#This Row],[IndicatorID]]</f>
        <v>GE 8.3</v>
      </c>
      <c r="J30" t="str">
        <f>Table_Indicators[[#This Row],[IndicatorName]]</f>
        <v>Position on significant climate policies</v>
      </c>
      <c r="K30" s="77">
        <v>0.01</v>
      </c>
      <c r="L30" t="str">
        <f>Table_Indicators[[#This Row],[WeightingVariablilityType]]</f>
        <v>Fixed weight</v>
      </c>
      <c r="M30" s="1">
        <f>Table_Indicators[[#This Row],[IndicatorWeightingFormula]]</f>
        <v>0.01</v>
      </c>
    </row>
    <row r="31" spans="9:13" x14ac:dyDescent="0.25">
      <c r="I31" t="str">
        <f>Table_Indicators[[#This Row],[IndicatorID]]</f>
        <v>GE 8.4</v>
      </c>
      <c r="J31" t="str">
        <f>Table_Indicators[[#This Row],[IndicatorName]]</f>
        <v>Collaboration with local public authorities</v>
      </c>
      <c r="K31" s="77">
        <v>0.01</v>
      </c>
      <c r="L31" t="str">
        <f>Table_Indicators[[#This Row],[WeightingVariablilityType]]</f>
        <v>Fixed weight</v>
      </c>
      <c r="M31" s="1">
        <f>Table_Indicators[[#This Row],[IndicatorWeightingFormula]]</f>
        <v>0.01</v>
      </c>
    </row>
    <row r="32" spans="9:13" x14ac:dyDescent="0.25">
      <c r="I32" t="str">
        <f>Table_Indicators[[#This Row],[IndicatorID]]</f>
        <v>GE 9.1</v>
      </c>
      <c r="J32" t="str">
        <f>Table_Indicators[[#This Row],[IndicatorName]]</f>
        <v>Identification of the level of decarbonization required</v>
      </c>
      <c r="K32" s="82"/>
      <c r="L32" t="str">
        <f>Table_Indicators[[#This Row],[WeightingVariablilityType]]</f>
        <v>Variable based on weighting scheme tool</v>
      </c>
      <c r="M32" t="str">
        <f>Table_Indicators[[#This Row],[IndicatorWeightingFormula]]</f>
        <v>1/3*M9 or 1/2*M9</v>
      </c>
    </row>
    <row r="33" spans="9:13" x14ac:dyDescent="0.25">
      <c r="I33" t="str">
        <f>Table_Indicators[[#This Row],[IndicatorID]]</f>
        <v>GE 9.2</v>
      </c>
      <c r="J33" t="str">
        <f>Table_Indicators[[#This Row],[IndicatorName]]</f>
        <v>Integration of the low-carbon economy in current and futures business models</v>
      </c>
      <c r="K33" s="82"/>
      <c r="L33" t="str">
        <f>Table_Indicators[[#This Row],[WeightingVariablilityType]]</f>
        <v>Variable based on weighting scheme tool</v>
      </c>
      <c r="M33" t="str">
        <f>Table_Indicators[[#This Row],[IndicatorWeightingFormula]]</f>
        <v>1/3*M9 or 1/2*M9</v>
      </c>
    </row>
    <row r="34" spans="9:13" x14ac:dyDescent="0.25">
      <c r="I34" t="str">
        <f>Table_Indicators[[#This Row],[IndicatorID]]</f>
        <v>GE 9.3</v>
      </c>
      <c r="J34" t="str">
        <f>Table_Indicators[[#This Row],[IndicatorName]]</f>
        <v>Share of low-carbon clients</v>
      </c>
      <c r="K34" s="82"/>
      <c r="L34" t="str">
        <f>Table_Indicators[[#This Row],[WeightingVariablilityType]]</f>
        <v>Variable based on other questions</v>
      </c>
      <c r="M34" t="str">
        <f>Table_Indicators[[#This Row],[IndicatorWeightingFormula]]</f>
        <v>1/3*M9 or 0%</v>
      </c>
    </row>
    <row r="39" spans="9:13" x14ac:dyDescent="0.25">
      <c r="J39" s="93"/>
    </row>
    <row r="47" spans="9:13" x14ac:dyDescent="0.25">
      <c r="J47" s="74"/>
    </row>
    <row r="48" spans="9:13" x14ac:dyDescent="0.25">
      <c r="J48" s="74"/>
    </row>
    <row r="49" spans="10:10" x14ac:dyDescent="0.25">
      <c r="J49" s="74"/>
    </row>
  </sheetData>
  <pageMargins left="0.7" right="0.7" top="0.75" bottom="0.75" header="0.3" footer="0.3"/>
  <drawing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2AEC6-6A9D-478F-AFC2-D1368BACBADE}">
  <sheetPr codeName="Sheet24">
    <tabColor theme="9"/>
  </sheetPr>
  <dimension ref="A1:K24"/>
  <sheetViews>
    <sheetView workbookViewId="0"/>
  </sheetViews>
  <sheetFormatPr defaultRowHeight="15" x14ac:dyDescent="0.25"/>
  <cols>
    <col min="1" max="1" width="20" bestFit="1" customWidth="1"/>
    <col min="2" max="2" width="85.85546875" bestFit="1" customWidth="1"/>
    <col min="4" max="4" width="15.28515625" customWidth="1"/>
    <col min="5" max="5" width="13" bestFit="1" customWidth="1"/>
    <col min="6" max="6" width="29.85546875" bestFit="1" customWidth="1"/>
    <col min="8" max="8" width="16" bestFit="1" customWidth="1"/>
    <col min="9" max="9" width="34.85546875" bestFit="1" customWidth="1"/>
    <col min="10" max="10" width="22.7109375" bestFit="1" customWidth="1"/>
    <col min="11" max="11" width="27.28515625" bestFit="1" customWidth="1"/>
  </cols>
  <sheetData>
    <row r="1" spans="1:11" ht="20.25" thickBot="1" x14ac:dyDescent="0.35">
      <c r="A1" s="37" t="s">
        <v>465</v>
      </c>
      <c r="D1" s="37" t="s">
        <v>524</v>
      </c>
      <c r="H1" s="37" t="s">
        <v>494</v>
      </c>
    </row>
    <row r="2" spans="1:11" ht="15.75" thickTop="1" x14ac:dyDescent="0.25">
      <c r="A2" t="s">
        <v>49</v>
      </c>
      <c r="B2" t="s">
        <v>50</v>
      </c>
      <c r="D2" t="s">
        <v>313</v>
      </c>
      <c r="E2" t="s">
        <v>0</v>
      </c>
      <c r="F2" t="s">
        <v>590</v>
      </c>
      <c r="H2" t="s">
        <v>313</v>
      </c>
      <c r="I2" t="s">
        <v>869</v>
      </c>
      <c r="J2" t="s">
        <v>32</v>
      </c>
      <c r="K2" t="s">
        <v>52</v>
      </c>
    </row>
    <row r="3" spans="1:11" x14ac:dyDescent="0.25">
      <c r="A3">
        <v>1</v>
      </c>
      <c r="B3" s="2" t="s">
        <v>445</v>
      </c>
      <c r="D3" s="18" t="s">
        <v>314</v>
      </c>
      <c r="E3" t="s">
        <v>320</v>
      </c>
      <c r="F3" t="s">
        <v>781</v>
      </c>
      <c r="H3" t="s">
        <v>314</v>
      </c>
      <c r="I3" t="s">
        <v>870</v>
      </c>
      <c r="J3" t="s">
        <v>779</v>
      </c>
      <c r="K3" t="s">
        <v>780</v>
      </c>
    </row>
    <row r="4" spans="1:11" x14ac:dyDescent="0.25">
      <c r="A4">
        <v>2</v>
      </c>
      <c r="B4" s="2" t="s">
        <v>446</v>
      </c>
      <c r="D4" s="18" t="s">
        <v>314</v>
      </c>
      <c r="E4" t="s">
        <v>329</v>
      </c>
      <c r="F4" t="s">
        <v>781</v>
      </c>
      <c r="H4" t="s">
        <v>315</v>
      </c>
      <c r="I4" t="s">
        <v>871</v>
      </c>
      <c r="J4" t="s">
        <v>796</v>
      </c>
      <c r="K4" t="s">
        <v>54</v>
      </c>
    </row>
    <row r="5" spans="1:11" x14ac:dyDescent="0.25">
      <c r="A5">
        <v>3</v>
      </c>
      <c r="B5" s="2" t="s">
        <v>447</v>
      </c>
      <c r="D5" s="18" t="s">
        <v>314</v>
      </c>
      <c r="E5" t="s">
        <v>330</v>
      </c>
      <c r="F5" t="s">
        <v>781</v>
      </c>
      <c r="H5" t="s">
        <v>316</v>
      </c>
      <c r="I5" t="s">
        <v>872</v>
      </c>
      <c r="J5" t="s">
        <v>797</v>
      </c>
      <c r="K5" t="s">
        <v>54</v>
      </c>
    </row>
    <row r="6" spans="1:11" x14ac:dyDescent="0.25">
      <c r="A6">
        <v>4</v>
      </c>
      <c r="B6" s="2" t="s">
        <v>448</v>
      </c>
      <c r="D6" s="18" t="s">
        <v>314</v>
      </c>
      <c r="E6" t="s">
        <v>343</v>
      </c>
      <c r="F6" t="s">
        <v>781</v>
      </c>
      <c r="H6" t="s">
        <v>317</v>
      </c>
      <c r="I6" t="s">
        <v>873</v>
      </c>
      <c r="J6" t="s">
        <v>809</v>
      </c>
      <c r="K6" t="s">
        <v>54</v>
      </c>
    </row>
    <row r="7" spans="1:11" x14ac:dyDescent="0.25">
      <c r="A7">
        <v>5</v>
      </c>
      <c r="B7" s="2" t="s">
        <v>449</v>
      </c>
      <c r="D7" s="18" t="s">
        <v>315</v>
      </c>
      <c r="E7" t="s">
        <v>321</v>
      </c>
      <c r="F7" t="s">
        <v>781</v>
      </c>
    </row>
    <row r="8" spans="1:11" x14ac:dyDescent="0.25">
      <c r="A8">
        <v>6</v>
      </c>
      <c r="B8" s="2" t="s">
        <v>450</v>
      </c>
      <c r="D8" s="18" t="s">
        <v>316</v>
      </c>
      <c r="E8" t="s">
        <v>322</v>
      </c>
      <c r="F8" t="s">
        <v>781</v>
      </c>
    </row>
    <row r="9" spans="1:11" x14ac:dyDescent="0.25">
      <c r="A9">
        <v>7</v>
      </c>
      <c r="B9" s="2" t="s">
        <v>451</v>
      </c>
      <c r="D9" s="18" t="s">
        <v>317</v>
      </c>
      <c r="E9" t="s">
        <v>333</v>
      </c>
      <c r="F9" t="s">
        <v>781</v>
      </c>
    </row>
    <row r="10" spans="1:11" x14ac:dyDescent="0.25">
      <c r="A10">
        <v>8</v>
      </c>
      <c r="B10" s="2" t="s">
        <v>452</v>
      </c>
    </row>
    <row r="11" spans="1:11" x14ac:dyDescent="0.25">
      <c r="A11">
        <v>9</v>
      </c>
      <c r="B11" s="2" t="s">
        <v>453</v>
      </c>
    </row>
    <row r="12" spans="1:11" x14ac:dyDescent="0.25">
      <c r="A12">
        <v>10</v>
      </c>
      <c r="B12" s="2" t="s">
        <v>454</v>
      </c>
    </row>
    <row r="13" spans="1:11" x14ac:dyDescent="0.25">
      <c r="A13">
        <v>11</v>
      </c>
      <c r="B13" s="2" t="s">
        <v>455</v>
      </c>
    </row>
    <row r="14" spans="1:11" x14ac:dyDescent="0.25">
      <c r="A14">
        <v>12</v>
      </c>
      <c r="B14" s="2" t="s">
        <v>456</v>
      </c>
    </row>
    <row r="15" spans="1:11" x14ac:dyDescent="0.25">
      <c r="A15">
        <v>13</v>
      </c>
      <c r="B15" s="2" t="s">
        <v>457</v>
      </c>
    </row>
    <row r="16" spans="1:11" x14ac:dyDescent="0.25">
      <c r="A16">
        <v>14</v>
      </c>
      <c r="B16" s="2" t="s">
        <v>458</v>
      </c>
    </row>
    <row r="17" spans="1:2" x14ac:dyDescent="0.25">
      <c r="A17">
        <v>15</v>
      </c>
      <c r="B17" s="2" t="s">
        <v>459</v>
      </c>
    </row>
    <row r="18" spans="1:2" x14ac:dyDescent="0.25">
      <c r="A18">
        <v>16</v>
      </c>
      <c r="B18" s="2" t="s">
        <v>460</v>
      </c>
    </row>
    <row r="19" spans="1:2" x14ac:dyDescent="0.25">
      <c r="A19">
        <v>17</v>
      </c>
      <c r="B19" s="2" t="s">
        <v>461</v>
      </c>
    </row>
    <row r="20" spans="1:2" x14ac:dyDescent="0.25">
      <c r="A20">
        <v>18</v>
      </c>
      <c r="B20" s="2" t="s">
        <v>513</v>
      </c>
    </row>
    <row r="21" spans="1:2" x14ac:dyDescent="0.25">
      <c r="A21">
        <v>19</v>
      </c>
      <c r="B21" s="2" t="s">
        <v>514</v>
      </c>
    </row>
    <row r="22" spans="1:2" x14ac:dyDescent="0.25">
      <c r="A22">
        <v>20</v>
      </c>
      <c r="B22" s="2" t="s">
        <v>515</v>
      </c>
    </row>
    <row r="23" spans="1:2" x14ac:dyDescent="0.25">
      <c r="A23">
        <v>21</v>
      </c>
      <c r="B23" s="2" t="s">
        <v>516</v>
      </c>
    </row>
    <row r="24" spans="1:2" x14ac:dyDescent="0.25">
      <c r="A24">
        <v>22</v>
      </c>
      <c r="B24" s="2" t="s">
        <v>517</v>
      </c>
    </row>
  </sheetData>
  <pageMargins left="0.7" right="0.7" top="0.75" bottom="0.75" header="0.3" footer="0.3"/>
  <pageSetup orientation="portrait" r:id="rId1"/>
  <tableParts count="3">
    <tablePart r:id="rId2"/>
    <tablePart r:id="rId3"/>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DE174-6041-49B4-A293-8ECD051FF014}">
  <sheetPr codeName="Sheet3">
    <tabColor rgb="FFFF0000"/>
  </sheetPr>
  <dimension ref="A1:H289"/>
  <sheetViews>
    <sheetView zoomScale="70" zoomScaleNormal="70" workbookViewId="0">
      <selection activeCell="B3" sqref="B3"/>
    </sheetView>
  </sheetViews>
  <sheetFormatPr defaultRowHeight="15" outlineLevelRow="1" x14ac:dyDescent="0.25"/>
  <cols>
    <col min="1" max="1" width="31.7109375" bestFit="1" customWidth="1"/>
    <col min="2" max="2" width="57" customWidth="1"/>
    <col min="3" max="3" width="29.42578125" style="2" customWidth="1"/>
    <col min="4" max="4" width="31.7109375" customWidth="1"/>
    <col min="5" max="5" width="24.85546875" customWidth="1"/>
    <col min="6" max="6" width="27" bestFit="1" customWidth="1"/>
    <col min="7" max="7" width="27" customWidth="1"/>
    <col min="8" max="8" width="3.7109375" style="4" customWidth="1"/>
    <col min="9" max="35" width="9.140625" customWidth="1"/>
  </cols>
  <sheetData>
    <row r="1" spans="1:7" ht="20.25" thickBot="1" x14ac:dyDescent="0.35">
      <c r="A1" s="96" t="s">
        <v>102</v>
      </c>
      <c r="B1" s="96"/>
      <c r="C1" s="96"/>
      <c r="D1" s="96"/>
      <c r="E1" s="96"/>
      <c r="G1" s="21" t="s">
        <v>62</v>
      </c>
    </row>
    <row r="2" spans="1:7" ht="18.75" outlineLevel="1" thickTop="1" thickBot="1" x14ac:dyDescent="0.35">
      <c r="A2" s="95" t="s">
        <v>65</v>
      </c>
      <c r="B2" s="95"/>
      <c r="C2" s="95"/>
      <c r="D2" s="95"/>
      <c r="E2" s="95"/>
      <c r="G2" s="8" t="s">
        <v>63</v>
      </c>
    </row>
    <row r="3" spans="1:7" ht="15.75" outlineLevel="1" thickTop="1" x14ac:dyDescent="0.25">
      <c r="A3" s="9" t="s">
        <v>0</v>
      </c>
      <c r="B3" s="3"/>
      <c r="C3" s="2" t="s">
        <v>874</v>
      </c>
      <c r="G3" s="12" t="s">
        <v>100</v>
      </c>
    </row>
    <row r="4" spans="1:7" outlineLevel="1" x14ac:dyDescent="0.25">
      <c r="A4" s="9" t="s">
        <v>1</v>
      </c>
      <c r="B4" s="44" t="e">
        <f>INDEX(Table_Indicators[IndicatorWeighting],MATCH($B$3,Table_Indicators[IndicatorID],0))</f>
        <v>#N/A</v>
      </c>
      <c r="G4" s="22" t="s">
        <v>99</v>
      </c>
    </row>
    <row r="5" spans="1:7" outlineLevel="1" x14ac:dyDescent="0.25">
      <c r="A5" s="9" t="s">
        <v>717</v>
      </c>
      <c r="B5" s="6" t="e">
        <f>INDEX(Table_Indicators[CalculationType],MATCH($B$3,Table_Indicators[IndicatorID],0))</f>
        <v>#N/A</v>
      </c>
      <c r="G5" s="23" t="s">
        <v>66</v>
      </c>
    </row>
    <row r="6" spans="1:7" ht="14.25" customHeight="1" outlineLevel="1" x14ac:dyDescent="0.3">
      <c r="A6" s="9" t="s">
        <v>714</v>
      </c>
      <c r="B6" s="97" t="e">
        <f>INDEX(Table_Indicators[IndicatorName],MATCH($B$3,Table_Indicators[IndicatorID],0))</f>
        <v>#N/A</v>
      </c>
      <c r="C6" s="97"/>
      <c r="D6" s="97"/>
      <c r="E6" s="97"/>
      <c r="G6" s="24" t="s">
        <v>64</v>
      </c>
    </row>
    <row r="7" spans="1:7" ht="15" customHeight="1" outlineLevel="1" x14ac:dyDescent="0.25">
      <c r="A7" s="98" t="s">
        <v>8</v>
      </c>
      <c r="B7" s="99" t="e">
        <f>INDEX(Table_Indicators[IndicatorShortDescription],MATCH($B$3,Table_Indicators[IndicatorID],0))</f>
        <v>#N/A</v>
      </c>
      <c r="C7" s="99"/>
      <c r="D7" s="99"/>
      <c r="E7" s="99"/>
      <c r="G7" s="11" t="s">
        <v>101</v>
      </c>
    </row>
    <row r="8" spans="1:7" outlineLevel="1" x14ac:dyDescent="0.25">
      <c r="A8" s="98"/>
      <c r="B8" s="99"/>
      <c r="C8" s="99"/>
      <c r="D8" s="99"/>
      <c r="E8" s="99"/>
    </row>
    <row r="9" spans="1:7" outlineLevel="1" x14ac:dyDescent="0.25">
      <c r="A9" s="98"/>
      <c r="B9" s="99"/>
      <c r="C9" s="99"/>
      <c r="D9" s="99"/>
      <c r="E9" s="99"/>
    </row>
    <row r="10" spans="1:7" ht="18" outlineLevel="1" thickBot="1" x14ac:dyDescent="0.35">
      <c r="A10" s="95" t="s">
        <v>103</v>
      </c>
      <c r="B10" s="95"/>
      <c r="C10" s="95"/>
      <c r="D10" s="95"/>
      <c r="E10" s="95"/>
    </row>
    <row r="11" spans="1:7" ht="15.75" outlineLevel="1" thickTop="1" x14ac:dyDescent="0.25">
      <c r="A11" s="9" t="s">
        <v>3</v>
      </c>
      <c r="B11" s="6" t="e">
        <f>INDEX(Table_Indicators[ModuleID],MATCH($B$3,Table_Indicators[IndicatorID],0))</f>
        <v>#N/A</v>
      </c>
    </row>
    <row r="12" spans="1:7" outlineLevel="1" x14ac:dyDescent="0.25">
      <c r="A12" s="9" t="s">
        <v>715</v>
      </c>
      <c r="B12" s="6" t="e">
        <f>INDEX(Table_Modules[ModuleName],MATCH($B$11,Table_Modules[ModuleID],0))</f>
        <v>#N/A</v>
      </c>
    </row>
    <row r="13" spans="1:7" outlineLevel="1" x14ac:dyDescent="0.25">
      <c r="A13" s="9" t="s">
        <v>716</v>
      </c>
      <c r="B13" s="43" t="e">
        <f>INDEX(Table_Modules[ModuleWeighting],MATCH($B$11,Table_Modules[ModuleID],0))</f>
        <v>#N/A</v>
      </c>
    </row>
    <row r="14" spans="1:7" ht="18" outlineLevel="1" thickBot="1" x14ac:dyDescent="0.35">
      <c r="A14" s="95" t="s">
        <v>155</v>
      </c>
      <c r="B14" s="95"/>
      <c r="C14" s="95"/>
      <c r="D14" s="95"/>
      <c r="E14" s="95"/>
    </row>
    <row r="15" spans="1:7" ht="201" customHeight="1" outlineLevel="1" thickTop="1" x14ac:dyDescent="0.25">
      <c r="A15" s="47" t="e">
        <f xml:space="preserve">
IF(
  B15&lt;&gt;"",
  "RelevanceOfTheIndicator",
  "")</f>
        <v>#N/A</v>
      </c>
      <c r="B15" s="100" t="e">
        <f>INDEX(Table_Indicators[RelevanceOfTheIndicator],MATCH($B$3,Table_Indicators[IndicatorID],0))</f>
        <v>#N/A</v>
      </c>
      <c r="C15" s="101"/>
      <c r="D15" s="101"/>
      <c r="E15" s="102"/>
    </row>
    <row r="16" spans="1:7" ht="144" customHeight="1" outlineLevel="1" x14ac:dyDescent="0.25">
      <c r="A16" s="48" t="s">
        <v>28</v>
      </c>
      <c r="B16" s="103" t="e">
        <f>INDEX(Table_Modules[ModuleWeightingRationale],MATCH($B$11,Table_Modules[ModuleID],0))</f>
        <v>#N/A</v>
      </c>
      <c r="C16" s="104"/>
      <c r="D16" s="104"/>
      <c r="E16" s="105"/>
    </row>
    <row r="17" spans="1:5" ht="20.25" thickBot="1" x14ac:dyDescent="0.3">
      <c r="A17" s="109" t="s">
        <v>766</v>
      </c>
      <c r="B17" s="109"/>
      <c r="C17" s="109"/>
      <c r="D17" s="109"/>
      <c r="E17" s="109"/>
    </row>
    <row r="18" spans="1:5" ht="15.75" outlineLevel="1" thickTop="1" x14ac:dyDescent="0.25">
      <c r="A18" s="54" t="s">
        <v>776</v>
      </c>
      <c r="B18" s="54" t="s">
        <v>775</v>
      </c>
      <c r="C18" s="54" t="s">
        <v>790</v>
      </c>
      <c r="D18" s="54" t="s">
        <v>771</v>
      </c>
    </row>
    <row r="19" spans="1:5" outlineLevel="1" x14ac:dyDescent="0.25">
      <c r="A19" s="6" t="str">
        <f xml:space="preserve">
IF(
  B19&lt;&gt;"",
  _xlfn.TEXTJOIN(,,
    SUBSTITUTE($B$3,LEFT($B$3,2),"DE"),
    ".",
    ROW(A19)-ROW(A$18)),
  "")</f>
        <v/>
      </c>
      <c r="B19" s="15"/>
      <c r="C19" s="11"/>
      <c r="D19" s="11"/>
    </row>
    <row r="20" spans="1:5" outlineLevel="1" x14ac:dyDescent="0.25">
      <c r="A20" s="6" t="str">
        <f t="shared" ref="A20:A22" si="0" xml:space="preserve">
IF(
  B20&lt;&gt;"",
  _xlfn.TEXTJOIN(,,
    SUBSTITUTE($B$3,LEFT($B$3,2),"DE"),
    ".",
    ROW(A20)-ROW(A$18)),
  "")</f>
        <v/>
      </c>
      <c r="B20" s="15"/>
      <c r="C20" s="11"/>
      <c r="D20" s="11"/>
    </row>
    <row r="21" spans="1:5" outlineLevel="1" x14ac:dyDescent="0.25">
      <c r="A21" s="6" t="str">
        <f xml:space="preserve">
IF(
  B21&lt;&gt;"",
  _xlfn.TEXTJOIN(,,
    SUBSTITUTE($B$3,LEFT($B$3,2),"DE"),
    ".",
    ROW(A21)-ROW(A$18)),
  "")</f>
        <v/>
      </c>
      <c r="B21" s="15"/>
      <c r="C21" s="11"/>
      <c r="D21" s="11"/>
    </row>
    <row r="22" spans="1:5" outlineLevel="1" x14ac:dyDescent="0.25">
      <c r="A22" s="6" t="str">
        <f t="shared" si="0"/>
        <v/>
      </c>
      <c r="B22" s="15"/>
      <c r="C22" s="11"/>
      <c r="D22" s="11"/>
    </row>
    <row r="23" spans="1:5" outlineLevel="1" x14ac:dyDescent="0.25">
      <c r="C23"/>
    </row>
    <row r="24" spans="1:5" outlineLevel="1" x14ac:dyDescent="0.25">
      <c r="A24" s="54" t="s">
        <v>776</v>
      </c>
      <c r="B24" s="54" t="s">
        <v>757</v>
      </c>
      <c r="C24" s="54" t="s">
        <v>758</v>
      </c>
      <c r="D24" s="54" t="s">
        <v>755</v>
      </c>
      <c r="E24" s="54" t="s">
        <v>756</v>
      </c>
    </row>
    <row r="25" spans="1:5" outlineLevel="1" x14ac:dyDescent="0.25">
      <c r="A25" s="11"/>
      <c r="B25" s="32" t="str" cm="1">
        <f t="array" ref="B25" xml:space="preserve">
IFERROR(
  INDEX(
    Table_DataRequests[DataRequest],
    _xlfn.AGGREGATE(15,3,
      (Table_DataRequests[IndicatorID]=$B$3)/(Table_DataRequests[IndicatorID]=$B$3)*(ROW(Table_DataRequests[IndicatorID])-ROW(Table_DataRequests[[#Headers],[IndicatorID]])),
      ROW(B25)-ROW(B$24) + N("For multiple outputs, index of which one to display"))),
"")</f>
        <v/>
      </c>
      <c r="C25" s="15"/>
      <c r="D25" s="11"/>
      <c r="E25" s="11"/>
    </row>
    <row r="26" spans="1:5" outlineLevel="1" x14ac:dyDescent="0.25">
      <c r="A26" s="11"/>
      <c r="B26" s="32" t="str" cm="1">
        <f t="array" ref="B26" xml:space="preserve">
IFERROR(
  INDEX(
    Table_DataRequests[DataRequest],
    _xlfn.AGGREGATE(15,3,
      (Table_DataRequests[IndicatorID]=$B$3)/(Table_DataRequests[IndicatorID]=$B$3)*(ROW(Table_DataRequests[IndicatorID])-ROW(Table_DataRequests[[#Headers],[IndicatorID]])),
      ROW(B26)-ROW(B$24) + N("For multiple outputs, index of which one to display"))),
"")</f>
        <v/>
      </c>
      <c r="C26" s="15"/>
      <c r="D26" s="11"/>
      <c r="E26" s="11"/>
    </row>
    <row r="27" spans="1:5" outlineLevel="1" x14ac:dyDescent="0.25">
      <c r="A27" s="11"/>
      <c r="B27" s="32" t="str" cm="1">
        <f t="array" ref="B27" xml:space="preserve">
IFERROR(
  INDEX(
    Table_DataRequests[DataRequest],
    _xlfn.AGGREGATE(15,3,
      (Table_DataRequests[IndicatorID]=$B$3)/(Table_DataRequests[IndicatorID]=$B$3)*(ROW(Table_DataRequests[IndicatorID])-ROW(Table_DataRequests[[#Headers],[IndicatorID]])),
      ROW(B27)-ROW(B$24) + N("For multiple outputs, index of which one to display"))),
"")</f>
        <v/>
      </c>
      <c r="C27" s="15"/>
      <c r="D27" s="11"/>
      <c r="E27" s="11"/>
    </row>
    <row r="28" spans="1:5" ht="15" customHeight="1" outlineLevel="1" x14ac:dyDescent="0.25">
      <c r="A28" s="11"/>
      <c r="B28" s="32" t="str" cm="1">
        <f t="array" ref="B28" xml:space="preserve">
IFERROR(
  INDEX(
    Table_DataRequests[DataRequest],
    _xlfn.AGGREGATE(15,3,
      (Table_DataRequests[IndicatorID]=$B$3)/(Table_DataRequests[IndicatorID]=$B$3)*(ROW(Table_DataRequests[IndicatorID])-ROW(Table_DataRequests[[#Headers],[IndicatorID]])),
      ROW(B28)-ROW(B$24) + N("For multiple outputs, index of which one to display"))),
"")</f>
        <v/>
      </c>
      <c r="C28" s="57"/>
      <c r="D28" s="11"/>
      <c r="E28" s="11"/>
    </row>
    <row r="29" spans="1:5" outlineLevel="1" x14ac:dyDescent="0.25">
      <c r="A29" s="11"/>
      <c r="B29" s="32" t="str" cm="1">
        <f t="array" ref="B29" xml:space="preserve">
IFERROR(
  INDEX(
    Table_DataRequests[DataRequest],
    _xlfn.AGGREGATE(15,3,
      (Table_DataRequests[IndicatorID]=$B$3)/(Table_DataRequests[IndicatorID]=$B$3)*(ROW(Table_DataRequests[IndicatorID])-ROW(Table_DataRequests[[#Headers],[IndicatorID]])),
      ROW(B29)-ROW(B$24) + N("For multiple outputs, index of which one to display"))),
"")</f>
        <v/>
      </c>
      <c r="C29" s="15"/>
      <c r="D29" s="11"/>
      <c r="E29" s="11"/>
    </row>
    <row r="30" spans="1:5" outlineLevel="1" x14ac:dyDescent="0.25">
      <c r="A30" s="11"/>
      <c r="B30" s="32" t="str" cm="1">
        <f t="array" ref="B30" xml:space="preserve">
IFERROR(
  INDEX(
    Table_DataRequests[DataRequest],
    _xlfn.AGGREGATE(15,3,
      (Table_DataRequests[IndicatorID]=$B$3)/(Table_DataRequests[IndicatorID]=$B$3)*(ROW(Table_DataRequests[IndicatorID])-ROW(Table_DataRequests[[#Headers],[IndicatorID]])),
      ROW(B30)-ROW(B$24) + N("For multiple outputs, index of which one to display"))),
"")</f>
        <v/>
      </c>
      <c r="C30" s="15"/>
      <c r="D30" s="11"/>
      <c r="E30" s="11"/>
    </row>
    <row r="31" spans="1:5" outlineLevel="1" x14ac:dyDescent="0.25">
      <c r="A31" s="11"/>
      <c r="B31" s="32" t="str" cm="1">
        <f t="array" ref="B31" xml:space="preserve">
IFERROR(
  INDEX(
    Table_DataRequests[DataRequest],
    _xlfn.AGGREGATE(15,3,
      (Table_DataRequests[IndicatorID]=$B$3)/(Table_DataRequests[IndicatorID]=$B$3)*(ROW(Table_DataRequests[IndicatorID])-ROW(Table_DataRequests[[#Headers],[IndicatorID]])),
      ROW(B31)-ROW(B$24) + N("For multiple outputs, index of which one to display"))),
"")</f>
        <v/>
      </c>
      <c r="C31" s="15"/>
      <c r="D31" s="11"/>
      <c r="E31" s="11"/>
    </row>
    <row r="32" spans="1:5" outlineLevel="1" x14ac:dyDescent="0.25">
      <c r="A32" s="11"/>
      <c r="B32" s="32" t="str" cm="1">
        <f t="array" ref="B32" xml:space="preserve">
IFERROR(
  INDEX(
    Table_DataRequests[DataRequest],
    _xlfn.AGGREGATE(15,3,
      (Table_DataRequests[IndicatorID]=$B$3)/(Table_DataRequests[IndicatorID]=$B$3)*(ROW(Table_DataRequests[IndicatorID])-ROW(Table_DataRequests[[#Headers],[IndicatorID]])),
      ROW(B32)-ROW(B$24) + N("For multiple outputs, index of which one to display"))),
"")</f>
        <v/>
      </c>
      <c r="C32" s="57"/>
      <c r="D32" s="11"/>
      <c r="E32" s="11"/>
    </row>
    <row r="33" spans="1:6" outlineLevel="1" x14ac:dyDescent="0.25">
      <c r="A33" s="11"/>
      <c r="B33" s="32" t="str" cm="1">
        <f t="array" ref="B33" xml:space="preserve">
IFERROR(
  INDEX(
    Table_DataRequests[DataRequest],
    _xlfn.AGGREGATE(15,3,
      (Table_DataRequests[IndicatorID]=$B$3)/(Table_DataRequests[IndicatorID]=$B$3)*(ROW(Table_DataRequests[IndicatorID])-ROW(Table_DataRequests[[#Headers],[IndicatorID]])),
      ROW(B33)-ROW(B$24) + N("For multiple outputs, index of which one to display"))),
"")</f>
        <v/>
      </c>
      <c r="C33" s="15"/>
      <c r="D33" s="11"/>
      <c r="E33" s="11"/>
    </row>
    <row r="34" spans="1:6" outlineLevel="1" x14ac:dyDescent="0.25">
      <c r="A34" s="11"/>
      <c r="B34" s="32" t="str" cm="1">
        <f t="array" ref="B34" xml:space="preserve">
IFERROR(
  INDEX(
    Table_DataRequests[DataRequest],
    _xlfn.AGGREGATE(15,3,
      (Table_DataRequests[IndicatorID]=$B$3)/(Table_DataRequests[IndicatorID]=$B$3)*(ROW(Table_DataRequests[IndicatorID])-ROW(Table_DataRequests[[#Headers],[IndicatorID]])),
      ROW(B34)-ROW(B$24) + N("For multiple outputs, index of which one to display"))),
"")</f>
        <v/>
      </c>
      <c r="C34" s="15"/>
      <c r="D34" s="11"/>
      <c r="E34" s="11"/>
    </row>
    <row r="35" spans="1:6" outlineLevel="1" x14ac:dyDescent="0.25">
      <c r="A35" s="11"/>
      <c r="B35" s="32" t="str" cm="1">
        <f t="array" ref="B35" xml:space="preserve">
IFERROR(
  INDEX(
    Table_DataRequests[DataRequest],
    _xlfn.AGGREGATE(15,3,
      (Table_DataRequests[IndicatorID]=$B$3)/(Table_DataRequests[IndicatorID]=$B$3)*(ROW(Table_DataRequests[IndicatorID])-ROW(Table_DataRequests[[#Headers],[IndicatorID]])),
      ROW(B35)-ROW(B$24) + N("For multiple outputs, index of which one to display"))),
"")</f>
        <v/>
      </c>
      <c r="C35" s="57"/>
      <c r="D35" s="11"/>
      <c r="E35" s="11"/>
    </row>
    <row r="36" spans="1:6" outlineLevel="1" x14ac:dyDescent="0.25">
      <c r="A36" s="11"/>
      <c r="B36" s="32" t="str" cm="1">
        <f t="array" ref="B36" xml:space="preserve">
IFERROR(
  INDEX(
    Table_DataRequests[DataRequest],
    _xlfn.AGGREGATE(15,3,
      (Table_DataRequests[IndicatorID]=$B$3)/(Table_DataRequests[IndicatorID]=$B$3)*(ROW(Table_DataRequests[IndicatorID])-ROW(Table_DataRequests[[#Headers],[IndicatorID]])),
      ROW(B36)-ROW(B$24) + N("For multiple outputs, index of which one to display"))),
"")</f>
        <v/>
      </c>
      <c r="C36" s="15"/>
      <c r="D36" s="11"/>
      <c r="E36" s="11"/>
    </row>
    <row r="37" spans="1:6" ht="20.25" thickBot="1" x14ac:dyDescent="0.35">
      <c r="A37" s="106" t="s">
        <v>153</v>
      </c>
      <c r="B37" s="106"/>
      <c r="C37" s="106"/>
      <c r="D37" s="106"/>
      <c r="E37" s="106"/>
    </row>
    <row r="38" spans="1:6" ht="15" customHeight="1" outlineLevel="1" thickTop="1" thickBot="1" x14ac:dyDescent="0.35">
      <c r="A38" s="95" t="s">
        <v>759</v>
      </c>
      <c r="B38" s="95"/>
      <c r="C38" s="95"/>
      <c r="D38" s="95"/>
      <c r="E38" s="95"/>
    </row>
    <row r="39" spans="1:6" ht="253.5" customHeight="1" outlineLevel="1" thickTop="1" x14ac:dyDescent="0.25">
      <c r="A39" s="45" t="e">
        <f xml:space="preserve">
IF(
  B39&lt;&gt;"",
  "Scoring Rationale",
  "")</f>
        <v>#N/A</v>
      </c>
      <c r="B39" s="110" t="e">
        <f>INDEX(Table_Indicators[ScoringRationale],MATCH($B$3,Table_Indicators[IndicatorID],0))</f>
        <v>#N/A</v>
      </c>
      <c r="C39" s="111"/>
      <c r="D39" s="111"/>
      <c r="E39" s="112"/>
    </row>
    <row r="40" spans="1:6" ht="18" outlineLevel="1" thickBot="1" x14ac:dyDescent="0.35">
      <c r="A40" s="95" t="s">
        <v>68</v>
      </c>
      <c r="B40" s="95"/>
      <c r="C40" s="95"/>
      <c r="D40" s="95"/>
      <c r="E40" s="95"/>
    </row>
    <row r="41" spans="1:6" ht="15.75" outlineLevel="1" thickTop="1" x14ac:dyDescent="0.25">
      <c r="A41" s="9" t="s">
        <v>42</v>
      </c>
      <c r="B41" s="118" t="e">
        <f xml:space="preserve">
INDEX(
  'Lookup Tables - DO NOT EDIT'!AT4:AT7,
  MATCH(B3,'Lookup Tables - DO NOT EDIT'!AS4:AS7,0))</f>
        <v>#N/A</v>
      </c>
      <c r="C41" s="119"/>
      <c r="D41" s="119"/>
      <c r="E41" s="120"/>
    </row>
    <row r="42" spans="1:6" ht="293.25" customHeight="1" outlineLevel="1" x14ac:dyDescent="0.25">
      <c r="A42" s="45" t="s">
        <v>43</v>
      </c>
      <c r="B42" s="103" t="e">
        <f xml:space="preserve">
INDEX(
  'Lookup Tables - DO NOT EDIT'!AQ4:AQ6,
  MATCH(
    INDEX(
      'Lookup Tables - DO NOT EDIT'!AT4:AT7,
      MATCH(B3,'Lookup Tables - DO NOT EDIT'!AS4:AS7,0)),
    'Lookup Tables - DO NOT EDIT'!AP4:AP6,0))</f>
        <v>#N/A</v>
      </c>
      <c r="C42" s="104"/>
      <c r="D42" s="104"/>
      <c r="E42" s="105"/>
    </row>
    <row r="43" spans="1:6" ht="18" outlineLevel="1" thickBot="1" x14ac:dyDescent="0.35">
      <c r="A43" s="95" t="s">
        <v>318</v>
      </c>
      <c r="B43" s="95"/>
      <c r="C43" s="95"/>
      <c r="D43" s="95"/>
      <c r="E43" s="95"/>
      <c r="F43" s="17"/>
    </row>
    <row r="44" spans="1:6" ht="15.75" outlineLevel="1" thickTop="1" x14ac:dyDescent="0.25">
      <c r="A44" s="46" t="s">
        <v>313</v>
      </c>
      <c r="B44" s="6" t="str" cm="1">
        <f t="array" ref="B44" xml:space="preserve">
IFERROR(
  INDEX(
    Table_BenchmarksToIndicators[BenchmarkID],
    SUMPRODUCT(
      (Table_BenchmarksToIndicators[IndicatorID]=$B$3)*
      (Table_BenchmarksToIndicators[ProposedOrActualBenchmark]="Actual")*
      (ROW(Table_BenchmarksToIndicators[BenchmarkID])-ROW(Table_BenchmarksToIndicators[[#Headers],[BenchmarkID]])))^(-1)^(-1)),
  "")</f>
        <v/>
      </c>
      <c r="C44"/>
      <c r="F44" s="17"/>
    </row>
    <row r="45" spans="1:6" outlineLevel="1" x14ac:dyDescent="0.25">
      <c r="A45" s="46" t="s">
        <v>760</v>
      </c>
      <c r="B45" s="6" t="str">
        <f xml:space="preserve">
IFERROR(
  INDEX(
    Table_Benchmarks[BenchmarkName],
    MATCH(
      $B$44,
      Table_Benchmarks[BenchmarkID],0)),
  "")</f>
        <v/>
      </c>
      <c r="C45"/>
      <c r="F45" s="17"/>
    </row>
    <row r="46" spans="1:6" ht="18" outlineLevel="1" thickBot="1" x14ac:dyDescent="0.35">
      <c r="A46" s="95" t="s">
        <v>69</v>
      </c>
      <c r="B46" s="95"/>
      <c r="C46" s="95"/>
      <c r="D46" s="95"/>
      <c r="E46" s="95"/>
      <c r="F46" s="17"/>
    </row>
    <row r="47" spans="1:6" ht="15.75" outlineLevel="1" thickTop="1" x14ac:dyDescent="0.25">
      <c r="A47" s="9" t="str">
        <f xml:space="preserve">
IF(
  A48&lt;&gt;"",
  "Input Name",
  "")</f>
        <v/>
      </c>
      <c r="B47" s="9" t="str">
        <f xml:space="preserve">
IF(
  A48&lt;&gt;"",
  "Input Description",
  "")</f>
        <v/>
      </c>
      <c r="C47" s="9" t="str">
        <f xml:space="preserve">
IF(
  A48&lt;&gt;"",
  "Unit",
  "")</f>
        <v/>
      </c>
      <c r="D47" s="9" t="str">
        <f xml:space="preserve">
IF(
  A48&lt;&gt;"",
  "Input Value",
  "")</f>
        <v/>
      </c>
      <c r="E47" s="9" t="str">
        <f xml:space="preserve">
IF(
  A48&lt;&gt;"",
  "Notes",
  "")</f>
        <v/>
      </c>
      <c r="F47" s="17"/>
    </row>
    <row r="48" spans="1:6" outlineLevel="1" x14ac:dyDescent="0.25">
      <c r="A48" s="6" t="str" cm="1">
        <f t="array" ref="A48" xml:space="preserve">
IFERROR(
  INDEX(
    Table_Inputs[InputVariable],
    _xlfn.AGGREGATE(15,3,
      (Table_Inputs[IndicatorID]=$B$3)/(Table_Inputs[IndicatorID]=$B$3)*(ROW(Table_Inputs[IndicatorID])-ROW(Table_Inputs[[#Headers],[IndicatorID]])),
      ROW(A48)-ROW(A$47) + N("For multiple outputs, index of which one to display"))),
"")</f>
        <v/>
      </c>
      <c r="B48" s="13" t="str" cm="1">
        <f t="array" ref="B48" xml:space="preserve">
IFERROR(
  INDEX(
    Table_Inputs[InputVariableDescription],
    _xlfn.AGGREGATE(15,3,
      (Table_Inputs[IndicatorID]=$B$3)/(Table_Inputs[IndicatorID]=$B$3)*(ROW(Table_Inputs[IndicatorID])-ROW(Table_Inputs[[#Headers],[IndicatorID]])),
      ROW(B48)-ROW(B$47) + N("For multiple outputs, index of which one to display"))),
"")</f>
        <v/>
      </c>
      <c r="C48" s="13" t="str" cm="1">
        <f t="array" ref="C48" xml:space="preserve">
IFERROR(
  INDEX(
    Table_Inputs[InputVariableUnit],
    _xlfn.AGGREGATE(15,3,
      (Table_Inputs[IndicatorID]=$B$3)/(Table_Inputs[IndicatorID]=$B$3)*(ROW(Table_Inputs[IndicatorID])-ROW(Table_Inputs[[#Headers],[IndicatorID]])),
      ROW(C48)-ROW(C$47) + N("For multiple outputs, index of which one to display"))),
"")</f>
        <v/>
      </c>
      <c r="D48" s="15"/>
      <c r="E48" s="11"/>
      <c r="F48" s="17"/>
    </row>
    <row r="49" spans="1:6" outlineLevel="1" x14ac:dyDescent="0.25">
      <c r="A49" s="6" t="str" cm="1">
        <f t="array" ref="A49" xml:space="preserve">
IFERROR(
  INDEX(
    Table_Inputs[InputVariable],
    _xlfn.AGGREGATE(15,3,
      (Table_Inputs[IndicatorID]=$B$3)/(Table_Inputs[IndicatorID]=$B$3)*(ROW(Table_Inputs[IndicatorID])-ROW(Table_Inputs[[#Headers],[IndicatorID]])),
      ROW(A49)-ROW(A$47) + N("For multiple outputs, index of which one to display"))),
"")</f>
        <v/>
      </c>
      <c r="B49" s="13" t="str" cm="1">
        <f t="array" ref="B49" xml:space="preserve">
IFERROR(
  INDEX(
    Table_Inputs[InputVariableDescription],
    _xlfn.AGGREGATE(15,3,
      (Table_Inputs[IndicatorID]=$B$3)/(Table_Inputs[IndicatorID]=$B$3)*(ROW(Table_Inputs[IndicatorID])-ROW(Table_Inputs[[#Headers],[IndicatorID]])),
      ROW(B49)-ROW(B$47) + N("For multiple outputs, index of which one to display"))),
"")</f>
        <v/>
      </c>
      <c r="C49" s="13" t="str" cm="1">
        <f t="array" ref="C49" xml:space="preserve">
IFERROR(
  INDEX(
    Table_Inputs[InputVariableUnit],
    _xlfn.AGGREGATE(15,3,
      (Table_Inputs[IndicatorID]=$B$3)/(Table_Inputs[IndicatorID]=$B$3)*(ROW(Table_Inputs[IndicatorID])-ROW(Table_Inputs[[#Headers],[IndicatorID]])),
      ROW(C49)-ROW(C$47) + N("For multiple outputs, index of which one to display"))),
"")</f>
        <v/>
      </c>
      <c r="D49" s="15"/>
      <c r="E49" s="11"/>
      <c r="F49" s="17"/>
    </row>
    <row r="50" spans="1:6" outlineLevel="1" x14ac:dyDescent="0.25">
      <c r="A50" s="6" t="str" cm="1">
        <f t="array" ref="A50" xml:space="preserve">
IFERROR(
  INDEX(
    Table_Inputs[InputVariable],
    _xlfn.AGGREGATE(15,3,
      (Table_Inputs[IndicatorID]=$B$3)/(Table_Inputs[IndicatorID]=$B$3)*(ROW(Table_Inputs[IndicatorID])-ROW(Table_Inputs[[#Headers],[IndicatorID]])),
      ROW(A50)-ROW(A$47) + N("For multiple outputs, index of which one to display"))),
"")</f>
        <v/>
      </c>
      <c r="B50" s="13" t="str" cm="1">
        <f t="array" ref="B50" xml:space="preserve">
IFERROR(
  INDEX(
    Table_Inputs[InputVariableDescription],
    _xlfn.AGGREGATE(15,3,
      (Table_Inputs[IndicatorID]=$B$3)/(Table_Inputs[IndicatorID]=$B$3)*(ROW(Table_Inputs[IndicatorID])-ROW(Table_Inputs[[#Headers],[IndicatorID]])),
      ROW(B50)-ROW(B$47) + N("For multiple outputs, index of which one to display"))),
"")</f>
        <v/>
      </c>
      <c r="C50" s="13" t="str" cm="1">
        <f t="array" ref="C50" xml:space="preserve">
IFERROR(
  INDEX(
    Table_Inputs[InputVariableUnit],
    _xlfn.AGGREGATE(15,3,
      (Table_Inputs[IndicatorID]=$B$3)/(Table_Inputs[IndicatorID]=$B$3)*(ROW(Table_Inputs[IndicatorID])-ROW(Table_Inputs[[#Headers],[IndicatorID]])),
      ROW(C50)-ROW(C$47) + N("For multiple outputs, index of which one to display"))),
"")</f>
        <v/>
      </c>
      <c r="D50" s="15"/>
      <c r="E50" s="11"/>
      <c r="F50" s="17"/>
    </row>
    <row r="51" spans="1:6" outlineLevel="1" x14ac:dyDescent="0.25">
      <c r="A51" s="6" t="str" cm="1">
        <f t="array" ref="A51" xml:space="preserve">
IFERROR(
  INDEX(
    Table_Inputs[InputVariable],
    _xlfn.AGGREGATE(15,3,
      (Table_Inputs[IndicatorID]=$B$3)/(Table_Inputs[IndicatorID]=$B$3)*(ROW(Table_Inputs[IndicatorID])-ROW(Table_Inputs[[#Headers],[IndicatorID]])),
      ROW(A51)-ROW(A$47) + N("For multiple outputs, index of which one to display"))),
"")</f>
        <v/>
      </c>
      <c r="B51" s="13" t="str" cm="1">
        <f t="array" ref="B51" xml:space="preserve">
IFERROR(
  INDEX(
    Table_Inputs[InputVariableDescription],
    _xlfn.AGGREGATE(15,3,
      (Table_Inputs[IndicatorID]=$B$3)/(Table_Inputs[IndicatorID]=$B$3)*(ROW(Table_Inputs[IndicatorID])-ROW(Table_Inputs[[#Headers],[IndicatorID]])),
      ROW(B51)-ROW(B$47) + N("For multiple outputs, index of which one to display"))),
"")</f>
        <v/>
      </c>
      <c r="C51" s="13" t="str" cm="1">
        <f t="array" ref="C51" xml:space="preserve">
IFERROR(
  INDEX(
    Table_Inputs[InputVariableUnit],
    _xlfn.AGGREGATE(15,3,
      (Table_Inputs[IndicatorID]=$B$3)/(Table_Inputs[IndicatorID]=$B$3)*(ROW(Table_Inputs[IndicatorID])-ROW(Table_Inputs[[#Headers],[IndicatorID]])),
      ROW(C51)-ROW(C$47) + N("For multiple outputs, index of which one to display"))),
"")</f>
        <v/>
      </c>
      <c r="D51" s="15"/>
      <c r="E51" s="11"/>
      <c r="F51" s="17"/>
    </row>
    <row r="52" spans="1:6" outlineLevel="1" x14ac:dyDescent="0.25">
      <c r="A52" s="6" t="str" cm="1">
        <f t="array" ref="A52" xml:space="preserve">
IFERROR(
  INDEX(
    Table_Inputs[InputVariable],
    _xlfn.AGGREGATE(15,3,
      (Table_Inputs[IndicatorID]=$B$3)/(Table_Inputs[IndicatorID]=$B$3)*(ROW(Table_Inputs[IndicatorID])-ROW(Table_Inputs[[#Headers],[IndicatorID]])),
      ROW(A52)-ROW(A$47) + N("For multiple outputs, index of which one to display"))),
"")</f>
        <v/>
      </c>
      <c r="B52" s="13" t="str" cm="1">
        <f t="array" ref="B52" xml:space="preserve">
IFERROR(
  INDEX(
    Table_Inputs[InputVariableDescription],
    _xlfn.AGGREGATE(15,3,
      (Table_Inputs[IndicatorID]=$B$3)/(Table_Inputs[IndicatorID]=$B$3)*(ROW(Table_Inputs[IndicatorID])-ROW(Table_Inputs[[#Headers],[IndicatorID]])),
      ROW(B52)-ROW(B$47) + N("For multiple outputs, index of which one to display"))),
"")</f>
        <v/>
      </c>
      <c r="C52" s="13" t="str" cm="1">
        <f t="array" ref="C52" xml:space="preserve">
IFERROR(
  INDEX(
    Table_Inputs[InputVariableUnit],
    _xlfn.AGGREGATE(15,3,
      (Table_Inputs[IndicatorID]=$B$3)/(Table_Inputs[IndicatorID]=$B$3)*(ROW(Table_Inputs[IndicatorID])-ROW(Table_Inputs[[#Headers],[IndicatorID]])),
      ROW(C52)-ROW(C$47) + N("For multiple outputs, index of which one to display"))),
"")</f>
        <v/>
      </c>
      <c r="D52" s="15"/>
      <c r="E52" s="11"/>
      <c r="F52" s="17"/>
    </row>
    <row r="53" spans="1:6" outlineLevel="1" x14ac:dyDescent="0.25">
      <c r="A53" s="6" t="str" cm="1">
        <f t="array" ref="A53" xml:space="preserve">
IFERROR(
  INDEX(
    Table_Inputs[InputVariable],
    _xlfn.AGGREGATE(15,3,
      (Table_Inputs[IndicatorID]=$B$3)/(Table_Inputs[IndicatorID]=$B$3)*(ROW(Table_Inputs[IndicatorID])-ROW(Table_Inputs[[#Headers],[IndicatorID]])),
      ROW(A53)-ROW(A$47) + N("For multiple outputs, index of which one to display"))),
"")</f>
        <v/>
      </c>
      <c r="B53" s="13" t="str" cm="1">
        <f t="array" ref="B53" xml:space="preserve">
IFERROR(
  INDEX(
    Table_Inputs[InputVariableDescription],
    _xlfn.AGGREGATE(15,3,
      (Table_Inputs[IndicatorID]=$B$3)/(Table_Inputs[IndicatorID]=$B$3)*(ROW(Table_Inputs[IndicatorID])-ROW(Table_Inputs[[#Headers],[IndicatorID]])),
      ROW(B53)-ROW(B$47) + N("For multiple outputs, index of which one to display"))),
"")</f>
        <v/>
      </c>
      <c r="C53" s="13" t="str" cm="1">
        <f t="array" ref="C53" xml:space="preserve">
IFERROR(
  INDEX(
    Table_Inputs[InputVariableUnit],
    _xlfn.AGGREGATE(15,3,
      (Table_Inputs[IndicatorID]=$B$3)/(Table_Inputs[IndicatorID]=$B$3)*(ROW(Table_Inputs[IndicatorID])-ROW(Table_Inputs[[#Headers],[IndicatorID]])),
      ROW(C53)-ROW(C$47) + N("For multiple outputs, index of which one to display"))),
"")</f>
        <v/>
      </c>
      <c r="D53" s="31"/>
      <c r="E53" s="11"/>
      <c r="F53" s="17"/>
    </row>
    <row r="54" spans="1:6" outlineLevel="1" x14ac:dyDescent="0.25">
      <c r="A54" s="6" t="str" cm="1">
        <f t="array" ref="A54" xml:space="preserve">
IFERROR(
  INDEX(
    Table_Inputs[InputVariable],
    _xlfn.AGGREGATE(15,3,
      (Table_Inputs[IndicatorID]=$B$3)/(Table_Inputs[IndicatorID]=$B$3)*(ROW(Table_Inputs[IndicatorID])-ROW(Table_Inputs[[#Headers],[IndicatorID]])),
      ROW(A54)-ROW(A$47) + N("For multiple outputs, index of which one to display"))),
"")</f>
        <v/>
      </c>
      <c r="B54" s="13" t="str" cm="1">
        <f t="array" ref="B54" xml:space="preserve">
IFERROR(
  INDEX(
    Table_Inputs[InputVariableDescription],
    _xlfn.AGGREGATE(15,3,
      (Table_Inputs[IndicatorID]=$B$3)/(Table_Inputs[IndicatorID]=$B$3)*(ROW(Table_Inputs[IndicatorID])-ROW(Table_Inputs[[#Headers],[IndicatorID]])),
      ROW(B54)-ROW(B$47) + N("For multiple outputs, index of which one to display"))),
"")</f>
        <v/>
      </c>
      <c r="C54" s="13" t="str" cm="1">
        <f t="array" ref="C54" xml:space="preserve">
IFERROR(
  INDEX(
    Table_Inputs[InputVariableUnit],
    _xlfn.AGGREGATE(15,3,
      (Table_Inputs[IndicatorID]=$B$3)/(Table_Inputs[IndicatorID]=$B$3)*(ROW(Table_Inputs[IndicatorID])-ROW(Table_Inputs[[#Headers],[IndicatorID]])),
      ROW(C54)-ROW(C$47) + N("For multiple outputs, index of which one to display"))),
"")</f>
        <v/>
      </c>
      <c r="D54" s="3"/>
      <c r="E54" s="11"/>
      <c r="F54" s="17"/>
    </row>
    <row r="55" spans="1:6" outlineLevel="1" x14ac:dyDescent="0.25">
      <c r="A55" s="6" t="str" cm="1">
        <f t="array" ref="A55" xml:space="preserve">
IFERROR(
  INDEX(
    Table_Inputs[InputVariable],
    _xlfn.AGGREGATE(15,3,
      (Table_Inputs[IndicatorID]=$B$3)/(Table_Inputs[IndicatorID]=$B$3)*(ROW(Table_Inputs[IndicatorID])-ROW(Table_Inputs[[#Headers],[IndicatorID]])),
      ROW(A55)-ROW(A$47) + N("For multiple outputs, index of which one to display"))),
"")</f>
        <v/>
      </c>
      <c r="B55" s="13" t="str" cm="1">
        <f t="array" ref="B55" xml:space="preserve">
IFERROR(
  INDEX(
    Table_Inputs[InputVariableDescription],
    _xlfn.AGGREGATE(15,3,
      (Table_Inputs[IndicatorID]=$B$3)/(Table_Inputs[IndicatorID]=$B$3)*(ROW(Table_Inputs[IndicatorID])-ROW(Table_Inputs[[#Headers],[IndicatorID]])),
      ROW(B55)-ROW(B$47) + N("For multiple outputs, index of which one to display"))),
"")</f>
        <v/>
      </c>
      <c r="C55" s="13" t="str" cm="1">
        <f t="array" ref="C55" xml:space="preserve">
IFERROR(
  INDEX(
    Table_Inputs[InputVariableUnit],
    _xlfn.AGGREGATE(15,3,
      (Table_Inputs[IndicatorID]=$B$3)/(Table_Inputs[IndicatorID]=$B$3)*(ROW(Table_Inputs[IndicatorID])-ROW(Table_Inputs[[#Headers],[IndicatorID]])),
      ROW(C55)-ROW(C$47) + N("For multiple outputs, index of which one to display"))),
"")</f>
        <v/>
      </c>
      <c r="D55" s="15"/>
      <c r="E55" s="11"/>
    </row>
    <row r="56" spans="1:6" outlineLevel="1" x14ac:dyDescent="0.25">
      <c r="A56" s="6" t="str" cm="1">
        <f t="array" ref="A56" xml:space="preserve">
IFERROR(
  INDEX(
    Table_Inputs[InputVariable],
    _xlfn.AGGREGATE(15,3,
      (Table_Inputs[IndicatorID]=$B$3)/(Table_Inputs[IndicatorID]=$B$3)*(ROW(Table_Inputs[IndicatorID])-ROW(Table_Inputs[[#Headers],[IndicatorID]])),
      ROW(A56)-ROW(A$47) + N("For multiple outputs, index of which one to display"))),
"")</f>
        <v/>
      </c>
      <c r="B56" s="13" t="str" cm="1">
        <f t="array" ref="B56" xml:space="preserve">
IFERROR(
  INDEX(
    Table_Inputs[InputVariableDescription],
    _xlfn.AGGREGATE(15,3,
      (Table_Inputs[IndicatorID]=$B$3)/(Table_Inputs[IndicatorID]=$B$3)*(ROW(Table_Inputs[IndicatorID])-ROW(Table_Inputs[[#Headers],[IndicatorID]])),
      ROW(B56)-ROW(B$47) + N("For multiple outputs, index of which one to display"))),
"")</f>
        <v/>
      </c>
      <c r="C56" s="13" t="str" cm="1">
        <f t="array" ref="C56" xml:space="preserve">
IFERROR(
  INDEX(
    Table_Inputs[InputVariableUnit],
    _xlfn.AGGREGATE(15,3,
      (Table_Inputs[IndicatorID]=$B$3)/(Table_Inputs[IndicatorID]=$B$3)*(ROW(Table_Inputs[IndicatorID])-ROW(Table_Inputs[[#Headers],[IndicatorID]])),
      ROW(C56)-ROW(C$47) + N("For multiple outputs, index of which one to display"))),
"")</f>
        <v/>
      </c>
      <c r="D56" s="15"/>
      <c r="E56" s="11"/>
    </row>
    <row r="57" spans="1:6" outlineLevel="1" x14ac:dyDescent="0.25">
      <c r="A57" s="6" t="str" cm="1">
        <f t="array" ref="A57" xml:space="preserve">
IFERROR(
  INDEX(
    Table_Inputs[InputVariable],
    _xlfn.AGGREGATE(15,3,
      (Table_Inputs[IndicatorID]=$B$3)/(Table_Inputs[IndicatorID]=$B$3)*(ROW(Table_Inputs[IndicatorID])-ROW(Table_Inputs[[#Headers],[IndicatorID]])),
      ROW(A57)-ROW(A$47) + N("For multiple outputs, index of which one to display"))),
"")</f>
        <v/>
      </c>
      <c r="B57" s="13" t="str" cm="1">
        <f t="array" ref="B57" xml:space="preserve">
IFERROR(
  INDEX(
    Table_Inputs[InputVariableDescription],
    _xlfn.AGGREGATE(15,3,
      (Table_Inputs[IndicatorID]=$B$3)/(Table_Inputs[IndicatorID]=$B$3)*(ROW(Table_Inputs[IndicatorID])-ROW(Table_Inputs[[#Headers],[IndicatorID]])),
      ROW(B57)-ROW(B$47) + N("For multiple outputs, index of which one to display"))),
"")</f>
        <v/>
      </c>
      <c r="C57" s="13" t="str" cm="1">
        <f t="array" ref="C57" xml:space="preserve">
IFERROR(
  INDEX(
    Table_Inputs[InputVariableUnit],
    _xlfn.AGGREGATE(15,3,
      (Table_Inputs[IndicatorID]=$B$3)/(Table_Inputs[IndicatorID]=$B$3)*(ROW(Table_Inputs[IndicatorID])-ROW(Table_Inputs[[#Headers],[IndicatorID]])),
      ROW(C57)-ROW(C$47) + N("For multiple outputs, index of which one to display"))),
"")</f>
        <v/>
      </c>
      <c r="D57" s="15"/>
      <c r="E57" s="11"/>
    </row>
    <row r="58" spans="1:6" outlineLevel="1" x14ac:dyDescent="0.25">
      <c r="A58" s="6" t="str" cm="1">
        <f t="array" ref="A58" xml:space="preserve">
IFERROR(
  INDEX(
    Table_Inputs[InputVariable],
    _xlfn.AGGREGATE(15,3,
      (Table_Inputs[IndicatorID]=$B$3)/(Table_Inputs[IndicatorID]=$B$3)*(ROW(Table_Inputs[IndicatorID])-ROW(Table_Inputs[[#Headers],[IndicatorID]])),
      ROW(A58)-ROW(A$47) + N("For multiple outputs, index of which one to display"))),
"")</f>
        <v/>
      </c>
      <c r="B58" s="13" t="str" cm="1">
        <f t="array" ref="B58" xml:space="preserve">
IFERROR(
  INDEX(
    Table_Inputs[InputVariableDescription],
    _xlfn.AGGREGATE(15,3,
      (Table_Inputs[IndicatorID]=$B$3)/(Table_Inputs[IndicatorID]=$B$3)*(ROW(Table_Inputs[IndicatorID])-ROW(Table_Inputs[[#Headers],[IndicatorID]])),
      ROW(B58)-ROW(B$47) + N("For multiple outputs, index of which one to display"))),
"")</f>
        <v/>
      </c>
      <c r="C58" s="13" t="str" cm="1">
        <f t="array" ref="C58" xml:space="preserve">
IFERROR(
  INDEX(
    Table_Inputs[InputVariableUnit],
    _xlfn.AGGREGATE(15,3,
      (Table_Inputs[IndicatorID]=$B$3)/(Table_Inputs[IndicatorID]=$B$3)*(ROW(Table_Inputs[IndicatorID])-ROW(Table_Inputs[[#Headers],[IndicatorID]])),
      ROW(C58)-ROW(C$47) + N("For multiple outputs, index of which one to display"))),
"")</f>
        <v/>
      </c>
      <c r="D58" s="15"/>
      <c r="E58" s="11"/>
    </row>
    <row r="59" spans="1:6" ht="15.75" customHeight="1" outlineLevel="1" x14ac:dyDescent="0.25">
      <c r="A59" s="6" t="str" cm="1">
        <f t="array" ref="A59" xml:space="preserve">
IFERROR(
  INDEX(
    Table_Inputs[InputVariable],
    _xlfn.AGGREGATE(15,3,
      (Table_Inputs[IndicatorID]=$B$3)/(Table_Inputs[IndicatorID]=$B$3)*(ROW(Table_Inputs[IndicatorID])-ROW(Table_Inputs[[#Headers],[IndicatorID]])),
      ROW(A59)-ROW(A$47) + N("For multiple outputs, index of which one to display"))),
"")</f>
        <v/>
      </c>
      <c r="B59" s="13" t="str" cm="1">
        <f t="array" ref="B59" xml:space="preserve">
IFERROR(
  INDEX(
    Table_Inputs[InputVariableDescription],
    _xlfn.AGGREGATE(15,3,
      (Table_Inputs[IndicatorID]=$B$3)/(Table_Inputs[IndicatorID]=$B$3)*(ROW(Table_Inputs[IndicatorID])-ROW(Table_Inputs[[#Headers],[IndicatorID]])),
      ROW(B59)-ROW(B$47) + N("For multiple outputs, index of which one to display"))),
"")</f>
        <v/>
      </c>
      <c r="C59" s="13" t="str" cm="1">
        <f t="array" ref="C59" xml:space="preserve">
IFERROR(
  INDEX(
    Table_Inputs[InputVariableUnit],
    _xlfn.AGGREGATE(15,3,
      (Table_Inputs[IndicatorID]=$B$3)/(Table_Inputs[IndicatorID]=$B$3)*(ROW(Table_Inputs[IndicatorID])-ROW(Table_Inputs[[#Headers],[IndicatorID]])),
      ROW(C59)-ROW(C$47) + N("For multiple outputs, index of which one to display"))),
"")</f>
        <v/>
      </c>
      <c r="D59" s="15"/>
      <c r="E59" s="11"/>
    </row>
    <row r="60" spans="1:6" ht="18" outlineLevel="1" thickBot="1" x14ac:dyDescent="0.35">
      <c r="A60" s="95" t="s">
        <v>70</v>
      </c>
      <c r="B60" s="95"/>
      <c r="C60" s="95"/>
      <c r="D60" s="95"/>
      <c r="E60" s="95"/>
    </row>
    <row r="61" spans="1:6" ht="15.75" outlineLevel="1" thickTop="1" x14ac:dyDescent="0.25">
      <c r="A61" s="9" t="str">
        <f xml:space="preserve">
IF(
  A62&lt;&gt;"",
  "Output Name",
  "")</f>
        <v/>
      </c>
      <c r="B61" s="9" t="str">
        <f xml:space="preserve">
IF(
  A62&lt;&gt;"",
  "Output Conditions",
  "")</f>
        <v/>
      </c>
      <c r="C61" s="9" t="str">
        <f xml:space="preserve">
IF(
  A62&lt;&gt;"",
  "Output Formula",
  "")</f>
        <v/>
      </c>
      <c r="D61" s="9" t="str">
        <f xml:space="preserve">
IF(
  A62&lt;&gt;"",
  "Output Weighting",
  "")</f>
        <v/>
      </c>
      <c r="E61" s="9" t="str">
        <f xml:space="preserve">
IF(
  A62&lt;&gt;"",
  "Output Value",
  "")</f>
        <v/>
      </c>
      <c r="F61" s="9" t="str">
        <f xml:space="preserve">
IF(
  A62&lt;&gt;"",
  "Notes",
  "")</f>
        <v/>
      </c>
    </row>
    <row r="62" spans="1:6" outlineLevel="1" x14ac:dyDescent="0.25">
      <c r="A62" s="14" t="str" cm="1">
        <f t="array" ref="A62" xml:space="preserve">
IFERROR(
  INDEX(
    Table_Outputs[OutputSubdimension],
    _xlfn.AGGREGATE(15,3,
      (Table_Outputs[IndicatorID]=$B$3)/(Table_Outputs[IndicatorID]=$B$3)*(ROW(Table_Outputs[IndicatorID])-ROW(Table_Outputs[[#Headers],[IndicatorID]])),
      ROW(A62)-ROW(A$61) + N("For multiple outputs, index of which one to display"))),
"")</f>
        <v/>
      </c>
      <c r="B62" s="25" t="str" cm="1">
        <f t="array" ref="B62" xml:space="preserve">
IFERROR(
  INDEX(
    Table_Outputs[OutputSubdimensionConditions],
    _xlfn.AGGREGATE(15,3,
      (Table_Outputs[IndicatorID]=$B$3)/(Table_Outputs[IndicatorID]=$B$3)*(ROW(Table_Outputs[IndicatorID])-ROW(Table_Outputs[[#Headers],[IndicatorID]])),
      ROW(B62)-ROW(B$61) + N("For multiple outputs, index of which one to display"))),
"")</f>
        <v/>
      </c>
      <c r="C62" s="14" t="str" cm="1">
        <f t="array" ref="C62" xml:space="preserve">
IFERROR(
  INDEX(
    Table_Outputs[OutputSubdimensionFormula],
    _xlfn.AGGREGATE(15,3,
      (Table_Outputs[IndicatorID]=$B$3)/(Table_Outputs[IndicatorID]=$B$3)*(ROW(Table_Outputs[IndicatorID])-ROW(Table_Outputs[[#Headers],[IndicatorID]])),
      ROW(C62)-ROW(C$61) + N("For multiple outputs, index of which one to display"))),
"")</f>
        <v/>
      </c>
      <c r="D62" s="43" t="str" cm="1">
        <f t="array" ref="D62" xml:space="preserve">
IFERROR(
  INDEX(
    Table_Outputs[OutputSubdimensionWeighting],
    _xlfn.AGGREGATE(15,3,
      (Table_Outputs[IndicatorID]=$B$3)/(Table_Outputs[IndicatorID]=$B$3)*(ROW(Table_Outputs[IndicatorID])-ROW(Table_Outputs[[#Headers],[IndicatorID]])),
      ROW(D62)-ROW(D$61) + N("For multiple outputs, index of which one to display"))),
"")</f>
        <v/>
      </c>
      <c r="E62" s="29"/>
      <c r="F62" s="11"/>
    </row>
    <row r="63" spans="1:6" outlineLevel="1" x14ac:dyDescent="0.25">
      <c r="A63" s="14" t="str" cm="1">
        <f t="array" ref="A63" xml:space="preserve">
IFERROR(
  INDEX(
    Table_Outputs[OutputSubdimension],
    _xlfn.AGGREGATE(15,3,
      (Table_Outputs[IndicatorID]=$B$3)/(Table_Outputs[IndicatorID]=$B$3)*(ROW(Table_Outputs[IndicatorID])-ROW(Table_Outputs[[#Headers],[IndicatorID]])),
      ROW(A63)-ROW(A$61) + N("For multiple outputs, index of which one to display"))),
"")</f>
        <v/>
      </c>
      <c r="B63" s="25" t="str" cm="1">
        <f t="array" ref="B63" xml:space="preserve">
IFERROR(
  INDEX(
    Table_Outputs[OutputSubdimensionConditions],
    _xlfn.AGGREGATE(15,3,
      (Table_Outputs[IndicatorID]=$B$3)/(Table_Outputs[IndicatorID]=$B$3)*(ROW(Table_Outputs[IndicatorID])-ROW(Table_Outputs[[#Headers],[IndicatorID]])),
      ROW(B63)-ROW(B$61) + N("For multiple outputs, index of which one to display"))),
"")</f>
        <v/>
      </c>
      <c r="C63" s="14" t="str" cm="1">
        <f t="array" ref="C63" xml:space="preserve">
IFERROR(
  INDEX(
    Table_Outputs[OutputSubdimensionFormula],
    _xlfn.AGGREGATE(15,3,
      (Table_Outputs[IndicatorID]=$B$3)/(Table_Outputs[IndicatorID]=$B$3)*(ROW(Table_Outputs[IndicatorID])-ROW(Table_Outputs[[#Headers],[IndicatorID]])),
      ROW(C63)-ROW(C$61) + N("For multiple outputs, index of which one to display"))),
"")</f>
        <v/>
      </c>
      <c r="D63" s="43" t="str" cm="1">
        <f t="array" ref="D63" xml:space="preserve">
IFERROR(
  INDEX(
    Table_Outputs[OutputSubdimensionWeighting],
    _xlfn.AGGREGATE(15,3,
      (Table_Outputs[IndicatorID]=$B$3)/(Table_Outputs[IndicatorID]=$B$3)*(ROW(Table_Outputs[IndicatorID])-ROW(Table_Outputs[[#Headers],[IndicatorID]])),
      ROW(D63)-ROW(D$61) + N("For multiple outputs, index of which one to display"))),
"")</f>
        <v/>
      </c>
      <c r="E63" s="29"/>
      <c r="F63" s="11"/>
    </row>
    <row r="64" spans="1:6" ht="15" customHeight="1" outlineLevel="1" x14ac:dyDescent="0.25">
      <c r="A64" s="14" t="str" cm="1">
        <f t="array" ref="A64" xml:space="preserve">
IFERROR(
  INDEX(
    Table_Outputs[OutputSubdimension],
    _xlfn.AGGREGATE(15,3,
      (Table_Outputs[IndicatorID]=$B$3)/(Table_Outputs[IndicatorID]=$B$3)*(ROW(Table_Outputs[IndicatorID])-ROW(Table_Outputs[[#Headers],[IndicatorID]])),
      ROW(A64)-ROW(A$61) + N("For multiple outputs, index of which one to display"))),
"")</f>
        <v/>
      </c>
      <c r="B64" s="25" t="str" cm="1">
        <f t="array" ref="B64" xml:space="preserve">
IFERROR(
  INDEX(
    Table_Outputs[OutputSubdimensionConditions],
    _xlfn.AGGREGATE(15,3,
      (Table_Outputs[IndicatorID]=$B$3)/(Table_Outputs[IndicatorID]=$B$3)*(ROW(Table_Outputs[IndicatorID])-ROW(Table_Outputs[[#Headers],[IndicatorID]])),
      ROW(B64)-ROW(B$61) + N("For multiple outputs, index of which one to display"))),
"")</f>
        <v/>
      </c>
      <c r="C64" s="14" t="str" cm="1">
        <f t="array" ref="C64" xml:space="preserve">
IFERROR(
  INDEX(
    Table_Outputs[OutputSubdimensionFormula],
    _xlfn.AGGREGATE(15,3,
      (Table_Outputs[IndicatorID]=$B$3)/(Table_Outputs[IndicatorID]=$B$3)*(ROW(Table_Outputs[IndicatorID])-ROW(Table_Outputs[[#Headers],[IndicatorID]])),
      ROW(C64)-ROW(C$61) + N("For multiple outputs, index of which one to display"))),
"")</f>
        <v/>
      </c>
      <c r="D64" s="43" t="str" cm="1">
        <f t="array" ref="D64" xml:space="preserve">
IFERROR(
  INDEX(
    Table_Outputs[OutputSubdimensionWeighting],
    _xlfn.AGGREGATE(15,3,
      (Table_Outputs[IndicatorID]=$B$3)/(Table_Outputs[IndicatorID]=$B$3)*(ROW(Table_Outputs[IndicatorID])-ROW(Table_Outputs[[#Headers],[IndicatorID]])),
      ROW(D64)-ROW(D$61) + N("For multiple outputs, index of which one to display"))),
"")</f>
        <v/>
      </c>
      <c r="E64" s="5"/>
      <c r="F64" s="11"/>
    </row>
    <row r="65" spans="1:8" outlineLevel="1" x14ac:dyDescent="0.25">
      <c r="A65" s="14" t="str" cm="1">
        <f t="array" ref="A65" xml:space="preserve">
IFERROR(
  INDEX(
    Table_Outputs[OutputSubdimension],
    _xlfn.AGGREGATE(15,3,
      (Table_Outputs[IndicatorID]=$B$3)/(Table_Outputs[IndicatorID]=$B$3)*(ROW(Table_Outputs[IndicatorID])-ROW(Table_Outputs[[#Headers],[IndicatorID]])),
      ROW(A65)-ROW(A$61) + N("For multiple outputs, index of which one to display"))),
"")</f>
        <v/>
      </c>
      <c r="B65" s="25" t="str" cm="1">
        <f t="array" ref="B65" xml:space="preserve">
IFERROR(
  INDEX(
    Table_Outputs[OutputSubdimensionConditions],
    _xlfn.AGGREGATE(15,3,
      (Table_Outputs[IndicatorID]=$B$3)/(Table_Outputs[IndicatorID]=$B$3)*(ROW(Table_Outputs[IndicatorID])-ROW(Table_Outputs[[#Headers],[IndicatorID]])),
      ROW(B65)-ROW(B$61) + N("For multiple outputs, index of which one to display"))),
"")</f>
        <v/>
      </c>
      <c r="C65" s="14" t="str" cm="1">
        <f t="array" ref="C65" xml:space="preserve">
IFERROR(
  INDEX(
    Table_Outputs[OutputSubdimensionFormula],
    _xlfn.AGGREGATE(15,3,
      (Table_Outputs[IndicatorID]=$B$3)/(Table_Outputs[IndicatorID]=$B$3)*(ROW(Table_Outputs[IndicatorID])-ROW(Table_Outputs[[#Headers],[IndicatorID]])),
      ROW(C65)-ROW(C$61) + N("For multiple outputs, index of which one to display"))),
"")</f>
        <v/>
      </c>
      <c r="D65" s="43" t="str" cm="1">
        <f t="array" ref="D65" xml:space="preserve">
IFERROR(
  INDEX(
    Table_Outputs[OutputSubdimensionWeighting],
    _xlfn.AGGREGATE(15,3,
      (Table_Outputs[IndicatorID]=$B$3)/(Table_Outputs[IndicatorID]=$B$3)*(ROW(Table_Outputs[IndicatorID])-ROW(Table_Outputs[[#Headers],[IndicatorID]])),
      ROW(D65)-ROW(D$61) + N("For multiple outputs, index of which one to display"))),
"")</f>
        <v/>
      </c>
      <c r="E65" s="5"/>
      <c r="F65" s="11"/>
    </row>
    <row r="66" spans="1:8" ht="20.25" thickBot="1" x14ac:dyDescent="0.35">
      <c r="A66" s="114" t="s">
        <v>154</v>
      </c>
      <c r="B66" s="114"/>
      <c r="C66" s="114"/>
      <c r="D66" s="114"/>
      <c r="E66" s="114"/>
      <c r="H66"/>
    </row>
    <row r="67" spans="1:8" ht="18.75" outlineLevel="1" thickTop="1" thickBot="1" x14ac:dyDescent="0.35">
      <c r="A67" s="95" t="s">
        <v>118</v>
      </c>
      <c r="B67" s="95"/>
      <c r="C67" s="95"/>
      <c r="D67" s="95"/>
      <c r="E67" s="95"/>
      <c r="H67"/>
    </row>
    <row r="68" spans="1:8" ht="15.75" outlineLevel="1" thickTop="1" x14ac:dyDescent="0.25">
      <c r="A68" s="51" t="s">
        <v>762</v>
      </c>
      <c r="B68" s="9" t="s">
        <v>763</v>
      </c>
      <c r="C68" s="9" t="s">
        <v>1</v>
      </c>
      <c r="D68" s="46" t="s">
        <v>764</v>
      </c>
      <c r="E68" s="46" t="s">
        <v>765</v>
      </c>
      <c r="F68" s="9" t="s">
        <v>756</v>
      </c>
      <c r="H68"/>
    </row>
    <row r="69" spans="1:8" outlineLevel="1" x14ac:dyDescent="0.25">
      <c r="A69" s="32" t="str" cm="1">
        <f t="array" ref="A69"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ROW(A69)-ROW(A$68) + N("For multiple outputs, index of which one to display"))),
"")</f>
        <v/>
      </c>
      <c r="B69" s="32" t="str" cm="1">
        <f t="array" ref="B69"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ROW(B69)-ROW(B$68) + N("For multiple outputs, index of which one to display"))),
"")</f>
        <v/>
      </c>
      <c r="C69" s="43" t="str" cm="1">
        <f t="array" ref="C69"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ROW(C69)-ROW(C$68) + N("For multiple outputs, index of which one to display"))),
"")</f>
        <v/>
      </c>
      <c r="D69" s="15"/>
      <c r="E69" s="16" t="str" cm="1">
        <f t="array" aca="1" ref="E69" ca="1" xml:space="preserve">
IFERROR(
  _xlfn.SWITCH(
    MATCH(
      1,
      EXACT(
        LEFT($D69,255),
        LEFT(
          OFFSET(
            Table_MaturityMatrixSubdimensions[[#Headers],[BasicOption0%]],
            MATCH(
              $B69,
              Table_MaturityMatrixSubdimensions[MatrixQuestion],
              0),
            0,1,5),
          255))*
      EXACT(
        MID($D69,256,255),
        MID(
          OFFSET(
            Table_MaturityMatrixSubdimensions[[#Headers],[BasicOption0%]],
            MATCH(
              $B69,
              Table_MaturityMatrixSubdimensions[MatrixQuestion],
              0),
            0,1,5),
        256,255)),
      0),
    1,0,
    2,0.25,
    3,0.5,
    4,0.75,
    5,1),
"")</f>
        <v/>
      </c>
      <c r="F69" s="11"/>
      <c r="H69"/>
    </row>
    <row r="70" spans="1:8" outlineLevel="1" x14ac:dyDescent="0.25">
      <c r="A70" s="32" t="str" cm="1">
        <f t="array" ref="A70"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ROW(A70)-ROW(A$68) + N("For multiple outputs, index of which one to display"))),
"")</f>
        <v/>
      </c>
      <c r="B70" s="32" t="str" cm="1">
        <f t="array" ref="B70"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ROW(B70)-ROW(B$68) + N("For multiple outputs, index of which one to display"))),
"")</f>
        <v/>
      </c>
      <c r="C70" s="43" t="str" cm="1">
        <f t="array" ref="C70"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ROW(C70)-ROW(C$68) + N("For multiple outputs, index of which one to display"))),
"")</f>
        <v/>
      </c>
      <c r="D70" s="15"/>
      <c r="E70" s="16" t="str" cm="1">
        <f t="array" aca="1" ref="E70" ca="1" xml:space="preserve">
IFERROR(
  _xlfn.SWITCH(
    MATCH(
      1,
      EXACT(
        LEFT($D70,255),
        LEFT(
          OFFSET(
            Table_MaturityMatrixSubdimensions[[#Headers],[BasicOption0%]],
            MATCH(
              $B70,
              Table_MaturityMatrixSubdimensions[MatrixQuestion],
              0),
            0,1,5),
          255))*
      EXACT(
        MID($D70,256,255),
        MID(
          OFFSET(
            Table_MaturityMatrixSubdimensions[[#Headers],[BasicOption0%]],
            MATCH(
              $B70,
              Table_MaturityMatrixSubdimensions[MatrixQuestion],
              0),
            0,1,5),
        256,255)),
      0),
    1,0,
    2,0.25,
    3,0.5,
    4,0.75,
    5,1),
"")</f>
        <v/>
      </c>
      <c r="F70" s="11"/>
      <c r="G70" s="7"/>
      <c r="H70"/>
    </row>
    <row r="71" spans="1:8" outlineLevel="1" x14ac:dyDescent="0.25">
      <c r="A71" s="32" t="str" cm="1">
        <f t="array" ref="A71"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ROW(A71)-ROW(A$68) + N("For multiple outputs, index of which one to display"))),
"")</f>
        <v/>
      </c>
      <c r="B71" s="32" t="str" cm="1">
        <f t="array" ref="B71"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ROW(B71)-ROW(B$68) + N("For multiple outputs, index of which one to display"))),
"")</f>
        <v/>
      </c>
      <c r="C71" s="43" t="str" cm="1">
        <f t="array" ref="C71"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ROW(C71)-ROW(C$68) + N("For multiple outputs, index of which one to display"))),
"")</f>
        <v/>
      </c>
      <c r="D71" s="15"/>
      <c r="E71" s="16" t="str" cm="1">
        <f t="array" aca="1" ref="E71" ca="1" xml:space="preserve">
IFERROR(
  _xlfn.SWITCH(
    MATCH(
      1,
      EXACT(
        LEFT($D71,255),
        LEFT(
          OFFSET(
            Table_MaturityMatrixSubdimensions[[#Headers],[BasicOption0%]],
            MATCH(
              $B71,
              Table_MaturityMatrixSubdimensions[MatrixQuestion],
              0),
            0,1,5),
          255))*
      EXACT(
        MID($D71,256,255),
        MID(
          OFFSET(
            Table_MaturityMatrixSubdimensions[[#Headers],[BasicOption0%]],
            MATCH(
              $B71,
              Table_MaturityMatrixSubdimensions[MatrixQuestion],
              0),
            0,1,5),
        256,255)),
      0),
    1,0,
    2,0.25,
    3,0.5,
    4,0.75,
    5,1),
"")</f>
        <v/>
      </c>
      <c r="F71" s="11"/>
      <c r="G71" s="7"/>
      <c r="H71"/>
    </row>
    <row r="72" spans="1:8" outlineLevel="1" x14ac:dyDescent="0.25">
      <c r="A72" s="32" t="str" cm="1">
        <f t="array" ref="A72"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ROW(A72)-ROW(A$68) + N("For multiple outputs, index of which one to display"))),
"")</f>
        <v/>
      </c>
      <c r="B72" s="32" t="str" cm="1">
        <f t="array" ref="B72"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ROW(B72)-ROW(B$68) + N("For multiple outputs, index of which one to display"))),
"")</f>
        <v/>
      </c>
      <c r="C72" s="43" t="str" cm="1">
        <f t="array" ref="C72"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ROW(C72)-ROW(C$68) + N("For multiple outputs, index of which one to display"))),
"")</f>
        <v/>
      </c>
      <c r="D72" s="15"/>
      <c r="E72" s="16" t="str" cm="1">
        <f t="array" aca="1" ref="E72" ca="1" xml:space="preserve">
IFERROR(
  _xlfn.SWITCH(
    MATCH(
      1,
      EXACT(
        LEFT($D72,255),
        LEFT(
          OFFSET(
            Table_MaturityMatrixSubdimensions[[#Headers],[BasicOption0%]],
            MATCH(
              $B72,
              Table_MaturityMatrixSubdimensions[MatrixQuestion],
              0),
            0,1,5),
          255))*
      EXACT(
        MID($D72,256,255),
        MID(
          OFFSET(
            Table_MaturityMatrixSubdimensions[[#Headers],[BasicOption0%]],
            MATCH(
              $B72,
              Table_MaturityMatrixSubdimensions[MatrixQuestion],
              0),
            0,1,5),
        256,255)),
      0),
    1,0,
    2,0.25,
    3,0.5,
    4,0.75,
    5,1),
"")</f>
        <v/>
      </c>
      <c r="F72" s="11"/>
      <c r="G72" s="7"/>
      <c r="H72"/>
    </row>
    <row r="73" spans="1:8" outlineLevel="1" x14ac:dyDescent="0.25">
      <c r="A73" s="32" t="str" cm="1">
        <f t="array" ref="A73"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ROW(A73)-ROW(A$68) + N("For multiple outputs, index of which one to display"))),
"")</f>
        <v/>
      </c>
      <c r="B73" s="32" t="str" cm="1">
        <f t="array" ref="B73"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ROW(B73)-ROW(B$68) + N("For multiple outputs, index of which one to display"))),
"")</f>
        <v/>
      </c>
      <c r="C73" s="43" t="str" cm="1">
        <f t="array" ref="C73"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ROW(C73)-ROW(C$68) + N("For multiple outputs, index of which one to display"))),
"")</f>
        <v/>
      </c>
      <c r="D73" s="15"/>
      <c r="E73" s="16" t="str" cm="1">
        <f t="array" aca="1" ref="E73" ca="1" xml:space="preserve">
IFERROR(
  _xlfn.SWITCH(
    MATCH(
      1,
      EXACT(
        LEFT($D73,255),
        LEFT(
          OFFSET(
            Table_MaturityMatrixSubdimensions[[#Headers],[BasicOption0%]],
            MATCH(
              $B73,
              Table_MaturityMatrixSubdimensions[MatrixQuestion],
              0),
            0,1,5),
          255))*
      EXACT(
        MID($D73,256,255),
        MID(
          OFFSET(
            Table_MaturityMatrixSubdimensions[[#Headers],[BasicOption0%]],
            MATCH(
              $B73,
              Table_MaturityMatrixSubdimensions[MatrixQuestion],
              0),
            0,1,5),
        256,255)),
      0),
    1,0,
    2,0.25,
    3,0.5,
    4,0.75,
    5,1),
"")</f>
        <v/>
      </c>
      <c r="F73" s="11"/>
      <c r="G73" s="7"/>
      <c r="H73"/>
    </row>
    <row r="74" spans="1:8" outlineLevel="1" x14ac:dyDescent="0.25">
      <c r="A74" s="32" t="str" cm="1">
        <f t="array" ref="A74"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ROW(A74)-ROW(A$68) + N("For multiple outputs, index of which one to display"))),
"")</f>
        <v/>
      </c>
      <c r="B74" s="32" t="str" cm="1">
        <f t="array" ref="B74"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ROW(B74)-ROW(B$68) + N("For multiple outputs, index of which one to display"))),
"")</f>
        <v/>
      </c>
      <c r="C74" s="43" t="str" cm="1">
        <f t="array" ref="C74"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ROW(C74)-ROW(C$68) + N("For multiple outputs, index of which one to display"))),
"")</f>
        <v/>
      </c>
      <c r="D74" s="15"/>
      <c r="E74" s="16" t="str" cm="1">
        <f t="array" aca="1" ref="E74" ca="1" xml:space="preserve">
IFERROR(
  _xlfn.SWITCH(
    MATCH(
      1,
      EXACT(
        LEFT($D74,255),
        LEFT(
          OFFSET(
            Table_MaturityMatrixSubdimensions[[#Headers],[BasicOption0%]],
            MATCH(
              $B74,
              Table_MaturityMatrixSubdimensions[MatrixQuestion],
              0),
            0,1,5),
          255))*
      EXACT(
        MID($D74,256,255),
        MID(
          OFFSET(
            Table_MaturityMatrixSubdimensions[[#Headers],[BasicOption0%]],
            MATCH(
              $B74,
              Table_MaturityMatrixSubdimensions[MatrixQuestion],
              0),
            0,1,5),
        256,255)),
      0),
    1,0,
    2,0.25,
    3,0.5,
    4,0.75,
    5,1),
"")</f>
        <v/>
      </c>
      <c r="F74" s="11"/>
      <c r="G74" s="7"/>
      <c r="H74"/>
    </row>
    <row r="75" spans="1:8" outlineLevel="1" x14ac:dyDescent="0.25">
      <c r="A75" s="32" t="str" cm="1">
        <f t="array" ref="A75"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ROW(A75)-ROW(A$68) + N("For multiple outputs, index of which one to display"))),
"")</f>
        <v/>
      </c>
      <c r="B75" s="32" t="str" cm="1">
        <f t="array" ref="B75"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ROW(B75)-ROW(B$68) + N("For multiple outputs, index of which one to display"))),
"")</f>
        <v/>
      </c>
      <c r="C75" s="43" t="str" cm="1">
        <f t="array" ref="C75"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ROW(C75)-ROW(C$68) + N("For multiple outputs, index of which one to display"))),
"")</f>
        <v/>
      </c>
      <c r="D75" s="15"/>
      <c r="E75" s="16" t="str" cm="1">
        <f t="array" aca="1" ref="E75" ca="1" xml:space="preserve">
IFERROR(
  _xlfn.SWITCH(
    MATCH(
      1,
      EXACT(
        LEFT($D75,255),
        LEFT(
          OFFSET(
            Table_MaturityMatrixSubdimensions[[#Headers],[BasicOption0%]],
            MATCH(
              $B75,
              Table_MaturityMatrixSubdimensions[MatrixQuestion],
              0),
            0,1,5),
          255))*
      EXACT(
        MID($D75,256,255),
        MID(
          OFFSET(
            Table_MaturityMatrixSubdimensions[[#Headers],[BasicOption0%]],
            MATCH(
              $B75,
              Table_MaturityMatrixSubdimensions[MatrixQuestion],
              0),
            0,1,5),
        256,255)),
      0),
    1,0,
    2,0.25,
    3,0.5,
    4,0.75,
    5,1),
"")</f>
        <v/>
      </c>
      <c r="F75" s="11"/>
      <c r="H75"/>
    </row>
    <row r="76" spans="1:8" outlineLevel="1" x14ac:dyDescent="0.25">
      <c r="A76" s="32" t="str" cm="1">
        <f t="array" ref="A76"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ROW(A76)-ROW(A$68) + N("For multiple outputs, index of which one to display"))),
"")</f>
        <v/>
      </c>
      <c r="B76" s="32" t="str" cm="1">
        <f t="array" ref="B76"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ROW(B76)-ROW(B$68) + N("For multiple outputs, index of which one to display"))),
"")</f>
        <v/>
      </c>
      <c r="C76" s="43" t="str" cm="1">
        <f t="array" ref="C76"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ROW(C76)-ROW(C$68) + N("For multiple outputs, index of which one to display"))),
"")</f>
        <v/>
      </c>
      <c r="D76" s="15"/>
      <c r="E76" s="16" t="str" cm="1">
        <f t="array" aca="1" ref="E76" ca="1" xml:space="preserve">
IFERROR(
  _xlfn.SWITCH(
    MATCH(
      1,
      EXACT(
        LEFT($D76,255),
        LEFT(
          OFFSET(
            Table_MaturityMatrixSubdimensions[[#Headers],[BasicOption0%]],
            MATCH(
              $B76,
              Table_MaturityMatrixSubdimensions[MatrixQuestion],
              0),
            0,1,5),
          255))*
      EXACT(
        MID($D76,256,255),
        MID(
          OFFSET(
            Table_MaturityMatrixSubdimensions[[#Headers],[BasicOption0%]],
            MATCH(
              $B76,
              Table_MaturityMatrixSubdimensions[MatrixQuestion],
              0),
            0,1,5),
        256,255)),
      0),
    1,0,
    2,0.25,
    3,0.5,
    4,0.75,
    5,1),
"")</f>
        <v/>
      </c>
      <c r="F76" s="11"/>
      <c r="H76"/>
    </row>
    <row r="77" spans="1:8" ht="15" customHeight="1" outlineLevel="1" x14ac:dyDescent="0.25">
      <c r="A77" s="32" t="str" cm="1">
        <f t="array" ref="A77"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ROW(A77)-ROW(A$68) + N("For multiple outputs, index of which one to display"))),
"")</f>
        <v/>
      </c>
      <c r="B77" s="32" t="str" cm="1">
        <f t="array" ref="B77"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ROW(B77)-ROW(B$68) + N("For multiple outputs, index of which one to display"))),
"")</f>
        <v/>
      </c>
      <c r="C77" s="43" t="str" cm="1">
        <f t="array" ref="C77"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ROW(C77)-ROW(C$68) + N("For multiple outputs, index of which one to display"))),
"")</f>
        <v/>
      </c>
      <c r="D77" s="15"/>
      <c r="E77" s="16" t="str" cm="1">
        <f t="array" aca="1" ref="E77" ca="1" xml:space="preserve">
IFERROR(
  _xlfn.SWITCH(
    MATCH(
      1,
      EXACT(
        LEFT($D77,255),
        LEFT(
          OFFSET(
            Table_MaturityMatrixSubdimensions[[#Headers],[BasicOption0%]],
            MATCH(
              $B77,
              Table_MaturityMatrixSubdimensions[MatrixQuestion],
              0),
            0,1,5),
          255))*
      EXACT(
        MID($D77,256,255),
        MID(
          OFFSET(
            Table_MaturityMatrixSubdimensions[[#Headers],[BasicOption0%]],
            MATCH(
              $B77,
              Table_MaturityMatrixSubdimensions[MatrixQuestion],
              0),
            0,1,5),
        256,255)),
      0),
    1,0,
    2,0.25,
    3,0.5,
    4,0.75,
    5,1),
"")</f>
        <v/>
      </c>
      <c r="F77" s="11"/>
      <c r="H77"/>
    </row>
    <row r="78" spans="1:8" outlineLevel="1" x14ac:dyDescent="0.25">
      <c r="A78" s="32" t="str" cm="1">
        <f t="array" ref="A78" xml:space="preserve">
IFERROR(
  INDEX(
    Table_MaturityMatrixSubdimensions[MatrixSubdimension],
    _xlfn.AGGREGATE(15,3,
      (Table_MaturityMatrixSubdimensions[IndicatorID]=$B$3)/(Table_MaturityMatrixSubdimensions[IndicatorID]=$B$3)*(ROW(Table_MaturityMatrixSubdimensions[IndicatorID])-ROW(Table_MaturityMatrixSubdimensions[[#Headers],[IndicatorID]])),
      ROW(A78)-ROW(A$68) + N("For multiple outputs, index of which one to display"))),
"")</f>
        <v/>
      </c>
      <c r="B78" s="32" t="str" cm="1">
        <f t="array" ref="B78" xml:space="preserve">
IFERROR(
  INDEX(
    Table_MaturityMatrixSubdimensions[MatrixQuestion],
    _xlfn.AGGREGATE(15,3,
      (Table_MaturityMatrixSubdimensions[IndicatorID]=$B$3)/(Table_MaturityMatrixSubdimensions[IndicatorID]=$B$3)*(ROW(Table_MaturityMatrixSubdimensions[IndicatorID])-ROW(Table_MaturityMatrixSubdimensions[[#Headers],[IndicatorID]])),
      ROW(B78)-ROW(B$68) + N("For multiple outputs, index of which one to display"))),
"")</f>
        <v/>
      </c>
      <c r="C78" s="43" t="str" cm="1">
        <f t="array" ref="C78" xml:space="preserve">
IFERROR(
  INDEX(
    Table_MaturityMatrixSubdimensions[MatrixSubdimensionWeighting],
    _xlfn.AGGREGATE(15,3,
      (Table_MaturityMatrixSubdimensions[IndicatorID]=$B$3)/(Table_MaturityMatrixSubdimensions[IndicatorID]=$B$3)*(ROW(Table_MaturityMatrixSubdimensions[IndicatorID])-ROW(Table_MaturityMatrixSubdimensions[[#Headers],[IndicatorID]])),
      ROW(C78)-ROW(C$68) + N("For multiple outputs, index of which one to display"))),
"")</f>
        <v/>
      </c>
      <c r="D78" s="15"/>
      <c r="E78" s="16" t="str" cm="1">
        <f t="array" aca="1" ref="E78" ca="1" xml:space="preserve">
IFERROR(
  _xlfn.SWITCH(
    MATCH(
      1,
      EXACT(
        LEFT($D78,255),
        LEFT(
          OFFSET(
            Table_MaturityMatrixSubdimensions[[#Headers],[BasicOption0%]],
            MATCH(
              $B78,
              Table_MaturityMatrixSubdimensions[MatrixQuestion],
              0),
            0,1,5),
          255))*
      EXACT(
        MID($D78,256,255),
        MID(
          OFFSET(
            Table_MaturityMatrixSubdimensions[[#Headers],[BasicOption0%]],
            MATCH(
              $B78,
              Table_MaturityMatrixSubdimensions[MatrixQuestion],
              0),
            0,1,5),
        256,255)),
      0),
    1,0,
    2,0.25,
    3,0.5,
    4,0.75,
    5,1),
"")</f>
        <v/>
      </c>
      <c r="F78" s="11"/>
      <c r="H78"/>
    </row>
    <row r="79" spans="1:8" ht="18" outlineLevel="1" thickBot="1" x14ac:dyDescent="0.35">
      <c r="A79" s="95" t="s">
        <v>744</v>
      </c>
      <c r="B79" s="95"/>
      <c r="C79" s="95"/>
      <c r="D79" s="95"/>
      <c r="E79" s="95"/>
      <c r="H79"/>
    </row>
    <row r="80" spans="1:8" ht="409.5" customHeight="1" outlineLevel="1" thickTop="1" x14ac:dyDescent="0.25">
      <c r="A80" s="9" t="str">
        <f xml:space="preserve">
IF(
  B80&lt;&gt;0,
  "Matrix Description",
  "")</f>
        <v>Matrix Description</v>
      </c>
      <c r="B80" s="115" t="str">
        <f xml:space="preserve">
IFERROR(
  INDEX(Table_Indicators[MatrixDescription],
    MATCH(
    $B$3,Table_Indicators[IndicatorID],0)),
  "")</f>
        <v/>
      </c>
      <c r="C80" s="116"/>
      <c r="D80" s="116"/>
      <c r="E80" s="117"/>
      <c r="H80"/>
    </row>
    <row r="81" spans="1:8" ht="20.25" thickBot="1" x14ac:dyDescent="0.35">
      <c r="A81" s="96" t="s">
        <v>743</v>
      </c>
      <c r="B81" s="96"/>
      <c r="C81" s="96"/>
      <c r="D81" s="96"/>
      <c r="E81" s="96"/>
      <c r="H81"/>
    </row>
    <row r="82" spans="1:8" ht="18.75" outlineLevel="1" thickTop="1" thickBot="1" x14ac:dyDescent="0.35">
      <c r="A82" s="95" t="s">
        <v>71</v>
      </c>
      <c r="B82" s="95"/>
      <c r="C82" s="95"/>
      <c r="D82" s="95"/>
      <c r="E82" s="95"/>
      <c r="H82"/>
    </row>
    <row r="83" spans="1:8" ht="94.5" customHeight="1" outlineLevel="1" thickTop="1" x14ac:dyDescent="0.25">
      <c r="A83" s="9" t="s">
        <v>753</v>
      </c>
      <c r="B83" s="107" t="e">
        <f>INDEX(Table_Indicators[ScoringConditions],MATCH($B$3,Table_Indicators[IndicatorID],0))</f>
        <v>#N/A</v>
      </c>
      <c r="C83" s="107"/>
      <c r="D83" s="107"/>
      <c r="E83" s="107"/>
      <c r="H83"/>
    </row>
    <row r="84" spans="1:8" outlineLevel="1" x14ac:dyDescent="0.25">
      <c r="A84" s="9" t="s">
        <v>754</v>
      </c>
      <c r="B84" s="108" t="e">
        <f>INDEX(Table_Indicators[ScoringFormula],MATCH($B$3,Table_Indicators[IndicatorID],0))</f>
        <v>#N/A</v>
      </c>
      <c r="C84" s="108"/>
      <c r="D84" s="2"/>
      <c r="H84"/>
    </row>
    <row r="85" spans="1:8" ht="18.75" outlineLevel="1" x14ac:dyDescent="0.25">
      <c r="A85" s="9" t="s">
        <v>33</v>
      </c>
      <c r="B85" s="113"/>
      <c r="C85" s="113"/>
      <c r="H85"/>
    </row>
    <row r="107" spans="3:8" x14ac:dyDescent="0.25">
      <c r="C107"/>
      <c r="H107"/>
    </row>
    <row r="108" spans="3:8" x14ac:dyDescent="0.25">
      <c r="C108"/>
      <c r="H108"/>
    </row>
    <row r="109" spans="3:8" x14ac:dyDescent="0.25">
      <c r="H109"/>
    </row>
    <row r="110" spans="3:8" x14ac:dyDescent="0.25">
      <c r="H110"/>
    </row>
    <row r="286" spans="3:8" x14ac:dyDescent="0.25">
      <c r="C286"/>
      <c r="H286"/>
    </row>
    <row r="287" spans="3:8" x14ac:dyDescent="0.25">
      <c r="C287"/>
      <c r="H287"/>
    </row>
    <row r="288" spans="3:8" x14ac:dyDescent="0.25">
      <c r="C288"/>
      <c r="H288"/>
    </row>
    <row r="289" spans="3:8" x14ac:dyDescent="0.25">
      <c r="C289"/>
      <c r="H289"/>
    </row>
  </sheetData>
  <mergeCells count="28">
    <mergeCell ref="B85:C85"/>
    <mergeCell ref="B41:E41"/>
    <mergeCell ref="A40:E40"/>
    <mergeCell ref="A10:E10"/>
    <mergeCell ref="A2:E2"/>
    <mergeCell ref="B15:E15"/>
    <mergeCell ref="B16:E16"/>
    <mergeCell ref="B39:E39"/>
    <mergeCell ref="A14:E14"/>
    <mergeCell ref="A38:E38"/>
    <mergeCell ref="A37:E37"/>
    <mergeCell ref="B6:E6"/>
    <mergeCell ref="B7:E9"/>
    <mergeCell ref="A7:A9"/>
    <mergeCell ref="A17:E17"/>
    <mergeCell ref="A1:E1"/>
    <mergeCell ref="B80:E80"/>
    <mergeCell ref="B83:E83"/>
    <mergeCell ref="B84:C84"/>
    <mergeCell ref="A43:E43"/>
    <mergeCell ref="B42:E42"/>
    <mergeCell ref="A79:E79"/>
    <mergeCell ref="A46:E46"/>
    <mergeCell ref="A60:E60"/>
    <mergeCell ref="A66:E66"/>
    <mergeCell ref="A67:E67"/>
    <mergeCell ref="A81:E81"/>
    <mergeCell ref="A82:E82"/>
  </mergeCells>
  <dataValidations count="1">
    <dataValidation type="list" allowBlank="1" showInputMessage="1" showErrorMessage="1" sqref="B3" xr:uid="{C76A63F9-C335-468A-B056-524C64CE4AC5}">
      <formula1>INDIRECT("Table_Indicators[IndicatorID]")</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3FBD06A-9E1B-4669-9D64-CBCD898F03F3}">
          <x14:formula1>
            <xm:f>OFFSET('Lookup Tables - DO NOT EDIT'!$E$3,MATCH($B69,'Lookup Tables - DO NOT EDIT'!$C$4:$C$138,0),0,1,5)</xm:f>
          </x14:formula1>
          <xm:sqref>D69:D78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4C242-1AA9-4837-A565-1D978906F189}">
  <sheetPr codeName="Sheet2">
    <tabColor rgb="FFFF0000"/>
  </sheetPr>
  <dimension ref="A1:E64"/>
  <sheetViews>
    <sheetView workbookViewId="0"/>
  </sheetViews>
  <sheetFormatPr defaultRowHeight="15" x14ac:dyDescent="0.25"/>
  <cols>
    <col min="1" max="1" width="33" bestFit="1" customWidth="1"/>
    <col min="2" max="2" width="59" customWidth="1"/>
    <col min="3" max="3" width="58" customWidth="1"/>
    <col min="4" max="4" width="60" bestFit="1" customWidth="1"/>
    <col min="5" max="5" width="46.7109375" bestFit="1" customWidth="1"/>
  </cols>
  <sheetData>
    <row r="1" spans="1:5" ht="18" thickBot="1" x14ac:dyDescent="0.35">
      <c r="A1" s="67" t="s">
        <v>318</v>
      </c>
      <c r="B1" s="67"/>
    </row>
    <row r="2" spans="1:5" ht="15.75" thickTop="1" x14ac:dyDescent="0.25">
      <c r="A2" s="68" t="s">
        <v>760</v>
      </c>
      <c r="B2" s="30"/>
    </row>
    <row r="3" spans="1:5" x14ac:dyDescent="0.25">
      <c r="A3" s="68" t="str">
        <f xml:space="preserve">
IF(
  B3&lt;&gt;0,
  "BenchmarkID",
  "")</f>
        <v>BenchmarkID</v>
      </c>
      <c r="B3" s="14" t="str">
        <f xml:space="preserve">
IFERROR(
  INDEX(
    Table_Benchmarks[BenchmarkID],
  MATCH(
    $B$2,
    Table_Benchmarks[BenchmarkName],
    0)),
  "")</f>
        <v/>
      </c>
    </row>
    <row r="4" spans="1:5" x14ac:dyDescent="0.25">
      <c r="A4" s="68" t="str">
        <f xml:space="preserve">
IF(
  B4&lt;&gt;0,
  "Benchmark Parameter",
  "")</f>
        <v>Benchmark Parameter</v>
      </c>
      <c r="B4" s="14" t="str">
        <f xml:space="preserve">
IFERROR(
  INDEX(
    Table_Benchmarks[BenchmarkParameter],
  MATCH(
    $B$2,
    Table_Benchmarks[BenchmarkName],
    0)),
  "")</f>
        <v/>
      </c>
    </row>
    <row r="5" spans="1:5" x14ac:dyDescent="0.25">
      <c r="A5" s="66" t="str">
        <f xml:space="preserve">
IF(
  B5&lt;&gt;0,
  "Benchmark Intensity Metric",
  "")</f>
        <v>Benchmark Intensity Metric</v>
      </c>
      <c r="B5" s="14" t="str">
        <f xml:space="preserve">
IFERROR(
  INDEX(
    Table_Benchmarks[BenchmarkIntensityMetric],
  MATCH(
    $B$2,
    Table_Benchmarks[BenchmarkName],
    0)),
  "")</f>
        <v/>
      </c>
    </row>
    <row r="6" spans="1:5" ht="20.25" thickBot="1" x14ac:dyDescent="0.3">
      <c r="A6" s="109" t="s">
        <v>766</v>
      </c>
      <c r="B6" s="109"/>
      <c r="C6" s="109"/>
      <c r="D6" s="109"/>
      <c r="E6" s="109"/>
    </row>
    <row r="7" spans="1:5" ht="15.75" thickTop="1" x14ac:dyDescent="0.25">
      <c r="A7" s="68" t="s">
        <v>776</v>
      </c>
      <c r="B7" s="68" t="s">
        <v>775</v>
      </c>
      <c r="C7" s="68" t="s">
        <v>50</v>
      </c>
      <c r="D7" s="68" t="s">
        <v>790</v>
      </c>
      <c r="E7" s="68" t="s">
        <v>771</v>
      </c>
    </row>
    <row r="8" spans="1:5" x14ac:dyDescent="0.25">
      <c r="A8" s="6" t="str">
        <f>IF(B8&lt;&gt;"","DE "&amp;$B$3&amp;"."&amp;(ROW(A8)-ROW(A$7)),"")</f>
        <v/>
      </c>
      <c r="B8" s="59"/>
      <c r="C8" s="25" t="str">
        <f xml:space="preserve">
IFERROR(
  INDEX(
    Table_References[Source],
    MATCH(
      D8,
      Table_References[ReferenceNumber],0)),
  "")</f>
        <v/>
      </c>
      <c r="D8" s="11"/>
      <c r="E8" s="11"/>
    </row>
    <row r="9" spans="1:5" x14ac:dyDescent="0.25">
      <c r="A9" s="6" t="str">
        <f t="shared" ref="A9:A13" si="0">IF(B9&lt;&gt;"","DE "&amp;$B$3&amp;"."&amp;(ROW(A9)-ROW(A$7)),"")</f>
        <v/>
      </c>
      <c r="B9" s="59"/>
      <c r="C9" s="25" t="str">
        <f xml:space="preserve">
IFERROR(
  INDEX(
    Table_References[Source],
    MATCH(
      D9,
      Table_References[ReferenceNumber],0)),
  "")</f>
        <v/>
      </c>
      <c r="D9" s="11"/>
      <c r="E9" s="11"/>
    </row>
    <row r="10" spans="1:5" x14ac:dyDescent="0.25">
      <c r="A10" s="6" t="str">
        <f t="shared" si="0"/>
        <v/>
      </c>
      <c r="B10" s="59"/>
      <c r="C10" s="25" t="str">
        <f xml:space="preserve">
IFERROR(
  INDEX(
    Table_References[Source],
    MATCH(
      D10,
      Table_References[ReferenceNumber],0)),
  "")</f>
        <v/>
      </c>
      <c r="D10" s="11"/>
      <c r="E10" s="11"/>
    </row>
    <row r="11" spans="1:5" x14ac:dyDescent="0.25">
      <c r="A11" s="6" t="str">
        <f>IF(B11&lt;&gt;"","DE "&amp;$B$3&amp;"."&amp;(ROW(A11)-ROW(A$7)),"")</f>
        <v/>
      </c>
      <c r="B11" s="59"/>
      <c r="C11" s="25" t="str">
        <f xml:space="preserve">
IFERROR(
  INDEX(
    Table_References[Source],
    MATCH(
      D11,
      Table_References[ReferenceNumber],0)),
  "")</f>
        <v/>
      </c>
      <c r="D11" s="11"/>
      <c r="E11" s="11"/>
    </row>
    <row r="12" spans="1:5" x14ac:dyDescent="0.25">
      <c r="A12" s="6" t="str">
        <f t="shared" si="0"/>
        <v/>
      </c>
      <c r="B12" s="59"/>
      <c r="C12" s="25" t="str">
        <f xml:space="preserve">
IFERROR(
  INDEX(
    Table_References[Source],
    MATCH(
      D12,
      Table_References[ReferenceNumber],0)),
  "")</f>
        <v/>
      </c>
      <c r="D12" s="11"/>
      <c r="E12" s="11"/>
    </row>
    <row r="13" spans="1:5" x14ac:dyDescent="0.25">
      <c r="A13" s="6" t="str">
        <f t="shared" si="0"/>
        <v/>
      </c>
      <c r="B13" s="59"/>
      <c r="C13" s="25" t="str">
        <f xml:space="preserve">
IFERROR(
  INDEX(
    Table_References[Source],
    MATCH(
      D13,
      Table_References[ReferenceNumber],0)),
  "")</f>
        <v/>
      </c>
      <c r="D13" s="11"/>
      <c r="E13" s="11"/>
    </row>
    <row r="15" spans="1:5" x14ac:dyDescent="0.25">
      <c r="A15" s="68" t="s">
        <v>776</v>
      </c>
      <c r="B15" s="68" t="s">
        <v>757</v>
      </c>
      <c r="C15" s="68" t="s">
        <v>758</v>
      </c>
      <c r="D15" s="68" t="s">
        <v>755</v>
      </c>
      <c r="E15" s="68" t="s">
        <v>756</v>
      </c>
    </row>
    <row r="16" spans="1:5" x14ac:dyDescent="0.25">
      <c r="A16" s="11"/>
      <c r="B16" s="56"/>
      <c r="C16" s="60"/>
      <c r="D16" s="11"/>
      <c r="E16" s="65"/>
    </row>
    <row r="17" spans="1:5" x14ac:dyDescent="0.25">
      <c r="A17" s="11"/>
      <c r="B17" s="56"/>
      <c r="C17" s="60"/>
      <c r="D17" s="11"/>
      <c r="E17" s="56"/>
    </row>
    <row r="18" spans="1:5" x14ac:dyDescent="0.25">
      <c r="A18" s="11"/>
      <c r="B18" s="56"/>
      <c r="C18" s="60"/>
      <c r="D18" s="11"/>
      <c r="E18" s="56"/>
    </row>
    <row r="19" spans="1:5" x14ac:dyDescent="0.25">
      <c r="A19" s="11"/>
      <c r="B19" s="56"/>
      <c r="C19" s="61"/>
      <c r="D19" s="11"/>
      <c r="E19" s="56"/>
    </row>
    <row r="20" spans="1:5" x14ac:dyDescent="0.25">
      <c r="A20" s="11"/>
      <c r="B20" s="56"/>
      <c r="C20" s="60"/>
      <c r="D20" s="11"/>
      <c r="E20" s="56"/>
    </row>
    <row r="21" spans="1:5" x14ac:dyDescent="0.25">
      <c r="A21" s="11"/>
      <c r="B21" s="56"/>
      <c r="C21" s="61"/>
      <c r="D21" s="11"/>
      <c r="E21" s="56"/>
    </row>
    <row r="22" spans="1:5" x14ac:dyDescent="0.25">
      <c r="A22" s="11"/>
      <c r="B22" s="62"/>
      <c r="C22" s="63"/>
      <c r="D22" s="11"/>
      <c r="E22" s="56"/>
    </row>
    <row r="23" spans="1:5" x14ac:dyDescent="0.25">
      <c r="A23" s="11"/>
      <c r="B23" s="56"/>
      <c r="C23" s="60"/>
      <c r="D23" s="11"/>
      <c r="E23" s="11"/>
    </row>
    <row r="24" spans="1:5" ht="20.25" thickBot="1" x14ac:dyDescent="0.3">
      <c r="A24" s="109" t="s">
        <v>792</v>
      </c>
      <c r="B24" s="109"/>
      <c r="C24" s="109"/>
      <c r="D24" s="109"/>
      <c r="E24" s="109"/>
    </row>
    <row r="25" spans="1:5" ht="15.75" thickTop="1" x14ac:dyDescent="0.25">
      <c r="A25" s="69" t="e">
        <f xml:space="preserve">
IF(#REF!&lt;&gt;
  "",
  "Input Description",
  "")</f>
        <v>#REF!</v>
      </c>
      <c r="B25" s="68" t="e">
        <f xml:space="preserve">
IF(#REF!&lt;&gt;
  "",
  "Input Value",
  "")</f>
        <v>#REF!</v>
      </c>
      <c r="C25" s="68" t="e">
        <f xml:space="preserve">
IF(#REF!&lt;&gt;
  "",
  "Unit",
  "")</f>
        <v>#REF!</v>
      </c>
      <c r="D25" s="68" t="e">
        <f xml:space="preserve">
IF(#REF!&lt;&gt;
  "",
  "Notes",
  "")</f>
        <v>#REF!</v>
      </c>
    </row>
    <row r="26" spans="1:5" x14ac:dyDescent="0.25">
      <c r="A26" s="65"/>
      <c r="B26" s="70"/>
      <c r="C26" s="11"/>
      <c r="D26" s="56"/>
    </row>
    <row r="27" spans="1:5" x14ac:dyDescent="0.25">
      <c r="A27" s="65"/>
      <c r="B27" s="71"/>
      <c r="C27" s="11"/>
      <c r="D27" s="56"/>
    </row>
    <row r="28" spans="1:5" x14ac:dyDescent="0.25">
      <c r="A28" s="65"/>
      <c r="B28" s="71"/>
      <c r="C28" s="11"/>
      <c r="D28" s="56"/>
    </row>
    <row r="29" spans="1:5" ht="20.25" thickBot="1" x14ac:dyDescent="0.3">
      <c r="A29" s="109" t="s">
        <v>793</v>
      </c>
      <c r="B29" s="109"/>
      <c r="C29" s="109"/>
      <c r="D29" s="109"/>
      <c r="E29" s="109"/>
    </row>
    <row r="30" spans="1:5" ht="15.75" thickTop="1" x14ac:dyDescent="0.25">
      <c r="A30" s="68" t="s">
        <v>778</v>
      </c>
      <c r="B30" s="68" t="s">
        <v>794</v>
      </c>
      <c r="C30" s="68" t="s">
        <v>795</v>
      </c>
    </row>
    <row r="31" spans="1:5" x14ac:dyDescent="0.25">
      <c r="A31" s="11">
        <v>2017</v>
      </c>
      <c r="B31" s="64"/>
      <c r="C31" s="3"/>
    </row>
    <row r="32" spans="1:5" x14ac:dyDescent="0.25">
      <c r="A32" s="11">
        <v>2018</v>
      </c>
      <c r="B32" s="64"/>
      <c r="C32" s="3"/>
    </row>
    <row r="33" spans="1:3" x14ac:dyDescent="0.25">
      <c r="A33" s="11">
        <v>2019</v>
      </c>
      <c r="B33" s="64"/>
      <c r="C33" s="3"/>
    </row>
    <row r="34" spans="1:3" x14ac:dyDescent="0.25">
      <c r="A34" s="11">
        <v>2020</v>
      </c>
      <c r="B34" s="64"/>
      <c r="C34" s="3"/>
    </row>
    <row r="35" spans="1:3" x14ac:dyDescent="0.25">
      <c r="A35" s="11">
        <v>2021</v>
      </c>
      <c r="B35" s="64"/>
      <c r="C35" s="3"/>
    </row>
    <row r="36" spans="1:3" x14ac:dyDescent="0.25">
      <c r="A36" s="11">
        <v>2022</v>
      </c>
      <c r="B36" s="64"/>
      <c r="C36" s="3"/>
    </row>
    <row r="37" spans="1:3" x14ac:dyDescent="0.25">
      <c r="A37" s="11">
        <v>2023</v>
      </c>
      <c r="B37" s="64"/>
      <c r="C37" s="3"/>
    </row>
    <row r="38" spans="1:3" x14ac:dyDescent="0.25">
      <c r="A38" s="11">
        <v>2024</v>
      </c>
      <c r="B38" s="64"/>
      <c r="C38" s="3"/>
    </row>
    <row r="39" spans="1:3" x14ac:dyDescent="0.25">
      <c r="A39" s="11">
        <v>2025</v>
      </c>
      <c r="B39" s="64"/>
      <c r="C39" s="3"/>
    </row>
    <row r="40" spans="1:3" x14ac:dyDescent="0.25">
      <c r="A40" s="11">
        <v>2026</v>
      </c>
      <c r="B40" s="64"/>
      <c r="C40" s="3"/>
    </row>
    <row r="41" spans="1:3" x14ac:dyDescent="0.25">
      <c r="A41" s="11">
        <v>2027</v>
      </c>
      <c r="B41" s="64"/>
      <c r="C41" s="3"/>
    </row>
    <row r="42" spans="1:3" x14ac:dyDescent="0.25">
      <c r="A42" s="11">
        <v>2028</v>
      </c>
      <c r="B42" s="64"/>
      <c r="C42" s="3"/>
    </row>
    <row r="43" spans="1:3" x14ac:dyDescent="0.25">
      <c r="A43" s="11">
        <v>2029</v>
      </c>
      <c r="B43" s="64"/>
      <c r="C43" s="3"/>
    </row>
    <row r="44" spans="1:3" x14ac:dyDescent="0.25">
      <c r="A44" s="11">
        <v>2030</v>
      </c>
      <c r="B44" s="64"/>
      <c r="C44" s="3"/>
    </row>
    <row r="45" spans="1:3" x14ac:dyDescent="0.25">
      <c r="A45" s="11">
        <v>2031</v>
      </c>
      <c r="B45" s="64"/>
      <c r="C45" s="3"/>
    </row>
    <row r="46" spans="1:3" x14ac:dyDescent="0.25">
      <c r="A46" s="11">
        <v>2032</v>
      </c>
      <c r="B46" s="64"/>
      <c r="C46" s="3"/>
    </row>
    <row r="47" spans="1:3" x14ac:dyDescent="0.25">
      <c r="A47" s="11">
        <v>2033</v>
      </c>
      <c r="B47" s="64"/>
      <c r="C47" s="3"/>
    </row>
    <row r="48" spans="1:3" x14ac:dyDescent="0.25">
      <c r="A48" s="11">
        <v>2034</v>
      </c>
      <c r="B48" s="64"/>
      <c r="C48" s="3"/>
    </row>
    <row r="49" spans="1:3" x14ac:dyDescent="0.25">
      <c r="A49" s="11">
        <v>2035</v>
      </c>
      <c r="B49" s="64"/>
      <c r="C49" s="3"/>
    </row>
    <row r="50" spans="1:3" x14ac:dyDescent="0.25">
      <c r="A50" s="11">
        <v>2036</v>
      </c>
      <c r="B50" s="64"/>
      <c r="C50" s="3"/>
    </row>
    <row r="51" spans="1:3" x14ac:dyDescent="0.25">
      <c r="A51" s="11">
        <v>2037</v>
      </c>
      <c r="B51" s="64"/>
      <c r="C51" s="3"/>
    </row>
    <row r="52" spans="1:3" x14ac:dyDescent="0.25">
      <c r="A52" s="11">
        <v>2038</v>
      </c>
      <c r="B52" s="64"/>
      <c r="C52" s="3"/>
    </row>
    <row r="53" spans="1:3" x14ac:dyDescent="0.25">
      <c r="A53" s="11">
        <v>2039</v>
      </c>
      <c r="B53" s="64"/>
      <c r="C53" s="3"/>
    </row>
    <row r="54" spans="1:3" x14ac:dyDescent="0.25">
      <c r="A54" s="11">
        <v>2040</v>
      </c>
      <c r="B54" s="64"/>
      <c r="C54" s="3"/>
    </row>
    <row r="55" spans="1:3" x14ac:dyDescent="0.25">
      <c r="A55" s="11">
        <v>2041</v>
      </c>
      <c r="B55" s="64"/>
      <c r="C55" s="3"/>
    </row>
    <row r="56" spans="1:3" x14ac:dyDescent="0.25">
      <c r="A56" s="11">
        <v>2042</v>
      </c>
      <c r="B56" s="64"/>
      <c r="C56" s="3"/>
    </row>
    <row r="57" spans="1:3" x14ac:dyDescent="0.25">
      <c r="A57" s="11">
        <v>2043</v>
      </c>
      <c r="B57" s="64"/>
      <c r="C57" s="3"/>
    </row>
    <row r="58" spans="1:3" x14ac:dyDescent="0.25">
      <c r="A58" s="11">
        <v>2044</v>
      </c>
      <c r="B58" s="64"/>
      <c r="C58" s="3"/>
    </row>
    <row r="59" spans="1:3" x14ac:dyDescent="0.25">
      <c r="A59" s="11">
        <v>2045</v>
      </c>
      <c r="B59" s="64"/>
      <c r="C59" s="3"/>
    </row>
    <row r="60" spans="1:3" x14ac:dyDescent="0.25">
      <c r="A60" s="11">
        <v>2046</v>
      </c>
      <c r="B60" s="64"/>
      <c r="C60" s="3"/>
    </row>
    <row r="61" spans="1:3" x14ac:dyDescent="0.25">
      <c r="A61" s="11">
        <v>2047</v>
      </c>
      <c r="B61" s="64"/>
      <c r="C61" s="3"/>
    </row>
    <row r="62" spans="1:3" x14ac:dyDescent="0.25">
      <c r="A62" s="11">
        <v>2048</v>
      </c>
      <c r="B62" s="64"/>
      <c r="C62" s="3"/>
    </row>
    <row r="63" spans="1:3" x14ac:dyDescent="0.25">
      <c r="A63" s="11">
        <v>2049</v>
      </c>
      <c r="B63" s="64"/>
      <c r="C63" s="3"/>
    </row>
    <row r="64" spans="1:3" x14ac:dyDescent="0.25">
      <c r="A64" s="11">
        <v>2050</v>
      </c>
      <c r="B64" s="64"/>
      <c r="C64" s="3"/>
    </row>
  </sheetData>
  <mergeCells count="3">
    <mergeCell ref="A29:E29"/>
    <mergeCell ref="A6:E6"/>
    <mergeCell ref="A24:E24"/>
  </mergeCells>
  <dataValidations count="1">
    <dataValidation type="list" allowBlank="1" showInputMessage="1" showErrorMessage="1" sqref="B2" xr:uid="{ABD6A7D3-A529-4238-8EC9-9D0D33D56B94}">
      <formula1>INDIRECT("Table_Benchmarks[BenchmarkTargetType]")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DE522-403B-4CD9-AA69-01DD1DBC625F}">
  <sheetPr codeName="Sheet26">
    <tabColor theme="1"/>
  </sheetPr>
  <dimension ref="A1:AT179"/>
  <sheetViews>
    <sheetView zoomScale="70" zoomScaleNormal="70" workbookViewId="0"/>
  </sheetViews>
  <sheetFormatPr defaultRowHeight="15" x14ac:dyDescent="0.25"/>
  <cols>
    <col min="1" max="1" width="17.28515625" bestFit="1" customWidth="1"/>
    <col min="2" max="2" width="28.140625" bestFit="1" customWidth="1"/>
    <col min="3" max="3" width="22.140625" bestFit="1" customWidth="1"/>
    <col min="4" max="4" width="39.7109375" bestFit="1" customWidth="1"/>
    <col min="5" max="5" width="22.5703125" bestFit="1" customWidth="1"/>
    <col min="6" max="6" width="28.28515625" bestFit="1" customWidth="1"/>
    <col min="7" max="7" width="29.28515625" bestFit="1" customWidth="1"/>
    <col min="8" max="8" width="32.85546875" bestFit="1" customWidth="1"/>
    <col min="9" max="9" width="40.7109375" bestFit="1" customWidth="1"/>
    <col min="10" max="10" width="12.85546875" customWidth="1"/>
    <col min="11" max="11" width="17.28515625" bestFit="1" customWidth="1"/>
    <col min="12" max="12" width="29.140625" bestFit="1" customWidth="1"/>
    <col min="13" max="13" width="41" bestFit="1" customWidth="1"/>
    <col min="14" max="14" width="38.5703125" bestFit="1" customWidth="1"/>
    <col min="15" max="15" width="41.7109375" bestFit="1" customWidth="1"/>
    <col min="17" max="17" width="17.28515625" bestFit="1" customWidth="1"/>
    <col min="18" max="18" width="20.28515625" bestFit="1" customWidth="1"/>
    <col min="19" max="19" width="33.5703125" bestFit="1" customWidth="1"/>
    <col min="20" max="20" width="25" bestFit="1" customWidth="1"/>
    <col min="22" max="22" width="15.42578125" bestFit="1" customWidth="1"/>
    <col min="23" max="23" width="17.28515625" bestFit="1" customWidth="1"/>
    <col min="24" max="24" width="21.5703125" bestFit="1" customWidth="1"/>
    <col min="25" max="26" width="34.5703125" bestFit="1" customWidth="1"/>
    <col min="27" max="27" width="34.28515625" bestFit="1" customWidth="1"/>
    <col min="28" max="28" width="36" bestFit="1" customWidth="1"/>
    <col min="29" max="29" width="26.7109375" bestFit="1" customWidth="1"/>
    <col min="30" max="30" width="23.5703125" bestFit="1" customWidth="1"/>
    <col min="31" max="31" width="24.42578125" bestFit="1" customWidth="1"/>
    <col min="32" max="32" width="25" bestFit="1" customWidth="1"/>
    <col min="33" max="33" width="26.28515625" bestFit="1" customWidth="1"/>
    <col min="34" max="34" width="23" bestFit="1" customWidth="1"/>
    <col min="35" max="35" width="25" bestFit="1" customWidth="1"/>
    <col min="36" max="36" width="17.28515625" bestFit="1" customWidth="1"/>
    <col min="37" max="37" width="28.28515625" bestFit="1" customWidth="1"/>
    <col min="39" max="39" width="17.28515625" bestFit="1" customWidth="1"/>
    <col min="40" max="40" width="20" bestFit="1" customWidth="1"/>
    <col min="42" max="42" width="10.5703125" bestFit="1" customWidth="1"/>
    <col min="43" max="43" width="15.85546875" bestFit="1" customWidth="1"/>
    <col min="45" max="45" width="17.28515625" bestFit="1" customWidth="1"/>
    <col min="46" max="46" width="10.5703125" bestFit="1" customWidth="1"/>
  </cols>
  <sheetData>
    <row r="1" spans="1:46" x14ac:dyDescent="0.25">
      <c r="A1" s="10" t="s">
        <v>319</v>
      </c>
    </row>
    <row r="2" spans="1:46" ht="20.25" thickBot="1" x14ac:dyDescent="0.35">
      <c r="A2" s="37" t="s">
        <v>767</v>
      </c>
      <c r="K2" s="37" t="s">
        <v>768</v>
      </c>
      <c r="Q2" s="37" t="s">
        <v>769</v>
      </c>
      <c r="V2" s="37" t="s">
        <v>466</v>
      </c>
      <c r="AM2" s="37" t="s">
        <v>463</v>
      </c>
      <c r="AP2" s="37" t="s">
        <v>68</v>
      </c>
      <c r="AS2" s="37" t="s">
        <v>745</v>
      </c>
    </row>
    <row r="3" spans="1:46" ht="15.75" thickTop="1" x14ac:dyDescent="0.25">
      <c r="A3" s="18" t="s">
        <v>0</v>
      </c>
      <c r="B3" s="18" t="s">
        <v>106</v>
      </c>
      <c r="C3" s="18" t="s">
        <v>107</v>
      </c>
      <c r="D3" s="18" t="s">
        <v>108</v>
      </c>
      <c r="E3" s="18" t="s">
        <v>110</v>
      </c>
      <c r="F3" s="18" t="s">
        <v>111</v>
      </c>
      <c r="G3" s="18" t="s">
        <v>112</v>
      </c>
      <c r="H3" s="18" t="s">
        <v>113</v>
      </c>
      <c r="I3" s="18" t="s">
        <v>114</v>
      </c>
      <c r="J3" s="18"/>
      <c r="K3" s="18" t="s">
        <v>0</v>
      </c>
      <c r="L3" s="18" t="s">
        <v>59</v>
      </c>
      <c r="M3" s="18" t="s">
        <v>58</v>
      </c>
      <c r="N3" s="18" t="s">
        <v>60</v>
      </c>
      <c r="O3" t="s">
        <v>87</v>
      </c>
      <c r="Q3" s="18" t="s">
        <v>0</v>
      </c>
      <c r="R3" s="18" t="s">
        <v>38</v>
      </c>
      <c r="S3" s="18" t="s">
        <v>39</v>
      </c>
      <c r="T3" s="18" t="s">
        <v>56</v>
      </c>
      <c r="V3" t="s">
        <v>3</v>
      </c>
      <c r="W3" t="s">
        <v>0</v>
      </c>
      <c r="X3" t="s">
        <v>2</v>
      </c>
      <c r="Y3" t="s">
        <v>29</v>
      </c>
      <c r="Z3" t="s">
        <v>40</v>
      </c>
      <c r="AA3" t="s">
        <v>468</v>
      </c>
      <c r="AB3" t="s">
        <v>381</v>
      </c>
      <c r="AC3" t="s">
        <v>469</v>
      </c>
      <c r="AD3" t="s">
        <v>98</v>
      </c>
      <c r="AE3" t="s">
        <v>51</v>
      </c>
      <c r="AF3" t="s">
        <v>41</v>
      </c>
      <c r="AG3" t="s">
        <v>61</v>
      </c>
      <c r="AH3" t="s">
        <v>67</v>
      </c>
      <c r="AI3" t="s">
        <v>119</v>
      </c>
      <c r="AJ3" t="s">
        <v>309</v>
      </c>
      <c r="AK3" t="s">
        <v>310</v>
      </c>
      <c r="AM3" s="35" t="s">
        <v>0</v>
      </c>
      <c r="AN3" s="36" t="s">
        <v>464</v>
      </c>
      <c r="AP3" t="s">
        <v>42</v>
      </c>
      <c r="AQ3" t="s">
        <v>43</v>
      </c>
      <c r="AS3" t="s">
        <v>0</v>
      </c>
      <c r="AT3" t="s">
        <v>42</v>
      </c>
    </row>
    <row r="4" spans="1:46" x14ac:dyDescent="0.25">
      <c r="A4" s="18" t="s">
        <v>331</v>
      </c>
      <c r="B4" s="18"/>
      <c r="C4" s="18" t="s">
        <v>616</v>
      </c>
      <c r="D4" s="26">
        <v>1</v>
      </c>
      <c r="E4" s="18" t="s">
        <v>304</v>
      </c>
      <c r="F4" s="18" t="s">
        <v>305</v>
      </c>
      <c r="G4" s="18" t="s">
        <v>306</v>
      </c>
      <c r="H4" s="18" t="s">
        <v>307</v>
      </c>
      <c r="I4" s="18" t="s">
        <v>308</v>
      </c>
      <c r="J4" s="20"/>
      <c r="K4" t="s">
        <v>320</v>
      </c>
      <c r="L4" t="s">
        <v>552</v>
      </c>
      <c r="M4" t="s">
        <v>554</v>
      </c>
      <c r="N4" t="s">
        <v>57</v>
      </c>
      <c r="O4" t="s">
        <v>551</v>
      </c>
      <c r="Q4" s="18" t="s">
        <v>320</v>
      </c>
      <c r="R4" s="18" t="s">
        <v>550</v>
      </c>
      <c r="S4" s="19" t="s">
        <v>559</v>
      </c>
      <c r="T4" s="18" t="s">
        <v>55</v>
      </c>
      <c r="V4" s="33" t="s">
        <v>4</v>
      </c>
      <c r="W4" s="33" t="s">
        <v>320</v>
      </c>
      <c r="X4" s="33" t="s">
        <v>382</v>
      </c>
      <c r="Y4" t="s">
        <v>385</v>
      </c>
      <c r="Z4" s="38" t="s">
        <v>470</v>
      </c>
      <c r="AA4" s="33" t="s">
        <v>383</v>
      </c>
      <c r="AB4" t="s">
        <v>384</v>
      </c>
      <c r="AC4" s="55" t="e">
        <f>Table_WeightingSelection[[#This Row],[IndicatorWeighting]]</f>
        <v>#DIV/0!</v>
      </c>
      <c r="AD4" s="33" t="s">
        <v>496</v>
      </c>
      <c r="AE4" s="41" t="s">
        <v>518</v>
      </c>
      <c r="AF4" s="38" t="s">
        <v>770</v>
      </c>
      <c r="AG4" s="38" t="s">
        <v>572</v>
      </c>
      <c r="AH4" s="40" t="s">
        <v>777</v>
      </c>
      <c r="AI4" s="39"/>
      <c r="AJ4" s="52" cm="1">
        <f t="array" aca="1" ref="AJ4"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4" s="53" t="e">
        <f ca="1">Table_Indicators[[#This Row],[FinalScore]]*Table_Indicators[[#This Row],[IndicatorWeighting]]</f>
        <v>#DIV/0!</v>
      </c>
      <c r="AM4" t="s">
        <v>320</v>
      </c>
      <c r="AN4" t="s">
        <v>325</v>
      </c>
      <c r="AP4" s="18" t="s">
        <v>47</v>
      </c>
      <c r="AQ4" s="20" t="s">
        <v>747</v>
      </c>
      <c r="AS4" t="s">
        <v>331</v>
      </c>
      <c r="AT4" t="s">
        <v>47</v>
      </c>
    </row>
    <row r="5" spans="1:46" x14ac:dyDescent="0.25">
      <c r="A5" s="18" t="s">
        <v>335</v>
      </c>
      <c r="B5" s="18"/>
      <c r="C5" s="18" t="s">
        <v>810</v>
      </c>
      <c r="D5" s="26">
        <v>1</v>
      </c>
      <c r="E5" s="18" t="s">
        <v>617</v>
      </c>
      <c r="F5" s="18" t="s">
        <v>618</v>
      </c>
      <c r="G5" s="18" t="s">
        <v>619</v>
      </c>
      <c r="H5" s="18" t="s">
        <v>620</v>
      </c>
      <c r="I5" s="18" t="s">
        <v>621</v>
      </c>
      <c r="J5" s="20"/>
      <c r="K5" t="s">
        <v>321</v>
      </c>
      <c r="L5" t="s">
        <v>552</v>
      </c>
      <c r="M5" t="s">
        <v>554</v>
      </c>
      <c r="N5" t="s">
        <v>57</v>
      </c>
      <c r="O5" t="s">
        <v>551</v>
      </c>
      <c r="Q5" s="18" t="s">
        <v>320</v>
      </c>
      <c r="R5" s="18" t="s">
        <v>554</v>
      </c>
      <c r="S5" s="18" t="s">
        <v>553</v>
      </c>
      <c r="T5" s="18" t="s">
        <v>55</v>
      </c>
      <c r="V5" s="33" t="s">
        <v>4</v>
      </c>
      <c r="W5" s="33" t="s">
        <v>321</v>
      </c>
      <c r="X5" t="s">
        <v>386</v>
      </c>
      <c r="Y5" t="s">
        <v>388</v>
      </c>
      <c r="Z5" s="38" t="s">
        <v>471</v>
      </c>
      <c r="AA5" s="33" t="s">
        <v>383</v>
      </c>
      <c r="AB5" t="s">
        <v>387</v>
      </c>
      <c r="AC5" s="55" t="e">
        <f>Table_WeightingSelection[[#This Row],[IndicatorWeighting]]</f>
        <v>#DIV/0!</v>
      </c>
      <c r="AD5" s="33" t="s">
        <v>496</v>
      </c>
      <c r="AE5" s="41" t="s">
        <v>519</v>
      </c>
      <c r="AF5" s="38" t="s">
        <v>738</v>
      </c>
      <c r="AG5" s="38" t="s">
        <v>570</v>
      </c>
      <c r="AH5" s="40" t="s">
        <v>777</v>
      </c>
      <c r="AI5" s="39"/>
      <c r="AJ5" s="53" cm="1">
        <f t="array" aca="1" ref="AJ5"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5" s="53" t="e">
        <f ca="1">Table_Indicators[[#This Row],[FinalScore]]*Table_Indicators[[#This Row],[IndicatorWeighting]]</f>
        <v>#DIV/0!</v>
      </c>
      <c r="AM5" t="s">
        <v>320</v>
      </c>
      <c r="AN5" t="s">
        <v>535</v>
      </c>
      <c r="AP5" s="18" t="s">
        <v>495</v>
      </c>
      <c r="AQ5" s="4" t="s">
        <v>748</v>
      </c>
      <c r="AS5" t="s">
        <v>335</v>
      </c>
      <c r="AT5" t="s">
        <v>47</v>
      </c>
    </row>
    <row r="6" spans="1:46" x14ac:dyDescent="0.25">
      <c r="A6" s="18" t="s">
        <v>338</v>
      </c>
      <c r="B6" s="18"/>
      <c r="C6" s="18" t="s">
        <v>622</v>
      </c>
      <c r="D6" s="26">
        <v>1</v>
      </c>
      <c r="E6" s="18" t="s">
        <v>623</v>
      </c>
      <c r="F6" s="18" t="s">
        <v>624</v>
      </c>
      <c r="G6" s="18" t="s">
        <v>625</v>
      </c>
      <c r="H6" s="18" t="s">
        <v>626</v>
      </c>
      <c r="I6" s="18" t="s">
        <v>627</v>
      </c>
      <c r="J6" s="20"/>
      <c r="K6" t="s">
        <v>322</v>
      </c>
      <c r="L6" t="s">
        <v>552</v>
      </c>
      <c r="M6" t="s">
        <v>554</v>
      </c>
      <c r="N6" t="s">
        <v>57</v>
      </c>
      <c r="O6" t="s">
        <v>551</v>
      </c>
      <c r="Q6" s="18" t="s">
        <v>320</v>
      </c>
      <c r="R6" s="18" t="s">
        <v>34</v>
      </c>
      <c r="S6" s="19" t="s">
        <v>555</v>
      </c>
      <c r="T6" s="18" t="s">
        <v>780</v>
      </c>
      <c r="V6" s="33" t="s">
        <v>4</v>
      </c>
      <c r="W6" s="33" t="s">
        <v>322</v>
      </c>
      <c r="X6" t="s">
        <v>389</v>
      </c>
      <c r="Y6" t="s">
        <v>391</v>
      </c>
      <c r="Z6" s="38" t="s">
        <v>472</v>
      </c>
      <c r="AA6" s="33" t="s">
        <v>383</v>
      </c>
      <c r="AB6" t="s">
        <v>390</v>
      </c>
      <c r="AC6" s="55" t="e">
        <f>Table_WeightingSelection[[#This Row],[IndicatorWeighting]]</f>
        <v>#DIV/0!</v>
      </c>
      <c r="AD6" s="33" t="s">
        <v>496</v>
      </c>
      <c r="AE6" s="41" t="s">
        <v>520</v>
      </c>
      <c r="AF6" s="38" t="s">
        <v>739</v>
      </c>
      <c r="AG6" s="38" t="s">
        <v>571</v>
      </c>
      <c r="AH6" s="40" t="s">
        <v>777</v>
      </c>
      <c r="AI6" s="39"/>
      <c r="AJ6" s="53" cm="1">
        <f t="array" aca="1" ref="AJ6"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6" s="53" t="e">
        <f ca="1">Table_Indicators[[#This Row],[FinalScore]]*Table_Indicators[[#This Row],[IndicatorWeighting]]</f>
        <v>#DIV/0!</v>
      </c>
      <c r="AM6" t="s">
        <v>320</v>
      </c>
      <c r="AN6" t="s">
        <v>536</v>
      </c>
      <c r="AP6" s="18" t="s">
        <v>48</v>
      </c>
      <c r="AQ6" s="20" t="s">
        <v>746</v>
      </c>
      <c r="AS6" t="s">
        <v>338</v>
      </c>
      <c r="AT6" s="18" t="s">
        <v>495</v>
      </c>
    </row>
    <row r="7" spans="1:46" x14ac:dyDescent="0.25">
      <c r="A7" s="18" t="s">
        <v>341</v>
      </c>
      <c r="B7" s="18"/>
      <c r="C7" s="18" t="s">
        <v>633</v>
      </c>
      <c r="D7" s="26" t="s">
        <v>635</v>
      </c>
      <c r="E7" s="18" t="s">
        <v>636</v>
      </c>
      <c r="F7" s="18" t="s">
        <v>97</v>
      </c>
      <c r="G7" s="18" t="s">
        <v>637</v>
      </c>
      <c r="H7" s="18" t="s">
        <v>97</v>
      </c>
      <c r="I7" s="18" t="s">
        <v>638</v>
      </c>
      <c r="J7" s="20"/>
      <c r="K7" t="s">
        <v>323</v>
      </c>
      <c r="L7" t="s">
        <v>72</v>
      </c>
      <c r="M7">
        <v>0.5</v>
      </c>
      <c r="N7" t="s">
        <v>573</v>
      </c>
      <c r="Q7" s="18" t="s">
        <v>320</v>
      </c>
      <c r="R7" s="18" t="s">
        <v>35</v>
      </c>
      <c r="S7" s="19" t="s">
        <v>556</v>
      </c>
      <c r="T7" s="18" t="s">
        <v>780</v>
      </c>
      <c r="V7" s="33" t="s">
        <v>4</v>
      </c>
      <c r="W7" s="33" t="s">
        <v>323</v>
      </c>
      <c r="X7" t="s">
        <v>26</v>
      </c>
      <c r="Y7" t="s">
        <v>393</v>
      </c>
      <c r="Z7" s="38" t="s">
        <v>473</v>
      </c>
      <c r="AA7" s="33" t="s">
        <v>392</v>
      </c>
      <c r="AB7" s="34">
        <v>0.02</v>
      </c>
      <c r="AC7" s="55">
        <f>Table_WeightingSelection[[#This Row],[IndicatorWeighting]]</f>
        <v>0.02</v>
      </c>
      <c r="AD7" s="33" t="s">
        <v>496</v>
      </c>
      <c r="AE7" s="33"/>
      <c r="AF7" s="38"/>
      <c r="AG7" s="4" t="s">
        <v>574</v>
      </c>
      <c r="AH7" s="40" t="s">
        <v>89</v>
      </c>
      <c r="AI7" s="39"/>
      <c r="AJ7" s="53" cm="1">
        <f t="array" aca="1" ref="AJ7"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7" s="53">
        <f ca="1">Table_Indicators[[#This Row],[FinalScore]]*Table_Indicators[[#This Row],[IndicatorWeighting]]</f>
        <v>0</v>
      </c>
      <c r="AM7" t="s">
        <v>320</v>
      </c>
      <c r="AN7" t="s">
        <v>772</v>
      </c>
      <c r="AS7" t="s">
        <v>344</v>
      </c>
      <c r="AT7" s="18" t="s">
        <v>48</v>
      </c>
    </row>
    <row r="8" spans="1:46" ht="75" x14ac:dyDescent="0.25">
      <c r="A8" s="18" t="s">
        <v>341</v>
      </c>
      <c r="B8" s="18"/>
      <c r="C8" s="18" t="s">
        <v>632</v>
      </c>
      <c r="D8" s="26" t="s">
        <v>635</v>
      </c>
      <c r="E8" s="18" t="s">
        <v>639</v>
      </c>
      <c r="F8" s="18" t="s">
        <v>97</v>
      </c>
      <c r="G8" s="18" t="s">
        <v>643</v>
      </c>
      <c r="H8" s="18" t="s">
        <v>97</v>
      </c>
      <c r="I8" s="18" t="s">
        <v>648</v>
      </c>
      <c r="J8" s="20"/>
      <c r="K8" t="s">
        <v>323</v>
      </c>
      <c r="L8" t="s">
        <v>73</v>
      </c>
      <c r="M8">
        <v>0.5</v>
      </c>
      <c r="N8" t="s">
        <v>88</v>
      </c>
      <c r="Q8" s="18" t="s">
        <v>320</v>
      </c>
      <c r="R8" s="18" t="s">
        <v>36</v>
      </c>
      <c r="S8" s="19" t="s">
        <v>557</v>
      </c>
      <c r="T8" s="18" t="s">
        <v>780</v>
      </c>
      <c r="V8" s="33" t="s">
        <v>4</v>
      </c>
      <c r="W8" s="33" t="s">
        <v>324</v>
      </c>
      <c r="X8" t="s">
        <v>394</v>
      </c>
      <c r="Y8" t="s">
        <v>30</v>
      </c>
      <c r="Z8" s="38" t="s">
        <v>474</v>
      </c>
      <c r="AA8" s="33" t="s">
        <v>392</v>
      </c>
      <c r="AB8" s="34">
        <v>0.01</v>
      </c>
      <c r="AC8" s="55">
        <f>Table_WeightingSelection[[#This Row],[IndicatorWeighting]]</f>
        <v>0.01</v>
      </c>
      <c r="AD8" s="33" t="s">
        <v>496</v>
      </c>
      <c r="AE8" s="33"/>
      <c r="AF8" s="38" t="s">
        <v>488</v>
      </c>
      <c r="AG8" s="20" t="s">
        <v>577</v>
      </c>
      <c r="AH8" s="73" t="s">
        <v>803</v>
      </c>
      <c r="AI8" s="39"/>
      <c r="AJ8" s="53" cm="1">
        <f t="array" aca="1" ref="AJ8"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8" s="53">
        <f ca="1">Table_Indicators[[#This Row],[FinalScore]]*Table_Indicators[[#This Row],[IndicatorWeighting]]</f>
        <v>0</v>
      </c>
      <c r="AM8" t="s">
        <v>320</v>
      </c>
      <c r="AN8" t="s">
        <v>532</v>
      </c>
    </row>
    <row r="9" spans="1:46" x14ac:dyDescent="0.25">
      <c r="A9" s="18" t="s">
        <v>341</v>
      </c>
      <c r="B9" s="18"/>
      <c r="C9" s="18" t="s">
        <v>631</v>
      </c>
      <c r="D9" s="26" t="s">
        <v>635</v>
      </c>
      <c r="E9" s="18" t="s">
        <v>640</v>
      </c>
      <c r="F9" s="18" t="s">
        <v>97</v>
      </c>
      <c r="G9" s="18" t="s">
        <v>644</v>
      </c>
      <c r="H9" s="18" t="s">
        <v>97</v>
      </c>
      <c r="I9" s="18" t="s">
        <v>649</v>
      </c>
      <c r="J9" s="20"/>
      <c r="K9" t="s">
        <v>324</v>
      </c>
      <c r="L9" t="s">
        <v>90</v>
      </c>
      <c r="M9" t="s">
        <v>105</v>
      </c>
      <c r="N9" t="s">
        <v>86</v>
      </c>
      <c r="O9" t="s">
        <v>575</v>
      </c>
      <c r="Q9" s="18" t="s">
        <v>320</v>
      </c>
      <c r="R9" s="18" t="s">
        <v>37</v>
      </c>
      <c r="S9" s="18" t="s">
        <v>558</v>
      </c>
      <c r="T9" s="18" t="s">
        <v>780</v>
      </c>
      <c r="V9" s="33" t="s">
        <v>17</v>
      </c>
      <c r="W9" s="33" t="s">
        <v>329</v>
      </c>
      <c r="X9" t="s">
        <v>395</v>
      </c>
      <c r="Y9" t="s">
        <v>396</v>
      </c>
      <c r="Z9" s="38" t="s">
        <v>475</v>
      </c>
      <c r="AA9" s="33" t="s">
        <v>383</v>
      </c>
      <c r="AB9" t="s">
        <v>813</v>
      </c>
      <c r="AC9" s="55" t="e">
        <f>Table_WeightingSelection[[#This Row],[IndicatorWeighting]]</f>
        <v>#DIV/0!</v>
      </c>
      <c r="AD9" s="33" t="s">
        <v>496</v>
      </c>
      <c r="AE9" s="41" t="s">
        <v>521</v>
      </c>
      <c r="AF9" s="38" t="s">
        <v>44</v>
      </c>
      <c r="AG9" s="38" t="s">
        <v>594</v>
      </c>
      <c r="AH9" s="39" t="s">
        <v>584</v>
      </c>
      <c r="AI9" s="39"/>
      <c r="AJ9" s="53" cm="1">
        <f t="array" aca="1" ref="AJ9"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9" s="53" t="e">
        <f ca="1">Table_Indicators[[#This Row],[FinalScore]]*Table_Indicators[[#This Row],[IndicatorWeighting]]</f>
        <v>#DIV/0!</v>
      </c>
      <c r="AM9" t="s">
        <v>320</v>
      </c>
      <c r="AN9" t="s">
        <v>774</v>
      </c>
    </row>
    <row r="10" spans="1:46" x14ac:dyDescent="0.25">
      <c r="A10" s="18" t="s">
        <v>341</v>
      </c>
      <c r="B10" s="18"/>
      <c r="C10" s="18" t="s">
        <v>630</v>
      </c>
      <c r="D10" s="26" t="s">
        <v>635</v>
      </c>
      <c r="E10" s="18" t="s">
        <v>641</v>
      </c>
      <c r="F10" s="18" t="s">
        <v>97</v>
      </c>
      <c r="G10" s="18" t="s">
        <v>645</v>
      </c>
      <c r="H10" s="18" t="s">
        <v>97</v>
      </c>
      <c r="I10" s="18" t="s">
        <v>650</v>
      </c>
      <c r="J10" s="20"/>
      <c r="K10" t="s">
        <v>324</v>
      </c>
      <c r="L10" t="s">
        <v>91</v>
      </c>
      <c r="M10" t="s">
        <v>104</v>
      </c>
      <c r="N10" t="s">
        <v>808</v>
      </c>
      <c r="O10" t="s">
        <v>576</v>
      </c>
      <c r="Q10" s="18" t="s">
        <v>321</v>
      </c>
      <c r="R10" s="18" t="s">
        <v>550</v>
      </c>
      <c r="S10" s="19" t="s">
        <v>560</v>
      </c>
      <c r="T10" s="18" t="s">
        <v>55</v>
      </c>
      <c r="V10" s="33" t="s">
        <v>17</v>
      </c>
      <c r="W10" s="33" t="s">
        <v>330</v>
      </c>
      <c r="X10" t="s">
        <v>397</v>
      </c>
      <c r="Y10" t="s">
        <v>398</v>
      </c>
      <c r="Z10" s="38" t="s">
        <v>476</v>
      </c>
      <c r="AA10" s="33" t="s">
        <v>383</v>
      </c>
      <c r="AB10" t="s">
        <v>830</v>
      </c>
      <c r="AC10" s="55" t="e">
        <f>Table_WeightingSelection[[#This Row],[IndicatorWeighting]]</f>
        <v>#DIV/0!</v>
      </c>
      <c r="AD10" s="33" t="s">
        <v>496</v>
      </c>
      <c r="AE10" s="41" t="s">
        <v>521</v>
      </c>
      <c r="AF10" s="38" t="s">
        <v>489</v>
      </c>
      <c r="AG10" s="38" t="s">
        <v>594</v>
      </c>
      <c r="AH10" s="39" t="s">
        <v>586</v>
      </c>
      <c r="AI10" s="39"/>
      <c r="AJ10" s="53" cm="1">
        <f t="array" aca="1" ref="AJ10"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10" s="53" t="e">
        <f ca="1">Table_Indicators[[#This Row],[FinalScore]]*Table_Indicators[[#This Row],[IndicatorWeighting]]</f>
        <v>#DIV/0!</v>
      </c>
      <c r="AM10" t="s">
        <v>320</v>
      </c>
      <c r="AN10" t="s">
        <v>773</v>
      </c>
      <c r="AP10" s="2"/>
    </row>
    <row r="11" spans="1:46" x14ac:dyDescent="0.25">
      <c r="A11" s="18" t="s">
        <v>341</v>
      </c>
      <c r="B11" s="18"/>
      <c r="C11" s="18" t="s">
        <v>628</v>
      </c>
      <c r="D11" s="26" t="s">
        <v>635</v>
      </c>
      <c r="E11" s="18" t="s">
        <v>642</v>
      </c>
      <c r="F11" s="18" t="s">
        <v>97</v>
      </c>
      <c r="G11" s="18" t="s">
        <v>646</v>
      </c>
      <c r="H11" s="18" t="s">
        <v>97</v>
      </c>
      <c r="I11" s="18" t="s">
        <v>651</v>
      </c>
      <c r="J11" s="18"/>
      <c r="K11" t="s">
        <v>329</v>
      </c>
      <c r="L11" t="s">
        <v>584</v>
      </c>
      <c r="M11">
        <v>1</v>
      </c>
      <c r="N11" t="s">
        <v>585</v>
      </c>
      <c r="Q11" s="18" t="s">
        <v>321</v>
      </c>
      <c r="R11" s="18" t="s">
        <v>554</v>
      </c>
      <c r="S11" s="18" t="s">
        <v>553</v>
      </c>
      <c r="T11" s="18" t="s">
        <v>55</v>
      </c>
      <c r="V11" s="33" t="s">
        <v>17</v>
      </c>
      <c r="W11" s="33" t="s">
        <v>331</v>
      </c>
      <c r="X11" t="s">
        <v>399</v>
      </c>
      <c r="Y11" t="s">
        <v>400</v>
      </c>
      <c r="Z11" s="38" t="s">
        <v>724</v>
      </c>
      <c r="AA11" s="33" t="s">
        <v>383</v>
      </c>
      <c r="AB11" t="s">
        <v>814</v>
      </c>
      <c r="AC11" s="55" t="e">
        <f>Table_WeightingSelection[[#This Row],[IndicatorWeighting]]</f>
        <v>#DIV/0!</v>
      </c>
      <c r="AD11" s="33" t="s">
        <v>497</v>
      </c>
      <c r="AE11" s="33"/>
      <c r="AF11" s="38"/>
      <c r="AG11" s="39"/>
      <c r="AH11" s="39"/>
      <c r="AI11" s="38" t="s">
        <v>493</v>
      </c>
      <c r="AJ11" s="53" cm="1">
        <f t="array" aca="1" ref="AJ11"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11" s="53" t="e">
        <f ca="1">Table_Indicators[[#This Row],[FinalScore]]*Table_Indicators[[#This Row],[IndicatorWeighting]]</f>
        <v>#DIV/0!</v>
      </c>
      <c r="AM11" t="s">
        <v>320</v>
      </c>
      <c r="AN11" t="s">
        <v>529</v>
      </c>
    </row>
    <row r="12" spans="1:46" x14ac:dyDescent="0.25">
      <c r="A12" s="18" t="s">
        <v>341</v>
      </c>
      <c r="B12" s="18"/>
      <c r="C12" s="20" t="s">
        <v>629</v>
      </c>
      <c r="D12" s="26" t="s">
        <v>634</v>
      </c>
      <c r="E12" s="18" t="s">
        <v>304</v>
      </c>
      <c r="F12" s="18" t="s">
        <v>97</v>
      </c>
      <c r="G12" s="18" t="s">
        <v>647</v>
      </c>
      <c r="H12" s="18" t="s">
        <v>97</v>
      </c>
      <c r="I12" s="18" t="s">
        <v>652</v>
      </c>
      <c r="J12" s="18"/>
      <c r="K12" t="s">
        <v>330</v>
      </c>
      <c r="L12" t="s">
        <v>586</v>
      </c>
      <c r="M12">
        <v>1</v>
      </c>
      <c r="N12" t="s">
        <v>587</v>
      </c>
      <c r="O12" t="s">
        <v>593</v>
      </c>
      <c r="Q12" s="18" t="s">
        <v>321</v>
      </c>
      <c r="R12" s="18" t="s">
        <v>34</v>
      </c>
      <c r="S12" s="19" t="s">
        <v>561</v>
      </c>
      <c r="T12" s="18" t="s">
        <v>54</v>
      </c>
      <c r="V12" s="33" t="s">
        <v>17</v>
      </c>
      <c r="W12" s="33" t="s">
        <v>333</v>
      </c>
      <c r="X12" t="s">
        <v>401</v>
      </c>
      <c r="Y12" t="s">
        <v>403</v>
      </c>
      <c r="Z12" s="38" t="s">
        <v>725</v>
      </c>
      <c r="AA12" s="33" t="s">
        <v>402</v>
      </c>
      <c r="AB12" t="s">
        <v>815</v>
      </c>
      <c r="AC12" s="55" t="e">
        <f>Table_WeightingSelection[[#This Row],[IndicatorWeighting]]</f>
        <v>#DIV/0!</v>
      </c>
      <c r="AD12" s="33" t="s">
        <v>496</v>
      </c>
      <c r="AE12" s="41" t="s">
        <v>522</v>
      </c>
      <c r="AF12" s="38"/>
      <c r="AG12" s="39" t="s">
        <v>713</v>
      </c>
      <c r="AH12" s="39" t="s">
        <v>615</v>
      </c>
      <c r="AI12" s="39"/>
      <c r="AJ12" s="53" cm="1">
        <f t="array" aca="1" ref="AJ12"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12" s="53" t="e">
        <f ca="1">Table_Indicators[[#This Row],[FinalScore]]*Table_Indicators[[#This Row],[IndicatorWeighting]]</f>
        <v>#DIV/0!</v>
      </c>
      <c r="AM12" t="s">
        <v>320</v>
      </c>
      <c r="AN12" t="s">
        <v>528</v>
      </c>
    </row>
    <row r="13" spans="1:46" x14ac:dyDescent="0.25">
      <c r="A13" s="18" t="s">
        <v>344</v>
      </c>
      <c r="B13" s="18"/>
      <c r="C13" s="18" t="s">
        <v>653</v>
      </c>
      <c r="D13" s="26">
        <v>1</v>
      </c>
      <c r="E13" s="18" t="s">
        <v>831</v>
      </c>
      <c r="F13" s="18" t="s">
        <v>832</v>
      </c>
      <c r="G13" s="18" t="s">
        <v>833</v>
      </c>
      <c r="H13" s="18" t="s">
        <v>834</v>
      </c>
      <c r="I13" s="18" t="s">
        <v>835</v>
      </c>
      <c r="J13" s="20"/>
      <c r="K13" t="s">
        <v>333</v>
      </c>
      <c r="L13" t="s">
        <v>603</v>
      </c>
      <c r="M13" t="s">
        <v>97</v>
      </c>
      <c r="N13" t="s">
        <v>605</v>
      </c>
      <c r="O13" t="s">
        <v>750</v>
      </c>
      <c r="Q13" s="18" t="s">
        <v>321</v>
      </c>
      <c r="R13" s="18" t="s">
        <v>35</v>
      </c>
      <c r="S13" s="19" t="s">
        <v>562</v>
      </c>
      <c r="T13" s="18" t="s">
        <v>54</v>
      </c>
      <c r="V13" s="33" t="s">
        <v>18</v>
      </c>
      <c r="W13" s="33" t="s">
        <v>335</v>
      </c>
      <c r="X13" t="s">
        <v>404</v>
      </c>
      <c r="Y13" t="s">
        <v>406</v>
      </c>
      <c r="Z13" s="38" t="s">
        <v>477</v>
      </c>
      <c r="AA13" s="33" t="s">
        <v>402</v>
      </c>
      <c r="AB13" t="s">
        <v>405</v>
      </c>
      <c r="AC13" s="55">
        <f>Table_WeightingSelection[[#This Row],[IndicatorWeighting]]</f>
        <v>0</v>
      </c>
      <c r="AD13" s="33" t="s">
        <v>497</v>
      </c>
      <c r="AE13" s="33"/>
      <c r="AF13" s="38"/>
      <c r="AG13" s="39"/>
      <c r="AH13" s="39"/>
      <c r="AI13" s="38" t="s">
        <v>499</v>
      </c>
      <c r="AJ13" s="53" cm="1">
        <f t="array" aca="1" ref="AJ13"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13" s="53">
        <f ca="1">Table_Indicators[[#This Row],[FinalScore]]*Table_Indicators[[#This Row],[IndicatorWeighting]]</f>
        <v>0</v>
      </c>
      <c r="AM13" t="s">
        <v>321</v>
      </c>
      <c r="AN13" t="s">
        <v>531</v>
      </c>
    </row>
    <row r="14" spans="1:46" x14ac:dyDescent="0.25">
      <c r="A14" s="18" t="s">
        <v>346</v>
      </c>
      <c r="B14" s="18"/>
      <c r="C14" s="18" t="s">
        <v>654</v>
      </c>
      <c r="D14" s="26">
        <v>0.2</v>
      </c>
      <c r="E14" s="18" t="s">
        <v>658</v>
      </c>
      <c r="F14" s="18" t="s">
        <v>661</v>
      </c>
      <c r="G14" s="18" t="s">
        <v>664</v>
      </c>
      <c r="H14" s="18" t="s">
        <v>667</v>
      </c>
      <c r="I14" s="18" t="s">
        <v>669</v>
      </c>
      <c r="J14" s="18"/>
      <c r="K14" t="s">
        <v>333</v>
      </c>
      <c r="L14" t="s">
        <v>604</v>
      </c>
      <c r="M14" t="s">
        <v>97</v>
      </c>
      <c r="N14" t="s">
        <v>606</v>
      </c>
      <c r="O14" t="s">
        <v>613</v>
      </c>
      <c r="Q14" s="18" t="s">
        <v>321</v>
      </c>
      <c r="R14" s="18" t="s">
        <v>36</v>
      </c>
      <c r="S14" s="19" t="s">
        <v>563</v>
      </c>
      <c r="T14" s="18" t="s">
        <v>54</v>
      </c>
      <c r="V14" s="33" t="s">
        <v>18</v>
      </c>
      <c r="W14" s="33" t="s">
        <v>338</v>
      </c>
      <c r="X14" t="s">
        <v>407</v>
      </c>
      <c r="Y14" t="s">
        <v>408</v>
      </c>
      <c r="Z14" s="38" t="s">
        <v>478</v>
      </c>
      <c r="AA14" s="33" t="s">
        <v>402</v>
      </c>
      <c r="AB14" t="s">
        <v>405</v>
      </c>
      <c r="AC14" s="55">
        <f>Table_WeightingSelection[[#This Row],[IndicatorWeighting]]</f>
        <v>0</v>
      </c>
      <c r="AD14" s="33" t="s">
        <v>497</v>
      </c>
      <c r="AE14" s="33"/>
      <c r="AF14" s="38"/>
      <c r="AG14" s="39"/>
      <c r="AH14" s="39"/>
      <c r="AI14" s="38" t="s">
        <v>498</v>
      </c>
      <c r="AJ14" s="53" cm="1">
        <f t="array" aca="1" ref="AJ14"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14" s="53">
        <f ca="1">Table_Indicators[[#This Row],[FinalScore]]*Table_Indicators[[#This Row],[IndicatorWeighting]]</f>
        <v>0</v>
      </c>
      <c r="AM14" t="s">
        <v>321</v>
      </c>
      <c r="AN14" t="s">
        <v>537</v>
      </c>
    </row>
    <row r="15" spans="1:46" x14ac:dyDescent="0.25">
      <c r="A15" s="18" t="s">
        <v>346</v>
      </c>
      <c r="B15" s="18"/>
      <c r="C15" s="18" t="s">
        <v>655</v>
      </c>
      <c r="D15" s="26">
        <v>0.2</v>
      </c>
      <c r="E15" s="18" t="s">
        <v>659</v>
      </c>
      <c r="F15" s="18" t="s">
        <v>662</v>
      </c>
      <c r="G15" s="18" t="s">
        <v>665</v>
      </c>
      <c r="H15" s="18" t="s">
        <v>97</v>
      </c>
      <c r="I15" s="18" t="s">
        <v>670</v>
      </c>
      <c r="J15" s="18"/>
      <c r="K15" t="s">
        <v>343</v>
      </c>
      <c r="L15" t="s">
        <v>601</v>
      </c>
      <c r="M15">
        <v>1</v>
      </c>
      <c r="N15" t="s">
        <v>600</v>
      </c>
      <c r="Q15" s="18" t="s">
        <v>321</v>
      </c>
      <c r="R15" s="18" t="s">
        <v>37</v>
      </c>
      <c r="S15" s="18" t="s">
        <v>564</v>
      </c>
      <c r="T15" s="18" t="s">
        <v>54</v>
      </c>
      <c r="V15" s="33" t="s">
        <v>19</v>
      </c>
      <c r="W15" s="33" t="s">
        <v>341</v>
      </c>
      <c r="X15" t="s">
        <v>409</v>
      </c>
      <c r="Y15" t="s">
        <v>411</v>
      </c>
      <c r="Z15" s="38" t="s">
        <v>726</v>
      </c>
      <c r="AA15" s="33" t="s">
        <v>383</v>
      </c>
      <c r="AB15" t="s">
        <v>410</v>
      </c>
      <c r="AC15" s="55">
        <f>Table_WeightingSelection[[#This Row],[IndicatorWeighting]]</f>
        <v>0</v>
      </c>
      <c r="AD15" s="33" t="s">
        <v>497</v>
      </c>
      <c r="AE15" s="33"/>
      <c r="AF15" s="38" t="s">
        <v>740</v>
      </c>
      <c r="AG15" s="39"/>
      <c r="AH15" s="39"/>
      <c r="AI15" s="38" t="s">
        <v>752</v>
      </c>
      <c r="AJ15" s="53" cm="1">
        <f t="array" aca="1" ref="AJ15"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15" s="53">
        <f ca="1">Table_Indicators[[#This Row],[FinalScore]]*Table_Indicators[[#This Row],[IndicatorWeighting]]</f>
        <v>0</v>
      </c>
      <c r="AM15" t="s">
        <v>321</v>
      </c>
      <c r="AN15" t="s">
        <v>534</v>
      </c>
    </row>
    <row r="16" spans="1:46" x14ac:dyDescent="0.25">
      <c r="A16" s="18" t="s">
        <v>346</v>
      </c>
      <c r="B16" s="18"/>
      <c r="C16" s="18" t="s">
        <v>823</v>
      </c>
      <c r="D16" s="26">
        <v>0.2</v>
      </c>
      <c r="E16" s="18" t="s">
        <v>681</v>
      </c>
      <c r="F16" s="18" t="s">
        <v>682</v>
      </c>
      <c r="G16" s="18" t="s">
        <v>683</v>
      </c>
      <c r="H16" s="18" t="s">
        <v>836</v>
      </c>
      <c r="I16" s="18" t="s">
        <v>837</v>
      </c>
      <c r="J16" s="18"/>
      <c r="K16" s="18"/>
      <c r="L16" s="18"/>
      <c r="M16" s="18"/>
      <c r="N16" s="18"/>
      <c r="Q16" s="18" t="s">
        <v>322</v>
      </c>
      <c r="R16" s="18" t="s">
        <v>550</v>
      </c>
      <c r="S16" s="19" t="s">
        <v>565</v>
      </c>
      <c r="T16" s="18" t="s">
        <v>55</v>
      </c>
      <c r="V16" s="33" t="s">
        <v>19</v>
      </c>
      <c r="W16" s="33" t="s">
        <v>343</v>
      </c>
      <c r="X16" t="s">
        <v>412</v>
      </c>
      <c r="Y16" t="s">
        <v>413</v>
      </c>
      <c r="Z16" s="38" t="s">
        <v>727</v>
      </c>
      <c r="AA16" s="33" t="s">
        <v>383</v>
      </c>
      <c r="AB16" t="s">
        <v>410</v>
      </c>
      <c r="AC16" s="55">
        <f>Table_WeightingSelection[[#This Row],[IndicatorWeighting]]</f>
        <v>0</v>
      </c>
      <c r="AD16" s="33" t="s">
        <v>496</v>
      </c>
      <c r="AE16" s="41" t="s">
        <v>523</v>
      </c>
      <c r="AF16" s="38" t="s">
        <v>490</v>
      </c>
      <c r="AG16" s="38" t="s">
        <v>602</v>
      </c>
      <c r="AH16" s="39" t="s">
        <v>599</v>
      </c>
      <c r="AI16" s="39"/>
      <c r="AJ16" s="53" cm="1">
        <f t="array" aca="1" ref="AJ16"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16" s="53">
        <f ca="1">Table_Indicators[[#This Row],[FinalScore]]*Table_Indicators[[#This Row],[IndicatorWeighting]]</f>
        <v>0</v>
      </c>
      <c r="AM16" t="s">
        <v>321</v>
      </c>
      <c r="AN16" t="s">
        <v>533</v>
      </c>
    </row>
    <row r="17" spans="1:40" x14ac:dyDescent="0.25">
      <c r="A17" s="18" t="s">
        <v>346</v>
      </c>
      <c r="B17" s="18"/>
      <c r="C17" s="18" t="s">
        <v>656</v>
      </c>
      <c r="D17" s="26">
        <v>0.2</v>
      </c>
      <c r="E17" s="18" t="s">
        <v>660</v>
      </c>
      <c r="F17" s="18" t="s">
        <v>663</v>
      </c>
      <c r="G17" s="18" t="s">
        <v>666</v>
      </c>
      <c r="H17" s="18" t="s">
        <v>668</v>
      </c>
      <c r="I17" s="18" t="s">
        <v>671</v>
      </c>
      <c r="J17" s="18"/>
      <c r="K17" s="18"/>
      <c r="L17" s="18"/>
      <c r="M17" s="18"/>
      <c r="N17" s="18"/>
      <c r="Q17" s="18" t="s">
        <v>322</v>
      </c>
      <c r="R17" s="18" t="s">
        <v>554</v>
      </c>
      <c r="S17" s="18" t="s">
        <v>553</v>
      </c>
      <c r="T17" s="18" t="s">
        <v>55</v>
      </c>
      <c r="V17" s="33" t="s">
        <v>19</v>
      </c>
      <c r="W17" s="33" t="s">
        <v>344</v>
      </c>
      <c r="X17" t="s">
        <v>414</v>
      </c>
      <c r="Y17" t="s">
        <v>415</v>
      </c>
      <c r="Z17" s="38" t="s">
        <v>479</v>
      </c>
      <c r="AA17" s="33" t="s">
        <v>383</v>
      </c>
      <c r="AB17" t="s">
        <v>410</v>
      </c>
      <c r="AC17" s="55">
        <f>Table_WeightingSelection[[#This Row],[IndicatorWeighting]]</f>
        <v>0</v>
      </c>
      <c r="AD17" s="33" t="s">
        <v>497</v>
      </c>
      <c r="AE17" s="33"/>
      <c r="AF17" s="38" t="s">
        <v>741</v>
      </c>
      <c r="AG17" s="39"/>
      <c r="AH17" s="39"/>
      <c r="AI17" s="39" t="s">
        <v>500</v>
      </c>
      <c r="AJ17" s="53" cm="1">
        <f t="array" aca="1" ref="AJ17"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17" s="53">
        <f ca="1">Table_Indicators[[#This Row],[FinalScore]]*Table_Indicators[[#This Row],[IndicatorWeighting]]</f>
        <v>0</v>
      </c>
      <c r="AM17" t="s">
        <v>321</v>
      </c>
      <c r="AN17" t="s">
        <v>544</v>
      </c>
    </row>
    <row r="18" spans="1:40" x14ac:dyDescent="0.25">
      <c r="A18" s="18" t="s">
        <v>346</v>
      </c>
      <c r="B18" s="18"/>
      <c r="C18" s="18" t="s">
        <v>657</v>
      </c>
      <c r="D18" s="26">
        <v>0.2</v>
      </c>
      <c r="E18" s="18" t="s">
        <v>660</v>
      </c>
      <c r="F18" s="18" t="s">
        <v>663</v>
      </c>
      <c r="G18" s="18" t="s">
        <v>666</v>
      </c>
      <c r="H18" s="18" t="s">
        <v>668</v>
      </c>
      <c r="I18" s="18" t="s">
        <v>671</v>
      </c>
      <c r="J18" s="18"/>
      <c r="K18" s="18"/>
      <c r="L18" s="18"/>
      <c r="M18" s="18"/>
      <c r="N18" s="18"/>
      <c r="Q18" s="18" t="s">
        <v>322</v>
      </c>
      <c r="R18" s="18" t="s">
        <v>34</v>
      </c>
      <c r="S18" s="19" t="s">
        <v>566</v>
      </c>
      <c r="T18" s="18" t="s">
        <v>54</v>
      </c>
      <c r="V18" s="33" t="s">
        <v>19</v>
      </c>
      <c r="W18" s="33" t="s">
        <v>346</v>
      </c>
      <c r="X18" t="s">
        <v>416</v>
      </c>
      <c r="Y18" t="s">
        <v>418</v>
      </c>
      <c r="Z18" s="38" t="s">
        <v>728</v>
      </c>
      <c r="AA18" s="33" t="s">
        <v>402</v>
      </c>
      <c r="AB18" t="s">
        <v>417</v>
      </c>
      <c r="AC18" s="55">
        <f>Table_WeightingSelection[[#This Row],[IndicatorWeighting]]</f>
        <v>0</v>
      </c>
      <c r="AD18" s="33" t="s">
        <v>497</v>
      </c>
      <c r="AE18" s="33"/>
      <c r="AF18" s="38" t="s">
        <v>742</v>
      </c>
      <c r="AG18" s="39"/>
      <c r="AH18" s="39"/>
      <c r="AI18" s="38" t="s">
        <v>501</v>
      </c>
      <c r="AJ18" s="53" cm="1">
        <f t="array" aca="1" ref="AJ18"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18" s="53">
        <f ca="1">Table_Indicators[[#This Row],[FinalScore]]*Table_Indicators[[#This Row],[IndicatorWeighting]]</f>
        <v>0</v>
      </c>
      <c r="AM18" t="s">
        <v>321</v>
      </c>
      <c r="AN18" t="s">
        <v>530</v>
      </c>
    </row>
    <row r="19" spans="1:40" x14ac:dyDescent="0.25">
      <c r="A19" s="18" t="s">
        <v>348</v>
      </c>
      <c r="B19" s="18"/>
      <c r="C19" s="18" t="s">
        <v>672</v>
      </c>
      <c r="D19" s="26">
        <v>1</v>
      </c>
      <c r="E19" s="18" t="s">
        <v>115</v>
      </c>
      <c r="F19" s="18" t="s">
        <v>673</v>
      </c>
      <c r="G19" s="18" t="s">
        <v>674</v>
      </c>
      <c r="H19" s="18" t="s">
        <v>116</v>
      </c>
      <c r="I19" s="18" t="s">
        <v>838</v>
      </c>
      <c r="J19" s="18"/>
      <c r="K19" s="18"/>
      <c r="L19" s="18"/>
      <c r="M19" s="18"/>
      <c r="N19" s="18"/>
      <c r="Q19" s="18" t="s">
        <v>322</v>
      </c>
      <c r="R19" s="18" t="s">
        <v>35</v>
      </c>
      <c r="S19" s="19" t="s">
        <v>567</v>
      </c>
      <c r="T19" s="18" t="s">
        <v>54</v>
      </c>
      <c r="V19" s="33" t="s">
        <v>20</v>
      </c>
      <c r="W19" s="33" t="s">
        <v>348</v>
      </c>
      <c r="X19" t="s">
        <v>10</v>
      </c>
      <c r="Y19" t="s">
        <v>419</v>
      </c>
      <c r="Z19" s="38" t="s">
        <v>729</v>
      </c>
      <c r="AA19" s="33" t="s">
        <v>392</v>
      </c>
      <c r="AB19" s="1">
        <v>0.03</v>
      </c>
      <c r="AC19" s="55">
        <f>Table_WeightingSelection[[#This Row],[IndicatorWeighting]]</f>
        <v>0.03</v>
      </c>
      <c r="AD19" s="33" t="s">
        <v>497</v>
      </c>
      <c r="AE19" s="33"/>
      <c r="AF19" s="38"/>
      <c r="AG19" s="39"/>
      <c r="AH19" s="39"/>
      <c r="AI19" s="38" t="s">
        <v>117</v>
      </c>
      <c r="AJ19" s="53" cm="1">
        <f t="array" aca="1" ref="AJ19"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19" s="53">
        <f ca="1">Table_Indicators[[#This Row],[FinalScore]]*Table_Indicators[[#This Row],[IndicatorWeighting]]</f>
        <v>0</v>
      </c>
      <c r="AM19" t="s">
        <v>322</v>
      </c>
      <c r="AN19" t="s">
        <v>538</v>
      </c>
    </row>
    <row r="20" spans="1:40" x14ac:dyDescent="0.25">
      <c r="A20" s="18" t="s">
        <v>350</v>
      </c>
      <c r="B20" s="18" t="s">
        <v>676</v>
      </c>
      <c r="C20" s="18" t="s">
        <v>675</v>
      </c>
      <c r="D20" s="26">
        <v>1</v>
      </c>
      <c r="E20" s="18" t="s">
        <v>688</v>
      </c>
      <c r="F20" s="18" t="s">
        <v>687</v>
      </c>
      <c r="G20" s="18" t="s">
        <v>684</v>
      </c>
      <c r="H20" s="18" t="s">
        <v>685</v>
      </c>
      <c r="I20" s="18" t="s">
        <v>686</v>
      </c>
      <c r="J20" s="18"/>
      <c r="K20" s="18"/>
      <c r="L20" s="18"/>
      <c r="M20" s="18"/>
      <c r="N20" s="18"/>
      <c r="Q20" s="18" t="s">
        <v>322</v>
      </c>
      <c r="R20" s="18" t="s">
        <v>36</v>
      </c>
      <c r="S20" s="19" t="s">
        <v>568</v>
      </c>
      <c r="T20" s="18" t="s">
        <v>54</v>
      </c>
      <c r="V20" s="33" t="s">
        <v>20</v>
      </c>
      <c r="W20" s="33" t="s">
        <v>350</v>
      </c>
      <c r="X20" t="s">
        <v>11</v>
      </c>
      <c r="Y20" t="s">
        <v>420</v>
      </c>
      <c r="Z20" s="38" t="s">
        <v>730</v>
      </c>
      <c r="AA20" s="33" t="s">
        <v>392</v>
      </c>
      <c r="AB20" s="1">
        <v>0.03</v>
      </c>
      <c r="AC20" s="55">
        <f>Table_WeightingSelection[[#This Row],[IndicatorWeighting]]</f>
        <v>0.03</v>
      </c>
      <c r="AD20" s="33" t="s">
        <v>497</v>
      </c>
      <c r="AE20" s="33"/>
      <c r="AF20" s="38"/>
      <c r="AG20" s="39"/>
      <c r="AH20" s="39"/>
      <c r="AI20" s="38" t="s">
        <v>502</v>
      </c>
      <c r="AJ20" s="53" cm="1">
        <f t="array" aca="1" ref="AJ20"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20" s="53">
        <f ca="1">Table_Indicators[[#This Row],[FinalScore]]*Table_Indicators[[#This Row],[IndicatorWeighting]]</f>
        <v>0</v>
      </c>
      <c r="AM20" t="s">
        <v>322</v>
      </c>
      <c r="AN20" t="s">
        <v>539</v>
      </c>
    </row>
    <row r="21" spans="1:40" x14ac:dyDescent="0.25">
      <c r="A21" s="18" t="s">
        <v>351</v>
      </c>
      <c r="B21" s="18" t="s">
        <v>677</v>
      </c>
      <c r="C21" s="18" t="s">
        <v>751</v>
      </c>
      <c r="D21" s="26">
        <v>0.15</v>
      </c>
      <c r="E21" s="18" t="s">
        <v>120</v>
      </c>
      <c r="F21" s="18" t="s">
        <v>121</v>
      </c>
      <c r="G21" s="18" t="s">
        <v>122</v>
      </c>
      <c r="H21" s="18" t="s">
        <v>679</v>
      </c>
      <c r="I21" s="18" t="s">
        <v>123</v>
      </c>
      <c r="J21" s="18"/>
      <c r="K21" s="18"/>
      <c r="L21" s="18"/>
      <c r="M21" s="18"/>
      <c r="N21" s="18"/>
      <c r="Q21" s="18" t="s">
        <v>322</v>
      </c>
      <c r="R21" s="18" t="s">
        <v>37</v>
      </c>
      <c r="S21" s="18" t="s">
        <v>569</v>
      </c>
      <c r="T21" s="18" t="s">
        <v>54</v>
      </c>
      <c r="V21" s="33" t="s">
        <v>20</v>
      </c>
      <c r="W21" s="33" t="s">
        <v>351</v>
      </c>
      <c r="X21" t="s">
        <v>421</v>
      </c>
      <c r="Y21" t="s">
        <v>422</v>
      </c>
      <c r="Z21" s="38" t="s">
        <v>480</v>
      </c>
      <c r="AA21" s="33" t="s">
        <v>392</v>
      </c>
      <c r="AB21" s="1">
        <v>0.02</v>
      </c>
      <c r="AC21" s="55">
        <f>Table_WeightingSelection[[#This Row],[IndicatorWeighting]]</f>
        <v>0.02</v>
      </c>
      <c r="AD21" s="33" t="s">
        <v>497</v>
      </c>
      <c r="AE21" s="33"/>
      <c r="AF21" s="38"/>
      <c r="AG21" s="39"/>
      <c r="AH21" s="39"/>
      <c r="AI21" s="38" t="s">
        <v>503</v>
      </c>
      <c r="AJ21" s="53" cm="1">
        <f t="array" aca="1" ref="AJ21"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21" s="53">
        <f ca="1">Table_Indicators[[#This Row],[FinalScore]]*Table_Indicators[[#This Row],[IndicatorWeighting]]</f>
        <v>0</v>
      </c>
      <c r="AM21" t="s">
        <v>322</v>
      </c>
      <c r="AN21" t="s">
        <v>540</v>
      </c>
    </row>
    <row r="22" spans="1:40" x14ac:dyDescent="0.25">
      <c r="A22" s="18" t="s">
        <v>351</v>
      </c>
      <c r="B22" s="18" t="s">
        <v>124</v>
      </c>
      <c r="C22" s="18" t="s">
        <v>791</v>
      </c>
      <c r="D22" s="26">
        <v>0.2</v>
      </c>
      <c r="E22" s="18" t="s">
        <v>125</v>
      </c>
      <c r="F22" s="18" t="s">
        <v>126</v>
      </c>
      <c r="G22" s="18" t="s">
        <v>127</v>
      </c>
      <c r="H22" s="18" t="s">
        <v>680</v>
      </c>
      <c r="I22" s="18" t="s">
        <v>128</v>
      </c>
      <c r="J22" s="18"/>
      <c r="K22" s="18"/>
      <c r="L22" s="18"/>
      <c r="M22" s="18"/>
      <c r="N22" s="18"/>
      <c r="O22" s="18"/>
      <c r="P22" s="18"/>
      <c r="Q22" s="18" t="s">
        <v>323</v>
      </c>
      <c r="R22" s="18" t="s">
        <v>74</v>
      </c>
      <c r="S22" s="18" t="s">
        <v>76</v>
      </c>
      <c r="T22" s="18" t="s">
        <v>96</v>
      </c>
      <c r="V22" s="33" t="s">
        <v>20</v>
      </c>
      <c r="W22" s="33" t="s">
        <v>352</v>
      </c>
      <c r="X22" t="s">
        <v>12</v>
      </c>
      <c r="Y22" t="s">
        <v>423</v>
      </c>
      <c r="Z22" s="38" t="s">
        <v>731</v>
      </c>
      <c r="AA22" s="33" t="s">
        <v>392</v>
      </c>
      <c r="AB22" s="1">
        <v>0.01</v>
      </c>
      <c r="AC22" s="55">
        <f>Table_WeightingSelection[[#This Row],[IndicatorWeighting]]</f>
        <v>0.01</v>
      </c>
      <c r="AD22" s="33" t="s">
        <v>497</v>
      </c>
      <c r="AE22" s="33"/>
      <c r="AF22" s="38"/>
      <c r="AG22" s="39"/>
      <c r="AH22" s="39"/>
      <c r="AI22" s="39" t="s">
        <v>504</v>
      </c>
      <c r="AJ22" s="53" cm="1">
        <f t="array" aca="1" ref="AJ22"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22" s="53">
        <f ca="1">Table_Indicators[[#This Row],[FinalScore]]*Table_Indicators[[#This Row],[IndicatorWeighting]]</f>
        <v>0</v>
      </c>
      <c r="AM22" t="s">
        <v>322</v>
      </c>
      <c r="AN22" t="s">
        <v>541</v>
      </c>
    </row>
    <row r="23" spans="1:40" x14ac:dyDescent="0.25">
      <c r="A23" s="18" t="s">
        <v>351</v>
      </c>
      <c r="B23" s="18" t="s">
        <v>130</v>
      </c>
      <c r="C23" s="18" t="s">
        <v>129</v>
      </c>
      <c r="D23" s="26">
        <v>0.05</v>
      </c>
      <c r="E23" s="18" t="s">
        <v>131</v>
      </c>
      <c r="F23" s="18" t="s">
        <v>132</v>
      </c>
      <c r="G23" s="18" t="s">
        <v>133</v>
      </c>
      <c r="H23" s="18" t="s">
        <v>134</v>
      </c>
      <c r="I23" s="18" t="s">
        <v>135</v>
      </c>
      <c r="J23" s="18"/>
      <c r="K23" s="18"/>
      <c r="L23" s="18"/>
      <c r="M23" s="18"/>
      <c r="N23" s="18"/>
      <c r="Q23" s="18" t="s">
        <v>323</v>
      </c>
      <c r="R23" s="18" t="s">
        <v>75</v>
      </c>
      <c r="S23" s="18" t="s">
        <v>77</v>
      </c>
      <c r="T23" s="18" t="s">
        <v>96</v>
      </c>
      <c r="V23" s="33" t="s">
        <v>20</v>
      </c>
      <c r="W23" s="33" t="s">
        <v>354</v>
      </c>
      <c r="X23" t="s">
        <v>13</v>
      </c>
      <c r="Y23" t="s">
        <v>424</v>
      </c>
      <c r="Z23" s="38" t="s">
        <v>732</v>
      </c>
      <c r="AA23" s="33" t="s">
        <v>392</v>
      </c>
      <c r="AB23" s="1">
        <v>0.01</v>
      </c>
      <c r="AC23" s="55">
        <f>Table_WeightingSelection[[#This Row],[IndicatorWeighting]]</f>
        <v>0.01</v>
      </c>
      <c r="AD23" s="33" t="s">
        <v>497</v>
      </c>
      <c r="AE23" s="33"/>
      <c r="AF23" s="38"/>
      <c r="AG23" s="39"/>
      <c r="AH23" s="39"/>
      <c r="AI23" s="38" t="s">
        <v>505</v>
      </c>
      <c r="AJ23" s="53" cm="1">
        <f t="array" aca="1" ref="AJ23"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23" s="53">
        <f ca="1">Table_Indicators[[#This Row],[FinalScore]]*Table_Indicators[[#This Row],[IndicatorWeighting]]</f>
        <v>0</v>
      </c>
      <c r="AM23" t="s">
        <v>322</v>
      </c>
      <c r="AN23" t="s">
        <v>542</v>
      </c>
    </row>
    <row r="24" spans="1:40" x14ac:dyDescent="0.25">
      <c r="A24" s="18" t="s">
        <v>351</v>
      </c>
      <c r="B24" s="18" t="s">
        <v>137</v>
      </c>
      <c r="C24" s="18" t="s">
        <v>136</v>
      </c>
      <c r="D24" s="26">
        <v>0.05</v>
      </c>
      <c r="E24" s="18" t="s">
        <v>138</v>
      </c>
      <c r="F24" s="18" t="s">
        <v>139</v>
      </c>
      <c r="G24" s="18" t="s">
        <v>140</v>
      </c>
      <c r="H24" s="18" t="s">
        <v>141</v>
      </c>
      <c r="I24" s="18" t="s">
        <v>142</v>
      </c>
      <c r="J24" s="18"/>
      <c r="K24" s="18"/>
      <c r="L24" s="18"/>
      <c r="M24" s="18"/>
      <c r="N24" s="18"/>
      <c r="Q24" s="18" t="s">
        <v>323</v>
      </c>
      <c r="R24" s="18" t="s">
        <v>78</v>
      </c>
      <c r="S24" s="18" t="s">
        <v>79</v>
      </c>
      <c r="T24" s="18" t="s">
        <v>96</v>
      </c>
      <c r="V24" s="33" t="s">
        <v>21</v>
      </c>
      <c r="W24" s="33" t="s">
        <v>356</v>
      </c>
      <c r="X24" t="s">
        <v>14</v>
      </c>
      <c r="Y24" t="s">
        <v>426</v>
      </c>
      <c r="Z24" s="38" t="s">
        <v>481</v>
      </c>
      <c r="AA24" s="33" t="s">
        <v>383</v>
      </c>
      <c r="AB24" t="s">
        <v>425</v>
      </c>
      <c r="AC24" s="55">
        <f>Table_WeightingSelection[[#This Row],[IndicatorWeighting]]</f>
        <v>0</v>
      </c>
      <c r="AD24" s="33" t="s">
        <v>497</v>
      </c>
      <c r="AE24" s="33"/>
      <c r="AF24" s="38" t="s">
        <v>491</v>
      </c>
      <c r="AG24" s="39"/>
      <c r="AH24" s="39"/>
      <c r="AI24" s="38" t="s">
        <v>506</v>
      </c>
      <c r="AJ24" s="53" cm="1">
        <f t="array" aca="1" ref="AJ24"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24" s="53">
        <f ca="1">Table_Indicators[[#This Row],[FinalScore]]*Table_Indicators[[#This Row],[IndicatorWeighting]]</f>
        <v>0</v>
      </c>
      <c r="AM24" t="s">
        <v>322</v>
      </c>
      <c r="AN24" t="s">
        <v>543</v>
      </c>
    </row>
    <row r="25" spans="1:40" x14ac:dyDescent="0.25">
      <c r="A25" s="18" t="s">
        <v>351</v>
      </c>
      <c r="B25" s="18" t="s">
        <v>144</v>
      </c>
      <c r="C25" s="18" t="s">
        <v>143</v>
      </c>
      <c r="D25" s="26">
        <v>0.15</v>
      </c>
      <c r="E25" s="18" t="s">
        <v>145</v>
      </c>
      <c r="F25" s="18" t="s">
        <v>146</v>
      </c>
      <c r="G25" s="18" t="s">
        <v>839</v>
      </c>
      <c r="H25" s="18" t="s">
        <v>147</v>
      </c>
      <c r="I25" s="18" t="s">
        <v>689</v>
      </c>
      <c r="J25" s="18"/>
      <c r="K25" s="18"/>
      <c r="L25" s="18"/>
      <c r="M25" s="18"/>
      <c r="N25" s="18"/>
      <c r="Q25" s="18" t="s">
        <v>324</v>
      </c>
      <c r="R25" s="18" t="s">
        <v>80</v>
      </c>
      <c r="S25" s="18" t="s">
        <v>83</v>
      </c>
      <c r="T25" s="18" t="s">
        <v>54</v>
      </c>
      <c r="V25" s="33" t="s">
        <v>21</v>
      </c>
      <c r="W25" s="33" t="s">
        <v>360</v>
      </c>
      <c r="X25" t="s">
        <v>15</v>
      </c>
      <c r="Y25" t="s">
        <v>427</v>
      </c>
      <c r="Z25" s="38" t="s">
        <v>482</v>
      </c>
      <c r="AA25" s="33" t="s">
        <v>383</v>
      </c>
      <c r="AB25" t="s">
        <v>425</v>
      </c>
      <c r="AC25" s="55">
        <f>Table_WeightingSelection[[#This Row],[IndicatorWeighting]]</f>
        <v>0</v>
      </c>
      <c r="AD25" s="33" t="s">
        <v>497</v>
      </c>
      <c r="AE25" s="33"/>
      <c r="AF25" s="38" t="s">
        <v>45</v>
      </c>
      <c r="AG25" s="39"/>
      <c r="AH25" s="39"/>
      <c r="AI25" s="39" t="s">
        <v>506</v>
      </c>
      <c r="AJ25" s="53" cm="1">
        <f t="array" aca="1" ref="AJ25"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25" s="53">
        <f ca="1">Table_Indicators[[#This Row],[FinalScore]]*Table_Indicators[[#This Row],[IndicatorWeighting]]</f>
        <v>0</v>
      </c>
      <c r="AM25" t="s">
        <v>323</v>
      </c>
      <c r="AN25" t="s">
        <v>325</v>
      </c>
    </row>
    <row r="26" spans="1:40" x14ac:dyDescent="0.25">
      <c r="A26" s="18" t="s">
        <v>351</v>
      </c>
      <c r="B26" s="18" t="s">
        <v>148</v>
      </c>
      <c r="C26" s="18" t="s">
        <v>149</v>
      </c>
      <c r="D26" s="26">
        <v>0.15</v>
      </c>
      <c r="E26" s="18" t="s">
        <v>690</v>
      </c>
      <c r="F26" s="18" t="s">
        <v>691</v>
      </c>
      <c r="G26" s="18" t="s">
        <v>692</v>
      </c>
      <c r="H26" s="18" t="s">
        <v>97</v>
      </c>
      <c r="I26" s="18" t="s">
        <v>150</v>
      </c>
      <c r="J26" s="18"/>
      <c r="K26" s="18"/>
      <c r="L26" s="18"/>
      <c r="M26" s="18"/>
      <c r="N26" s="18"/>
      <c r="Q26" s="18" t="s">
        <v>324</v>
      </c>
      <c r="R26" s="18" t="s">
        <v>81</v>
      </c>
      <c r="S26" s="18" t="s">
        <v>92</v>
      </c>
      <c r="T26" s="18" t="s">
        <v>54</v>
      </c>
      <c r="V26" s="33" t="s">
        <v>22</v>
      </c>
      <c r="W26" s="33" t="s">
        <v>362</v>
      </c>
      <c r="X26" t="s">
        <v>428</v>
      </c>
      <c r="Y26" t="s">
        <v>430</v>
      </c>
      <c r="Z26" s="38" t="s">
        <v>483</v>
      </c>
      <c r="AA26" s="33" t="s">
        <v>383</v>
      </c>
      <c r="AB26" t="s">
        <v>429</v>
      </c>
      <c r="AC26" s="55">
        <f>Table_WeightingSelection[[#This Row],[IndicatorWeighting]]</f>
        <v>0</v>
      </c>
      <c r="AD26" s="33" t="s">
        <v>497</v>
      </c>
      <c r="AE26" s="33"/>
      <c r="AF26" s="38" t="s">
        <v>492</v>
      </c>
      <c r="AG26" s="39"/>
      <c r="AH26" s="39"/>
      <c r="AI26" s="39"/>
      <c r="AJ26" s="53" cm="1">
        <f t="array" aca="1" ref="AJ26"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26" s="53">
        <f ca="1">Table_Indicators[[#This Row],[FinalScore]]*Table_Indicators[[#This Row],[IndicatorWeighting]]</f>
        <v>0</v>
      </c>
      <c r="AM26" t="s">
        <v>323</v>
      </c>
      <c r="AN26" t="s">
        <v>798</v>
      </c>
    </row>
    <row r="27" spans="1:40" x14ac:dyDescent="0.25">
      <c r="A27" s="18" t="s">
        <v>351</v>
      </c>
      <c r="B27" s="18" t="s">
        <v>152</v>
      </c>
      <c r="C27" s="18" t="s">
        <v>151</v>
      </c>
      <c r="D27" s="26">
        <v>7.0000000000000007E-2</v>
      </c>
      <c r="E27" s="18" t="s">
        <v>693</v>
      </c>
      <c r="F27" s="18" t="s">
        <v>694</v>
      </c>
      <c r="G27" s="18" t="s">
        <v>695</v>
      </c>
      <c r="H27" s="18" t="s">
        <v>696</v>
      </c>
      <c r="I27" s="18" t="s">
        <v>697</v>
      </c>
      <c r="J27" s="18"/>
      <c r="K27" s="18"/>
      <c r="L27" s="18"/>
      <c r="M27" s="18"/>
      <c r="N27" s="18"/>
      <c r="Q27" s="18" t="s">
        <v>324</v>
      </c>
      <c r="R27" s="18" t="s">
        <v>82</v>
      </c>
      <c r="S27" s="18" t="s">
        <v>93</v>
      </c>
      <c r="T27" s="18" t="s">
        <v>54</v>
      </c>
      <c r="V27" s="33" t="s">
        <v>22</v>
      </c>
      <c r="W27" s="33" t="s">
        <v>366</v>
      </c>
      <c r="X27" t="s">
        <v>431</v>
      </c>
      <c r="Y27" t="s">
        <v>432</v>
      </c>
      <c r="Z27" s="38" t="s">
        <v>484</v>
      </c>
      <c r="AA27" s="33" t="s">
        <v>383</v>
      </c>
      <c r="AB27" t="s">
        <v>429</v>
      </c>
      <c r="AC27" s="55">
        <f>Table_WeightingSelection[[#This Row],[IndicatorWeighting]]</f>
        <v>0</v>
      </c>
      <c r="AD27" s="33" t="s">
        <v>497</v>
      </c>
      <c r="AE27" s="33"/>
      <c r="AF27" s="38" t="s">
        <v>46</v>
      </c>
      <c r="AG27" s="39"/>
      <c r="AH27" s="39"/>
      <c r="AI27" s="39"/>
      <c r="AJ27" s="53" cm="1">
        <f t="array" aca="1" ref="AJ27"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27" s="53">
        <f ca="1">Table_Indicators[[#This Row],[FinalScore]]*Table_Indicators[[#This Row],[IndicatorWeighting]]</f>
        <v>0</v>
      </c>
      <c r="AM27" t="s">
        <v>323</v>
      </c>
      <c r="AN27" t="s">
        <v>799</v>
      </c>
    </row>
    <row r="28" spans="1:40" x14ac:dyDescent="0.25">
      <c r="A28" s="18" t="s">
        <v>351</v>
      </c>
      <c r="B28" s="18" t="s">
        <v>678</v>
      </c>
      <c r="C28" s="18" t="s">
        <v>782</v>
      </c>
      <c r="D28" s="26">
        <v>0.1</v>
      </c>
      <c r="E28" s="18" t="s">
        <v>698</v>
      </c>
      <c r="F28" s="18" t="s">
        <v>699</v>
      </c>
      <c r="G28" s="18" t="s">
        <v>700</v>
      </c>
      <c r="H28" s="18" t="s">
        <v>701</v>
      </c>
      <c r="I28" s="18" t="s">
        <v>702</v>
      </c>
      <c r="J28" s="18"/>
      <c r="K28" s="18"/>
      <c r="L28" s="18"/>
      <c r="M28" s="18"/>
      <c r="N28" s="18"/>
      <c r="Q28" s="18" t="s">
        <v>324</v>
      </c>
      <c r="R28" s="18" t="s">
        <v>84</v>
      </c>
      <c r="S28" s="18" t="s">
        <v>94</v>
      </c>
      <c r="T28" s="18" t="s">
        <v>55</v>
      </c>
      <c r="V28" s="33" t="s">
        <v>23</v>
      </c>
      <c r="W28" s="33" t="s">
        <v>367</v>
      </c>
      <c r="X28" t="s">
        <v>9</v>
      </c>
      <c r="Y28" t="s">
        <v>433</v>
      </c>
      <c r="Z28" s="38" t="s">
        <v>733</v>
      </c>
      <c r="AA28" s="33" t="s">
        <v>392</v>
      </c>
      <c r="AB28" s="1">
        <v>0.01</v>
      </c>
      <c r="AC28" s="55">
        <f>Table_WeightingSelection[[#This Row],[IndicatorWeighting]]</f>
        <v>0.01</v>
      </c>
      <c r="AD28" s="33" t="s">
        <v>497</v>
      </c>
      <c r="AE28" s="33"/>
      <c r="AF28" s="38"/>
      <c r="AG28" s="39"/>
      <c r="AH28" s="39"/>
      <c r="AI28" s="39"/>
      <c r="AJ28" s="53" cm="1">
        <f t="array" aca="1" ref="AJ28"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28" s="53">
        <f ca="1">Table_Indicators[[#This Row],[FinalScore]]*Table_Indicators[[#This Row],[IndicatorWeighting]]</f>
        <v>0</v>
      </c>
      <c r="AM28" t="s">
        <v>323</v>
      </c>
      <c r="AN28" t="s">
        <v>800</v>
      </c>
    </row>
    <row r="29" spans="1:40" x14ac:dyDescent="0.25">
      <c r="A29" s="18" t="s">
        <v>351</v>
      </c>
      <c r="B29" s="18" t="s">
        <v>783</v>
      </c>
      <c r="C29" t="s">
        <v>784</v>
      </c>
      <c r="D29" s="26">
        <v>0.08</v>
      </c>
      <c r="E29" t="s">
        <v>785</v>
      </c>
      <c r="F29" t="s">
        <v>786</v>
      </c>
      <c r="G29" t="s">
        <v>787</v>
      </c>
      <c r="H29" t="s">
        <v>788</v>
      </c>
      <c r="I29" t="s">
        <v>789</v>
      </c>
      <c r="J29" s="18"/>
      <c r="K29" s="18"/>
      <c r="L29" s="18"/>
      <c r="M29" s="18"/>
      <c r="N29" s="18"/>
      <c r="Q29" s="18" t="s">
        <v>324</v>
      </c>
      <c r="R29" s="18" t="s">
        <v>85</v>
      </c>
      <c r="S29" s="18" t="s">
        <v>95</v>
      </c>
      <c r="T29" s="18" t="s">
        <v>55</v>
      </c>
      <c r="V29" s="33" t="s">
        <v>23</v>
      </c>
      <c r="W29" s="33" t="s">
        <v>371</v>
      </c>
      <c r="X29" t="s">
        <v>27</v>
      </c>
      <c r="Y29" t="s">
        <v>434</v>
      </c>
      <c r="Z29" s="38" t="s">
        <v>485</v>
      </c>
      <c r="AA29" s="33" t="s">
        <v>392</v>
      </c>
      <c r="AB29" s="1">
        <v>0.02</v>
      </c>
      <c r="AC29" s="55">
        <f>Table_WeightingSelection[[#This Row],[IndicatorWeighting]]</f>
        <v>0.02</v>
      </c>
      <c r="AD29" s="33" t="s">
        <v>497</v>
      </c>
      <c r="AE29" s="33"/>
      <c r="AF29" s="38"/>
      <c r="AG29" s="39"/>
      <c r="AH29" s="39"/>
      <c r="AI29" s="39" t="s">
        <v>507</v>
      </c>
      <c r="AJ29" s="53" cm="1">
        <f t="array" aca="1" ref="AJ29"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29" s="53">
        <f ca="1">Table_Indicators[[#This Row],[FinalScore]]*Table_Indicators[[#This Row],[IndicatorWeighting]]</f>
        <v>0</v>
      </c>
      <c r="AM29" t="s">
        <v>323</v>
      </c>
      <c r="AN29" t="s">
        <v>801</v>
      </c>
    </row>
    <row r="30" spans="1:40" x14ac:dyDescent="0.25">
      <c r="A30" s="18" t="s">
        <v>352</v>
      </c>
      <c r="B30" s="18" t="s">
        <v>156</v>
      </c>
      <c r="C30" s="18" t="s">
        <v>156</v>
      </c>
      <c r="D30" s="26">
        <f>1/3</f>
        <v>0.33333333333333331</v>
      </c>
      <c r="E30" s="18" t="s">
        <v>157</v>
      </c>
      <c r="F30" s="18" t="s">
        <v>97</v>
      </c>
      <c r="G30" s="18" t="s">
        <v>158</v>
      </c>
      <c r="H30" s="18" t="s">
        <v>159</v>
      </c>
      <c r="I30" s="18" t="s">
        <v>160</v>
      </c>
      <c r="J30" s="18"/>
      <c r="K30" s="18"/>
      <c r="L30" s="18"/>
      <c r="M30" s="18"/>
      <c r="N30" s="18"/>
      <c r="Q30" s="18" t="s">
        <v>329</v>
      </c>
      <c r="R30" s="18" t="s">
        <v>35</v>
      </c>
      <c r="S30" s="18" t="s">
        <v>580</v>
      </c>
      <c r="T30" s="18" t="s">
        <v>780</v>
      </c>
      <c r="V30" s="33" t="s">
        <v>23</v>
      </c>
      <c r="W30" s="33" t="s">
        <v>372</v>
      </c>
      <c r="X30" t="s">
        <v>16</v>
      </c>
      <c r="Y30" t="s">
        <v>31</v>
      </c>
      <c r="Z30" s="38" t="s">
        <v>486</v>
      </c>
      <c r="AA30" s="33" t="s">
        <v>392</v>
      </c>
      <c r="AB30" s="1">
        <v>0.01</v>
      </c>
      <c r="AC30" s="55">
        <f>Table_WeightingSelection[[#This Row],[IndicatorWeighting]]</f>
        <v>0.01</v>
      </c>
      <c r="AD30" s="33" t="s">
        <v>497</v>
      </c>
      <c r="AE30" s="33"/>
      <c r="AF30" s="39"/>
      <c r="AG30" s="39"/>
      <c r="AH30" s="39"/>
      <c r="AI30" s="38" t="s">
        <v>508</v>
      </c>
      <c r="AJ30" s="53" cm="1">
        <f t="array" aca="1" ref="AJ30"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30" s="53">
        <f ca="1">Table_Indicators[[#This Row],[FinalScore]]*Table_Indicators[[#This Row],[IndicatorWeighting]]</f>
        <v>0</v>
      </c>
      <c r="AM30" t="s">
        <v>323</v>
      </c>
      <c r="AN30" t="s">
        <v>802</v>
      </c>
    </row>
    <row r="31" spans="1:40" x14ac:dyDescent="0.25">
      <c r="A31" s="18" t="s">
        <v>352</v>
      </c>
      <c r="B31" s="18" t="s">
        <v>161</v>
      </c>
      <c r="C31" s="18" t="s">
        <v>824</v>
      </c>
      <c r="D31" s="26">
        <f>1/3</f>
        <v>0.33333333333333331</v>
      </c>
      <c r="E31" s="18" t="s">
        <v>703</v>
      </c>
      <c r="F31" s="18" t="s">
        <v>704</v>
      </c>
      <c r="G31" s="18" t="s">
        <v>162</v>
      </c>
      <c r="H31" s="18" t="s">
        <v>97</v>
      </c>
      <c r="I31" s="18" t="s">
        <v>163</v>
      </c>
      <c r="J31" s="18"/>
      <c r="K31" s="18"/>
      <c r="L31" s="18"/>
      <c r="M31" s="18"/>
      <c r="N31" s="18"/>
      <c r="Q31" s="18" t="s">
        <v>329</v>
      </c>
      <c r="R31" s="18" t="s">
        <v>578</v>
      </c>
      <c r="S31" s="18" t="s">
        <v>581</v>
      </c>
      <c r="T31" s="18" t="s">
        <v>780</v>
      </c>
      <c r="V31" s="33" t="s">
        <v>23</v>
      </c>
      <c r="W31" s="33" t="s">
        <v>374</v>
      </c>
      <c r="X31" t="s">
        <v>435</v>
      </c>
      <c r="Y31" t="s">
        <v>436</v>
      </c>
      <c r="Z31" s="38" t="s">
        <v>487</v>
      </c>
      <c r="AA31" s="33" t="s">
        <v>392</v>
      </c>
      <c r="AB31" s="1">
        <v>0.01</v>
      </c>
      <c r="AC31" s="55">
        <f>Table_WeightingSelection[[#This Row],[IndicatorWeighting]]</f>
        <v>0.01</v>
      </c>
      <c r="AD31" s="33" t="s">
        <v>497</v>
      </c>
      <c r="AE31" s="33"/>
      <c r="AF31" s="39"/>
      <c r="AG31" s="39"/>
      <c r="AH31" s="39"/>
      <c r="AI31" s="39" t="s">
        <v>509</v>
      </c>
      <c r="AJ31" s="53" cm="1">
        <f t="array" aca="1" ref="AJ31"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31" s="53">
        <f ca="1">Table_Indicators[[#This Row],[FinalScore]]*Table_Indicators[[#This Row],[IndicatorWeighting]]</f>
        <v>0</v>
      </c>
      <c r="AM31" t="s">
        <v>324</v>
      </c>
      <c r="AN31" t="s">
        <v>312</v>
      </c>
    </row>
    <row r="32" spans="1:40" x14ac:dyDescent="0.25">
      <c r="A32" s="18" t="s">
        <v>352</v>
      </c>
      <c r="B32" s="18" t="s">
        <v>164</v>
      </c>
      <c r="C32" s="18" t="s">
        <v>825</v>
      </c>
      <c r="D32" s="26">
        <f>1/3</f>
        <v>0.33333333333333331</v>
      </c>
      <c r="E32" s="18" t="s">
        <v>165</v>
      </c>
      <c r="F32" s="18" t="s">
        <v>166</v>
      </c>
      <c r="G32" s="18" t="s">
        <v>167</v>
      </c>
      <c r="H32" s="18" t="s">
        <v>97</v>
      </c>
      <c r="I32" s="18" t="s">
        <v>168</v>
      </c>
      <c r="J32" s="18"/>
      <c r="K32" s="18"/>
      <c r="L32" s="18"/>
      <c r="M32" s="18"/>
      <c r="N32" s="18"/>
      <c r="Q32" s="18" t="s">
        <v>329</v>
      </c>
      <c r="R32" s="18" t="s">
        <v>37</v>
      </c>
      <c r="S32" s="18" t="s">
        <v>582</v>
      </c>
      <c r="T32" s="18" t="s">
        <v>780</v>
      </c>
      <c r="V32" s="33" t="s">
        <v>24</v>
      </c>
      <c r="W32" s="33" t="s">
        <v>375</v>
      </c>
      <c r="X32" t="s">
        <v>437</v>
      </c>
      <c r="Y32" t="s">
        <v>439</v>
      </c>
      <c r="Z32" s="38" t="s">
        <v>734</v>
      </c>
      <c r="AA32" s="33" t="s">
        <v>383</v>
      </c>
      <c r="AB32" t="s">
        <v>438</v>
      </c>
      <c r="AC32" s="55">
        <f>Table_WeightingSelection[[#This Row],[IndicatorWeighting]]</f>
        <v>0</v>
      </c>
      <c r="AD32" s="33" t="s">
        <v>497</v>
      </c>
      <c r="AE32" s="33"/>
      <c r="AF32" s="39"/>
      <c r="AG32" s="39"/>
      <c r="AH32" s="39"/>
      <c r="AI32" s="38" t="s">
        <v>510</v>
      </c>
      <c r="AJ32" s="53" cm="1">
        <f t="array" aca="1" ref="AJ32"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32" s="53">
        <f ca="1">Table_Indicators[[#This Row],[FinalScore]]*Table_Indicators[[#This Row],[IndicatorWeighting]]</f>
        <v>0</v>
      </c>
      <c r="AM32" t="s">
        <v>324</v>
      </c>
      <c r="AN32" t="s">
        <v>325</v>
      </c>
    </row>
    <row r="33" spans="1:40" x14ac:dyDescent="0.25">
      <c r="A33" s="18" t="s">
        <v>354</v>
      </c>
      <c r="B33" s="18" t="s">
        <v>170</v>
      </c>
      <c r="C33" s="18" t="s">
        <v>169</v>
      </c>
      <c r="D33" s="26">
        <v>0.35</v>
      </c>
      <c r="E33" s="18" t="s">
        <v>171</v>
      </c>
      <c r="F33" s="18" t="s">
        <v>172</v>
      </c>
      <c r="G33" s="18" t="s">
        <v>173</v>
      </c>
      <c r="H33" s="18" t="s">
        <v>174</v>
      </c>
      <c r="I33" s="18" t="s">
        <v>175</v>
      </c>
      <c r="J33" s="18"/>
      <c r="K33" s="18"/>
      <c r="L33" s="18"/>
      <c r="M33" s="18"/>
      <c r="N33" s="18"/>
      <c r="Q33" s="18" t="s">
        <v>329</v>
      </c>
      <c r="R33" s="18" t="s">
        <v>579</v>
      </c>
      <c r="S33" s="18" t="s">
        <v>583</v>
      </c>
      <c r="T33" s="18" t="s">
        <v>780</v>
      </c>
      <c r="V33" s="33" t="s">
        <v>24</v>
      </c>
      <c r="W33" s="33" t="s">
        <v>377</v>
      </c>
      <c r="X33" t="s">
        <v>440</v>
      </c>
      <c r="Y33" t="s">
        <v>441</v>
      </c>
      <c r="Z33" s="38" t="s">
        <v>735</v>
      </c>
      <c r="AA33" s="33" t="s">
        <v>383</v>
      </c>
      <c r="AB33" t="s">
        <v>438</v>
      </c>
      <c r="AC33" s="55">
        <f>Table_WeightingSelection[[#This Row],[IndicatorWeighting]]</f>
        <v>0</v>
      </c>
      <c r="AD33" s="33" t="s">
        <v>497</v>
      </c>
      <c r="AE33" s="33"/>
      <c r="AF33" s="39"/>
      <c r="AG33" s="39"/>
      <c r="AH33" s="39"/>
      <c r="AI33" s="38" t="s">
        <v>511</v>
      </c>
      <c r="AJ33" s="53" cm="1">
        <f t="array" aca="1" ref="AJ33"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33" s="53">
        <f ca="1">Table_Indicators[[#This Row],[FinalScore]]*Table_Indicators[[#This Row],[IndicatorWeighting]]</f>
        <v>0</v>
      </c>
      <c r="AM33" t="s">
        <v>324</v>
      </c>
      <c r="AN33" t="s">
        <v>326</v>
      </c>
    </row>
    <row r="34" spans="1:40" x14ac:dyDescent="0.25">
      <c r="A34" s="18" t="s">
        <v>354</v>
      </c>
      <c r="B34" s="18" t="s">
        <v>176</v>
      </c>
      <c r="C34" s="18" t="s">
        <v>179</v>
      </c>
      <c r="D34" s="26">
        <v>0.2</v>
      </c>
      <c r="E34" s="18" t="s">
        <v>182</v>
      </c>
      <c r="F34" s="18" t="s">
        <v>185</v>
      </c>
      <c r="G34" s="18" t="s">
        <v>187</v>
      </c>
      <c r="H34" s="18" t="s">
        <v>189</v>
      </c>
      <c r="I34" s="18" t="s">
        <v>826</v>
      </c>
      <c r="J34" s="18"/>
      <c r="K34" s="18"/>
      <c r="L34" s="18"/>
      <c r="M34" s="18"/>
      <c r="N34" s="18"/>
      <c r="Q34" s="18" t="s">
        <v>330</v>
      </c>
      <c r="R34" s="18" t="s">
        <v>35</v>
      </c>
      <c r="S34" s="18" t="s">
        <v>580</v>
      </c>
      <c r="T34" s="18" t="s">
        <v>780</v>
      </c>
      <c r="V34" s="33" t="s">
        <v>24</v>
      </c>
      <c r="W34" s="33" t="s">
        <v>379</v>
      </c>
      <c r="X34" t="s">
        <v>442</v>
      </c>
      <c r="Y34" t="s">
        <v>444</v>
      </c>
      <c r="Z34" s="38" t="s">
        <v>736</v>
      </c>
      <c r="AA34" s="33" t="s">
        <v>402</v>
      </c>
      <c r="AB34" t="s">
        <v>443</v>
      </c>
      <c r="AC34" s="55">
        <f>Table_WeightingSelection[[#This Row],[IndicatorWeighting]]</f>
        <v>0</v>
      </c>
      <c r="AD34" s="33" t="s">
        <v>497</v>
      </c>
      <c r="AE34" s="33"/>
      <c r="AF34" s="39"/>
      <c r="AG34" s="39"/>
      <c r="AH34" s="39"/>
      <c r="AI34" s="38" t="s">
        <v>512</v>
      </c>
      <c r="AJ34" s="53" cm="1">
        <f t="array" aca="1" ref="AJ34" ca="1" xml:space="preserve">
IFERROR(
IF(
  ISBLANK(
    INDEX(
      INDIRECT("'"&amp;Table_Indicators[[#This Row],[IndicatorID]]&amp;"'!$A$1:$X$200"),
      MATCH(
        "Score",
        INDIRECT("'"&amp;Table_Indicators[[#This Row],[IndicatorID]]&amp;"'!$A:$A"),0),
      COLUMN(
        INDIRECT("'"&amp;Table_Indicators[[#This Row],[IndicatorID]]&amp;"'!$B$300")))),
  "",
  INDEX(
    INDIRECT("'"&amp;Table_Indicators[[#This Row],[IndicatorID]]&amp;"'!$A$1:$X$200"),
    MATCH(
      "Score",
      INDIRECT("'"&amp;Table_Indicators[[#This Row],[IndicatorID]]&amp;"'!$A:$A"),0),
    COLUMN(
      INDIRECT("'"&amp;Table_Indicators[[#This Row],[IndicatorID]]&amp;"'!$B$300")))),
0)</f>
        <v>0</v>
      </c>
      <c r="AK34" s="53">
        <f ca="1">Table_Indicators[[#This Row],[FinalScore]]*Table_Indicators[[#This Row],[IndicatorWeighting]]</f>
        <v>0</v>
      </c>
      <c r="AM34" t="s">
        <v>324</v>
      </c>
      <c r="AN34" t="s">
        <v>327</v>
      </c>
    </row>
    <row r="35" spans="1:40" x14ac:dyDescent="0.25">
      <c r="A35" s="18" t="s">
        <v>354</v>
      </c>
      <c r="B35" s="18" t="s">
        <v>177</v>
      </c>
      <c r="C35" s="18" t="s">
        <v>180</v>
      </c>
      <c r="D35" s="26">
        <v>0.1</v>
      </c>
      <c r="E35" s="18" t="s">
        <v>183</v>
      </c>
      <c r="F35" s="18" t="s">
        <v>97</v>
      </c>
      <c r="G35" s="18" t="s">
        <v>188</v>
      </c>
      <c r="H35" s="18" t="s">
        <v>190</v>
      </c>
      <c r="I35" s="18" t="s">
        <v>192</v>
      </c>
      <c r="J35" s="18"/>
      <c r="K35" s="18"/>
      <c r="L35" s="18"/>
      <c r="M35" s="18"/>
      <c r="N35" s="18"/>
      <c r="Q35" s="18" t="s">
        <v>330</v>
      </c>
      <c r="R35" s="18" t="s">
        <v>588</v>
      </c>
      <c r="S35" s="18" t="s">
        <v>591</v>
      </c>
      <c r="T35" s="18" t="s">
        <v>780</v>
      </c>
      <c r="AM35" t="s">
        <v>324</v>
      </c>
      <c r="AN35" t="s">
        <v>806</v>
      </c>
    </row>
    <row r="36" spans="1:40" x14ac:dyDescent="0.25">
      <c r="A36" s="18" t="s">
        <v>354</v>
      </c>
      <c r="B36" s="18" t="s">
        <v>178</v>
      </c>
      <c r="C36" s="18" t="s">
        <v>181</v>
      </c>
      <c r="D36" s="26">
        <v>0.35</v>
      </c>
      <c r="E36" s="18" t="s">
        <v>184</v>
      </c>
      <c r="F36" s="18" t="s">
        <v>186</v>
      </c>
      <c r="G36" s="18" t="s">
        <v>828</v>
      </c>
      <c r="H36" s="18" t="s">
        <v>191</v>
      </c>
      <c r="I36" s="18" t="s">
        <v>827</v>
      </c>
      <c r="J36" s="18"/>
      <c r="K36" s="18"/>
      <c r="L36" s="18"/>
      <c r="M36" s="18"/>
      <c r="N36" s="18"/>
      <c r="Q36" s="18" t="s">
        <v>330</v>
      </c>
      <c r="R36" s="18" t="s">
        <v>37</v>
      </c>
      <c r="S36" s="18" t="s">
        <v>582</v>
      </c>
      <c r="T36" s="18" t="s">
        <v>780</v>
      </c>
      <c r="AM36" t="s">
        <v>324</v>
      </c>
      <c r="AN36" t="s">
        <v>807</v>
      </c>
    </row>
    <row r="37" spans="1:40" x14ac:dyDescent="0.25">
      <c r="A37" s="18" t="s">
        <v>356</v>
      </c>
      <c r="B37" s="18" t="s">
        <v>197</v>
      </c>
      <c r="C37" s="18" t="s">
        <v>193</v>
      </c>
      <c r="D37" s="26">
        <v>0.2</v>
      </c>
      <c r="E37" s="18" t="s">
        <v>201</v>
      </c>
      <c r="F37" s="18" t="s">
        <v>205</v>
      </c>
      <c r="G37" s="18" t="s">
        <v>705</v>
      </c>
      <c r="H37" s="18" t="s">
        <v>210</v>
      </c>
      <c r="I37" s="18" t="s">
        <v>710</v>
      </c>
      <c r="J37" s="18"/>
      <c r="K37" s="18"/>
      <c r="L37" s="18"/>
      <c r="M37" s="18"/>
      <c r="N37" s="18"/>
      <c r="Q37" s="18" t="s">
        <v>330</v>
      </c>
      <c r="R37" s="18" t="s">
        <v>589</v>
      </c>
      <c r="S37" s="18" t="s">
        <v>592</v>
      </c>
      <c r="T37" s="18" t="s">
        <v>780</v>
      </c>
      <c r="AM37" t="s">
        <v>324</v>
      </c>
      <c r="AN37" t="s">
        <v>328</v>
      </c>
    </row>
    <row r="38" spans="1:40" x14ac:dyDescent="0.25">
      <c r="A38" s="18" t="s">
        <v>356</v>
      </c>
      <c r="B38" s="18" t="s">
        <v>198</v>
      </c>
      <c r="C38" s="18" t="s">
        <v>194</v>
      </c>
      <c r="D38" s="26">
        <v>0.3</v>
      </c>
      <c r="E38" s="18" t="s">
        <v>202</v>
      </c>
      <c r="F38" s="18" t="s">
        <v>709</v>
      </c>
      <c r="G38" s="18" t="s">
        <v>708</v>
      </c>
      <c r="H38" s="18" t="s">
        <v>707</v>
      </c>
      <c r="I38" s="18" t="s">
        <v>212</v>
      </c>
      <c r="J38" s="18"/>
      <c r="K38" s="18"/>
      <c r="L38" s="18"/>
      <c r="M38" s="18"/>
      <c r="N38" s="18"/>
      <c r="Q38" s="18" t="s">
        <v>333</v>
      </c>
      <c r="R38" s="18" t="s">
        <v>607</v>
      </c>
      <c r="S38" s="18" t="s">
        <v>611</v>
      </c>
      <c r="T38" t="s">
        <v>525</v>
      </c>
      <c r="AM38" t="s">
        <v>324</v>
      </c>
      <c r="AN38" t="s">
        <v>804</v>
      </c>
    </row>
    <row r="39" spans="1:40" x14ac:dyDescent="0.25">
      <c r="A39" s="18" t="s">
        <v>356</v>
      </c>
      <c r="B39" s="18" t="s">
        <v>199</v>
      </c>
      <c r="C39" s="18" t="s">
        <v>195</v>
      </c>
      <c r="D39" s="26">
        <v>0.2</v>
      </c>
      <c r="E39" s="18" t="s">
        <v>203</v>
      </c>
      <c r="F39" s="18" t="s">
        <v>206</v>
      </c>
      <c r="G39" s="18" t="s">
        <v>208</v>
      </c>
      <c r="H39" s="18" t="s">
        <v>211</v>
      </c>
      <c r="I39" s="18" t="s">
        <v>213</v>
      </c>
      <c r="J39" s="18"/>
      <c r="K39" s="18"/>
      <c r="L39" s="18"/>
      <c r="M39" s="18"/>
      <c r="N39" s="18"/>
      <c r="Q39" s="18" t="s">
        <v>333</v>
      </c>
      <c r="R39" s="18" t="s">
        <v>608</v>
      </c>
      <c r="S39" s="18" t="s">
        <v>610</v>
      </c>
      <c r="T39" s="18" t="s">
        <v>612</v>
      </c>
      <c r="AM39" t="s">
        <v>324</v>
      </c>
      <c r="AN39" t="s">
        <v>805</v>
      </c>
    </row>
    <row r="40" spans="1:40" x14ac:dyDescent="0.25">
      <c r="A40" s="18" t="s">
        <v>356</v>
      </c>
      <c r="B40" s="18" t="s">
        <v>200</v>
      </c>
      <c r="C40" s="18" t="s">
        <v>196</v>
      </c>
      <c r="D40" s="26">
        <v>0.3</v>
      </c>
      <c r="E40" s="18" t="s">
        <v>204</v>
      </c>
      <c r="F40" s="18" t="s">
        <v>207</v>
      </c>
      <c r="G40" s="18" t="s">
        <v>209</v>
      </c>
      <c r="H40" s="18" t="s">
        <v>840</v>
      </c>
      <c r="I40" s="18" t="s">
        <v>706</v>
      </c>
      <c r="J40" s="18"/>
      <c r="K40" s="18"/>
      <c r="L40" s="18"/>
      <c r="M40" s="18"/>
      <c r="N40" s="18"/>
      <c r="Q40" s="18" t="s">
        <v>333</v>
      </c>
      <c r="R40" s="18" t="s">
        <v>609</v>
      </c>
      <c r="S40" s="20" t="s">
        <v>749</v>
      </c>
      <c r="T40" t="s">
        <v>525</v>
      </c>
      <c r="AM40" t="s">
        <v>329</v>
      </c>
      <c r="AN40" s="18" t="s">
        <v>545</v>
      </c>
    </row>
    <row r="41" spans="1:40" x14ac:dyDescent="0.25">
      <c r="A41" s="18" t="s">
        <v>360</v>
      </c>
      <c r="B41" s="18" t="s">
        <v>216</v>
      </c>
      <c r="C41" s="18" t="s">
        <v>214</v>
      </c>
      <c r="D41" s="26">
        <v>0.5</v>
      </c>
      <c r="E41" s="18" t="s">
        <v>218</v>
      </c>
      <c r="F41" s="18" t="s">
        <v>220</v>
      </c>
      <c r="G41" s="18" t="s">
        <v>221</v>
      </c>
      <c r="H41" s="18" t="s">
        <v>222</v>
      </c>
      <c r="I41" s="18" t="s">
        <v>224</v>
      </c>
      <c r="J41" s="18"/>
      <c r="K41" s="18"/>
      <c r="L41" s="18"/>
      <c r="M41" s="18"/>
      <c r="N41" s="18"/>
      <c r="Q41" s="18" t="s">
        <v>333</v>
      </c>
      <c r="R41" s="18" t="s">
        <v>53</v>
      </c>
      <c r="S41" s="18" t="s">
        <v>614</v>
      </c>
      <c r="T41" s="18" t="s">
        <v>612</v>
      </c>
      <c r="AM41" t="s">
        <v>329</v>
      </c>
      <c r="AN41" s="18" t="s">
        <v>546</v>
      </c>
    </row>
    <row r="42" spans="1:40" x14ac:dyDescent="0.25">
      <c r="A42" s="18" t="s">
        <v>360</v>
      </c>
      <c r="B42" s="18" t="s">
        <v>217</v>
      </c>
      <c r="C42" s="18" t="s">
        <v>215</v>
      </c>
      <c r="D42" s="26">
        <v>0.5</v>
      </c>
      <c r="E42" s="18" t="s">
        <v>219</v>
      </c>
      <c r="F42" s="18" t="s">
        <v>97</v>
      </c>
      <c r="G42" s="18" t="s">
        <v>711</v>
      </c>
      <c r="H42" s="18" t="s">
        <v>97</v>
      </c>
      <c r="I42" s="18" t="s">
        <v>223</v>
      </c>
      <c r="J42" s="18"/>
      <c r="K42" s="18"/>
      <c r="L42" s="18"/>
      <c r="M42" s="18"/>
      <c r="N42" s="18"/>
      <c r="Q42" s="18" t="s">
        <v>343</v>
      </c>
      <c r="R42" s="18" t="s">
        <v>595</v>
      </c>
      <c r="S42" s="18" t="s">
        <v>597</v>
      </c>
      <c r="T42" s="18" t="s">
        <v>822</v>
      </c>
      <c r="AM42" t="s">
        <v>330</v>
      </c>
      <c r="AN42" s="18" t="s">
        <v>545</v>
      </c>
    </row>
    <row r="43" spans="1:40" x14ac:dyDescent="0.25">
      <c r="A43" s="18" t="s">
        <v>362</v>
      </c>
      <c r="B43" s="18" t="s">
        <v>227</v>
      </c>
      <c r="C43" s="18" t="s">
        <v>225</v>
      </c>
      <c r="D43" s="26">
        <v>0.4</v>
      </c>
      <c r="E43" s="18" t="s">
        <v>229</v>
      </c>
      <c r="F43" s="18" t="s">
        <v>230</v>
      </c>
      <c r="G43" s="18" t="s">
        <v>97</v>
      </c>
      <c r="H43" s="18" t="s">
        <v>231</v>
      </c>
      <c r="I43" s="18" t="s">
        <v>232</v>
      </c>
      <c r="J43" s="18"/>
      <c r="K43" s="18"/>
      <c r="L43" s="18"/>
      <c r="M43" s="18"/>
      <c r="N43" s="18"/>
      <c r="Q43" s="18" t="s">
        <v>343</v>
      </c>
      <c r="R43" s="18" t="s">
        <v>596</v>
      </c>
      <c r="S43" s="18" t="s">
        <v>598</v>
      </c>
      <c r="T43" s="18" t="s">
        <v>822</v>
      </c>
      <c r="AM43" t="s">
        <v>330</v>
      </c>
      <c r="AN43" s="18" t="s">
        <v>547</v>
      </c>
    </row>
    <row r="44" spans="1:40" x14ac:dyDescent="0.25">
      <c r="A44" s="18" t="s">
        <v>362</v>
      </c>
      <c r="B44" s="18" t="s">
        <v>228</v>
      </c>
      <c r="C44" s="18" t="s">
        <v>226</v>
      </c>
      <c r="D44" s="26">
        <v>0.4</v>
      </c>
      <c r="E44" s="18" t="s">
        <v>229</v>
      </c>
      <c r="F44" s="18" t="s">
        <v>233</v>
      </c>
      <c r="G44" s="18" t="s">
        <v>234</v>
      </c>
      <c r="H44" s="18" t="s">
        <v>236</v>
      </c>
      <c r="I44" s="18" t="s">
        <v>238</v>
      </c>
      <c r="J44" s="18"/>
      <c r="K44" s="18"/>
      <c r="L44" s="18"/>
      <c r="M44" s="18"/>
      <c r="N44" s="18"/>
      <c r="AM44" t="s">
        <v>331</v>
      </c>
      <c r="AN44" t="s">
        <v>332</v>
      </c>
    </row>
    <row r="45" spans="1:40" x14ac:dyDescent="0.25">
      <c r="A45" s="18" t="s">
        <v>362</v>
      </c>
      <c r="B45" s="18" t="s">
        <v>199</v>
      </c>
      <c r="C45" s="18" t="s">
        <v>829</v>
      </c>
      <c r="D45" s="26">
        <v>0.2</v>
      </c>
      <c r="E45" s="18" t="s">
        <v>229</v>
      </c>
      <c r="F45" s="18" t="s">
        <v>97</v>
      </c>
      <c r="G45" s="18" t="s">
        <v>235</v>
      </c>
      <c r="H45" s="18" t="s">
        <v>237</v>
      </c>
      <c r="I45" s="18" t="s">
        <v>239</v>
      </c>
      <c r="J45" s="18"/>
      <c r="K45" s="18"/>
      <c r="L45" s="18"/>
      <c r="M45" s="18"/>
      <c r="N45" s="18"/>
      <c r="AM45" t="s">
        <v>333</v>
      </c>
      <c r="AN45" t="s">
        <v>334</v>
      </c>
    </row>
    <row r="46" spans="1:40" x14ac:dyDescent="0.25">
      <c r="A46" s="18" t="s">
        <v>366</v>
      </c>
      <c r="B46" s="18" t="s">
        <v>240</v>
      </c>
      <c r="C46" s="18" t="s">
        <v>242</v>
      </c>
      <c r="D46" s="26">
        <v>0.5</v>
      </c>
      <c r="E46" s="18" t="s">
        <v>244</v>
      </c>
      <c r="F46" s="18" t="s">
        <v>245</v>
      </c>
      <c r="G46" s="18" t="s">
        <v>246</v>
      </c>
      <c r="H46" s="18" t="s">
        <v>248</v>
      </c>
      <c r="I46" s="18" t="s">
        <v>249</v>
      </c>
      <c r="J46" s="18"/>
      <c r="K46" s="18"/>
      <c r="L46" s="18"/>
      <c r="M46" s="18"/>
      <c r="N46" s="18"/>
      <c r="AM46" t="s">
        <v>333</v>
      </c>
      <c r="AN46" s="42" t="s">
        <v>548</v>
      </c>
    </row>
    <row r="47" spans="1:40" x14ac:dyDescent="0.25">
      <c r="A47" s="18" t="s">
        <v>366</v>
      </c>
      <c r="B47" s="18" t="s">
        <v>241</v>
      </c>
      <c r="C47" s="18" t="s">
        <v>243</v>
      </c>
      <c r="D47" s="26">
        <v>0.5</v>
      </c>
      <c r="E47" s="18" t="s">
        <v>109</v>
      </c>
      <c r="F47" s="18" t="s">
        <v>841</v>
      </c>
      <c r="G47" s="18" t="s">
        <v>247</v>
      </c>
      <c r="H47" s="18" t="s">
        <v>842</v>
      </c>
      <c r="I47" s="18" t="s">
        <v>843</v>
      </c>
      <c r="J47" s="18"/>
      <c r="K47" s="18"/>
      <c r="L47" s="18"/>
      <c r="M47" s="18"/>
      <c r="N47" s="18"/>
      <c r="AM47" t="s">
        <v>335</v>
      </c>
      <c r="AN47" t="s">
        <v>336</v>
      </c>
    </row>
    <row r="48" spans="1:40" x14ac:dyDescent="0.25">
      <c r="A48" s="18" t="s">
        <v>367</v>
      </c>
      <c r="B48" s="18" t="s">
        <v>712</v>
      </c>
      <c r="C48" s="18" t="s">
        <v>265</v>
      </c>
      <c r="D48" s="26">
        <v>0.4</v>
      </c>
      <c r="E48" s="18" t="s">
        <v>250</v>
      </c>
      <c r="F48" s="18" t="s">
        <v>251</v>
      </c>
      <c r="G48" s="18" t="s">
        <v>252</v>
      </c>
      <c r="H48" s="18" t="s">
        <v>97</v>
      </c>
      <c r="I48" s="18" t="s">
        <v>253</v>
      </c>
      <c r="J48" s="18"/>
      <c r="K48" s="18"/>
      <c r="L48" s="18"/>
      <c r="M48" s="18"/>
      <c r="N48" s="18"/>
      <c r="R48" s="20"/>
      <c r="S48" s="20"/>
      <c r="T48" s="20"/>
      <c r="U48" s="20"/>
      <c r="AM48" t="s">
        <v>335</v>
      </c>
      <c r="AN48" t="s">
        <v>337</v>
      </c>
    </row>
    <row r="49" spans="1:40" x14ac:dyDescent="0.25">
      <c r="A49" s="18" t="s">
        <v>367</v>
      </c>
      <c r="B49" s="18" t="s">
        <v>263</v>
      </c>
      <c r="C49" s="18" t="s">
        <v>266</v>
      </c>
      <c r="D49" s="26">
        <v>0.4</v>
      </c>
      <c r="E49" s="18" t="s">
        <v>254</v>
      </c>
      <c r="F49" s="18" t="s">
        <v>255</v>
      </c>
      <c r="G49" s="18" t="s">
        <v>256</v>
      </c>
      <c r="H49" s="18" t="s">
        <v>257</v>
      </c>
      <c r="I49" s="18" t="s">
        <v>258</v>
      </c>
      <c r="J49" s="18"/>
      <c r="K49" s="18"/>
      <c r="L49" s="18"/>
      <c r="M49" s="18"/>
      <c r="N49" s="18"/>
      <c r="R49" s="20"/>
      <c r="S49" s="20"/>
      <c r="T49" s="20"/>
      <c r="U49" s="20"/>
      <c r="AM49" t="s">
        <v>338</v>
      </c>
      <c r="AN49" t="s">
        <v>339</v>
      </c>
    </row>
    <row r="50" spans="1:40" x14ac:dyDescent="0.25">
      <c r="A50" s="18" t="s">
        <v>367</v>
      </c>
      <c r="B50" s="18" t="s">
        <v>264</v>
      </c>
      <c r="C50" s="18" t="s">
        <v>267</v>
      </c>
      <c r="D50" s="26">
        <v>0.2</v>
      </c>
      <c r="E50" s="18" t="s">
        <v>259</v>
      </c>
      <c r="F50" s="18" t="s">
        <v>97</v>
      </c>
      <c r="G50" s="18" t="s">
        <v>260</v>
      </c>
      <c r="H50" s="18" t="s">
        <v>261</v>
      </c>
      <c r="I50" s="18" t="s">
        <v>262</v>
      </c>
      <c r="J50" s="18"/>
      <c r="K50" s="18"/>
      <c r="L50" s="18"/>
      <c r="M50" s="18"/>
      <c r="N50" s="18"/>
      <c r="R50" s="20"/>
      <c r="S50" s="20"/>
      <c r="T50" s="20"/>
      <c r="U50" s="20"/>
      <c r="AM50" t="s">
        <v>338</v>
      </c>
      <c r="AN50" t="s">
        <v>340</v>
      </c>
    </row>
    <row r="51" spans="1:40" x14ac:dyDescent="0.25">
      <c r="A51" s="18" t="s">
        <v>371</v>
      </c>
      <c r="B51" s="18"/>
      <c r="C51" s="18" t="s">
        <v>268</v>
      </c>
      <c r="D51" s="26">
        <v>1</v>
      </c>
      <c r="E51" s="18" t="s">
        <v>269</v>
      </c>
      <c r="F51" s="18" t="s">
        <v>97</v>
      </c>
      <c r="G51" s="18" t="s">
        <v>270</v>
      </c>
      <c r="H51" s="18" t="s">
        <v>97</v>
      </c>
      <c r="I51" s="18" t="s">
        <v>271</v>
      </c>
      <c r="J51" s="18"/>
      <c r="K51" s="18"/>
      <c r="L51" s="18"/>
      <c r="M51" s="18"/>
      <c r="N51" s="18"/>
      <c r="R51" s="20"/>
      <c r="S51" s="20"/>
      <c r="T51" s="20"/>
      <c r="U51" s="20"/>
      <c r="AM51" t="s">
        <v>341</v>
      </c>
      <c r="AN51" t="s">
        <v>342</v>
      </c>
    </row>
    <row r="52" spans="1:40" x14ac:dyDescent="0.25">
      <c r="A52" s="18" t="s">
        <v>372</v>
      </c>
      <c r="B52" s="18"/>
      <c r="C52" s="18" t="s">
        <v>272</v>
      </c>
      <c r="D52" s="26">
        <v>1</v>
      </c>
      <c r="E52" s="18" t="s">
        <v>273</v>
      </c>
      <c r="F52" s="18" t="s">
        <v>274</v>
      </c>
      <c r="G52" s="18" t="s">
        <v>275</v>
      </c>
      <c r="H52" s="18" t="s">
        <v>844</v>
      </c>
      <c r="I52" s="18" t="s">
        <v>276</v>
      </c>
      <c r="J52" s="18"/>
      <c r="K52" s="18"/>
      <c r="L52" s="18"/>
      <c r="M52" s="18"/>
      <c r="N52" s="18"/>
      <c r="R52" s="20"/>
      <c r="S52" s="20"/>
      <c r="T52" s="20"/>
      <c r="U52" s="20"/>
      <c r="AM52" t="s">
        <v>343</v>
      </c>
      <c r="AN52" t="s">
        <v>549</v>
      </c>
    </row>
    <row r="53" spans="1:40" x14ac:dyDescent="0.25">
      <c r="A53" s="18" t="s">
        <v>374</v>
      </c>
      <c r="B53" s="18"/>
      <c r="C53" s="18" t="s">
        <v>277</v>
      </c>
      <c r="D53" s="26">
        <v>1</v>
      </c>
      <c r="E53" s="18" t="s">
        <v>278</v>
      </c>
      <c r="F53" s="18" t="s">
        <v>97</v>
      </c>
      <c r="G53" s="18" t="s">
        <v>279</v>
      </c>
      <c r="H53" s="18" t="s">
        <v>280</v>
      </c>
      <c r="I53" s="18" t="s">
        <v>281</v>
      </c>
      <c r="J53" s="18"/>
      <c r="K53" s="18"/>
      <c r="L53" s="18"/>
      <c r="M53" s="18"/>
      <c r="N53" s="18"/>
      <c r="R53" s="20"/>
      <c r="S53" s="20"/>
      <c r="T53" s="20"/>
      <c r="U53" s="20"/>
      <c r="AM53" t="s">
        <v>344</v>
      </c>
      <c r="AN53" t="s">
        <v>345</v>
      </c>
    </row>
    <row r="54" spans="1:40" x14ac:dyDescent="0.25">
      <c r="A54" s="18" t="s">
        <v>375</v>
      </c>
      <c r="B54" s="18"/>
      <c r="C54" s="18" t="s">
        <v>437</v>
      </c>
      <c r="D54" s="26">
        <v>1</v>
      </c>
      <c r="E54" s="18" t="s">
        <v>845</v>
      </c>
      <c r="F54" s="18" t="s">
        <v>97</v>
      </c>
      <c r="G54" s="18" t="s">
        <v>282</v>
      </c>
      <c r="H54" s="18" t="s">
        <v>846</v>
      </c>
      <c r="I54" s="18" t="s">
        <v>847</v>
      </c>
      <c r="J54" s="18"/>
      <c r="K54" s="18"/>
      <c r="L54" s="18"/>
      <c r="M54" s="18"/>
      <c r="N54" s="18"/>
      <c r="R54" s="20"/>
      <c r="S54" s="20"/>
      <c r="T54" s="20"/>
      <c r="U54" s="20"/>
      <c r="AM54" t="s">
        <v>346</v>
      </c>
      <c r="AN54" t="s">
        <v>347</v>
      </c>
    </row>
    <row r="55" spans="1:40" x14ac:dyDescent="0.25">
      <c r="A55" s="18" t="s">
        <v>377</v>
      </c>
      <c r="B55" s="18"/>
      <c r="C55" s="18" t="s">
        <v>283</v>
      </c>
      <c r="D55" s="26">
        <v>0.2</v>
      </c>
      <c r="E55" s="18" t="s">
        <v>288</v>
      </c>
      <c r="F55" s="18" t="s">
        <v>97</v>
      </c>
      <c r="G55" s="18" t="s">
        <v>293</v>
      </c>
      <c r="H55" s="18" t="s">
        <v>97</v>
      </c>
      <c r="I55" s="18" t="s">
        <v>298</v>
      </c>
      <c r="J55" s="18"/>
      <c r="K55" s="18"/>
      <c r="L55" s="18"/>
      <c r="M55" s="18"/>
      <c r="N55" s="18"/>
      <c r="R55" s="18"/>
      <c r="S55" s="18"/>
      <c r="T55" s="18"/>
      <c r="U55" s="18"/>
      <c r="AM55" t="s">
        <v>348</v>
      </c>
      <c r="AN55" t="s">
        <v>349</v>
      </c>
    </row>
    <row r="56" spans="1:40" x14ac:dyDescent="0.25">
      <c r="A56" s="18" t="s">
        <v>377</v>
      </c>
      <c r="B56" s="18"/>
      <c r="C56" s="18" t="s">
        <v>284</v>
      </c>
      <c r="D56" s="26">
        <v>0.2</v>
      </c>
      <c r="E56" s="18" t="s">
        <v>289</v>
      </c>
      <c r="F56" s="18" t="s">
        <v>97</v>
      </c>
      <c r="G56" s="18" t="s">
        <v>294</v>
      </c>
      <c r="H56" s="18" t="s">
        <v>97</v>
      </c>
      <c r="I56" s="18" t="s">
        <v>299</v>
      </c>
      <c r="J56" s="18"/>
      <c r="K56" s="18"/>
      <c r="L56" s="18"/>
      <c r="M56" s="18"/>
      <c r="N56" s="18"/>
      <c r="R56" s="18"/>
      <c r="S56" s="18"/>
      <c r="T56" s="18"/>
      <c r="U56" s="18"/>
      <c r="AM56" t="s">
        <v>350</v>
      </c>
      <c r="AN56" t="s">
        <v>349</v>
      </c>
    </row>
    <row r="57" spans="1:40" x14ac:dyDescent="0.25">
      <c r="A57" s="18" t="s">
        <v>377</v>
      </c>
      <c r="B57" s="18"/>
      <c r="C57" s="18" t="s">
        <v>285</v>
      </c>
      <c r="D57" s="26">
        <v>0.2</v>
      </c>
      <c r="E57" s="18" t="s">
        <v>290</v>
      </c>
      <c r="F57" s="18" t="s">
        <v>97</v>
      </c>
      <c r="G57" s="18" t="s">
        <v>295</v>
      </c>
      <c r="H57" s="18" t="s">
        <v>97</v>
      </c>
      <c r="I57" s="18" t="s">
        <v>300</v>
      </c>
      <c r="J57" s="18"/>
      <c r="K57" s="18"/>
      <c r="L57" s="18"/>
      <c r="M57" s="18"/>
      <c r="N57" s="18"/>
      <c r="R57" s="20"/>
      <c r="S57" s="20"/>
      <c r="T57" s="20"/>
      <c r="U57" s="20"/>
      <c r="AM57" t="s">
        <v>351</v>
      </c>
      <c r="AN57" t="s">
        <v>349</v>
      </c>
    </row>
    <row r="58" spans="1:40" x14ac:dyDescent="0.25">
      <c r="A58" s="18" t="s">
        <v>377</v>
      </c>
      <c r="B58" s="18"/>
      <c r="C58" s="18" t="s">
        <v>286</v>
      </c>
      <c r="D58" s="26">
        <v>0.2</v>
      </c>
      <c r="E58" s="18" t="s">
        <v>291</v>
      </c>
      <c r="F58" s="18" t="s">
        <v>97</v>
      </c>
      <c r="G58" s="18" t="s">
        <v>296</v>
      </c>
      <c r="H58" s="18" t="s">
        <v>97</v>
      </c>
      <c r="I58" s="18" t="s">
        <v>301</v>
      </c>
      <c r="J58" s="18"/>
      <c r="K58" s="18"/>
      <c r="L58" s="18"/>
      <c r="M58" s="18"/>
      <c r="N58" s="18"/>
      <c r="R58" s="18"/>
      <c r="S58" s="18"/>
      <c r="T58" s="18"/>
      <c r="U58" s="18"/>
      <c r="AM58" t="s">
        <v>352</v>
      </c>
      <c r="AN58" t="s">
        <v>353</v>
      </c>
    </row>
    <row r="59" spans="1:40" x14ac:dyDescent="0.25">
      <c r="A59" s="18" t="s">
        <v>377</v>
      </c>
      <c r="B59" s="18"/>
      <c r="C59" s="18" t="s">
        <v>287</v>
      </c>
      <c r="D59" s="26">
        <v>0.2</v>
      </c>
      <c r="E59" s="18" t="s">
        <v>292</v>
      </c>
      <c r="F59" s="18" t="s">
        <v>97</v>
      </c>
      <c r="G59" s="18" t="s">
        <v>297</v>
      </c>
      <c r="H59" s="18" t="s">
        <v>97</v>
      </c>
      <c r="I59" s="18" t="s">
        <v>302</v>
      </c>
      <c r="J59" s="18"/>
      <c r="K59" s="18"/>
      <c r="L59" s="18"/>
      <c r="M59" s="18"/>
      <c r="N59" s="18"/>
      <c r="R59" s="18"/>
      <c r="S59" s="18"/>
      <c r="T59" s="18"/>
      <c r="U59" s="18"/>
      <c r="AM59" t="s">
        <v>354</v>
      </c>
      <c r="AN59" t="s">
        <v>355</v>
      </c>
    </row>
    <row r="60" spans="1:40" x14ac:dyDescent="0.25">
      <c r="A60" s="18" t="s">
        <v>379</v>
      </c>
      <c r="B60" s="18"/>
      <c r="C60" s="18" t="s">
        <v>303</v>
      </c>
      <c r="D60" s="26">
        <v>1</v>
      </c>
      <c r="E60" s="18" t="s">
        <v>304</v>
      </c>
      <c r="F60" s="18" t="s">
        <v>305</v>
      </c>
      <c r="G60" s="18" t="s">
        <v>306</v>
      </c>
      <c r="H60" s="18" t="s">
        <v>307</v>
      </c>
      <c r="I60" s="18" t="s">
        <v>308</v>
      </c>
      <c r="J60" s="18"/>
      <c r="K60" s="18"/>
      <c r="L60" s="18"/>
      <c r="M60" s="18"/>
      <c r="N60" s="18"/>
      <c r="AM60" t="s">
        <v>356</v>
      </c>
      <c r="AN60" t="s">
        <v>357</v>
      </c>
    </row>
    <row r="61" spans="1:40" x14ac:dyDescent="0.25">
      <c r="J61" s="18"/>
      <c r="K61" s="18"/>
      <c r="L61" s="18"/>
      <c r="M61" s="18"/>
      <c r="N61" s="18"/>
      <c r="AM61" t="s">
        <v>356</v>
      </c>
      <c r="AN61" t="s">
        <v>358</v>
      </c>
    </row>
    <row r="62" spans="1:40" x14ac:dyDescent="0.25">
      <c r="J62" s="18"/>
      <c r="K62" s="18"/>
      <c r="L62" s="18"/>
      <c r="M62" s="18"/>
      <c r="N62" s="18"/>
      <c r="AM62" t="s">
        <v>356</v>
      </c>
      <c r="AN62" t="s">
        <v>359</v>
      </c>
    </row>
    <row r="63" spans="1:40" x14ac:dyDescent="0.25">
      <c r="J63" s="18"/>
      <c r="K63" s="18"/>
      <c r="L63" s="18"/>
      <c r="M63" s="18"/>
      <c r="N63" s="18"/>
      <c r="AM63" t="s">
        <v>360</v>
      </c>
      <c r="AN63" t="s">
        <v>361</v>
      </c>
    </row>
    <row r="64" spans="1:40" x14ac:dyDescent="0.25">
      <c r="J64" s="18"/>
      <c r="K64" s="18"/>
      <c r="L64" s="18"/>
      <c r="M64" s="18"/>
      <c r="N64" s="18"/>
      <c r="AM64" t="s">
        <v>362</v>
      </c>
      <c r="AN64" t="s">
        <v>363</v>
      </c>
    </row>
    <row r="65" spans="10:40" x14ac:dyDescent="0.25">
      <c r="J65" s="18"/>
      <c r="K65" s="18"/>
      <c r="L65" s="18"/>
      <c r="M65" s="18"/>
      <c r="N65" s="18"/>
      <c r="AM65" t="s">
        <v>362</v>
      </c>
      <c r="AN65" t="s">
        <v>364</v>
      </c>
    </row>
    <row r="66" spans="10:40" x14ac:dyDescent="0.25">
      <c r="J66" s="18"/>
      <c r="K66" s="18"/>
      <c r="L66" s="18"/>
      <c r="M66" s="18"/>
      <c r="N66" s="18"/>
      <c r="AM66" t="s">
        <v>362</v>
      </c>
      <c r="AN66" t="s">
        <v>365</v>
      </c>
    </row>
    <row r="67" spans="10:40" x14ac:dyDescent="0.25">
      <c r="J67" s="18"/>
      <c r="K67" s="18"/>
      <c r="L67" s="18"/>
      <c r="M67" s="18"/>
      <c r="N67" s="18"/>
      <c r="AM67" t="s">
        <v>366</v>
      </c>
      <c r="AN67" t="s">
        <v>363</v>
      </c>
    </row>
    <row r="68" spans="10:40" x14ac:dyDescent="0.25">
      <c r="J68" s="18"/>
      <c r="K68" s="18"/>
      <c r="L68" s="18"/>
      <c r="M68" s="18"/>
      <c r="N68" s="18"/>
      <c r="AM68" t="s">
        <v>366</v>
      </c>
      <c r="AN68" t="s">
        <v>364</v>
      </c>
    </row>
    <row r="69" spans="10:40" x14ac:dyDescent="0.25">
      <c r="J69" s="18"/>
      <c r="K69" s="18"/>
      <c r="L69" s="18"/>
      <c r="M69" s="18"/>
      <c r="N69" s="18"/>
      <c r="AM69" t="s">
        <v>366</v>
      </c>
      <c r="AN69" t="s">
        <v>365</v>
      </c>
    </row>
    <row r="70" spans="10:40" x14ac:dyDescent="0.25">
      <c r="J70" s="18"/>
      <c r="K70" s="18"/>
      <c r="L70" s="18"/>
      <c r="M70" s="18"/>
      <c r="N70" s="18"/>
      <c r="AM70" t="s">
        <v>367</v>
      </c>
      <c r="AN70" t="s">
        <v>368</v>
      </c>
    </row>
    <row r="71" spans="10:40" x14ac:dyDescent="0.25">
      <c r="J71" s="18"/>
      <c r="K71" s="18"/>
      <c r="L71" s="18"/>
      <c r="M71" s="18"/>
      <c r="N71" s="18"/>
      <c r="AM71" t="s">
        <v>367</v>
      </c>
      <c r="AN71" t="s">
        <v>369</v>
      </c>
    </row>
    <row r="72" spans="10:40" x14ac:dyDescent="0.25">
      <c r="J72" s="18"/>
      <c r="K72" s="18"/>
      <c r="L72" s="18"/>
      <c r="M72" s="18"/>
      <c r="N72" s="18"/>
      <c r="AM72" t="s">
        <v>367</v>
      </c>
      <c r="AN72" t="s">
        <v>370</v>
      </c>
    </row>
    <row r="73" spans="10:40" x14ac:dyDescent="0.25">
      <c r="J73" s="18"/>
      <c r="K73" s="18"/>
      <c r="L73" s="18"/>
      <c r="M73" s="18"/>
      <c r="N73" s="18"/>
      <c r="AM73" t="s">
        <v>371</v>
      </c>
      <c r="AN73" t="s">
        <v>9</v>
      </c>
    </row>
    <row r="74" spans="10:40" x14ac:dyDescent="0.25">
      <c r="J74" s="18"/>
      <c r="K74" s="18"/>
      <c r="L74" s="18"/>
      <c r="M74" s="18"/>
      <c r="N74" s="18"/>
      <c r="AM74" t="s">
        <v>372</v>
      </c>
      <c r="AN74" t="s">
        <v>373</v>
      </c>
    </row>
    <row r="75" spans="10:40" x14ac:dyDescent="0.25">
      <c r="AM75" t="s">
        <v>374</v>
      </c>
      <c r="AN75" t="s">
        <v>368</v>
      </c>
    </row>
    <row r="76" spans="10:40" x14ac:dyDescent="0.25">
      <c r="AM76" t="s">
        <v>374</v>
      </c>
      <c r="AN76" t="s">
        <v>369</v>
      </c>
    </row>
    <row r="77" spans="10:40" x14ac:dyDescent="0.25">
      <c r="AM77" t="s">
        <v>375</v>
      </c>
      <c r="AN77" t="s">
        <v>376</v>
      </c>
    </row>
    <row r="78" spans="10:40" x14ac:dyDescent="0.25">
      <c r="AM78" t="s">
        <v>377</v>
      </c>
      <c r="AN78" t="s">
        <v>378</v>
      </c>
    </row>
    <row r="79" spans="10:40" x14ac:dyDescent="0.25">
      <c r="AM79" t="s">
        <v>377</v>
      </c>
      <c r="AN79" t="s">
        <v>284</v>
      </c>
    </row>
    <row r="80" spans="10:40" x14ac:dyDescent="0.25">
      <c r="AM80" t="s">
        <v>377</v>
      </c>
      <c r="AN80" t="s">
        <v>285</v>
      </c>
    </row>
    <row r="81" spans="39:40" x14ac:dyDescent="0.25">
      <c r="AM81" t="s">
        <v>377</v>
      </c>
      <c r="AN81" t="s">
        <v>286</v>
      </c>
    </row>
    <row r="82" spans="39:40" x14ac:dyDescent="0.25">
      <c r="AM82" t="s">
        <v>377</v>
      </c>
      <c r="AN82" t="s">
        <v>287</v>
      </c>
    </row>
    <row r="83" spans="39:40" x14ac:dyDescent="0.25">
      <c r="AM83" t="s">
        <v>379</v>
      </c>
      <c r="AN83" t="s">
        <v>380</v>
      </c>
    </row>
    <row r="173" spans="6:6" x14ac:dyDescent="0.25">
      <c r="F173" s="1"/>
    </row>
    <row r="174" spans="6:6" x14ac:dyDescent="0.25">
      <c r="F174" s="1"/>
    </row>
    <row r="175" spans="6:6" x14ac:dyDescent="0.25">
      <c r="F175" s="1"/>
    </row>
    <row r="176" spans="6:6" x14ac:dyDescent="0.25">
      <c r="F176" s="1"/>
    </row>
    <row r="177" spans="6:6" x14ac:dyDescent="0.25">
      <c r="F177" s="1"/>
    </row>
    <row r="178" spans="6:6" x14ac:dyDescent="0.25">
      <c r="F178" s="1"/>
    </row>
    <row r="179" spans="6:6" x14ac:dyDescent="0.25">
      <c r="F179" s="1"/>
    </row>
  </sheetData>
  <phoneticPr fontId="3" type="noConversion"/>
  <conditionalFormatting sqref="AD4:AD34">
    <cfRule type="cellIs" dxfId="15" priority="7" operator="equal">
      <formula>"Calculation"</formula>
    </cfRule>
    <cfRule type="cellIs" dxfId="14" priority="8" operator="equal">
      <formula>"Maturity matrix"</formula>
    </cfRule>
  </conditionalFormatting>
  <conditionalFormatting sqref="J83:J90">
    <cfRule type="cellIs" dxfId="13" priority="1" operator="equal">
      <formula>TRUE</formula>
    </cfRule>
  </conditionalFormatting>
  <pageMargins left="0.7" right="0.7" top="0.75" bottom="0.75" header="0.3" footer="0.3"/>
  <pageSetup orientation="portrait" r:id="rId1"/>
  <drawing r:id="rId2"/>
  <legacyDrawing r:id="rId3"/>
  <tableParts count="7">
    <tablePart r:id="rId4"/>
    <tablePart r:id="rId5"/>
    <tablePart r:id="rId6"/>
    <tablePart r:id="rId7"/>
    <tablePart r:id="rId8"/>
    <tablePart r:id="rId9"/>
    <tablePart r:id="rId10"/>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Props1.xml><?xml version="1.0" encoding="utf-8"?>
<ds:datastoreItem xmlns:ds="http://schemas.openxmlformats.org/officeDocument/2006/customXml" ds:itemID="{57BCCA0C-A48A-400F-BA7E-673F8AE86B45}">
  <ds:schemaRefs/>
</ds:datastoreItem>
</file>

<file path=customXml/itemProps2.xml><?xml version="1.0" encoding="utf-8"?>
<ds:datastoreItem xmlns:ds="http://schemas.openxmlformats.org/officeDocument/2006/customXml" ds:itemID="{69D972F7-19A7-4855-BF1E-70045FF1DF38}">
  <ds:schemaRefs/>
</ds:datastoreItem>
</file>

<file path=customXml/itemProps3.xml><?xml version="1.0" encoding="utf-8"?>
<ds:datastoreItem xmlns:ds="http://schemas.openxmlformats.org/officeDocument/2006/customXml" ds:itemID="{13F2E419-17DA-4764-AC31-F0485A11CE44}">
  <ds:schemaRefs/>
</ds:datastoreItem>
</file>

<file path=customXml/itemProps4.xml><?xml version="1.0" encoding="utf-8"?>
<ds:datastoreItem xmlns:ds="http://schemas.openxmlformats.org/officeDocument/2006/customXml" ds:itemID="{BFC62FFF-18CE-45D0-A87A-64CE52F36960}">
  <ds:schemaRefs/>
</ds:datastoreItem>
</file>

<file path=customXml/itemProps5.xml><?xml version="1.0" encoding="utf-8"?>
<ds:datastoreItem xmlns:ds="http://schemas.openxmlformats.org/officeDocument/2006/customXml" ds:itemID="{25DA91E2-9A35-4DB0-90DF-A0208CE5FDFE}">
  <ds:schemaRefs/>
</ds:datastoreItem>
</file>

<file path=customXml/itemProps6.xml><?xml version="1.0" encoding="utf-8"?>
<ds:datastoreItem xmlns:ds="http://schemas.openxmlformats.org/officeDocument/2006/customXml" ds:itemID="{6E1ADA41-C124-4C2A-B059-607C41CBD1E8}">
  <ds:schemaRefs/>
</ds:datastoreItem>
</file>

<file path=customXml/itemProps7.xml><?xml version="1.0" encoding="utf-8"?>
<ds:datastoreItem xmlns:ds="http://schemas.openxmlformats.org/officeDocument/2006/customXml" ds:itemID="{2DA4F106-5308-4C06-8BD3-ABC8BAA23229}">
  <ds:schemaRefs/>
</ds:datastoreItem>
</file>

<file path=customXml/itemProps8.xml><?xml version="1.0" encoding="utf-8"?>
<ds:datastoreItem xmlns:ds="http://schemas.openxmlformats.org/officeDocument/2006/customXml" ds:itemID="{952CDBA9-2E71-4709-850D-EB7CF57D1392}">
  <ds:schemaRefs/>
</ds:datastoreItem>
</file>

<file path=customXml/itemProps9.xml><?xml version="1.0" encoding="utf-8"?>
<ds:datastoreItem xmlns:ds="http://schemas.openxmlformats.org/officeDocument/2006/customXml" ds:itemID="{E3A82383-8F0C-4966-8F16-558D7FEF85B7}">
  <ds:schemaRefs/>
</ds:datastoreItem>
</file>

<file path=customXml/itemProps10.xml><?xml version="1.0" encoding="utf-8"?>
<ds:datastoreItem xmlns:ds="http://schemas.openxmlformats.org/officeDocument/2006/customXml" ds:itemID="{58A16AD2-43CE-4A7B-8ADA-81973EF0F120}">
  <ds:schemaRefs/>
</ds:datastoreItem>
</file>

<file path=customXml/itemProps11.xml><?xml version="1.0" encoding="utf-8"?>
<ds:datastoreItem xmlns:ds="http://schemas.openxmlformats.org/officeDocument/2006/customXml" ds:itemID="{3B4A6E1E-4D98-4A2A-9C3E-792F40920E9B}">
  <ds:schemaRefs/>
</ds:datastoreItem>
</file>

<file path=customXml/itemProps12.xml><?xml version="1.0" encoding="utf-8"?>
<ds:datastoreItem xmlns:ds="http://schemas.openxmlformats.org/officeDocument/2006/customXml" ds:itemID="{7C0224BC-C13B-4DE8-A915-A46D8D80B293}">
  <ds:schemaRefs/>
</ds:datastoreItem>
</file>

<file path=customXml/itemProps13.xml><?xml version="1.0" encoding="utf-8"?>
<ds:datastoreItem xmlns:ds="http://schemas.openxmlformats.org/officeDocument/2006/customXml" ds:itemID="{EEA791B2-CDD0-4C7F-BDBC-D076BA11AD57}">
  <ds:schemaRefs/>
</ds:datastoreItem>
</file>

<file path=customXml/itemProps14.xml><?xml version="1.0" encoding="utf-8"?>
<ds:datastoreItem xmlns:ds="http://schemas.openxmlformats.org/officeDocument/2006/customXml" ds:itemID="{8D5685BA-B9F7-48E0-B2EE-A88CA140725A}">
  <ds:schemaRefs/>
</ds:datastoreItem>
</file>

<file path=customXml/itemProps15.xml><?xml version="1.0" encoding="utf-8"?>
<ds:datastoreItem xmlns:ds="http://schemas.openxmlformats.org/officeDocument/2006/customXml" ds:itemID="{C156F3E1-9C68-4A92-A6F3-86024255210A}">
  <ds:schemaRefs/>
</ds:datastoreItem>
</file>

<file path=customXml/itemProps16.xml><?xml version="1.0" encoding="utf-8"?>
<ds:datastoreItem xmlns:ds="http://schemas.openxmlformats.org/officeDocument/2006/customXml" ds:itemID="{1DE48F8F-52C8-44A6-BCB4-A739350F4552}">
  <ds:schemaRefs/>
</ds:datastoreItem>
</file>

<file path=customXml/itemProps17.xml><?xml version="1.0" encoding="utf-8"?>
<ds:datastoreItem xmlns:ds="http://schemas.openxmlformats.org/officeDocument/2006/customXml" ds:itemID="{63EF78D0-67BA-43D2-8954-765045261DBE}">
  <ds:schemaRefs/>
</ds:datastoreItem>
</file>

<file path=customXml/itemProps18.xml><?xml version="1.0" encoding="utf-8"?>
<ds:datastoreItem xmlns:ds="http://schemas.openxmlformats.org/officeDocument/2006/customXml" ds:itemID="{30C33C8F-A05B-4B59-98AC-D8FB44653DC8}">
  <ds:schemaRefs/>
</ds:datastoreItem>
</file>

<file path=customXml/itemProps19.xml><?xml version="1.0" encoding="utf-8"?>
<ds:datastoreItem xmlns:ds="http://schemas.openxmlformats.org/officeDocument/2006/customXml" ds:itemID="{13CCA1F5-EF23-4C0A-9FC2-6CF685BF8D0C}">
  <ds:schemaRefs/>
</ds:datastoreItem>
</file>

<file path=customXml/itemProps20.xml><?xml version="1.0" encoding="utf-8"?>
<ds:datastoreItem xmlns:ds="http://schemas.openxmlformats.org/officeDocument/2006/customXml" ds:itemID="{A6FCD95A-D257-45BF-9EB4-8EE6DB6E1BCB}">
  <ds:schemaRefs/>
</ds:datastoreItem>
</file>

<file path=customXml/itemProps21.xml><?xml version="1.0" encoding="utf-8"?>
<ds:datastoreItem xmlns:ds="http://schemas.openxmlformats.org/officeDocument/2006/customXml" ds:itemID="{99EEDE3F-BAAC-4050-BDA4-877443CA1335}">
  <ds:schemaRefs/>
</ds:datastoreItem>
</file>

<file path=customXml/itemProps22.xml><?xml version="1.0" encoding="utf-8"?>
<ds:datastoreItem xmlns:ds="http://schemas.openxmlformats.org/officeDocument/2006/customXml" ds:itemID="{BE1FC1A1-02AB-4C26-9296-CBC0098AB0A7}">
  <ds:schemaRefs/>
</ds:datastoreItem>
</file>

<file path=customXml/itemProps23.xml><?xml version="1.0" encoding="utf-8"?>
<ds:datastoreItem xmlns:ds="http://schemas.openxmlformats.org/officeDocument/2006/customXml" ds:itemID="{6DE12CFB-33F9-4F82-9756-63F52A63F99B}">
  <ds:schemaRefs/>
</ds:datastoreItem>
</file>

<file path=customXml/itemProps24.xml><?xml version="1.0" encoding="utf-8"?>
<ds:datastoreItem xmlns:ds="http://schemas.openxmlformats.org/officeDocument/2006/customXml" ds:itemID="{98ED265C-6BE8-45E5-A073-F220B3F3D26C}">
  <ds:schemaRefs/>
</ds:datastoreItem>
</file>

<file path=customXml/itemProps25.xml><?xml version="1.0" encoding="utf-8"?>
<ds:datastoreItem xmlns:ds="http://schemas.openxmlformats.org/officeDocument/2006/customXml" ds:itemID="{BE5A4120-5ACA-4608-87B5-ADC579581FCF}">
  <ds:schemaRefs/>
</ds:datastoreItem>
</file>

<file path=customXml/itemProps26.xml><?xml version="1.0" encoding="utf-8"?>
<ds:datastoreItem xmlns:ds="http://schemas.openxmlformats.org/officeDocument/2006/customXml" ds:itemID="{24CEB81B-CD80-4725-BDD5-85C943AD4A83}">
  <ds:schemaRefs/>
</ds:datastoreItem>
</file>

<file path=customXml/itemProps27.xml><?xml version="1.0" encoding="utf-8"?>
<ds:datastoreItem xmlns:ds="http://schemas.openxmlformats.org/officeDocument/2006/customXml" ds:itemID="{5BDB7FE8-372D-43FE-95D4-D3445E24959B}">
  <ds:schemaRefs/>
</ds:datastoreItem>
</file>

<file path=customXml/itemProps28.xml><?xml version="1.0" encoding="utf-8"?>
<ds:datastoreItem xmlns:ds="http://schemas.openxmlformats.org/officeDocument/2006/customXml" ds:itemID="{50672C6F-E785-4FC1-8955-83A53E93748A}">
  <ds:schemaRefs/>
</ds:datastoreItem>
</file>

<file path=customXml/itemProps29.xml><?xml version="1.0" encoding="utf-8"?>
<ds:datastoreItem xmlns:ds="http://schemas.openxmlformats.org/officeDocument/2006/customXml" ds:itemID="{9252EDEE-F445-4C6B-A255-1A4682B80A66}">
  <ds:schemaRefs/>
</ds:datastoreItem>
</file>

<file path=customXml/itemProps30.xml><?xml version="1.0" encoding="utf-8"?>
<ds:datastoreItem xmlns:ds="http://schemas.openxmlformats.org/officeDocument/2006/customXml" ds:itemID="{CE8D7175-D4BD-46F8-9661-250A38DBA246}">
  <ds:schemaRefs>
    <ds:schemaRef ds:uri="http://schemas.microsoft.com/DataMashup"/>
  </ds:schemaRefs>
</ds:datastoreItem>
</file>

<file path=customXml/itemProps31.xml><?xml version="1.0" encoding="utf-8"?>
<ds:datastoreItem xmlns:ds="http://schemas.openxmlformats.org/officeDocument/2006/customXml" ds:itemID="{765F72B0-2B20-4A0F-9633-4341861BB4B7}">
  <ds:schemaRefs/>
</ds:datastoreItem>
</file>

<file path=customXml/itemProps32.xml><?xml version="1.0" encoding="utf-8"?>
<ds:datastoreItem xmlns:ds="http://schemas.openxmlformats.org/officeDocument/2006/customXml" ds:itemID="{403BDADC-CB5B-460C-BB00-F589D6EE3834}">
  <ds:schemaRefs/>
</ds:datastoreItem>
</file>

<file path=customXml/itemProps33.xml><?xml version="1.0" encoding="utf-8"?>
<ds:datastoreItem xmlns:ds="http://schemas.openxmlformats.org/officeDocument/2006/customXml" ds:itemID="{B3053CE5-639A-4143-A065-AFEBEEA04AA4}">
  <ds:schemaRefs/>
</ds:datastoreItem>
</file>

<file path=customXml/itemProps34.xml><?xml version="1.0" encoding="utf-8"?>
<ds:datastoreItem xmlns:ds="http://schemas.openxmlformats.org/officeDocument/2006/customXml" ds:itemID="{D6DC190B-C3AC-4D6A-932E-C8DC4BA013C0}">
  <ds:schemaRefs/>
</ds:datastoreItem>
</file>

<file path=customXml/itemProps35.xml><?xml version="1.0" encoding="utf-8"?>
<ds:datastoreItem xmlns:ds="http://schemas.openxmlformats.org/officeDocument/2006/customXml" ds:itemID="{6CF3408D-C650-46EF-BAE3-805AB5096532}">
  <ds:schemaRefs/>
</ds:datastoreItem>
</file>

<file path=customXml/itemProps36.xml><?xml version="1.0" encoding="utf-8"?>
<ds:datastoreItem xmlns:ds="http://schemas.openxmlformats.org/officeDocument/2006/customXml" ds:itemID="{6E5FCB38-4C7E-41AB-8AF7-81E824B7D5C6}">
  <ds:schemaRefs/>
</ds:datastoreItem>
</file>

<file path=customXml/itemProps37.xml><?xml version="1.0" encoding="utf-8"?>
<ds:datastoreItem xmlns:ds="http://schemas.openxmlformats.org/officeDocument/2006/customXml" ds:itemID="{292D67BF-C59D-4DB7-9476-A5E1DAD8BAC1}">
  <ds:schemaRefs/>
</ds:datastoreItem>
</file>

<file path=customXml/itemProps38.xml><?xml version="1.0" encoding="utf-8"?>
<ds:datastoreItem xmlns:ds="http://schemas.openxmlformats.org/officeDocument/2006/customXml" ds:itemID="{58DB773D-050B-43EA-A55E-DA1B239E6BE6}">
  <ds:schemaRefs/>
</ds:datastoreItem>
</file>

<file path=customXml/itemProps39.xml><?xml version="1.0" encoding="utf-8"?>
<ds:datastoreItem xmlns:ds="http://schemas.openxmlformats.org/officeDocument/2006/customXml" ds:itemID="{1A112432-5FD7-4055-B281-C4E0316C5298}">
  <ds:schemaRefs/>
</ds:datastoreItem>
</file>

<file path=customXml/itemProps40.xml><?xml version="1.0" encoding="utf-8"?>
<ds:datastoreItem xmlns:ds="http://schemas.openxmlformats.org/officeDocument/2006/customXml" ds:itemID="{86AB5822-1F27-4D47-83DD-B80E2FB4F701}">
  <ds:schemaRefs/>
</ds:datastoreItem>
</file>

<file path=customXml/itemProps41.xml><?xml version="1.0" encoding="utf-8"?>
<ds:datastoreItem xmlns:ds="http://schemas.openxmlformats.org/officeDocument/2006/customXml" ds:itemID="{6144BCDF-61FE-4C11-A3A4-A3521953D6AD}">
  <ds:schemaRefs/>
</ds:datastoreItem>
</file>

<file path=customXml/itemProps42.xml><?xml version="1.0" encoding="utf-8"?>
<ds:datastoreItem xmlns:ds="http://schemas.openxmlformats.org/officeDocument/2006/customXml" ds:itemID="{B989789B-B2CA-4890-9217-AF13E33739D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Overall Results</vt:lpstr>
      <vt:lpstr>Weightings Selection</vt:lpstr>
      <vt:lpstr>References &amp; Benchmark Tables</vt:lpstr>
      <vt:lpstr>Indicator Assessment Template</vt:lpstr>
      <vt:lpstr>Benchmark Template</vt:lpstr>
      <vt:lpstr>Lookup Tables - DO NOT EDIT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Butterly</dc:creator>
  <cp:lastModifiedBy>Nicholas</cp:lastModifiedBy>
  <dcterms:created xsi:type="dcterms:W3CDTF">2021-09-22T17:39:24Z</dcterms:created>
  <dcterms:modified xsi:type="dcterms:W3CDTF">2021-12-12T17:41:09Z</dcterms:modified>
</cp:coreProperties>
</file>