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iance Tournament" sheetId="1" r:id="rId4"/>
    <sheet state="visible" name="Artifacts" sheetId="2" r:id="rId5"/>
    <sheet state="visible" name="Artifact_Costs" sheetId="3" r:id="rId6"/>
    <sheet state="visible" name="Efficiencies" sheetId="4" r:id="rId7"/>
    <sheet state="visible" name="Daily Event Calc" sheetId="5" r:id="rId8"/>
  </sheets>
  <definedNames/>
  <calcPr/>
</workbook>
</file>

<file path=xl/sharedStrings.xml><?xml version="1.0" encoding="utf-8"?>
<sst xmlns="http://schemas.openxmlformats.org/spreadsheetml/2006/main" count="547" uniqueCount="178">
  <si>
    <t>Column1</t>
  </si>
  <si>
    <t>Value</t>
  </si>
  <si>
    <t>Type</t>
  </si>
  <si>
    <t>Cost</t>
  </si>
  <si>
    <t>Return</t>
  </si>
  <si>
    <t>Need</t>
  </si>
  <si>
    <t>AT_Cost</t>
  </si>
  <si>
    <t>Function</t>
  </si>
  <si>
    <t>Locked?</t>
  </si>
  <si>
    <t>Astral Prime Particle</t>
  </si>
  <si>
    <t>Research Prime</t>
  </si>
  <si>
    <t>Artifact Shard Yield</t>
  </si>
  <si>
    <t>Yes</t>
  </si>
  <si>
    <t>Weapon Prime Particle</t>
  </si>
  <si>
    <t>Damage</t>
  </si>
  <si>
    <t>Omega Particle</t>
  </si>
  <si>
    <t>Prime Cosmic Particle</t>
  </si>
  <si>
    <t>Scrapping Efficiency</t>
  </si>
  <si>
    <t>Ship Parts Prime Particle</t>
  </si>
  <si>
    <t>Ship Part Efficiency (G5)</t>
  </si>
  <si>
    <t>Prime Particle Key</t>
  </si>
  <si>
    <t>PVP Damage</t>
  </si>
  <si>
    <t>Columbia NX-02 Shard</t>
  </si>
  <si>
    <t>Ship Refit</t>
  </si>
  <si>
    <t>Officer Upgrades</t>
  </si>
  <si>
    <t>Binary Cutter Refit</t>
  </si>
  <si>
    <t>Borg Charges</t>
  </si>
  <si>
    <t>Kir'Shara</t>
  </si>
  <si>
    <t>Artifact</t>
  </si>
  <si>
    <t xml:space="preserve">Hostile Queueing </t>
  </si>
  <si>
    <t>Tarka's Isolytic Weapon</t>
  </si>
  <si>
    <t>Forbidden Technology</t>
  </si>
  <si>
    <t>Gorn, Hull, Damage</t>
  </si>
  <si>
    <t>Armored Voyager Refit Shard</t>
  </si>
  <si>
    <t>Voyager Refinery Claim</t>
  </si>
  <si>
    <t>Guinan's Magus III Weapon</t>
  </si>
  <si>
    <t>Energy Damage</t>
  </si>
  <si>
    <t>Kirk's Phaser Rifle</t>
  </si>
  <si>
    <t>Kinetic Damage</t>
  </si>
  <si>
    <t>McCoy's Hypospray</t>
  </si>
  <si>
    <t>Battleship Hull</t>
  </si>
  <si>
    <t>Earth Science Institute Scanner</t>
  </si>
  <si>
    <t>Explorer Hull</t>
  </si>
  <si>
    <t>Quark's Scanner</t>
  </si>
  <si>
    <t>Interceptor Hull</t>
  </si>
  <si>
    <t>Spock's Engagement Pendant</t>
  </si>
  <si>
    <t>Ship RSS Efficiency</t>
  </si>
  <si>
    <t>Andorian Scanner</t>
  </si>
  <si>
    <t>Battleship Shield</t>
  </si>
  <si>
    <t>Mudd's Andorian Helmet</t>
  </si>
  <si>
    <t>Building RSS Efficiency</t>
  </si>
  <si>
    <t>Chapel's Hypospray</t>
  </si>
  <si>
    <t>Explorer Shield</t>
  </si>
  <si>
    <t>Crusher's Hypospray</t>
  </si>
  <si>
    <t>Interceptor Shield</t>
  </si>
  <si>
    <t>SNW Una Chin-Riley</t>
  </si>
  <si>
    <t>Officer Shards</t>
  </si>
  <si>
    <t>Hostile Officer</t>
  </si>
  <si>
    <t>Enterprise-E Picard</t>
  </si>
  <si>
    <t>Enterprise-E Riker</t>
  </si>
  <si>
    <t>Breen Energy Dampener</t>
  </si>
  <si>
    <t>Hostile Mitigation, Cargo Capacity</t>
  </si>
  <si>
    <t>Doctor T'Ana</t>
  </si>
  <si>
    <t>PVP Officer</t>
  </si>
  <si>
    <t>Shaxs</t>
  </si>
  <si>
    <t>Andy Billups</t>
  </si>
  <si>
    <t>Jack Ransom</t>
  </si>
  <si>
    <t>PIC Riker</t>
  </si>
  <si>
    <t>PIC Worf</t>
  </si>
  <si>
    <t>PIC Admiral Picard</t>
  </si>
  <si>
    <t>Carol Freeman</t>
  </si>
  <si>
    <t>Gorn Eviscerator Parts</t>
  </si>
  <si>
    <t>Ship Parts</t>
  </si>
  <si>
    <t>Uncommon Xindi Directives</t>
  </si>
  <si>
    <t>Directives</t>
  </si>
  <si>
    <t>Rare Xindi Directives</t>
  </si>
  <si>
    <t>Feesha Glas Shard</t>
  </si>
  <si>
    <t>Latinum Mining Efficiency</t>
  </si>
  <si>
    <t>Independent Credits</t>
  </si>
  <si>
    <t>Faction Credits</t>
  </si>
  <si>
    <t>Galactic Recruit Tokens</t>
  </si>
  <si>
    <t>Recruit Tokens</t>
  </si>
  <si>
    <t>Rarity</t>
  </si>
  <si>
    <t>Current Level</t>
  </si>
  <si>
    <t>Level Up Cost</t>
  </si>
  <si>
    <t>Shards on Hand</t>
  </si>
  <si>
    <t>Shards Needed for Next Level</t>
  </si>
  <si>
    <t>Shards Needed to Max Level</t>
  </si>
  <si>
    <t>Alliance Tournament Sourceable?</t>
  </si>
  <si>
    <t>DualGenerators</t>
  </si>
  <si>
    <t>Epic</t>
  </si>
  <si>
    <t>Horga'hn</t>
  </si>
  <si>
    <t>Rare</t>
  </si>
  <si>
    <t>KurlanNaiskos</t>
  </si>
  <si>
    <t>Uncommon</t>
  </si>
  <si>
    <t>Mudd'sAndorianHelmet</t>
  </si>
  <si>
    <t>MukullTimePiece</t>
  </si>
  <si>
    <t>KataanTelescope</t>
  </si>
  <si>
    <t>KingM'Benga'sCrown</t>
  </si>
  <si>
    <t>McCoy'sHypospray</t>
  </si>
  <si>
    <t>ShieldofPericles</t>
  </si>
  <si>
    <t>Sisko'sBaseball</t>
  </si>
  <si>
    <t>Spock'sEngagementPendant</t>
  </si>
  <si>
    <t>Worf'sD'K'Tagh</t>
  </si>
  <si>
    <t>AndorianScanner</t>
  </si>
  <si>
    <t>MajalanOathCoin</t>
  </si>
  <si>
    <t>Riker'sRombone</t>
  </si>
  <si>
    <t>TaureanSpear</t>
  </si>
  <si>
    <t>Chapel'sHypospray</t>
  </si>
  <si>
    <t>Crusher'sHypospray</t>
  </si>
  <si>
    <t>EarthScienceInstituteScanner</t>
  </si>
  <si>
    <t>Quark'sScanner</t>
  </si>
  <si>
    <t>Stamets'OriginalMyceliumSample</t>
  </si>
  <si>
    <t>BorgQueen'sRemains</t>
  </si>
  <si>
    <t>D'arsayArchiveScaleReplica</t>
  </si>
  <si>
    <t>MalkothianSpirits</t>
  </si>
  <si>
    <t>ScepteroftheGrandNagus</t>
  </si>
  <si>
    <t>Jaheelah</t>
  </si>
  <si>
    <t>Temporal</t>
  </si>
  <si>
    <t>La'an's21stCenturyWatch</t>
  </si>
  <si>
    <t>K't'ingaScaleReplica</t>
  </si>
  <si>
    <t>Scotty'sTridentScanner</t>
  </si>
  <si>
    <t>TemporalObservatory</t>
  </si>
  <si>
    <t>DTIPlaque</t>
  </si>
  <si>
    <t>Other</t>
  </si>
  <si>
    <t>Bat'lethoftheHouseMartok</t>
  </si>
  <si>
    <t>BookoftheKosstAmojan</t>
  </si>
  <si>
    <t>Krulmuth-BPortal</t>
  </si>
  <si>
    <t>Nero'sTrident</t>
  </si>
  <si>
    <t>Guinan'sMagusIIIWeapon</t>
  </si>
  <si>
    <t>Kirk'sPhaserRifle</t>
  </si>
  <si>
    <t>GuardianofForever</t>
  </si>
  <si>
    <t>StrandofKrenimHair</t>
  </si>
  <si>
    <t>BorethTimeCrystal</t>
  </si>
  <si>
    <t>ChronitonSample</t>
  </si>
  <si>
    <t>IconianGateway</t>
  </si>
  <si>
    <t>Annorax'sDatapad</t>
  </si>
  <si>
    <t>DTITemporalDevice</t>
  </si>
  <si>
    <t>EmperorGeorgiou'sCrown</t>
  </si>
  <si>
    <t>Glavin</t>
  </si>
  <si>
    <t>AmeliaEarheart'sPlane</t>
  </si>
  <si>
    <t>ClassicPhaser</t>
  </si>
  <si>
    <t>ClassicTricorder</t>
  </si>
  <si>
    <t>EmperorGeorgiou'sSword</t>
  </si>
  <si>
    <t>FriendshipOneProbe</t>
  </si>
  <si>
    <t>GeordiVisor</t>
  </si>
  <si>
    <t>Janeway'sPocketWatch</t>
  </si>
  <si>
    <t>KrenimTimeWeapon</t>
  </si>
  <si>
    <t>Lirpa</t>
  </si>
  <si>
    <t>Saltah'naClock</t>
  </si>
  <si>
    <t>Sarek'sVulcanNecklace</t>
  </si>
  <si>
    <t>ZalkonianStorageCapsule</t>
  </si>
  <si>
    <t>Level</t>
  </si>
  <si>
    <t>Base Cost</t>
  </si>
  <si>
    <t>Current Efficiency Cost</t>
  </si>
  <si>
    <t>Max Efficiency Cost</t>
  </si>
  <si>
    <t>Premium</t>
  </si>
  <si>
    <t>X/1.24=33</t>
  </si>
  <si>
    <t>UNK</t>
  </si>
  <si>
    <t>Source Class</t>
  </si>
  <si>
    <t>Source Subclass</t>
  </si>
  <si>
    <t>Source Efficiency Object</t>
  </si>
  <si>
    <t>Artifact Shard</t>
  </si>
  <si>
    <t>Fleet Commander</t>
  </si>
  <si>
    <t>Lorca</t>
  </si>
  <si>
    <t>Artifact Efficiency</t>
  </si>
  <si>
    <t>The Great Eye of Ara</t>
  </si>
  <si>
    <t>Maximum</t>
  </si>
  <si>
    <t>Fleet Commander Upgrade</t>
  </si>
  <si>
    <t>Points Required</t>
  </si>
  <si>
    <t>Action</t>
  </si>
  <si>
    <t>Points</t>
  </si>
  <si>
    <t>Spend Command XP</t>
  </si>
  <si>
    <t>Spend UC Commander Credits</t>
  </si>
  <si>
    <t>Spend R Commander Credits</t>
  </si>
  <si>
    <t>Spend Epic Commander Credits</t>
  </si>
  <si>
    <t>Redeeum UC SKill Point in Refinery</t>
  </si>
  <si>
    <t>Spend R Skill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</si>
</sst>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  <font/>
    <font>
      <i/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2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readingOrder="0" vertical="bottom"/>
    </xf>
    <xf borderId="0" fillId="0" fontId="1" numFmtId="0" xfId="0" applyFont="1"/>
    <xf borderId="0" fillId="0" fontId="1" numFmtId="3" xfId="0" applyFont="1" applyNumberFormat="1"/>
    <xf borderId="0" fillId="0" fontId="1" numFmtId="1" xfId="0" applyFont="1" applyNumberFormat="1"/>
    <xf borderId="0" fillId="0" fontId="1" numFmtId="1" xfId="0" applyFont="1" applyNumberFormat="1"/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readingOrder="0"/>
    </xf>
    <xf borderId="13" fillId="0" fontId="3" numFmtId="0" xfId="0" applyAlignment="1" applyBorder="1" applyFont="1">
      <alignment horizontal="center" readingOrder="0"/>
    </xf>
    <xf borderId="14" fillId="0" fontId="4" numFmtId="0" xfId="0" applyBorder="1" applyFont="1"/>
    <xf borderId="15" fillId="0" fontId="4" numFmtId="0" xfId="0" applyBorder="1" applyFont="1"/>
    <xf borderId="13" fillId="0" fontId="3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6" fillId="0" fontId="1" numFmtId="0" xfId="0" applyBorder="1" applyFont="1"/>
    <xf borderId="17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6" fillId="0" fontId="3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6" fillId="0" fontId="5" numFmtId="0" xfId="0" applyBorder="1" applyFont="1"/>
    <xf borderId="18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20" fillId="0" fontId="5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Alliance Tournament-style">
      <tableStyleElement dxfId="1" type="headerRow"/>
      <tableStyleElement dxfId="2" type="firstRowStripe"/>
      <tableStyleElement dxfId="3" type="secondRowStripe"/>
    </tableStyle>
    <tableStyle count="2" pivot="0" name="Artifacts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0" displayName="Table1" name="Table1" id="1">
  <tableColumns count="9">
    <tableColumn name="Column1" id="1"/>
    <tableColumn name="Value" id="2"/>
    <tableColumn name="Type" id="3"/>
    <tableColumn name="Cost" id="4"/>
    <tableColumn name="Return" id="5"/>
    <tableColumn name="Need" id="6"/>
    <tableColumn name="AT_Cost" id="7"/>
    <tableColumn name="Function" id="8"/>
    <tableColumn name="Locked?" id="9"/>
  </tableColumns>
  <tableStyleInfo name="Alliance Tournament-style" showColumnStripes="0" showFirstColumn="1" showLastColumn="1" showRowStripes="1"/>
</table>
</file>

<file path=xl/tables/table2.xml><?xml version="1.0" encoding="utf-8"?>
<table xmlns="http://schemas.openxmlformats.org/spreadsheetml/2006/main" headerRowCount="0" ref="A2:H60" displayName="Table_1" name="Table_1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rtifa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63"/>
    <col customWidth="1" min="2" max="2" width="13.25"/>
    <col customWidth="1" min="3" max="3" width="20.25"/>
    <col customWidth="1" min="4" max="4" width="9.25"/>
    <col customWidth="1" min="5" max="5" width="10.88"/>
    <col customWidth="1" min="6" max="6" width="9.75"/>
    <col customWidth="1" min="7" max="7" width="12.25"/>
    <col customWidth="1" min="8" max="8" width="29.88"/>
    <col customWidth="1" min="10" max="28" width="8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>
        <v>1.0</v>
      </c>
      <c r="C2" s="7" t="s">
        <v>10</v>
      </c>
      <c r="D2" s="7">
        <v>1100.0</v>
      </c>
      <c r="E2" s="7">
        <v>180.0</v>
      </c>
      <c r="F2" s="8">
        <v>1800.0</v>
      </c>
      <c r="G2" s="7">
        <f>(ROUNDDOWN('Alliance Tournament'!$F2/'Alliance Tournament'!$E2,0))*'Alliance Tournament'!$D2</f>
        <v>11000</v>
      </c>
      <c r="H2" s="9" t="s">
        <v>11</v>
      </c>
      <c r="I2" s="10" t="s">
        <v>12</v>
      </c>
    </row>
    <row r="3">
      <c r="A3" s="11" t="s">
        <v>13</v>
      </c>
      <c r="B3" s="12">
        <v>1.0</v>
      </c>
      <c r="C3" s="13" t="s">
        <v>10</v>
      </c>
      <c r="D3" s="13">
        <v>1100.0</v>
      </c>
      <c r="E3" s="13">
        <v>100.0</v>
      </c>
      <c r="F3" s="14">
        <v>500.0</v>
      </c>
      <c r="G3" s="13">
        <f>(ROUNDDOWN('Alliance Tournament'!$F4/'Alliance Tournament'!$E4,0))*'Alliance Tournament'!$D4</f>
        <v>0</v>
      </c>
      <c r="H3" s="15" t="s">
        <v>14</v>
      </c>
      <c r="I3" s="16" t="s">
        <v>12</v>
      </c>
    </row>
    <row r="4">
      <c r="A4" s="5" t="s">
        <v>15</v>
      </c>
      <c r="B4" s="6">
        <v>1.0</v>
      </c>
      <c r="C4" s="7" t="s">
        <v>10</v>
      </c>
      <c r="D4" s="7">
        <v>2000.0</v>
      </c>
      <c r="E4" s="7">
        <v>136.0</v>
      </c>
      <c r="F4" s="8">
        <v>70.0</v>
      </c>
      <c r="G4" s="7">
        <f>(ROUNDDOWN('Alliance Tournament'!$F5/'Alliance Tournament'!$E5,0))*'Alliance Tournament'!$D5</f>
        <v>11000</v>
      </c>
      <c r="H4" s="9" t="s">
        <v>14</v>
      </c>
      <c r="I4" s="10" t="s">
        <v>12</v>
      </c>
    </row>
    <row r="5">
      <c r="A5" s="11" t="s">
        <v>16</v>
      </c>
      <c r="B5" s="12">
        <v>1.0</v>
      </c>
      <c r="C5" s="13" t="s">
        <v>10</v>
      </c>
      <c r="D5" s="13">
        <v>1100.0</v>
      </c>
      <c r="E5" s="13">
        <v>150.0</v>
      </c>
      <c r="F5" s="14">
        <v>1500.0</v>
      </c>
      <c r="G5" s="13">
        <f>(ROUNDDOWN('Alliance Tournament'!$F8/'Alliance Tournament'!$E8,0))*'Alliance Tournament'!$D8</f>
        <v>11100</v>
      </c>
      <c r="H5" s="15" t="s">
        <v>17</v>
      </c>
      <c r="I5" s="16" t="s">
        <v>12</v>
      </c>
    </row>
    <row r="6">
      <c r="A6" s="5" t="s">
        <v>18</v>
      </c>
      <c r="B6" s="6">
        <v>1.0</v>
      </c>
      <c r="C6" s="7" t="s">
        <v>10</v>
      </c>
      <c r="D6" s="7">
        <v>1100.0</v>
      </c>
      <c r="E6" s="7">
        <v>100.0</v>
      </c>
      <c r="F6" s="8">
        <v>1000.0</v>
      </c>
      <c r="G6" s="7">
        <f>(ROUNDDOWN('Alliance Tournament'!$F9/'Alliance Tournament'!$E9,0))*'Alliance Tournament'!$D9</f>
        <v>11100</v>
      </c>
      <c r="H6" s="9" t="s">
        <v>19</v>
      </c>
      <c r="I6" s="10" t="s">
        <v>12</v>
      </c>
    </row>
    <row r="7">
      <c r="A7" s="11" t="s">
        <v>20</v>
      </c>
      <c r="B7" s="12">
        <v>1.0</v>
      </c>
      <c r="C7" s="13" t="s">
        <v>10</v>
      </c>
      <c r="D7" s="13">
        <v>1100.0</v>
      </c>
      <c r="E7" s="13">
        <v>100.0</v>
      </c>
      <c r="F7" s="14">
        <v>3000.0</v>
      </c>
      <c r="G7" s="13">
        <f>(ROUNDDOWN('Alliance Tournament'!$F17/'Alliance Tournament'!$E17,0))*'Alliance Tournament'!$D17</f>
        <v>2580</v>
      </c>
      <c r="H7" s="15" t="s">
        <v>21</v>
      </c>
      <c r="I7" s="16" t="s">
        <v>12</v>
      </c>
    </row>
    <row r="8">
      <c r="A8" s="5" t="s">
        <v>22</v>
      </c>
      <c r="B8" s="6">
        <v>1.0</v>
      </c>
      <c r="C8" s="7" t="s">
        <v>23</v>
      </c>
      <c r="D8" s="7">
        <v>740.0</v>
      </c>
      <c r="E8" s="7">
        <v>8.0</v>
      </c>
      <c r="F8" s="7">
        <v>120.0</v>
      </c>
      <c r="G8" s="7">
        <f>(ROUNDDOWN('Alliance Tournament'!$F21/'Alliance Tournament'!$E21,0))*'Alliance Tournament'!$D21</f>
        <v>0</v>
      </c>
      <c r="H8" s="9" t="s">
        <v>24</v>
      </c>
      <c r="I8" s="10" t="s">
        <v>12</v>
      </c>
    </row>
    <row r="9">
      <c r="A9" s="17" t="s">
        <v>25</v>
      </c>
      <c r="B9" s="12">
        <v>1.0</v>
      </c>
      <c r="C9" s="15" t="s">
        <v>23</v>
      </c>
      <c r="D9" s="15">
        <v>740.0</v>
      </c>
      <c r="E9" s="15">
        <v>8.0</v>
      </c>
      <c r="F9" s="15">
        <v>120.0</v>
      </c>
      <c r="G9" s="13">
        <f>(ROUNDDOWN('Alliance Tournament'!$F23/'Alliance Tournament'!$E23,0))*'Alliance Tournament'!$D23</f>
        <v>95040</v>
      </c>
      <c r="H9" s="15" t="s">
        <v>26</v>
      </c>
      <c r="I9" s="16" t="s">
        <v>12</v>
      </c>
    </row>
    <row r="10">
      <c r="A10" s="5" t="s">
        <v>27</v>
      </c>
      <c r="B10" s="6">
        <v>1.0</v>
      </c>
      <c r="C10" s="7" t="s">
        <v>28</v>
      </c>
      <c r="D10" s="7">
        <v>2150.0</v>
      </c>
      <c r="E10" s="7">
        <v>15.0</v>
      </c>
      <c r="F10" s="7">
        <v>28.0</v>
      </c>
      <c r="G10" s="7">
        <f>(ROUNDDOWN('Alliance Tournament'!$F22/'Alliance Tournament'!$E22,0))*'Alliance Tournament'!$D22</f>
        <v>2580</v>
      </c>
      <c r="H10" s="9" t="s">
        <v>29</v>
      </c>
      <c r="I10" s="10" t="s">
        <v>12</v>
      </c>
    </row>
    <row r="11">
      <c r="A11" s="11" t="s">
        <v>30</v>
      </c>
      <c r="B11" s="12">
        <v>1.0</v>
      </c>
      <c r="C11" s="13" t="s">
        <v>31</v>
      </c>
      <c r="D11" s="13">
        <v>500.0</v>
      </c>
      <c r="E11" s="13">
        <v>6.0</v>
      </c>
      <c r="F11" s="13">
        <v>200.0</v>
      </c>
      <c r="G11" s="13">
        <f>(ROUNDDOWN('Alliance Tournament'!$F24/'Alliance Tournament'!$E24,0))*'Alliance Tournament'!$D24</f>
        <v>77440</v>
      </c>
      <c r="H11" s="15" t="s">
        <v>32</v>
      </c>
      <c r="I11" s="16" t="s">
        <v>12</v>
      </c>
    </row>
    <row r="12">
      <c r="A12" s="5" t="s">
        <v>33</v>
      </c>
      <c r="B12" s="6">
        <v>1.0</v>
      </c>
      <c r="C12" s="7" t="s">
        <v>23</v>
      </c>
      <c r="D12" s="7">
        <v>740.0</v>
      </c>
      <c r="E12" s="7">
        <v>8.0</v>
      </c>
      <c r="F12" s="7">
        <v>120.0</v>
      </c>
      <c r="G12" s="7">
        <f>(ROUNDDOWN('Alliance Tournament'!$F40/'Alliance Tournament'!$E40,0))*'Alliance Tournament'!$D40</f>
        <v>0</v>
      </c>
      <c r="H12" s="9" t="s">
        <v>34</v>
      </c>
      <c r="I12" s="10" t="s">
        <v>12</v>
      </c>
    </row>
    <row r="13">
      <c r="A13" s="11" t="s">
        <v>35</v>
      </c>
      <c r="B13" s="12">
        <v>1.0</v>
      </c>
      <c r="C13" s="13" t="s">
        <v>28</v>
      </c>
      <c r="D13" s="13">
        <v>1010.0</v>
      </c>
      <c r="E13" s="13">
        <v>7.0</v>
      </c>
      <c r="F13" s="13">
        <v>23.0</v>
      </c>
      <c r="G13" s="13">
        <f>(ROUNDDOWN('Alliance Tournament'!$F13/'Alliance Tournament'!$E13,0))*'Alliance Tournament'!$D13</f>
        <v>3030</v>
      </c>
      <c r="H13" s="15" t="s">
        <v>36</v>
      </c>
      <c r="I13" s="18"/>
    </row>
    <row r="14">
      <c r="A14" s="5" t="s">
        <v>37</v>
      </c>
      <c r="B14" s="6">
        <v>1.0</v>
      </c>
      <c r="C14" s="7" t="s">
        <v>28</v>
      </c>
      <c r="D14" s="7">
        <v>1010.0</v>
      </c>
      <c r="E14" s="7">
        <v>7.0</v>
      </c>
      <c r="F14" s="7">
        <v>12.0</v>
      </c>
      <c r="G14" s="7">
        <f>(ROUNDDOWN('Alliance Tournament'!$F16/'Alliance Tournament'!$E16,0))*'Alliance Tournament'!$D16</f>
        <v>2580</v>
      </c>
      <c r="H14" s="9" t="s">
        <v>38</v>
      </c>
      <c r="I14" s="19"/>
    </row>
    <row r="15">
      <c r="A15" s="11" t="s">
        <v>39</v>
      </c>
      <c r="B15" s="12">
        <v>2.0</v>
      </c>
      <c r="C15" s="13" t="s">
        <v>28</v>
      </c>
      <c r="D15" s="13">
        <v>2580.0</v>
      </c>
      <c r="E15" s="13">
        <v>39.0</v>
      </c>
      <c r="F15" s="13">
        <v>65.0</v>
      </c>
      <c r="G15" s="13">
        <f>(ROUNDDOWN('Alliance Tournament'!$F3/'Alliance Tournament'!$E3,0))*'Alliance Tournament'!$D3</f>
        <v>5500</v>
      </c>
      <c r="H15" s="15" t="s">
        <v>40</v>
      </c>
      <c r="I15" s="18"/>
    </row>
    <row r="16">
      <c r="A16" s="5" t="s">
        <v>41</v>
      </c>
      <c r="B16" s="6">
        <v>2.0</v>
      </c>
      <c r="C16" s="7" t="s">
        <v>28</v>
      </c>
      <c r="D16" s="7">
        <v>2580.0</v>
      </c>
      <c r="E16" s="7">
        <v>39.0</v>
      </c>
      <c r="F16" s="7">
        <v>67.0</v>
      </c>
      <c r="G16" s="7">
        <f>(ROUNDDOWN('Alliance Tournament'!$F6/'Alliance Tournament'!$E6,0))*'Alliance Tournament'!$D6</f>
        <v>11000</v>
      </c>
      <c r="H16" s="9" t="s">
        <v>42</v>
      </c>
      <c r="I16" s="19"/>
    </row>
    <row r="17">
      <c r="A17" s="11" t="s">
        <v>43</v>
      </c>
      <c r="B17" s="12">
        <v>2.0</v>
      </c>
      <c r="C17" s="13" t="s">
        <v>28</v>
      </c>
      <c r="D17" s="13">
        <v>2580.0</v>
      </c>
      <c r="E17" s="13">
        <v>39.0</v>
      </c>
      <c r="F17" s="13">
        <v>68.0</v>
      </c>
      <c r="G17" s="13">
        <f>(ROUNDDOWN('Alliance Tournament'!$F7/'Alliance Tournament'!$E7,0))*'Alliance Tournament'!$D7</f>
        <v>33000</v>
      </c>
      <c r="H17" s="15" t="s">
        <v>44</v>
      </c>
      <c r="I17" s="18"/>
    </row>
    <row r="18">
      <c r="A18" s="5" t="s">
        <v>45</v>
      </c>
      <c r="B18" s="6">
        <v>2.0</v>
      </c>
      <c r="C18" s="7" t="s">
        <v>28</v>
      </c>
      <c r="D18" s="7">
        <v>2580.0</v>
      </c>
      <c r="E18" s="7">
        <v>39.0</v>
      </c>
      <c r="F18" s="7">
        <v>25.0</v>
      </c>
      <c r="G18" s="7">
        <f>(ROUNDDOWN('Alliance Tournament'!$F10/'Alliance Tournament'!$E10,0))*'Alliance Tournament'!$D10</f>
        <v>2150</v>
      </c>
      <c r="H18" s="9" t="s">
        <v>46</v>
      </c>
      <c r="I18" s="19"/>
    </row>
    <row r="19">
      <c r="A19" s="11" t="s">
        <v>47</v>
      </c>
      <c r="B19" s="12">
        <v>2.0</v>
      </c>
      <c r="C19" s="13" t="s">
        <v>28</v>
      </c>
      <c r="D19" s="13">
        <v>2580.0</v>
      </c>
      <c r="E19" s="13">
        <v>39.0</v>
      </c>
      <c r="F19" s="13">
        <v>50.0</v>
      </c>
      <c r="G19" s="13">
        <f>(ROUNDDOWN('Alliance Tournament'!$F11/'Alliance Tournament'!$E11,0))*'Alliance Tournament'!$D11</f>
        <v>16500</v>
      </c>
      <c r="H19" s="15" t="s">
        <v>48</v>
      </c>
      <c r="I19" s="18"/>
    </row>
    <row r="20">
      <c r="A20" s="5" t="s">
        <v>49</v>
      </c>
      <c r="B20" s="6">
        <v>2.0</v>
      </c>
      <c r="C20" s="7" t="s">
        <v>28</v>
      </c>
      <c r="D20" s="7">
        <v>2580.0</v>
      </c>
      <c r="E20" s="7">
        <v>39.0</v>
      </c>
      <c r="F20" s="7">
        <v>74.0</v>
      </c>
      <c r="G20" s="7">
        <f>(ROUNDDOWN('Alliance Tournament'!$F12/'Alliance Tournament'!$E12,0))*'Alliance Tournament'!$D12</f>
        <v>11100</v>
      </c>
      <c r="H20" s="9" t="s">
        <v>50</v>
      </c>
      <c r="I20" s="19"/>
    </row>
    <row r="21" ht="15.75" customHeight="1">
      <c r="A21" s="11" t="s">
        <v>51</v>
      </c>
      <c r="B21" s="12">
        <v>2.0</v>
      </c>
      <c r="C21" s="13" t="s">
        <v>28</v>
      </c>
      <c r="D21" s="13">
        <v>2580.0</v>
      </c>
      <c r="E21" s="13">
        <v>39.0</v>
      </c>
      <c r="F21" s="13">
        <v>17.0</v>
      </c>
      <c r="G21" s="13">
        <f>(ROUNDDOWN('Alliance Tournament'!$F14/'Alliance Tournament'!$E14,0))*'Alliance Tournament'!$D14</f>
        <v>1010</v>
      </c>
      <c r="H21" s="15" t="s">
        <v>52</v>
      </c>
      <c r="I21" s="18"/>
    </row>
    <row r="22" ht="15.75" customHeight="1">
      <c r="A22" s="5" t="s">
        <v>53</v>
      </c>
      <c r="B22" s="6">
        <v>2.0</v>
      </c>
      <c r="C22" s="7" t="s">
        <v>28</v>
      </c>
      <c r="D22" s="7">
        <v>2580.0</v>
      </c>
      <c r="E22" s="7">
        <v>39.0</v>
      </c>
      <c r="F22" s="7">
        <v>43.0</v>
      </c>
      <c r="G22" s="7">
        <f>(ROUNDDOWN('Alliance Tournament'!$F15/'Alliance Tournament'!$E15,0))*'Alliance Tournament'!$D15</f>
        <v>2580</v>
      </c>
      <c r="H22" s="9" t="s">
        <v>54</v>
      </c>
      <c r="I22" s="19"/>
    </row>
    <row r="23" ht="15.75" customHeight="1">
      <c r="A23" s="11" t="s">
        <v>55</v>
      </c>
      <c r="B23" s="12">
        <v>3.0</v>
      </c>
      <c r="C23" s="13" t="s">
        <v>56</v>
      </c>
      <c r="D23" s="13">
        <v>880.0</v>
      </c>
      <c r="E23" s="13">
        <v>2.0</v>
      </c>
      <c r="F23" s="13">
        <v>217.0</v>
      </c>
      <c r="G23" s="13">
        <f>(ROUNDDOWN('Alliance Tournament'!$F18/'Alliance Tournament'!$E18,0))*'Alliance Tournament'!$D18</f>
        <v>0</v>
      </c>
      <c r="H23" s="15" t="s">
        <v>57</v>
      </c>
      <c r="I23" s="18"/>
    </row>
    <row r="24" ht="15.75" customHeight="1">
      <c r="A24" s="5" t="s">
        <v>58</v>
      </c>
      <c r="B24" s="6">
        <v>3.0</v>
      </c>
      <c r="C24" s="7" t="s">
        <v>56</v>
      </c>
      <c r="D24" s="7">
        <v>880.0</v>
      </c>
      <c r="E24" s="7">
        <v>2.0</v>
      </c>
      <c r="F24" s="7">
        <v>176.0</v>
      </c>
      <c r="G24" s="7">
        <f>(ROUNDDOWN('Alliance Tournament'!$F19/'Alliance Tournament'!$E19,0))*'Alliance Tournament'!$D19</f>
        <v>2580</v>
      </c>
      <c r="H24" s="9" t="s">
        <v>57</v>
      </c>
      <c r="I24" s="19"/>
    </row>
    <row r="25" ht="15.75" customHeight="1">
      <c r="A25" s="11" t="s">
        <v>59</v>
      </c>
      <c r="B25" s="12">
        <v>3.0</v>
      </c>
      <c r="C25" s="13" t="s">
        <v>56</v>
      </c>
      <c r="D25" s="13">
        <v>880.0</v>
      </c>
      <c r="E25" s="13">
        <v>2.0</v>
      </c>
      <c r="F25" s="13">
        <v>201.0</v>
      </c>
      <c r="G25" s="13">
        <f>(ROUNDDOWN('Alliance Tournament'!$F20/'Alliance Tournament'!$E20,0))*'Alliance Tournament'!$D20</f>
        <v>2580</v>
      </c>
      <c r="H25" s="15" t="s">
        <v>57</v>
      </c>
      <c r="I25" s="18"/>
    </row>
    <row r="26" ht="15.75" customHeight="1">
      <c r="A26" s="5" t="s">
        <v>60</v>
      </c>
      <c r="B26" s="6">
        <v>4.0</v>
      </c>
      <c r="C26" s="7" t="s">
        <v>31</v>
      </c>
      <c r="D26" s="7">
        <v>350.0</v>
      </c>
      <c r="E26" s="7">
        <v>7.0</v>
      </c>
      <c r="F26" s="7">
        <v>143.0</v>
      </c>
      <c r="G26" s="7">
        <f>(ROUNDDOWN('Alliance Tournament'!$F25/'Alliance Tournament'!$E25,0))*'Alliance Tournament'!$D25</f>
        <v>88000</v>
      </c>
      <c r="H26" s="9" t="s">
        <v>61</v>
      </c>
      <c r="I26" s="19"/>
    </row>
    <row r="27" ht="15.75" customHeight="1">
      <c r="A27" s="11" t="s">
        <v>62</v>
      </c>
      <c r="B27" s="12">
        <v>4.0</v>
      </c>
      <c r="C27" s="13" t="s">
        <v>56</v>
      </c>
      <c r="D27" s="13">
        <v>880.0</v>
      </c>
      <c r="E27" s="13">
        <v>2.0</v>
      </c>
      <c r="F27" s="13">
        <v>173.0</v>
      </c>
      <c r="G27" s="13">
        <f>(ROUNDDOWN('Alliance Tournament'!$F26/'Alliance Tournament'!$E26,0))*'Alliance Tournament'!$D26</f>
        <v>7000</v>
      </c>
      <c r="H27" s="15" t="s">
        <v>63</v>
      </c>
      <c r="I27" s="18"/>
    </row>
    <row r="28" ht="15.75" customHeight="1">
      <c r="A28" s="5" t="s">
        <v>64</v>
      </c>
      <c r="B28" s="6">
        <v>4.0</v>
      </c>
      <c r="C28" s="7" t="s">
        <v>56</v>
      </c>
      <c r="D28" s="7">
        <v>880.0</v>
      </c>
      <c r="E28" s="7">
        <v>2.0</v>
      </c>
      <c r="F28" s="7">
        <v>192.0</v>
      </c>
      <c r="G28" s="7">
        <f>(ROUNDDOWN('Alliance Tournament'!$F27/'Alliance Tournament'!$E27,0))*'Alliance Tournament'!$D27</f>
        <v>75680</v>
      </c>
      <c r="H28" s="9" t="s">
        <v>63</v>
      </c>
      <c r="I28" s="19"/>
    </row>
    <row r="29" ht="15.75" customHeight="1">
      <c r="A29" s="11" t="s">
        <v>65</v>
      </c>
      <c r="B29" s="12">
        <v>4.0</v>
      </c>
      <c r="C29" s="13" t="s">
        <v>56</v>
      </c>
      <c r="D29" s="13">
        <v>880.0</v>
      </c>
      <c r="E29" s="13">
        <v>2.0</v>
      </c>
      <c r="F29" s="13">
        <v>173.0</v>
      </c>
      <c r="G29" s="13">
        <f>(ROUNDDOWN('Alliance Tournament'!$F28/'Alliance Tournament'!$E28,0))*'Alliance Tournament'!$D28</f>
        <v>84480</v>
      </c>
      <c r="H29" s="15" t="s">
        <v>63</v>
      </c>
      <c r="I29" s="18"/>
    </row>
    <row r="30" ht="15.75" customHeight="1">
      <c r="A30" s="5" t="s">
        <v>66</v>
      </c>
      <c r="B30" s="6">
        <v>4.0</v>
      </c>
      <c r="C30" s="7" t="s">
        <v>56</v>
      </c>
      <c r="D30" s="7">
        <v>880.0</v>
      </c>
      <c r="E30" s="7">
        <v>2.0</v>
      </c>
      <c r="F30" s="7">
        <v>10.0</v>
      </c>
      <c r="G30" s="7">
        <f>(ROUNDDOWN('Alliance Tournament'!$F29/'Alliance Tournament'!$E29,0))*'Alliance Tournament'!$D29</f>
        <v>75680</v>
      </c>
      <c r="H30" s="9" t="s">
        <v>63</v>
      </c>
      <c r="I30" s="19"/>
    </row>
    <row r="31" ht="15.75" customHeight="1">
      <c r="A31" s="11" t="s">
        <v>67</v>
      </c>
      <c r="B31" s="12">
        <v>4.0</v>
      </c>
      <c r="C31" s="13" t="s">
        <v>56</v>
      </c>
      <c r="D31" s="13">
        <v>880.0</v>
      </c>
      <c r="E31" s="13">
        <v>2.0</v>
      </c>
      <c r="F31" s="13">
        <v>114.0</v>
      </c>
      <c r="G31" s="13">
        <f>(ROUNDDOWN('Alliance Tournament'!$F30/'Alliance Tournament'!$E30,0))*'Alliance Tournament'!$D30</f>
        <v>4400</v>
      </c>
      <c r="H31" s="15" t="s">
        <v>63</v>
      </c>
      <c r="I31" s="18"/>
    </row>
    <row r="32" ht="15.75" customHeight="1">
      <c r="A32" s="5" t="s">
        <v>68</v>
      </c>
      <c r="B32" s="6">
        <v>4.0</v>
      </c>
      <c r="C32" s="7" t="s">
        <v>56</v>
      </c>
      <c r="D32" s="7">
        <v>880.0</v>
      </c>
      <c r="E32" s="7">
        <v>2.0</v>
      </c>
      <c r="F32" s="7">
        <v>130.0</v>
      </c>
      <c r="G32" s="7">
        <f>(ROUNDDOWN('Alliance Tournament'!$F31/'Alliance Tournament'!$E31,0))*'Alliance Tournament'!$D31</f>
        <v>50160</v>
      </c>
      <c r="H32" s="9" t="s">
        <v>63</v>
      </c>
      <c r="I32" s="19"/>
    </row>
    <row r="33" ht="15.75" customHeight="1">
      <c r="A33" s="11" t="s">
        <v>69</v>
      </c>
      <c r="B33" s="12">
        <v>4.0</v>
      </c>
      <c r="C33" s="13" t="s">
        <v>56</v>
      </c>
      <c r="D33" s="13">
        <v>880.0</v>
      </c>
      <c r="E33" s="13">
        <v>2.0</v>
      </c>
      <c r="F33" s="13">
        <v>80.0</v>
      </c>
      <c r="G33" s="13">
        <f>(ROUNDDOWN('Alliance Tournament'!$F32/'Alliance Tournament'!$E32,0))*'Alliance Tournament'!$D32</f>
        <v>57200</v>
      </c>
      <c r="H33" s="15" t="s">
        <v>63</v>
      </c>
      <c r="I33" s="18"/>
    </row>
    <row r="34" ht="15.75" customHeight="1">
      <c r="A34" s="5" t="s">
        <v>70</v>
      </c>
      <c r="B34" s="6">
        <v>4.0</v>
      </c>
      <c r="C34" s="7" t="s">
        <v>56</v>
      </c>
      <c r="D34" s="7">
        <v>880.0</v>
      </c>
      <c r="E34" s="7">
        <v>2.0</v>
      </c>
      <c r="F34" s="7">
        <v>67.0</v>
      </c>
      <c r="G34" s="7">
        <f>(ROUNDDOWN('Alliance Tournament'!$F33/'Alliance Tournament'!$E33,0))*'Alliance Tournament'!$D33</f>
        <v>35200</v>
      </c>
      <c r="H34" s="9" t="s">
        <v>63</v>
      </c>
      <c r="I34" s="19"/>
    </row>
    <row r="35" ht="15.75" customHeight="1">
      <c r="A35" s="11" t="s">
        <v>71</v>
      </c>
      <c r="B35" s="12">
        <v>4.0</v>
      </c>
      <c r="C35" s="13" t="s">
        <v>72</v>
      </c>
      <c r="D35" s="13">
        <v>1320.0</v>
      </c>
      <c r="E35" s="13">
        <v>194800.0</v>
      </c>
      <c r="F35" s="13"/>
      <c r="G35" s="13">
        <f>(ROUNDDOWN('Alliance Tournament'!$F34/'Alliance Tournament'!$E34,0))*'Alliance Tournament'!$D34</f>
        <v>29040</v>
      </c>
      <c r="H35" s="15" t="s">
        <v>72</v>
      </c>
      <c r="I35" s="18"/>
    </row>
    <row r="36" ht="15.75" customHeight="1">
      <c r="A36" s="5" t="s">
        <v>73</v>
      </c>
      <c r="B36" s="6">
        <v>5.0</v>
      </c>
      <c r="C36" s="7" t="s">
        <v>74</v>
      </c>
      <c r="D36" s="7">
        <v>3300.0</v>
      </c>
      <c r="E36" s="7">
        <v>300.0</v>
      </c>
      <c r="F36" s="7">
        <v>0.0</v>
      </c>
      <c r="G36" s="7">
        <f>(ROUNDDOWN('Alliance Tournament'!$F35/'Alliance Tournament'!$E35,0))*'Alliance Tournament'!$D35</f>
        <v>0</v>
      </c>
      <c r="H36" s="9" t="s">
        <v>74</v>
      </c>
      <c r="I36" s="19"/>
    </row>
    <row r="37" ht="15.75" customHeight="1">
      <c r="A37" s="11" t="s">
        <v>75</v>
      </c>
      <c r="B37" s="12">
        <v>5.0</v>
      </c>
      <c r="C37" s="13" t="s">
        <v>74</v>
      </c>
      <c r="D37" s="13">
        <v>3300.0</v>
      </c>
      <c r="E37" s="13">
        <v>2000.0</v>
      </c>
      <c r="F37" s="13">
        <v>0.0</v>
      </c>
      <c r="G37" s="13">
        <f>(ROUNDDOWN('Alliance Tournament'!$F36/'Alliance Tournament'!$E36,0))*'Alliance Tournament'!$D36</f>
        <v>0</v>
      </c>
      <c r="H37" s="15" t="s">
        <v>74</v>
      </c>
      <c r="I37" s="18"/>
    </row>
    <row r="38" ht="15.75" customHeight="1">
      <c r="A38" s="5" t="s">
        <v>76</v>
      </c>
      <c r="B38" s="6">
        <v>5.0</v>
      </c>
      <c r="C38" s="7" t="s">
        <v>23</v>
      </c>
      <c r="D38" s="7">
        <v>740.0</v>
      </c>
      <c r="E38" s="7">
        <v>8.0</v>
      </c>
      <c r="F38" s="7">
        <v>120.0</v>
      </c>
      <c r="G38" s="7">
        <f>(ROUNDDOWN('Alliance Tournament'!$F37/'Alliance Tournament'!$E37,0))*'Alliance Tournament'!$D37</f>
        <v>0</v>
      </c>
      <c r="H38" s="9" t="s">
        <v>77</v>
      </c>
      <c r="I38" s="19"/>
    </row>
    <row r="39" ht="15.75" customHeight="1">
      <c r="A39" s="11" t="s">
        <v>78</v>
      </c>
      <c r="B39" s="12">
        <v>5.0</v>
      </c>
      <c r="C39" s="13" t="s">
        <v>79</v>
      </c>
      <c r="D39" s="13">
        <v>2200.0</v>
      </c>
      <c r="E39" s="13">
        <v>7920.0</v>
      </c>
      <c r="F39" s="13">
        <v>0.0</v>
      </c>
      <c r="G39" s="13">
        <f>(ROUNDDOWN('Alliance Tournament'!$F38/'Alliance Tournament'!$E38,0))*'Alliance Tournament'!$D38</f>
        <v>11100</v>
      </c>
      <c r="H39" s="15" t="s">
        <v>24</v>
      </c>
      <c r="I39" s="18"/>
    </row>
    <row r="40" ht="15.75" customHeight="1">
      <c r="A40" s="20" t="s">
        <v>80</v>
      </c>
      <c r="B40" s="21">
        <v>5.0</v>
      </c>
      <c r="C40" s="22" t="s">
        <v>81</v>
      </c>
      <c r="D40" s="22">
        <v>1160.0</v>
      </c>
      <c r="E40" s="22">
        <v>480.0</v>
      </c>
      <c r="F40" s="22">
        <v>0.0</v>
      </c>
      <c r="G40" s="22">
        <f>(ROUNDDOWN('Alliance Tournament'!$F39/'Alliance Tournament'!$E39,0))*'Alliance Tournament'!$D39</f>
        <v>0</v>
      </c>
      <c r="H40" s="23" t="s">
        <v>24</v>
      </c>
      <c r="I40" s="2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2:B40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38"/>
    <col customWidth="1" min="2" max="2" width="8.5"/>
    <col customWidth="1" min="3" max="3" width="10.38"/>
    <col customWidth="1" min="4" max="4" width="12.0"/>
    <col customWidth="1" min="5" max="5" width="12.25"/>
    <col customWidth="1" min="6" max="6" width="14.25"/>
    <col customWidth="1" min="7" max="7" width="25.5"/>
    <col customWidth="1" min="8" max="8" width="24.63"/>
    <col customWidth="1" min="9" max="9" width="28.38"/>
  </cols>
  <sheetData>
    <row r="1">
      <c r="A1" s="25" t="s">
        <v>28</v>
      </c>
      <c r="B1" s="25" t="s">
        <v>2</v>
      </c>
      <c r="C1" s="25" t="s">
        <v>82</v>
      </c>
      <c r="D1" s="26" t="s">
        <v>83</v>
      </c>
      <c r="E1" s="25" t="s">
        <v>84</v>
      </c>
      <c r="F1" s="26" t="s">
        <v>85</v>
      </c>
      <c r="G1" s="25" t="s">
        <v>86</v>
      </c>
      <c r="H1" s="25" t="s">
        <v>87</v>
      </c>
      <c r="I1" s="25" t="s">
        <v>88</v>
      </c>
      <c r="J1" s="27"/>
      <c r="K1" s="28"/>
      <c r="L1" s="29"/>
      <c r="M1" s="30"/>
      <c r="N1" s="30"/>
      <c r="O1" s="30"/>
    </row>
    <row r="2">
      <c r="A2" s="31" t="s">
        <v>89</v>
      </c>
      <c r="B2" s="31" t="str">
        <f t="shared" ref="B2:B26" si="1">IF(D2=TRUE, "Temporal", "Premium")</f>
        <v>Premium</v>
      </c>
      <c r="C2" s="31" t="s">
        <v>90</v>
      </c>
      <c r="D2" s="32">
        <v>14.0</v>
      </c>
      <c r="E2" s="33">
        <f>IFERROR(__xludf.DUMMYFUNCTION("FILTER(Artifact_Costs!E:E, Artifact_Costs!A:A = B2, Artifact_Costs!B:B = C2, Artifact_Costs!C:C = (D2+1))"),152.0)</f>
        <v>152</v>
      </c>
      <c r="F2" s="26">
        <v>105.0</v>
      </c>
      <c r="G2" s="33">
        <f t="shared" ref="G2:G60" si="2">E2-F2</f>
        <v>47</v>
      </c>
      <c r="H2" s="34">
        <f>IFERROR(__xludf.DUMMYFUNCTION("SUM(FILTER(Artifact_Costs!E:E, 
   Artifact_Costs!A:A = B2,
   Artifact_Costs!B:B = C2,
   Artifact_Costs!C:C &gt;= D2 + 1,
   Artifact_Costs!C:C &lt;= IF(B2=""Premium"", 15, IF(B2=""Temporal"", 8, 12)))
) 
+ IF(B2=""Other"", SUM(FILTER(Artifact_Costs!E:E, 
  "&amp;" Artifact_Costs!A:A = ""Other"",
   Artifact_Costs!B:B = C2,
   Artifact_Costs!C:C &gt;= 9,
   Artifact_Costs!C:C &lt;= 12)), 0)
+ IF(B2=""Temporal"", SUM(FILTER(Artifact_Costs!E:E, 
   Artifact_Costs!A:A = ""Temporal"",
   Artifact_Costs!B:B = C2,
   Artifact"&amp;"_Costs!C:C &gt;= D2 + 1,
   Artifact_Costs!C:C &lt;= 8)), 0)
- F2
"),47.0)</f>
        <v>47</v>
      </c>
    </row>
    <row r="3">
      <c r="A3" s="31" t="s">
        <v>91</v>
      </c>
      <c r="B3" s="31" t="str">
        <f t="shared" si="1"/>
        <v>Premium</v>
      </c>
      <c r="C3" s="31" t="s">
        <v>92</v>
      </c>
      <c r="D3" s="32">
        <v>13.0</v>
      </c>
      <c r="E3" s="33">
        <f>IFERROR(__xludf.DUMMYFUNCTION("FILTER(Artifact_Costs!E:E, Artifact_Costs!A:A = B3, Artifact_Costs!B:B = C3, Artifact_Costs!C:C = (D3+1))"),97.0)</f>
        <v>97</v>
      </c>
      <c r="F3" s="26">
        <v>45.0</v>
      </c>
      <c r="G3" s="33">
        <f t="shared" si="2"/>
        <v>52</v>
      </c>
      <c r="H3" s="34">
        <f>IFERROR(__xludf.DUMMYFUNCTION("SUM(FILTER(Artifact_Costs!E:E, 
   Artifact_Costs!A:A = B3,
   Artifact_Costs!B:B = C3,
   Artifact_Costs!C:C &gt;= D3 + 1,
   Artifact_Costs!C:C &lt;= IF(B3=""Premium"", 15, IF(B3=""Temporal"", 8, 12)))
) 
+ IF(B3=""Other"", SUM(FILTER(Artifact_Costs!E:E, 
  "&amp;" Artifact_Costs!A:A = ""Other"",
   Artifact_Costs!B:B = C3,
   Artifact_Costs!C:C &gt;= 9,
   Artifact_Costs!C:C &lt;= 12)), 0)
+ IF(B3=""Temporal"", SUM(FILTER(Artifact_Costs!E:E, 
   Artifact_Costs!A:A = ""Temporal"",
   Artifact_Costs!B:B = C3,
   Artifact"&amp;"_Costs!C:C &gt;= D3 + 1,
   Artifact_Costs!C:C &lt;= 8)), 0)
- F3
"),161.0)</f>
        <v>161</v>
      </c>
    </row>
    <row r="4">
      <c r="A4" s="31" t="s">
        <v>93</v>
      </c>
      <c r="B4" s="31" t="str">
        <f t="shared" si="1"/>
        <v>Premium</v>
      </c>
      <c r="C4" s="31" t="s">
        <v>94</v>
      </c>
      <c r="D4" s="32">
        <v>13.0</v>
      </c>
      <c r="E4" s="33">
        <f>IFERROR(__xludf.DUMMYFUNCTION("FILTER(Artifact_Costs!E:E, Artifact_Costs!A:A = B4, Artifact_Costs!B:B = C4, Artifact_Costs!C:C = (D4+1))"),56.0)</f>
        <v>56</v>
      </c>
      <c r="F4" s="32">
        <v>1.0</v>
      </c>
      <c r="G4" s="33">
        <f t="shared" si="2"/>
        <v>55</v>
      </c>
      <c r="H4" s="34">
        <f>IFERROR(__xludf.DUMMYFUNCTION("SUM(FILTER(Artifact_Costs!E:E, 
   Artifact_Costs!A:A = B4,
   Artifact_Costs!B:B = C4,
   Artifact_Costs!C:C &gt;= D4 + 1,
   Artifact_Costs!C:C &lt;= IF(B4=""Premium"", 15, IF(B4=""Temporal"", 8, 12)))
) 
+ IF(B4=""Other"", SUM(FILTER(Artifact_Costs!E:E, 
  "&amp;" Artifact_Costs!A:A = ""Other"",
   Artifact_Costs!B:B = C4,
   Artifact_Costs!C:C &gt;= 9,
   Artifact_Costs!C:C &lt;= 12)), 0)
+ IF(B4=""Temporal"", SUM(FILTER(Artifact_Costs!E:E, 
   Artifact_Costs!A:A = ""Temporal"",
   Artifact_Costs!B:B = C4,
   Artifact"&amp;"_Costs!C:C &gt;= D4 + 1,
   Artifact_Costs!C:C &lt;= 8)), 0)
- F4
"),119.0)</f>
        <v>119</v>
      </c>
    </row>
    <row r="5">
      <c r="A5" s="31" t="s">
        <v>95</v>
      </c>
      <c r="B5" s="31" t="str">
        <f t="shared" si="1"/>
        <v>Premium</v>
      </c>
      <c r="C5" s="31" t="s">
        <v>92</v>
      </c>
      <c r="D5" s="32">
        <v>13.0</v>
      </c>
      <c r="E5" s="33">
        <f>IFERROR(__xludf.DUMMYFUNCTION("FILTER(Artifact_Costs!E:E, Artifact_Costs!A:A = B5, Artifact_Costs!B:B = C5, Artifact_Costs!C:C = (D5+1))"),97.0)</f>
        <v>97</v>
      </c>
      <c r="F5" s="26">
        <v>27.0</v>
      </c>
      <c r="G5" s="33">
        <f t="shared" si="2"/>
        <v>70</v>
      </c>
      <c r="H5" s="34">
        <f>IFERROR(__xludf.DUMMYFUNCTION("SUM(FILTER(Artifact_Costs!E:E, 
   Artifact_Costs!A:A = B5,
   Artifact_Costs!B:B = C5,
   Artifact_Costs!C:C &gt;= D5 + 1,
   Artifact_Costs!C:C &lt;= IF(B5=""Premium"", 15, IF(B5=""Temporal"", 8, 12)))
) 
+ IF(B5=""Other"", SUM(FILTER(Artifact_Costs!E:E, 
  "&amp;" Artifact_Costs!A:A = ""Other"",
   Artifact_Costs!B:B = C5,
   Artifact_Costs!C:C &gt;= 9,
   Artifact_Costs!C:C &lt;= 12)), 0)
+ IF(B5=""Temporal"", SUM(FILTER(Artifact_Costs!E:E, 
   Artifact_Costs!A:A = ""Temporal"",
   Artifact_Costs!B:B = C5,
   Artifact"&amp;"_Costs!C:C &gt;= D5 + 1,
   Artifact_Costs!C:C &lt;= 8)), 0)
- F5
"),179.0)</f>
        <v>179</v>
      </c>
    </row>
    <row r="6">
      <c r="A6" s="31" t="s">
        <v>96</v>
      </c>
      <c r="B6" s="31" t="str">
        <f t="shared" si="1"/>
        <v>Premium</v>
      </c>
      <c r="C6" s="31" t="s">
        <v>94</v>
      </c>
      <c r="D6" s="32">
        <v>13.0</v>
      </c>
      <c r="E6" s="33">
        <f>IFERROR(__xludf.DUMMYFUNCTION("FILTER(Artifact_Costs!E:E, Artifact_Costs!A:A = B6, Artifact_Costs!B:B = C6, Artifact_Costs!C:C = (D6+1))"),56.0)</f>
        <v>56</v>
      </c>
      <c r="F6" s="26">
        <v>9.0</v>
      </c>
      <c r="G6" s="33">
        <f t="shared" si="2"/>
        <v>47</v>
      </c>
      <c r="H6" s="34">
        <f>IFERROR(__xludf.DUMMYFUNCTION("SUM(FILTER(Artifact_Costs!E:E, 
   Artifact_Costs!A:A = B6,
   Artifact_Costs!B:B = C6,
   Artifact_Costs!C:C &gt;= D6 + 1,
   Artifact_Costs!C:C &lt;= IF(B6=""Premium"", 15, IF(B6=""Temporal"", 8, 12)))
) 
+ IF(B6=""Other"", SUM(FILTER(Artifact_Costs!E:E, 
  "&amp;" Artifact_Costs!A:A = ""Other"",
   Artifact_Costs!B:B = C6,
   Artifact_Costs!C:C &gt;= 9,
   Artifact_Costs!C:C &lt;= 12)), 0)
+ IF(B6=""Temporal"", SUM(FILTER(Artifact_Costs!E:E, 
   Artifact_Costs!A:A = ""Temporal"",
   Artifact_Costs!B:B = C6,
   Artifact"&amp;"_Costs!C:C &gt;= D6 + 1,
   Artifact_Costs!C:C &lt;= 8)), 0)
- F6
"),111.0)</f>
        <v>111</v>
      </c>
    </row>
    <row r="7">
      <c r="A7" s="31" t="s">
        <v>97</v>
      </c>
      <c r="B7" s="31" t="str">
        <f t="shared" si="1"/>
        <v>Premium</v>
      </c>
      <c r="C7" s="31" t="s">
        <v>92</v>
      </c>
      <c r="D7" s="32">
        <v>12.0</v>
      </c>
      <c r="E7" s="33">
        <f>IFERROR(__xludf.DUMMYFUNCTION("FILTER(Artifact_Costs!E:E, Artifact_Costs!A:A = B7, Artifact_Costs!B:B = C7, Artifact_Costs!C:C = (D7+1))"),86.0)</f>
        <v>86</v>
      </c>
      <c r="F7" s="32">
        <v>32.0</v>
      </c>
      <c r="G7" s="33">
        <f t="shared" si="2"/>
        <v>54</v>
      </c>
      <c r="H7" s="34">
        <f>IFERROR(__xludf.DUMMYFUNCTION("SUM(FILTER(Artifact_Costs!E:E, 
   Artifact_Costs!A:A = B7,
   Artifact_Costs!B:B = C7,
   Artifact_Costs!C:C &gt;= D7 + 1,
   Artifact_Costs!C:C &lt;= IF(B7=""Premium"", 15, IF(B7=""Temporal"", 8, 12)))
) 
+ IF(B7=""Other"", SUM(FILTER(Artifact_Costs!E:E, 
  "&amp;" Artifact_Costs!A:A = ""Other"",
   Artifact_Costs!B:B = C7,
   Artifact_Costs!C:C &gt;= 9,
   Artifact_Costs!C:C &lt;= 12)), 0)
+ IF(B7=""Temporal"", SUM(FILTER(Artifact_Costs!E:E, 
   Artifact_Costs!A:A = ""Temporal"",
   Artifact_Costs!B:B = C7,
   Artifact"&amp;"_Costs!C:C &gt;= D7 + 1,
   Artifact_Costs!C:C &lt;= 8)), 0)
- F7
"),260.0)</f>
        <v>260</v>
      </c>
    </row>
    <row r="8">
      <c r="A8" s="31" t="s">
        <v>98</v>
      </c>
      <c r="B8" s="31" t="str">
        <f t="shared" si="1"/>
        <v>Premium</v>
      </c>
      <c r="C8" s="31" t="s">
        <v>92</v>
      </c>
      <c r="D8" s="32">
        <v>12.0</v>
      </c>
      <c r="E8" s="33">
        <f>IFERROR(__xludf.DUMMYFUNCTION("FILTER(Artifact_Costs!E:E, Artifact_Costs!A:A = B8, Artifact_Costs!B:B = C8, Artifact_Costs!C:C = (D8+1))"),86.0)</f>
        <v>86</v>
      </c>
      <c r="F8" s="32">
        <v>5.0</v>
      </c>
      <c r="G8" s="33">
        <f t="shared" si="2"/>
        <v>81</v>
      </c>
      <c r="H8" s="34">
        <f>IFERROR(__xludf.DUMMYFUNCTION("SUM(FILTER(Artifact_Costs!E:E, 
   Artifact_Costs!A:A = B8,
   Artifact_Costs!B:B = C8,
   Artifact_Costs!C:C &gt;= D8 + 1,
   Artifact_Costs!C:C &lt;= IF(B8=""Premium"", 15, IF(B8=""Temporal"", 8, 12)))
) 
+ IF(B8=""Other"", SUM(FILTER(Artifact_Costs!E:E, 
  "&amp;" Artifact_Costs!A:A = ""Other"",
   Artifact_Costs!B:B = C8,
   Artifact_Costs!C:C &gt;= 9,
   Artifact_Costs!C:C &lt;= 12)), 0)
+ IF(B8=""Temporal"", SUM(FILTER(Artifact_Costs!E:E, 
   Artifact_Costs!A:A = ""Temporal"",
   Artifact_Costs!B:B = C8,
   Artifact"&amp;"_Costs!C:C &gt;= D8 + 1,
   Artifact_Costs!C:C &lt;= 8)), 0)
- F8
"),287.0)</f>
        <v>287</v>
      </c>
    </row>
    <row r="9">
      <c r="A9" s="31" t="s">
        <v>99</v>
      </c>
      <c r="B9" s="31" t="str">
        <f t="shared" si="1"/>
        <v>Premium</v>
      </c>
      <c r="C9" s="31" t="s">
        <v>92</v>
      </c>
      <c r="D9" s="32">
        <v>12.0</v>
      </c>
      <c r="E9" s="33">
        <f>IFERROR(__xludf.DUMMYFUNCTION("FILTER(Artifact_Costs!E:E, Artifact_Costs!A:A = B9, Artifact_Costs!B:B = C9, Artifact_Costs!C:C = (D9+1))"),86.0)</f>
        <v>86</v>
      </c>
      <c r="F9" s="32">
        <v>22.0</v>
      </c>
      <c r="G9" s="33">
        <f t="shared" si="2"/>
        <v>64</v>
      </c>
      <c r="H9" s="34">
        <f>IFERROR(__xludf.DUMMYFUNCTION("SUM(FILTER(Artifact_Costs!E:E, 
   Artifact_Costs!A:A = B9,
   Artifact_Costs!B:B = C9,
   Artifact_Costs!C:C &gt;= D9 + 1,
   Artifact_Costs!C:C &lt;= IF(B9=""Premium"", 15, IF(B9=""Temporal"", 8, 12)))
) 
+ IF(B9=""Other"", SUM(FILTER(Artifact_Costs!E:E, 
  "&amp;" Artifact_Costs!A:A = ""Other"",
   Artifact_Costs!B:B = C9,
   Artifact_Costs!C:C &gt;= 9,
   Artifact_Costs!C:C &lt;= 12)), 0)
+ IF(B9=""Temporal"", SUM(FILTER(Artifact_Costs!E:E, 
   Artifact_Costs!A:A = ""Temporal"",
   Artifact_Costs!B:B = C9,
   Artifact"&amp;"_Costs!C:C &gt;= D9 + 1,
   Artifact_Costs!C:C &lt;= 8)), 0)
- F9
"),270.0)</f>
        <v>270</v>
      </c>
    </row>
    <row r="10">
      <c r="A10" s="31" t="s">
        <v>100</v>
      </c>
      <c r="B10" s="31" t="str">
        <f t="shared" si="1"/>
        <v>Premium</v>
      </c>
      <c r="C10" s="31" t="s">
        <v>94</v>
      </c>
      <c r="D10" s="32">
        <v>12.0</v>
      </c>
      <c r="E10" s="33">
        <f>IFERROR(__xludf.DUMMYFUNCTION("FILTER(Artifact_Costs!E:E, Artifact_Costs!A:A = B10, Artifact_Costs!B:B = C10, Artifact_Costs!C:C = (D10+1))"),50.0)</f>
        <v>50</v>
      </c>
      <c r="F10" s="32">
        <v>9.0</v>
      </c>
      <c r="G10" s="33">
        <f t="shared" si="2"/>
        <v>41</v>
      </c>
      <c r="H10" s="34">
        <f>IFERROR(__xludf.DUMMYFUNCTION("SUM(FILTER(Artifact_Costs!E:E, 
   Artifact_Costs!A:A = B10,
   Artifact_Costs!B:B = C10,
   Artifact_Costs!C:C &gt;= D10 + 1,
   Artifact_Costs!C:C &lt;= IF(B10=""Premium"", 15, IF(B10=""Temporal"", 8, 12)))
) 
+ IF(B10=""Other"", SUM(FILTER(Artifact_Costs!E:"&amp;"E, 
   Artifact_Costs!A:A = ""Other"",
   Artifact_Costs!B:B = C10,
   Artifact_Costs!C:C &gt;= 9,
   Artifact_Costs!C:C &lt;= 12)), 0)
+ IF(B10=""Temporal"", SUM(FILTER(Artifact_Costs!E:E, 
   Artifact_Costs!A:A = ""Temporal"",
   Artifact_Costs!B:B = C10,
  "&amp;" Artifact_Costs!C:C &gt;= D10 + 1,
   Artifact_Costs!C:C &lt;= 8)), 0)
- F10
"),161.0)</f>
        <v>161</v>
      </c>
    </row>
    <row r="11">
      <c r="A11" s="31" t="s">
        <v>101</v>
      </c>
      <c r="B11" s="31" t="str">
        <f t="shared" si="1"/>
        <v>Premium</v>
      </c>
      <c r="C11" s="31" t="s">
        <v>92</v>
      </c>
      <c r="D11" s="32">
        <v>12.0</v>
      </c>
      <c r="E11" s="33">
        <f>IFERROR(__xludf.DUMMYFUNCTION("FILTER(Artifact_Costs!E:E, Artifact_Costs!A:A = B11, Artifact_Costs!B:B = C11, Artifact_Costs!C:C = (D11+1))"),86.0)</f>
        <v>86</v>
      </c>
      <c r="F11" s="26">
        <v>14.0</v>
      </c>
      <c r="G11" s="33">
        <f t="shared" si="2"/>
        <v>72</v>
      </c>
      <c r="H11" s="34">
        <f>IFERROR(__xludf.DUMMYFUNCTION("SUM(FILTER(Artifact_Costs!E:E, 
   Artifact_Costs!A:A = B11,
   Artifact_Costs!B:B = C11,
   Artifact_Costs!C:C &gt;= D11 + 1,
   Artifact_Costs!C:C &lt;= IF(B11=""Premium"", 15, IF(B11=""Temporal"", 8, 12)))
) 
+ IF(B11=""Other"", SUM(FILTER(Artifact_Costs!E:"&amp;"E, 
   Artifact_Costs!A:A = ""Other"",
   Artifact_Costs!B:B = C11,
   Artifact_Costs!C:C &gt;= 9,
   Artifact_Costs!C:C &lt;= 12)), 0)
+ IF(B11=""Temporal"", SUM(FILTER(Artifact_Costs!E:E, 
   Artifact_Costs!A:A = ""Temporal"",
   Artifact_Costs!B:B = C11,
  "&amp;" Artifact_Costs!C:C &gt;= D11 + 1,
   Artifact_Costs!C:C &lt;= 8)), 0)
- F11
"),278.0)</f>
        <v>278</v>
      </c>
    </row>
    <row r="12">
      <c r="A12" s="31" t="s">
        <v>102</v>
      </c>
      <c r="B12" s="31" t="str">
        <f t="shared" si="1"/>
        <v>Premium</v>
      </c>
      <c r="C12" s="31" t="s">
        <v>92</v>
      </c>
      <c r="D12" s="32">
        <v>12.0</v>
      </c>
      <c r="E12" s="33">
        <f>IFERROR(__xludf.DUMMYFUNCTION("FILTER(Artifact_Costs!E:E, Artifact_Costs!A:A = B12, Artifact_Costs!B:B = C12, Artifact_Costs!C:C = (D12+1))"),86.0)</f>
        <v>86</v>
      </c>
      <c r="F12" s="26">
        <v>261.0</v>
      </c>
      <c r="G12" s="33">
        <f t="shared" si="2"/>
        <v>-175</v>
      </c>
      <c r="H12" s="34">
        <f>IFERROR(__xludf.DUMMYFUNCTION("SUM(FILTER(Artifact_Costs!E:E, 
   Artifact_Costs!A:A = B12,
   Artifact_Costs!B:B = C12,
   Artifact_Costs!C:C &gt;= D12 + 1,
   Artifact_Costs!C:C &lt;= IF(B12=""Premium"", 15, IF(B12=""Temporal"", 8, 12)))
) 
+ IF(B12=""Other"", SUM(FILTER(Artifact_Costs!E:"&amp;"E, 
   Artifact_Costs!A:A = ""Other"",
   Artifact_Costs!B:B = C12,
   Artifact_Costs!C:C &gt;= 9,
   Artifact_Costs!C:C &lt;= 12)), 0)
+ IF(B12=""Temporal"", SUM(FILTER(Artifact_Costs!E:E, 
   Artifact_Costs!A:A = ""Temporal"",
   Artifact_Costs!B:B = C12,
  "&amp;" Artifact_Costs!C:C &gt;= D12 + 1,
   Artifact_Costs!C:C &lt;= 8)), 0)
- F12
"),31.0)</f>
        <v>31</v>
      </c>
    </row>
    <row r="13">
      <c r="A13" s="31" t="s">
        <v>103</v>
      </c>
      <c r="B13" s="31" t="str">
        <f t="shared" si="1"/>
        <v>Premium</v>
      </c>
      <c r="C13" s="31" t="s">
        <v>94</v>
      </c>
      <c r="D13" s="32">
        <v>12.0</v>
      </c>
      <c r="E13" s="33">
        <f>IFERROR(__xludf.DUMMYFUNCTION("FILTER(Artifact_Costs!E:E, Artifact_Costs!A:A = B13, Artifact_Costs!B:B = C13, Artifact_Costs!C:C = (D13+1))"),50.0)</f>
        <v>50</v>
      </c>
      <c r="F13" s="32">
        <v>20.0</v>
      </c>
      <c r="G13" s="33">
        <f t="shared" si="2"/>
        <v>30</v>
      </c>
      <c r="H13" s="34">
        <f>IFERROR(__xludf.DUMMYFUNCTION("SUM(FILTER(Artifact_Costs!E:E, 
   Artifact_Costs!A:A = B13,
   Artifact_Costs!B:B = C13,
   Artifact_Costs!C:C &gt;= D13 + 1,
   Artifact_Costs!C:C &lt;= IF(B13=""Premium"", 15, IF(B13=""Temporal"", 8, 12)))
) 
+ IF(B13=""Other"", SUM(FILTER(Artifact_Costs!E:"&amp;"E, 
   Artifact_Costs!A:A = ""Other"",
   Artifact_Costs!B:B = C13,
   Artifact_Costs!C:C &gt;= 9,
   Artifact_Costs!C:C &lt;= 12)), 0)
+ IF(B13=""Temporal"", SUM(FILTER(Artifact_Costs!E:E, 
   Artifact_Costs!A:A = ""Temporal"",
   Artifact_Costs!B:B = C13,
  "&amp;" Artifact_Costs!C:C &gt;= D13 + 1,
   Artifact_Costs!C:C &lt;= 8)), 0)
- F13
"),150.0)</f>
        <v>150</v>
      </c>
    </row>
    <row r="14">
      <c r="A14" s="31" t="s">
        <v>104</v>
      </c>
      <c r="B14" s="31" t="str">
        <f t="shared" si="1"/>
        <v>Premium</v>
      </c>
      <c r="C14" s="31" t="s">
        <v>92</v>
      </c>
      <c r="D14" s="32">
        <v>11.0</v>
      </c>
      <c r="E14" s="33">
        <f>IFERROR(__xludf.DUMMYFUNCTION("FILTER(Artifact_Costs!E:E, Artifact_Costs!A:A = B14, Artifact_Costs!B:B = C14, Artifact_Costs!C:C = (D14+1))"),76.0)</f>
        <v>76</v>
      </c>
      <c r="F14" s="32">
        <v>27.0</v>
      </c>
      <c r="G14" s="33">
        <f t="shared" si="2"/>
        <v>49</v>
      </c>
      <c r="H14" s="34">
        <f>IFERROR(__xludf.DUMMYFUNCTION("SUM(FILTER(Artifact_Costs!E:E, 
   Artifact_Costs!A:A = B14,
   Artifact_Costs!B:B = C14,
   Artifact_Costs!C:C &gt;= D14 + 1,
   Artifact_Costs!C:C &lt;= IF(B14=""Premium"", 15, IF(B14=""Temporal"", 8, 12)))
) 
+ IF(B14=""Other"", SUM(FILTER(Artifact_Costs!E:"&amp;"E, 
   Artifact_Costs!A:A = ""Other"",
   Artifact_Costs!B:B = C14,
   Artifact_Costs!C:C &gt;= 9,
   Artifact_Costs!C:C &lt;= 12)), 0)
+ IF(B14=""Temporal"", SUM(FILTER(Artifact_Costs!E:E, 
   Artifact_Costs!A:A = ""Temporal"",
   Artifact_Costs!B:B = C14,
  "&amp;" Artifact_Costs!C:C &gt;= D14 + 1,
   Artifact_Costs!C:C &lt;= 8)), 0)
- F14
"),341.0)</f>
        <v>341</v>
      </c>
    </row>
    <row r="15">
      <c r="A15" s="31" t="s">
        <v>105</v>
      </c>
      <c r="B15" s="31" t="str">
        <f t="shared" si="1"/>
        <v>Premium</v>
      </c>
      <c r="C15" s="31" t="s">
        <v>92</v>
      </c>
      <c r="D15" s="32">
        <v>11.0</v>
      </c>
      <c r="E15" s="33">
        <f>IFERROR(__xludf.DUMMYFUNCTION("FILTER(Artifact_Costs!E:E, Artifact_Costs!A:A = B15, Artifact_Costs!B:B = C15, Artifact_Costs!C:C = (D15+1))"),76.0)</f>
        <v>76</v>
      </c>
      <c r="F15" s="32">
        <v>49.0</v>
      </c>
      <c r="G15" s="33">
        <f t="shared" si="2"/>
        <v>27</v>
      </c>
      <c r="H15" s="34">
        <f>IFERROR(__xludf.DUMMYFUNCTION("SUM(FILTER(Artifact_Costs!E:E, 
   Artifact_Costs!A:A = B15,
   Artifact_Costs!B:B = C15,
   Artifact_Costs!C:C &gt;= D15 + 1,
   Artifact_Costs!C:C &lt;= IF(B15=""Premium"", 15, IF(B15=""Temporal"", 8, 12)))
) 
+ IF(B15=""Other"", SUM(FILTER(Artifact_Costs!E:"&amp;"E, 
   Artifact_Costs!A:A = ""Other"",
   Artifact_Costs!B:B = C15,
   Artifact_Costs!C:C &gt;= 9,
   Artifact_Costs!C:C &lt;= 12)), 0)
+ IF(B15=""Temporal"", SUM(FILTER(Artifact_Costs!E:E, 
   Artifact_Costs!A:A = ""Temporal"",
   Artifact_Costs!B:B = C15,
  "&amp;" Artifact_Costs!C:C &gt;= D15 + 1,
   Artifact_Costs!C:C &lt;= 8)), 0)
- F15
"),319.0)</f>
        <v>319</v>
      </c>
    </row>
    <row r="16">
      <c r="A16" s="31" t="s">
        <v>106</v>
      </c>
      <c r="B16" s="31" t="str">
        <f t="shared" si="1"/>
        <v>Premium</v>
      </c>
      <c r="C16" s="31" t="s">
        <v>92</v>
      </c>
      <c r="D16" s="32">
        <v>11.0</v>
      </c>
      <c r="E16" s="33">
        <f>IFERROR(__xludf.DUMMYFUNCTION("FILTER(Artifact_Costs!E:E, Artifact_Costs!A:A = B16, Artifact_Costs!B:B = C16, Artifact_Costs!C:C = (D16+1))"),76.0)</f>
        <v>76</v>
      </c>
      <c r="F16" s="32">
        <v>18.0</v>
      </c>
      <c r="G16" s="33">
        <f t="shared" si="2"/>
        <v>58</v>
      </c>
      <c r="H16" s="34">
        <f>IFERROR(__xludf.DUMMYFUNCTION("SUM(FILTER(Artifact_Costs!E:E, 
   Artifact_Costs!A:A = B16,
   Artifact_Costs!B:B = C16,
   Artifact_Costs!C:C &gt;= D16 + 1,
   Artifact_Costs!C:C &lt;= IF(B16=""Premium"", 15, IF(B16=""Temporal"", 8, 12)))
) 
+ IF(B16=""Other"", SUM(FILTER(Artifact_Costs!E:"&amp;"E, 
   Artifact_Costs!A:A = ""Other"",
   Artifact_Costs!B:B = C16,
   Artifact_Costs!C:C &gt;= 9,
   Artifact_Costs!C:C &lt;= 12)), 0)
+ IF(B16=""Temporal"", SUM(FILTER(Artifact_Costs!E:E, 
   Artifact_Costs!A:A = ""Temporal"",
   Artifact_Costs!B:B = C16,
  "&amp;" Artifact_Costs!C:C &gt;= D16 + 1,
   Artifact_Costs!C:C &lt;= 8)), 0)
- F16
"),350.0)</f>
        <v>350</v>
      </c>
    </row>
    <row r="17">
      <c r="A17" s="31" t="s">
        <v>107</v>
      </c>
      <c r="B17" s="31" t="str">
        <f t="shared" si="1"/>
        <v>Premium</v>
      </c>
      <c r="C17" s="31" t="s">
        <v>92</v>
      </c>
      <c r="D17" s="32">
        <v>11.0</v>
      </c>
      <c r="E17" s="33">
        <f>IFERROR(__xludf.DUMMYFUNCTION("FILTER(Artifact_Costs!E:E, Artifact_Costs!A:A = B17, Artifact_Costs!B:B = C17, Artifact_Costs!C:C = (D17+1))"),76.0)</f>
        <v>76</v>
      </c>
      <c r="F17" s="32">
        <v>38.0</v>
      </c>
      <c r="G17" s="33">
        <f t="shared" si="2"/>
        <v>38</v>
      </c>
      <c r="H17" s="34">
        <f>IFERROR(__xludf.DUMMYFUNCTION("SUM(FILTER(Artifact_Costs!E:E, 
   Artifact_Costs!A:A = B17,
   Artifact_Costs!B:B = C17,
   Artifact_Costs!C:C &gt;= D17 + 1,
   Artifact_Costs!C:C &lt;= IF(B17=""Premium"", 15, IF(B17=""Temporal"", 8, 12)))
) 
+ IF(B17=""Other"", SUM(FILTER(Artifact_Costs!E:"&amp;"E, 
   Artifact_Costs!A:A = ""Other"",
   Artifact_Costs!B:B = C17,
   Artifact_Costs!C:C &gt;= 9,
   Artifact_Costs!C:C &lt;= 12)), 0)
+ IF(B17=""Temporal"", SUM(FILTER(Artifact_Costs!E:E, 
   Artifact_Costs!A:A = ""Temporal"",
   Artifact_Costs!B:B = C17,
  "&amp;" Artifact_Costs!C:C &gt;= D17 + 1,
   Artifact_Costs!C:C &lt;= 8)), 0)
- F17
"),330.0)</f>
        <v>330</v>
      </c>
    </row>
    <row r="18">
      <c r="A18" s="31" t="s">
        <v>108</v>
      </c>
      <c r="B18" s="31" t="str">
        <f t="shared" si="1"/>
        <v>Premium</v>
      </c>
      <c r="C18" s="31" t="s">
        <v>92</v>
      </c>
      <c r="D18" s="32">
        <v>10.0</v>
      </c>
      <c r="E18" s="33">
        <f>IFERROR(__xludf.DUMMYFUNCTION("FILTER(Artifact_Costs!E:E, Artifact_Costs!A:A = B18, Artifact_Costs!B:B = C18, Artifact_Costs!C:C = (D18+1))"),67.0)</f>
        <v>67</v>
      </c>
      <c r="F18" s="32">
        <v>25.0</v>
      </c>
      <c r="G18" s="33">
        <f t="shared" si="2"/>
        <v>42</v>
      </c>
      <c r="H18" s="34">
        <f>IFERROR(__xludf.DUMMYFUNCTION("SUM(FILTER(Artifact_Costs!E:E, 
   Artifact_Costs!A:A = B18,
   Artifact_Costs!B:B = C18,
   Artifact_Costs!C:C &gt;= D18 + 1,
   Artifact_Costs!C:C &lt;= IF(B18=""Premium"", 15, IF(B18=""Temporal"", 8, 12)))
) 
+ IF(B18=""Other"", SUM(FILTER(Artifact_Costs!E:"&amp;"E, 
   Artifact_Costs!A:A = ""Other"",
   Artifact_Costs!B:B = C18,
   Artifact_Costs!C:C &gt;= 9,
   Artifact_Costs!C:C &lt;= 12)), 0)
+ IF(B18=""Temporal"", SUM(FILTER(Artifact_Costs!E:E, 
   Artifact_Costs!A:A = ""Temporal"",
   Artifact_Costs!B:B = C18,
  "&amp;" Artifact_Costs!C:C &gt;= D18 + 1,
   Artifact_Costs!C:C &lt;= 8)), 0)
- F18
"),410.0)</f>
        <v>410</v>
      </c>
    </row>
    <row r="19">
      <c r="A19" s="31" t="s">
        <v>109</v>
      </c>
      <c r="B19" s="31" t="str">
        <f t="shared" si="1"/>
        <v>Premium</v>
      </c>
      <c r="C19" s="31" t="s">
        <v>92</v>
      </c>
      <c r="D19" s="32">
        <v>10.0</v>
      </c>
      <c r="E19" s="33">
        <f>IFERROR(__xludf.DUMMYFUNCTION("FILTER(Artifact_Costs!E:E, Artifact_Costs!A:A = B19, Artifact_Costs!B:B = C19, Artifact_Costs!C:C = (D19+1))"),67.0)</f>
        <v>67</v>
      </c>
      <c r="F19" s="32">
        <v>51.0</v>
      </c>
      <c r="G19" s="33">
        <f t="shared" si="2"/>
        <v>16</v>
      </c>
      <c r="H19" s="34">
        <f>IFERROR(__xludf.DUMMYFUNCTION("SUM(FILTER(Artifact_Costs!E:E, 
   Artifact_Costs!A:A = B19,
   Artifact_Costs!B:B = C19,
   Artifact_Costs!C:C &gt;= D19 + 1,
   Artifact_Costs!C:C &lt;= IF(B19=""Premium"", 15, IF(B19=""Temporal"", 8, 12)))
) 
+ IF(B19=""Other"", SUM(FILTER(Artifact_Costs!E:"&amp;"E, 
   Artifact_Costs!A:A = ""Other"",
   Artifact_Costs!B:B = C19,
   Artifact_Costs!C:C &gt;= 9,
   Artifact_Costs!C:C &lt;= 12)), 0)
+ IF(B19=""Temporal"", SUM(FILTER(Artifact_Costs!E:E, 
   Artifact_Costs!A:A = ""Temporal"",
   Artifact_Costs!B:B = C19,
  "&amp;" Artifact_Costs!C:C &gt;= D19 + 1,
   Artifact_Costs!C:C &lt;= 8)), 0)
- F19
"),384.0)</f>
        <v>384</v>
      </c>
    </row>
    <row r="20">
      <c r="A20" s="31" t="s">
        <v>110</v>
      </c>
      <c r="B20" s="31" t="str">
        <f t="shared" si="1"/>
        <v>Premium</v>
      </c>
      <c r="C20" s="31" t="s">
        <v>92</v>
      </c>
      <c r="D20" s="32">
        <v>10.0</v>
      </c>
      <c r="E20" s="33">
        <f>IFERROR(__xludf.DUMMYFUNCTION("FILTER(Artifact_Costs!E:E, Artifact_Costs!A:A = B20, Artifact_Costs!B:B = C20, Artifact_Costs!C:C = (D20+1))"),67.0)</f>
        <v>67</v>
      </c>
      <c r="F20" s="26">
        <v>2.0</v>
      </c>
      <c r="G20" s="33">
        <f t="shared" si="2"/>
        <v>65</v>
      </c>
      <c r="H20" s="34">
        <f>IFERROR(__xludf.DUMMYFUNCTION("SUM(FILTER(Artifact_Costs!E:E, 
   Artifact_Costs!A:A = B20,
   Artifact_Costs!B:B = C20,
   Artifact_Costs!C:C &gt;= D20 + 1,
   Artifact_Costs!C:C &lt;= IF(B20=""Premium"", 15, IF(B20=""Temporal"", 8, 12)))
) 
+ IF(B20=""Other"", SUM(FILTER(Artifact_Costs!E:"&amp;"E, 
   Artifact_Costs!A:A = ""Other"",
   Artifact_Costs!B:B = C20,
   Artifact_Costs!C:C &gt;= 9,
   Artifact_Costs!C:C &lt;= 12)), 0)
+ IF(B20=""Temporal"", SUM(FILTER(Artifact_Costs!E:E, 
   Artifact_Costs!A:A = ""Temporal"",
   Artifact_Costs!B:B = C20,
  "&amp;" Artifact_Costs!C:C &gt;= D20 + 1,
   Artifact_Costs!C:C &lt;= 8)), 0)
- F20
"),433.0)</f>
        <v>433</v>
      </c>
    </row>
    <row r="21">
      <c r="A21" s="31" t="s">
        <v>111</v>
      </c>
      <c r="B21" s="31" t="str">
        <f t="shared" si="1"/>
        <v>Premium</v>
      </c>
      <c r="C21" s="31" t="s">
        <v>92</v>
      </c>
      <c r="D21" s="32">
        <v>10.0</v>
      </c>
      <c r="E21" s="33">
        <f>IFERROR(__xludf.DUMMYFUNCTION("FILTER(Artifact_Costs!E:E, Artifact_Costs!A:A = B21, Artifact_Costs!B:B = C21, Artifact_Costs!C:C = (D21+1))"),67.0)</f>
        <v>67</v>
      </c>
      <c r="F21" s="26">
        <v>69.0</v>
      </c>
      <c r="G21" s="33">
        <f t="shared" si="2"/>
        <v>-2</v>
      </c>
      <c r="H21" s="34">
        <f>IFERROR(__xludf.DUMMYFUNCTION("SUM(FILTER(Artifact_Costs!E:E, 
   Artifact_Costs!A:A = B21,
   Artifact_Costs!B:B = C21,
   Artifact_Costs!C:C &gt;= D21 + 1,
   Artifact_Costs!C:C &lt;= IF(B21=""Premium"", 15, IF(B21=""Temporal"", 8, 12)))
) 
+ IF(B21=""Other"", SUM(FILTER(Artifact_Costs!E:"&amp;"E, 
   Artifact_Costs!A:A = ""Other"",
   Artifact_Costs!B:B = C21,
   Artifact_Costs!C:C &gt;= 9,
   Artifact_Costs!C:C &lt;= 12)), 0)
+ IF(B21=""Temporal"", SUM(FILTER(Artifact_Costs!E:E, 
   Artifact_Costs!A:A = ""Temporal"",
   Artifact_Costs!B:B = C21,
  "&amp;" Artifact_Costs!C:C &gt;= D21 + 1,
   Artifact_Costs!C:C &lt;= 8)), 0)
- F21
"),366.0)</f>
        <v>366</v>
      </c>
    </row>
    <row r="22">
      <c r="A22" s="31" t="s">
        <v>112</v>
      </c>
      <c r="B22" s="31" t="str">
        <f t="shared" si="1"/>
        <v>Premium</v>
      </c>
      <c r="C22" s="31" t="s">
        <v>94</v>
      </c>
      <c r="D22" s="32">
        <v>10.0</v>
      </c>
      <c r="E22" s="33">
        <f>IFERROR(__xludf.DUMMYFUNCTION("FILTER(Artifact_Costs!E:E, Artifact_Costs!A:A = B22, Artifact_Costs!B:B = C22, Artifact_Costs!C:C = (D22+1))"),39.0)</f>
        <v>39</v>
      </c>
      <c r="F22" s="26">
        <v>27.0</v>
      </c>
      <c r="G22" s="33">
        <f t="shared" si="2"/>
        <v>12</v>
      </c>
      <c r="H22" s="34">
        <f>IFERROR(__xludf.DUMMYFUNCTION("SUM(FILTER(Artifact_Costs!E:E, 
   Artifact_Costs!A:A = B22,
   Artifact_Costs!B:B = C22,
   Artifact_Costs!C:C &gt;= D22 + 1,
   Artifact_Costs!C:C &lt;= IF(B22=""Premium"", 15, IF(B22=""Temporal"", 8, 12)))
) 
+ IF(B22=""Other"", SUM(FILTER(Artifact_Costs!E:"&amp;"E, 
   Artifact_Costs!A:A = ""Other"",
   Artifact_Costs!B:B = C22,
   Artifact_Costs!C:C &gt;= 9,
   Artifact_Costs!C:C &lt;= 12)), 0)
+ IF(B22=""Temporal"", SUM(FILTER(Artifact_Costs!E:E, 
   Artifact_Costs!A:A = ""Temporal"",
   Artifact_Costs!B:B = C22,
  "&amp;" Artifact_Costs!C:C &gt;= D22 + 1,
   Artifact_Costs!C:C &lt;= 8)), 0)
- F22
"),226.0)</f>
        <v>226</v>
      </c>
    </row>
    <row r="23">
      <c r="A23" s="31" t="s">
        <v>113</v>
      </c>
      <c r="B23" s="31" t="str">
        <f t="shared" si="1"/>
        <v>Premium</v>
      </c>
      <c r="C23" s="31" t="s">
        <v>90</v>
      </c>
      <c r="D23" s="32">
        <v>7.0</v>
      </c>
      <c r="E23" s="33">
        <f>IFERROR(__xludf.DUMMYFUNCTION("FILTER(Artifact_Costs!E:E, Artifact_Costs!A:A = B23, Artifact_Costs!B:B = C23, Artifact_Costs!C:C = (D23+1))"),72.0)</f>
        <v>72</v>
      </c>
      <c r="F23" s="32">
        <v>40.0</v>
      </c>
      <c r="G23" s="33">
        <f t="shared" si="2"/>
        <v>32</v>
      </c>
      <c r="H23" s="34">
        <f>IFERROR(__xludf.DUMMYFUNCTION("SUM(FILTER(Artifact_Costs!E:E, 
   Artifact_Costs!A:A = B23,
   Artifact_Costs!B:B = C23,
   Artifact_Costs!C:C &gt;= D23 + 1,
   Artifact_Costs!C:C &lt;= IF(B23=""Premium"", 15, IF(B23=""Temporal"", 8, 12)))
) 
+ IF(B23=""Other"", SUM(FILTER(Artifact_Costs!E:"&amp;"E, 
   Artifact_Costs!A:A = ""Other"",
   Artifact_Costs!B:B = C23,
   Artifact_Costs!C:C &gt;= 9,
   Artifact_Costs!C:C &lt;= 12)), 0)
+ IF(B23=""Temporal"", SUM(FILTER(Artifact_Costs!E:E, 
   Artifact_Costs!A:A = ""Temporal"",
   Artifact_Costs!B:B = C23,
  "&amp;" Artifact_Costs!C:C &gt;= D23 + 1,
   Artifact_Costs!C:C &lt;= 8)), 0)
- F23
"),824.0)</f>
        <v>824</v>
      </c>
    </row>
    <row r="24">
      <c r="A24" s="31" t="s">
        <v>114</v>
      </c>
      <c r="B24" s="31" t="str">
        <f t="shared" si="1"/>
        <v>Premium</v>
      </c>
      <c r="C24" s="31" t="s">
        <v>92</v>
      </c>
      <c r="D24" s="32">
        <v>7.0</v>
      </c>
      <c r="E24" s="33">
        <f>IFERROR(__xludf.DUMMYFUNCTION("FILTER(Artifact_Costs!E:E, Artifact_Costs!A:A = B24, Artifact_Costs!B:B = C24, Artifact_Costs!C:C = (D24+1))"),44.0)</f>
        <v>44</v>
      </c>
      <c r="F24" s="26">
        <v>28.0</v>
      </c>
      <c r="G24" s="33">
        <f t="shared" si="2"/>
        <v>16</v>
      </c>
      <c r="H24" s="34">
        <f>IFERROR(__xludf.DUMMYFUNCTION("SUM(FILTER(Artifact_Costs!E:E, 
   Artifact_Costs!A:A = B24,
   Artifact_Costs!B:B = C24,
   Artifact_Costs!C:C &gt;= D24 + 1,
   Artifact_Costs!C:C &lt;= IF(B24=""Premium"", 15, IF(B24=""Temporal"", 8, 12)))
) 
+ IF(B24=""Other"", SUM(FILTER(Artifact_Costs!E:"&amp;"E, 
   Artifact_Costs!A:A = ""Other"",
   Artifact_Costs!B:B = C24,
   Artifact_Costs!C:C &gt;= 9,
   Artifact_Costs!C:C &lt;= 12)), 0)
+ IF(B24=""Temporal"", SUM(FILTER(Artifact_Costs!E:E, 
   Artifact_Costs!A:A = ""Temporal"",
   Artifact_Costs!B:B = C24,
  "&amp;" Artifact_Costs!C:C &gt;= D24 + 1,
   Artifact_Costs!C:C &lt;= 8)), 0)
- F24
"),560.0)</f>
        <v>560</v>
      </c>
    </row>
    <row r="25">
      <c r="A25" s="31" t="s">
        <v>115</v>
      </c>
      <c r="B25" s="31" t="str">
        <f t="shared" si="1"/>
        <v>Premium</v>
      </c>
      <c r="C25" s="31" t="s">
        <v>90</v>
      </c>
      <c r="D25" s="32">
        <v>5.0</v>
      </c>
      <c r="E25" s="33">
        <f>IFERROR(__xludf.DUMMYFUNCTION("FILTER(Artifact_Costs!E:E, Artifact_Costs!A:A = B25, Artifact_Costs!B:B = C25, Artifact_Costs!C:C = (D25+1))"),56.0)</f>
        <v>56</v>
      </c>
      <c r="F25" s="32">
        <v>5.0</v>
      </c>
      <c r="G25" s="33">
        <f t="shared" si="2"/>
        <v>51</v>
      </c>
      <c r="H25" s="34">
        <f>IFERROR(__xludf.DUMMYFUNCTION("SUM(FILTER(Artifact_Costs!E:E, 
   Artifact_Costs!A:A = B25,
   Artifact_Costs!B:B = C25,
   Artifact_Costs!C:C &gt;= D25 + 1,
   Artifact_Costs!C:C &lt;= IF(B25=""Premium"", 15, IF(B25=""Temporal"", 8, 12)))
) 
+ IF(B25=""Other"", SUM(FILTER(Artifact_Costs!E:"&amp;"E, 
   Artifact_Costs!A:A = ""Other"",
   Artifact_Costs!B:B = C25,
   Artifact_Costs!C:C &gt;= 9,
   Artifact_Costs!C:C &lt;= 12)), 0)
+ IF(B25=""Temporal"", SUM(FILTER(Artifact_Costs!E:E, 
   Artifact_Costs!A:A = ""Temporal"",
   Artifact_Costs!B:B = C25,
  "&amp;" Artifact_Costs!C:C &gt;= D25 + 1,
   Artifact_Costs!C:C &lt;= 8)), 0)
- F25
"),979.0)</f>
        <v>979</v>
      </c>
    </row>
    <row r="26">
      <c r="A26" s="31" t="s">
        <v>116</v>
      </c>
      <c r="B26" s="31" t="str">
        <f t="shared" si="1"/>
        <v>Premium</v>
      </c>
      <c r="C26" s="31" t="s">
        <v>90</v>
      </c>
      <c r="D26" s="32">
        <v>5.0</v>
      </c>
      <c r="E26" s="33">
        <f>IFERROR(__xludf.DUMMYFUNCTION("FILTER(Artifact_Costs!E:E, Artifact_Costs!A:A = B26, Artifact_Costs!B:B = C26, Artifact_Costs!C:C = (D26+1))"),56.0)</f>
        <v>56</v>
      </c>
      <c r="F26" s="32">
        <v>42.0</v>
      </c>
      <c r="G26" s="33">
        <f t="shared" si="2"/>
        <v>14</v>
      </c>
      <c r="H26" s="34">
        <f>IFERROR(__xludf.DUMMYFUNCTION("SUM(FILTER(Artifact_Costs!E:E, 
   Artifact_Costs!A:A = B26,
   Artifact_Costs!B:B = C26,
   Artifact_Costs!C:C &gt;= D26 + 1,
   Artifact_Costs!C:C &lt;= IF(B26=""Premium"", 15, IF(B26=""Temporal"", 8, 12)))
) 
+ IF(B26=""Other"", SUM(FILTER(Artifact_Costs!E:"&amp;"E, 
   Artifact_Costs!A:A = ""Other"",
   Artifact_Costs!B:B = C26,
   Artifact_Costs!C:C &gt;= 9,
   Artifact_Costs!C:C &lt;= 12)), 0)
+ IF(B26=""Temporal"", SUM(FILTER(Artifact_Costs!E:E, 
   Artifact_Costs!A:A = ""Temporal"",
   Artifact_Costs!B:B = C26,
  "&amp;" Artifact_Costs!C:C &gt;= D26 + 1,
   Artifact_Costs!C:C &lt;= 8)), 0)
- F26
"),942.0)</f>
        <v>942</v>
      </c>
    </row>
    <row r="27">
      <c r="A27" s="31" t="s">
        <v>117</v>
      </c>
      <c r="B27" s="35" t="s">
        <v>118</v>
      </c>
      <c r="C27" s="31" t="s">
        <v>92</v>
      </c>
      <c r="D27" s="32">
        <v>5.0</v>
      </c>
      <c r="E27" s="33">
        <f>IFERROR(__xludf.DUMMYFUNCTION("FILTER(Artifact_Costs!E:E, Artifact_Costs!A:A = B27, Artifact_Costs!B:B = C27, Artifact_Costs!C:C = (D27+1))"),44.0)</f>
        <v>44</v>
      </c>
      <c r="F27" s="26">
        <v>29.0</v>
      </c>
      <c r="G27" s="33">
        <f t="shared" si="2"/>
        <v>15</v>
      </c>
      <c r="H27" s="34">
        <f>IFERROR(__xludf.DUMMYFUNCTION("SUM(FILTER(Artifact_Costs!E:E, 
   Artifact_Costs!A:A = B27,
   Artifact_Costs!B:B = C27,
   Artifact_Costs!C:C &gt;= D27 + 1,
   Artifact_Costs!C:C &lt;= IF(B27=""Premium"", 15, IF(B27=""Temporal"", 8, 12)))
) 
+ IF(B27=""Other"", SUM(FILTER(Artifact_Costs!E:"&amp;"E, 
   Artifact_Costs!A:A = ""Other"",
   Artifact_Costs!B:B = C27,
   Artifact_Costs!C:C &gt;= 9,
   Artifact_Costs!C:C &lt;= 12)), 0)
+ IF(B27=""Temporal"", SUM(FILTER(Artifact_Costs!E:E, 
   Artifact_Costs!A:A = ""Temporal"",
   Artifact_Costs!B:B = C27,
  "&amp;" Artifact_Costs!C:C &gt;= D27 + 1,
   Artifact_Costs!C:C &lt;= 8)), 0)
- F27
"),259.0)</f>
        <v>259</v>
      </c>
    </row>
    <row r="28">
      <c r="A28" s="31" t="s">
        <v>119</v>
      </c>
      <c r="B28" s="35" t="s">
        <v>118</v>
      </c>
      <c r="C28" s="31" t="s">
        <v>92</v>
      </c>
      <c r="D28" s="32">
        <v>5.0</v>
      </c>
      <c r="E28" s="33">
        <f>IFERROR(__xludf.DUMMYFUNCTION("FILTER(Artifact_Costs!E:E, Artifact_Costs!A:A = B28, Artifact_Costs!B:B = C28, Artifact_Costs!C:C = (D28+1))"),44.0)</f>
        <v>44</v>
      </c>
      <c r="F28" s="32">
        <v>14.0</v>
      </c>
      <c r="G28" s="33">
        <f t="shared" si="2"/>
        <v>30</v>
      </c>
      <c r="H28" s="34">
        <f>IFERROR(__xludf.DUMMYFUNCTION("SUM(FILTER(Artifact_Costs!E:E, 
   Artifact_Costs!A:A = B28,
   Artifact_Costs!B:B = C28,
   Artifact_Costs!C:C &gt;= D28 + 1,
   Artifact_Costs!C:C &lt;= IF(B28=""Premium"", 15, IF(B28=""Temporal"", 8, 12)))
) 
+ IF(B28=""Other"", SUM(FILTER(Artifact_Costs!E:"&amp;"E, 
   Artifact_Costs!A:A = ""Other"",
   Artifact_Costs!B:B = C28,
   Artifact_Costs!C:C &gt;= 9,
   Artifact_Costs!C:C &lt;= 12)), 0)
+ IF(B28=""Temporal"", SUM(FILTER(Artifact_Costs!E:E, 
   Artifact_Costs!A:A = ""Temporal"",
   Artifact_Costs!B:B = C28,
  "&amp;" Artifact_Costs!C:C &gt;= D28 + 1,
   Artifact_Costs!C:C &lt;= 8)), 0)
- F28
"),274.0)</f>
        <v>274</v>
      </c>
    </row>
    <row r="29">
      <c r="A29" s="31" t="s">
        <v>120</v>
      </c>
      <c r="B29" s="31" t="str">
        <f t="shared" ref="B29:B30" si="3">IF(D29=TRUE, "Temporal", "Premium")</f>
        <v>Premium</v>
      </c>
      <c r="C29" s="31" t="s">
        <v>90</v>
      </c>
      <c r="D29" s="32">
        <v>4.0</v>
      </c>
      <c r="E29" s="33">
        <f>IFERROR(__xludf.DUMMYFUNCTION("FILTER(Artifact_Costs!E:E, Artifact_Costs!A:A = B29, Artifact_Costs!B:B = C29, Artifact_Costs!C:C = (D29+1))"),52.0)</f>
        <v>52</v>
      </c>
      <c r="F29" s="32">
        <v>53.0</v>
      </c>
      <c r="G29" s="33">
        <f t="shared" si="2"/>
        <v>-1</v>
      </c>
      <c r="H29" s="34">
        <f>IFERROR(__xludf.DUMMYFUNCTION("SUM(FILTER(Artifact_Costs!E:E, 
   Artifact_Costs!A:A = B29,
   Artifact_Costs!B:B = C29,
   Artifact_Costs!C:C &gt;= D29 + 1,
   Artifact_Costs!C:C &lt;= IF(B29=""Premium"", 15, IF(B29=""Temporal"", 8, 12)))
) 
+ IF(B29=""Other"", SUM(FILTER(Artifact_Costs!E:"&amp;"E, 
   Artifact_Costs!A:A = ""Other"",
   Artifact_Costs!B:B = C29,
   Artifact_Costs!C:C &gt;= 9,
   Artifact_Costs!C:C &lt;= 12)), 0)
+ IF(B29=""Temporal"", SUM(FILTER(Artifact_Costs!E:E, 
   Artifact_Costs!A:A = ""Temporal"",
   Artifact_Costs!B:B = C29,
  "&amp;" Artifact_Costs!C:C &gt;= D29 + 1,
   Artifact_Costs!C:C &lt;= 8)), 0)
- F29
"),983.0)</f>
        <v>983</v>
      </c>
    </row>
    <row r="30">
      <c r="A30" s="31" t="s">
        <v>121</v>
      </c>
      <c r="B30" s="31" t="str">
        <f t="shared" si="3"/>
        <v>Premium</v>
      </c>
      <c r="C30" s="31" t="s">
        <v>90</v>
      </c>
      <c r="D30" s="32">
        <v>4.0</v>
      </c>
      <c r="E30" s="33">
        <f>IFERROR(__xludf.DUMMYFUNCTION("FILTER(Artifact_Costs!E:E, Artifact_Costs!A:A = B30, Artifact_Costs!B:B = C30, Artifact_Costs!C:C = (D30+1))"),52.0)</f>
        <v>52</v>
      </c>
      <c r="F30" s="26">
        <v>30.0</v>
      </c>
      <c r="G30" s="33">
        <f t="shared" si="2"/>
        <v>22</v>
      </c>
      <c r="H30" s="34">
        <f>IFERROR(__xludf.DUMMYFUNCTION("SUM(FILTER(Artifact_Costs!E:E, 
   Artifact_Costs!A:A = B30,
   Artifact_Costs!B:B = C30,
   Artifact_Costs!C:C &gt;= D30 + 1,
   Artifact_Costs!C:C &lt;= IF(B30=""Premium"", 15, IF(B30=""Temporal"", 8, 12)))
) 
+ IF(B30=""Other"", SUM(FILTER(Artifact_Costs!E:"&amp;"E, 
   Artifact_Costs!A:A = ""Other"",
   Artifact_Costs!B:B = C30,
   Artifact_Costs!C:C &gt;= 9,
   Artifact_Costs!C:C &lt;= 12)), 0)
+ IF(B30=""Temporal"", SUM(FILTER(Artifact_Costs!E:E, 
   Artifact_Costs!A:A = ""Temporal"",
   Artifact_Costs!B:B = C30,
  "&amp;" Artifact_Costs!C:C &gt;= D30 + 1,
   Artifact_Costs!C:C &lt;= 8)), 0)
- F30
"),1006.0)</f>
        <v>1006</v>
      </c>
    </row>
    <row r="31">
      <c r="A31" s="31" t="s">
        <v>122</v>
      </c>
      <c r="B31" s="35" t="s">
        <v>118</v>
      </c>
      <c r="C31" s="31" t="s">
        <v>92</v>
      </c>
      <c r="D31" s="32">
        <v>4.0</v>
      </c>
      <c r="E31" s="33">
        <f>IFERROR(__xludf.DUMMYFUNCTION("FILTER(Artifact_Costs!E:E, Artifact_Costs!A:A = B31, Artifact_Costs!B:B = C31, Artifact_Costs!C:C = (D31+1))"),40.0)</f>
        <v>40</v>
      </c>
      <c r="F31" s="32">
        <v>28.0</v>
      </c>
      <c r="G31" s="33">
        <f t="shared" si="2"/>
        <v>12</v>
      </c>
      <c r="H31" s="34">
        <f>IFERROR(__xludf.DUMMYFUNCTION("SUM(FILTER(Artifact_Costs!E:E, 
   Artifact_Costs!A:A = B31,
   Artifact_Costs!B:B = C31,
   Artifact_Costs!C:C &gt;= D31 + 1,
   Artifact_Costs!C:C &lt;= IF(B31=""Premium"", 15, IF(B31=""Temporal"", 8, 12)))
) 
+ IF(B31=""Other"", SUM(FILTER(Artifact_Costs!E:"&amp;"E, 
   Artifact_Costs!A:A = ""Other"",
   Artifact_Costs!B:B = C31,
   Artifact_Costs!C:C &gt;= 9,
   Artifact_Costs!C:C &lt;= 12)), 0)
+ IF(B31=""Temporal"", SUM(FILTER(Artifact_Costs!E:E, 
   Artifact_Costs!A:A = ""Temporal"",
   Artifact_Costs!B:B = C31,
  "&amp;" Artifact_Costs!C:C &gt;= D31 + 1,
   Artifact_Costs!C:C &lt;= 8)), 0)
- F31
"),340.0)</f>
        <v>340</v>
      </c>
    </row>
    <row r="32">
      <c r="A32" s="31" t="s">
        <v>123</v>
      </c>
      <c r="B32" s="35" t="s">
        <v>124</v>
      </c>
      <c r="C32" s="31" t="s">
        <v>92</v>
      </c>
      <c r="D32" s="32">
        <v>3.0</v>
      </c>
      <c r="E32" s="33">
        <f>IFERROR(__xludf.DUMMYFUNCTION("FILTER(Artifact_Costs!E:E, Artifact_Costs!A:A = B32, Artifact_Costs!B:B = C32, Artifact_Costs!C:C = (D32+1))"),33.0)</f>
        <v>33</v>
      </c>
      <c r="F32" s="32">
        <v>1.0</v>
      </c>
      <c r="G32" s="33">
        <f t="shared" si="2"/>
        <v>32</v>
      </c>
      <c r="H32" s="34">
        <f>IFERROR(__xludf.DUMMYFUNCTION("SUM(FILTER(Artifact_Costs!E:E, 
   Artifact_Costs!A:A = B32,
   Artifact_Costs!B:B = C32,
   Artifact_Costs!C:C &gt;= D32 + 1,
   Artifact_Costs!C:C &lt;= IF(B32=""Premium"", 15, IF(B32=""Temporal"", 8, 12)))
) 
+ IF(B32=""Other"", SUM(FILTER(Artifact_Costs!E:"&amp;"E, 
   Artifact_Costs!A:A = ""Other"",
   Artifact_Costs!B:B = C32,
   Artifact_Costs!C:C &gt;= 9,
   Artifact_Costs!C:C &lt;= 12)), 0)
+ IF(B32=""Temporal"", SUM(FILTER(Artifact_Costs!E:E, 
   Artifact_Costs!A:A = ""Temporal"",
   Artifact_Costs!B:B = C32,
  "&amp;" Artifact_Costs!C:C &gt;= D32 + 1,
   Artifact_Costs!C:C &lt;= 8)), 0)
- F32
"),536.0)</f>
        <v>536</v>
      </c>
    </row>
    <row r="33">
      <c r="A33" s="31" t="s">
        <v>125</v>
      </c>
      <c r="B33" s="31" t="str">
        <f>IF(D33=TRUE, "Temporal", "Premium")</f>
        <v>Premium</v>
      </c>
      <c r="C33" s="31" t="s">
        <v>90</v>
      </c>
      <c r="D33" s="32">
        <v>3.0</v>
      </c>
      <c r="E33" s="33">
        <f>IFERROR(__xludf.DUMMYFUNCTION("FILTER(Artifact_Costs!E:E, Artifact_Costs!A:A = B33, Artifact_Costs!B:B = C33, Artifact_Costs!C:C = (D33+1))"),48.0)</f>
        <v>48</v>
      </c>
      <c r="F33" s="32">
        <v>43.0</v>
      </c>
      <c r="G33" s="33">
        <f t="shared" si="2"/>
        <v>5</v>
      </c>
      <c r="H33" s="34">
        <f>IFERROR(__xludf.DUMMYFUNCTION("SUM(FILTER(Artifact_Costs!E:E, 
   Artifact_Costs!A:A = B33,
   Artifact_Costs!B:B = C33,
   Artifact_Costs!C:C &gt;= D33 + 1,
   Artifact_Costs!C:C &lt;= IF(B33=""Premium"", 15, IF(B33=""Temporal"", 8, 12)))
) 
+ IF(B33=""Other"", SUM(FILTER(Artifact_Costs!E:"&amp;"E, 
   Artifact_Costs!A:A = ""Other"",
   Artifact_Costs!B:B = C33,
   Artifact_Costs!C:C &gt;= 9,
   Artifact_Costs!C:C &lt;= 12)), 0)
+ IF(B33=""Temporal"", SUM(FILTER(Artifact_Costs!E:E, 
   Artifact_Costs!A:A = ""Temporal"",
   Artifact_Costs!B:B = C33,
  "&amp;" Artifact_Costs!C:C &gt;= D33 + 1,
   Artifact_Costs!C:C &lt;= 8)), 0)
- F33
"),1041.0)</f>
        <v>1041</v>
      </c>
    </row>
    <row r="34">
      <c r="A34" s="31" t="s">
        <v>126</v>
      </c>
      <c r="B34" s="35" t="s">
        <v>118</v>
      </c>
      <c r="C34" s="31" t="s">
        <v>90</v>
      </c>
      <c r="D34" s="32">
        <v>3.0</v>
      </c>
      <c r="E34" s="33">
        <f>IFERROR(__xludf.DUMMYFUNCTION("FILTER(Artifact_Costs!E:E, Artifact_Costs!A:A = B34, Artifact_Costs!B:B = C34, Artifact_Costs!C:C = (D34+1))"),44.0)</f>
        <v>44</v>
      </c>
      <c r="F34" s="32">
        <v>31.0</v>
      </c>
      <c r="G34" s="33">
        <f t="shared" si="2"/>
        <v>13</v>
      </c>
      <c r="H34" s="34">
        <f>IFERROR(__xludf.DUMMYFUNCTION("SUM(FILTER(Artifact_Costs!E:E, 
   Artifact_Costs!A:A = B34,
   Artifact_Costs!B:B = C34,
   Artifact_Costs!C:C &gt;= D34 + 1,
   Artifact_Costs!C:C &lt;= IF(B34=""Premium"", 15, IF(B34=""Temporal"", 8, 12)))
) 
+ IF(B34=""Other"", SUM(FILTER(Artifact_Costs!E:"&amp;"E, 
   Artifact_Costs!A:A = ""Other"",
   Artifact_Costs!B:B = C34,
   Artifact_Costs!C:C &gt;= 9,
   Artifact_Costs!C:C &lt;= 12)), 0)
+ IF(B34=""Temporal"", SUM(FILTER(Artifact_Costs!E:E, 
   Artifact_Costs!A:A = ""Temporal"",
   Artifact_Costs!B:B = C34,
  "&amp;" Artifact_Costs!C:C &gt;= D34 + 1,
   Artifact_Costs!C:C &lt;= 8)), 0)
- F34
"),585.0)</f>
        <v>585</v>
      </c>
    </row>
    <row r="35">
      <c r="A35" s="31" t="s">
        <v>127</v>
      </c>
      <c r="B35" s="35" t="s">
        <v>118</v>
      </c>
      <c r="C35" s="31" t="s">
        <v>90</v>
      </c>
      <c r="D35" s="32">
        <v>3.0</v>
      </c>
      <c r="E35" s="33">
        <f>IFERROR(__xludf.DUMMYFUNCTION("FILTER(Artifact_Costs!E:E, Artifact_Costs!A:A = B35, Artifact_Costs!B:B = C35, Artifact_Costs!C:C = (D35+1))"),44.0)</f>
        <v>44</v>
      </c>
      <c r="F35" s="32">
        <v>0.0</v>
      </c>
      <c r="G35" s="33">
        <f t="shared" si="2"/>
        <v>44</v>
      </c>
      <c r="H35" s="34">
        <f>IFERROR(__xludf.DUMMYFUNCTION("SUM(FILTER(Artifact_Costs!E:E, 
   Artifact_Costs!A:A = B35,
   Artifact_Costs!B:B = C35,
   Artifact_Costs!C:C &gt;= D35 + 1,
   Artifact_Costs!C:C &lt;= IF(B35=""Premium"", 15, IF(B35=""Temporal"", 8, 12)))
) 
+ IF(B35=""Other"", SUM(FILTER(Artifact_Costs!E:"&amp;"E, 
   Artifact_Costs!A:A = ""Other"",
   Artifact_Costs!B:B = C35,
   Artifact_Costs!C:C &gt;= 9,
   Artifact_Costs!C:C &lt;= 12)), 0)
+ IF(B35=""Temporal"", SUM(FILTER(Artifact_Costs!E:E, 
   Artifact_Costs!A:A = ""Temporal"",
   Artifact_Costs!B:B = C35,
  "&amp;" Artifact_Costs!C:C &gt;= D35 + 1,
   Artifact_Costs!C:C &lt;= 8)), 0)
- F35
"),616.0)</f>
        <v>616</v>
      </c>
    </row>
    <row r="36">
      <c r="A36" s="31" t="s">
        <v>128</v>
      </c>
      <c r="B36" s="35" t="s">
        <v>118</v>
      </c>
      <c r="C36" s="31" t="s">
        <v>92</v>
      </c>
      <c r="D36" s="32">
        <v>3.0</v>
      </c>
      <c r="E36" s="33">
        <f>IFERROR(__xludf.DUMMYFUNCTION("FILTER(Artifact_Costs!E:E, Artifact_Costs!A:A = B36, Artifact_Costs!B:B = C36, Artifact_Costs!C:C = (D36+1))"),33.0)</f>
        <v>33</v>
      </c>
      <c r="F36" s="32">
        <v>33.0</v>
      </c>
      <c r="G36" s="33">
        <f t="shared" si="2"/>
        <v>0</v>
      </c>
      <c r="H36" s="34">
        <f>IFERROR(__xludf.DUMMYFUNCTION("SUM(FILTER(Artifact_Costs!E:E, 
   Artifact_Costs!A:A = B36,
   Artifact_Costs!B:B = C36,
   Artifact_Costs!C:C &gt;= D36 + 1,
   Artifact_Costs!C:C &lt;= IF(B36=""Premium"", 15, IF(B36=""Temporal"", 8, 12)))
) 
+ IF(B36=""Other"", SUM(FILTER(Artifact_Costs!E:"&amp;"E, 
   Artifact_Costs!A:A = ""Other"",
   Artifact_Costs!B:B = C36,
   Artifact_Costs!C:C &gt;= 9,
   Artifact_Costs!C:C &lt;= 12)), 0)
+ IF(B36=""Temporal"", SUM(FILTER(Artifact_Costs!E:E, 
   Artifact_Costs!A:A = ""Temporal"",
   Artifact_Costs!B:B = C36,
  "&amp;" Artifact_Costs!C:C &gt;= D36 + 1,
   Artifact_Costs!C:C &lt;= 8)), 0)
- F36
"),401.0)</f>
        <v>401</v>
      </c>
    </row>
    <row r="37">
      <c r="A37" s="31" t="s">
        <v>129</v>
      </c>
      <c r="B37" s="31" t="str">
        <f t="shared" ref="B37:B38" si="4">IF(D37=TRUE, "Temporal", "Premium")</f>
        <v>Premium</v>
      </c>
      <c r="C37" s="31" t="s">
        <v>90</v>
      </c>
      <c r="D37" s="32">
        <v>2.0</v>
      </c>
      <c r="E37" s="33">
        <f>IFERROR(__xludf.DUMMYFUNCTION("FILTER(Artifact_Costs!E:E, Artifact_Costs!A:A = B37, Artifact_Costs!B:B = C37, Artifact_Costs!C:C = (D37+1))"),44.0)</f>
        <v>44</v>
      </c>
      <c r="F37" s="26">
        <v>56.0</v>
      </c>
      <c r="G37" s="33">
        <f t="shared" si="2"/>
        <v>-12</v>
      </c>
      <c r="H37" s="34">
        <f>IFERROR(__xludf.DUMMYFUNCTION("SUM(FILTER(Artifact_Costs!E:E, 
   Artifact_Costs!A:A = B37,
   Artifact_Costs!B:B = C37,
   Artifact_Costs!C:C &gt;= D37 + 1,
   Artifact_Costs!C:C &lt;= IF(B37=""Premium"", 15, IF(B37=""Temporal"", 8, 12)))
) 
+ IF(B37=""Other"", SUM(FILTER(Artifact_Costs!E:"&amp;"E, 
   Artifact_Costs!A:A = ""Other"",
   Artifact_Costs!B:B = C37,
   Artifact_Costs!C:C &gt;= 9,
   Artifact_Costs!C:C &lt;= 12)), 0)
+ IF(B37=""Temporal"", SUM(FILTER(Artifact_Costs!E:E, 
   Artifact_Costs!A:A = ""Temporal"",
   Artifact_Costs!B:B = C37,
  "&amp;" Artifact_Costs!C:C &gt;= D37 + 1,
   Artifact_Costs!C:C &lt;= 8)), 0)
- F37
"),1072.0)</f>
        <v>1072</v>
      </c>
    </row>
    <row r="38">
      <c r="A38" s="31" t="s">
        <v>130</v>
      </c>
      <c r="B38" s="31" t="str">
        <f t="shared" si="4"/>
        <v>Premium</v>
      </c>
      <c r="C38" s="31" t="s">
        <v>90</v>
      </c>
      <c r="D38" s="32">
        <v>2.0</v>
      </c>
      <c r="E38" s="33">
        <f>IFERROR(__xludf.DUMMYFUNCTION("FILTER(Artifact_Costs!E:E, Artifact_Costs!A:A = B38, Artifact_Costs!B:B = C38, Artifact_Costs!C:C = (D38+1))"),44.0)</f>
        <v>44</v>
      </c>
      <c r="F38" s="26">
        <v>67.0</v>
      </c>
      <c r="G38" s="33">
        <f t="shared" si="2"/>
        <v>-23</v>
      </c>
      <c r="H38" s="34">
        <f>IFERROR(__xludf.DUMMYFUNCTION("SUM(FILTER(Artifact_Costs!E:E, 
   Artifact_Costs!A:A = B38,
   Artifact_Costs!B:B = C38,
   Artifact_Costs!C:C &gt;= D38 + 1,
   Artifact_Costs!C:C &lt;= IF(B38=""Premium"", 15, IF(B38=""Temporal"", 8, 12)))
) 
+ IF(B38=""Other"", SUM(FILTER(Artifact_Costs!E:"&amp;"E, 
   Artifact_Costs!A:A = ""Other"",
   Artifact_Costs!B:B = C38,
   Artifact_Costs!C:C &gt;= 9,
   Artifact_Costs!C:C &lt;= 12)), 0)
+ IF(B38=""Temporal"", SUM(FILTER(Artifact_Costs!E:E, 
   Artifact_Costs!A:A = ""Temporal"",
   Artifact_Costs!B:B = C38,
  "&amp;" Artifact_Costs!C:C &gt;= D38 + 1,
   Artifact_Costs!C:C &lt;= 8)), 0)
- F38
"),1061.0)</f>
        <v>1061</v>
      </c>
    </row>
    <row r="39">
      <c r="A39" s="31" t="s">
        <v>131</v>
      </c>
      <c r="B39" s="35" t="s">
        <v>118</v>
      </c>
      <c r="C39" s="31" t="s">
        <v>90</v>
      </c>
      <c r="D39" s="32">
        <v>2.0</v>
      </c>
      <c r="E39" s="33">
        <f>IFERROR(__xludf.DUMMYFUNCTION("FILTER(Artifact_Costs!E:E, Artifact_Costs!A:A = B39, Artifact_Costs!B:B = C39, Artifact_Costs!C:C = (D39+1))"),36.0)</f>
        <v>36</v>
      </c>
      <c r="F39" s="32">
        <v>0.0</v>
      </c>
      <c r="G39" s="33">
        <f t="shared" si="2"/>
        <v>36</v>
      </c>
      <c r="H39" s="34">
        <f>IFERROR(__xludf.DUMMYFUNCTION("SUM(FILTER(Artifact_Costs!E:E, 
   Artifact_Costs!A:A = B39,
   Artifact_Costs!B:B = C39,
   Artifact_Costs!C:C &gt;= D39 + 1,
   Artifact_Costs!C:C &lt;= IF(B39=""Premium"", 15, IF(B39=""Temporal"", 8, 12)))
) 
+ IF(B39=""Other"", SUM(FILTER(Artifact_Costs!E:"&amp;"E, 
   Artifact_Costs!A:A = ""Other"",
   Artifact_Costs!B:B = C39,
   Artifact_Costs!C:C &gt;= 9,
   Artifact_Costs!C:C &lt;= 12)), 0)
+ IF(B39=""Temporal"", SUM(FILTER(Artifact_Costs!E:E, 
   Artifact_Costs!A:A = ""Temporal"",
   Artifact_Costs!B:B = C39,
  "&amp;" Artifact_Costs!C:C &gt;= D39 + 1,
   Artifact_Costs!C:C &lt;= 8)), 0)
- F39
"),688.0)</f>
        <v>688</v>
      </c>
    </row>
    <row r="40">
      <c r="A40" s="31" t="s">
        <v>132</v>
      </c>
      <c r="B40" s="35" t="s">
        <v>124</v>
      </c>
      <c r="C40" s="31" t="s">
        <v>90</v>
      </c>
      <c r="D40" s="32">
        <v>1.0</v>
      </c>
      <c r="E40" s="33">
        <f>IFERROR(__xludf.DUMMYFUNCTION("FILTER(Artifact_Costs!E:E, Artifact_Costs!A:A = B40, Artifact_Costs!B:B = C40, Artifact_Costs!C:C = (D40+1))"),29.0)</f>
        <v>29</v>
      </c>
      <c r="F40" s="26">
        <v>17.0</v>
      </c>
      <c r="G40" s="33">
        <f t="shared" si="2"/>
        <v>12</v>
      </c>
      <c r="H40" s="34">
        <f>IFERROR(__xludf.DUMMYFUNCTION("SUM(FILTER(Artifact_Costs!E:E, 
   Artifact_Costs!A:A = B40,
   Artifact_Costs!B:B = C40,
   Artifact_Costs!C:C &gt;= D40 + 1,
   Artifact_Costs!C:C &lt;= IF(B40=""Premium"", 15, IF(B40=""Temporal"", 8, 12)))
) 
+ IF(B40=""Other"", SUM(FILTER(Artifact_Costs!E:"&amp;"E, 
   Artifact_Costs!A:A = ""Other"",
   Artifact_Costs!B:B = C40,
   Artifact_Costs!C:C &gt;= 9,
   Artifact_Costs!C:C &lt;= 12)), 0)
+ IF(B40=""Temporal"", SUM(FILTER(Artifact_Costs!E:E, 
   Artifact_Costs!A:A = ""Temporal"",
   Artifact_Costs!B:B = C40,
  "&amp;" Artifact_Costs!C:C &gt;= D40 + 1,
   Artifact_Costs!C:C &lt;= 8)), 0)
- F40
"),763.0)</f>
        <v>763</v>
      </c>
    </row>
    <row r="41">
      <c r="A41" s="31" t="s">
        <v>27</v>
      </c>
      <c r="B41" s="35" t="s">
        <v>118</v>
      </c>
      <c r="C41" s="31" t="s">
        <v>90</v>
      </c>
      <c r="D41" s="32">
        <v>1.0</v>
      </c>
      <c r="E41" s="33">
        <f>IFERROR(__xludf.DUMMYFUNCTION("FILTER(Artifact_Costs!E:E, Artifact_Costs!A:A = B41, Artifact_Costs!B:B = C41, Artifact_Costs!C:C = (D41+1))"),32.0)</f>
        <v>32</v>
      </c>
      <c r="F41" s="26">
        <v>79.0</v>
      </c>
      <c r="G41" s="33">
        <f t="shared" si="2"/>
        <v>-47</v>
      </c>
      <c r="H41" s="34">
        <f>IFERROR(__xludf.DUMMYFUNCTION("SUM(FILTER(Artifact_Costs!E:E, 
   Artifact_Costs!A:A = B41,
   Artifact_Costs!B:B = C41,
   Artifact_Costs!C:C &gt;= D41 + 1,
   Artifact_Costs!C:C &lt;= IF(B41=""Premium"", 15, IF(B41=""Temporal"", 8, 12)))
) 
+ IF(B41=""Other"", SUM(FILTER(Artifact_Costs!E:"&amp;"E, 
   Artifact_Costs!A:A = ""Other"",
   Artifact_Costs!B:B = C41,
   Artifact_Costs!C:C &gt;= 9,
   Artifact_Costs!C:C &lt;= 12)), 0)
+ IF(B41=""Temporal"", SUM(FILTER(Artifact_Costs!E:E, 
   Artifact_Costs!A:A = ""Temporal"",
   Artifact_Costs!B:B = C41,
  "&amp;" Artifact_Costs!C:C &gt;= D41 + 1,
   Artifact_Costs!C:C &lt;= 8)), 0)
- F41
"),673.0)</f>
        <v>673</v>
      </c>
    </row>
    <row r="42">
      <c r="A42" s="31" t="s">
        <v>133</v>
      </c>
      <c r="B42" s="35" t="s">
        <v>118</v>
      </c>
      <c r="C42" s="31" t="s">
        <v>90</v>
      </c>
      <c r="D42" s="32">
        <v>1.0</v>
      </c>
      <c r="E42" s="33">
        <f>IFERROR(__xludf.DUMMYFUNCTION("FILTER(Artifact_Costs!E:E, Artifact_Costs!A:A = B42, Artifact_Costs!B:B = C42, Artifact_Costs!C:C = (D42+1))"),32.0)</f>
        <v>32</v>
      </c>
      <c r="F42" s="32">
        <v>29.0</v>
      </c>
      <c r="G42" s="33">
        <f t="shared" si="2"/>
        <v>3</v>
      </c>
      <c r="H42" s="34">
        <f>IFERROR(__xludf.DUMMYFUNCTION("SUM(FILTER(Artifact_Costs!E:E, 
   Artifact_Costs!A:A = B42,
   Artifact_Costs!B:B = C42,
   Artifact_Costs!C:C &gt;= D42 + 1,
   Artifact_Costs!C:C &lt;= IF(B42=""Premium"", 15, IF(B42=""Temporal"", 8, 12)))
) 
+ IF(B42=""Other"", SUM(FILTER(Artifact_Costs!E:"&amp;"E, 
   Artifact_Costs!A:A = ""Other"",
   Artifact_Costs!B:B = C42,
   Artifact_Costs!C:C &gt;= 9,
   Artifact_Costs!C:C &lt;= 12)), 0)
+ IF(B42=""Temporal"", SUM(FILTER(Artifact_Costs!E:E, 
   Artifact_Costs!A:A = ""Temporal"",
   Artifact_Costs!B:B = C42,
  "&amp;" Artifact_Costs!C:C &gt;= D42 + 1,
   Artifact_Costs!C:C &lt;= 8)), 0)
- F42
"),723.0)</f>
        <v>723</v>
      </c>
    </row>
    <row r="43">
      <c r="A43" s="31" t="s">
        <v>134</v>
      </c>
      <c r="B43" s="35" t="s">
        <v>118</v>
      </c>
      <c r="C43" s="31" t="s">
        <v>92</v>
      </c>
      <c r="D43" s="32">
        <v>1.0</v>
      </c>
      <c r="E43" s="33">
        <f>IFERROR(__xludf.DUMMYFUNCTION("FILTER(Artifact_Costs!E:E, Artifact_Costs!A:A = B43, Artifact_Costs!B:B = C43, Artifact_Costs!C:C = (D43+1))"),28.0)</f>
        <v>28</v>
      </c>
      <c r="F43" s="32">
        <v>19.0</v>
      </c>
      <c r="G43" s="33">
        <f t="shared" si="2"/>
        <v>9</v>
      </c>
      <c r="H43" s="34">
        <f>IFERROR(__xludf.DUMMYFUNCTION("SUM(FILTER(Artifact_Costs!E:E, 
   Artifact_Costs!A:A = B43,
   Artifact_Costs!B:B = C43,
   Artifact_Costs!C:C &gt;= D43 + 1,
   Artifact_Costs!C:C &lt;= IF(B43=""Premium"", 15, IF(B43=""Temporal"", 8, 12)))
) 
+ IF(B43=""Other"", SUM(FILTER(Artifact_Costs!E:"&amp;"E, 
   Artifact_Costs!A:A = ""Other"",
   Artifact_Costs!B:B = C43,
   Artifact_Costs!C:C &gt;= 9,
   Artifact_Costs!C:C &lt;= 12)), 0)
+ IF(B43=""Temporal"", SUM(FILTER(Artifact_Costs!E:E, 
   Artifact_Costs!A:A = ""Temporal"",
   Artifact_Costs!B:B = C43,
  "&amp;" Artifact_Costs!C:C &gt;= D43 + 1,
   Artifact_Costs!C:C &lt;= 8)), 0)
- F43
"),531.0)</f>
        <v>531</v>
      </c>
    </row>
    <row r="44">
      <c r="A44" s="31" t="s">
        <v>135</v>
      </c>
      <c r="B44" s="35" t="s">
        <v>118</v>
      </c>
      <c r="C44" s="31" t="s">
        <v>90</v>
      </c>
      <c r="D44" s="32">
        <v>1.0</v>
      </c>
      <c r="E44" s="33">
        <f>IFERROR(__xludf.DUMMYFUNCTION("FILTER(Artifact_Costs!E:E, Artifact_Costs!A:A = B44, Artifact_Costs!B:B = C44, Artifact_Costs!C:C = (D44+1))"),32.0)</f>
        <v>32</v>
      </c>
      <c r="F44" s="32">
        <v>0.0</v>
      </c>
      <c r="G44" s="33">
        <f t="shared" si="2"/>
        <v>32</v>
      </c>
      <c r="H44" s="34">
        <f>IFERROR(__xludf.DUMMYFUNCTION("SUM(FILTER(Artifact_Costs!E:E, 
   Artifact_Costs!A:A = B44,
   Artifact_Costs!B:B = C44,
   Artifact_Costs!C:C &gt;= D44 + 1,
   Artifact_Costs!C:C &lt;= IF(B44=""Premium"", 15, IF(B44=""Temporal"", 8, 12)))
) 
+ IF(B44=""Other"", SUM(FILTER(Artifact_Costs!E:"&amp;"E, 
   Artifact_Costs!A:A = ""Other"",
   Artifact_Costs!B:B = C44,
   Artifact_Costs!C:C &gt;= 9,
   Artifact_Costs!C:C &lt;= 12)), 0)
+ IF(B44=""Temporal"", SUM(FILTER(Artifact_Costs!E:E, 
   Artifact_Costs!A:A = ""Temporal"",
   Artifact_Costs!B:B = C44,
  "&amp;" Artifact_Costs!C:C &gt;= D44 + 1,
   Artifact_Costs!C:C &lt;= 8)), 0)
- F44
"),752.0)</f>
        <v>752</v>
      </c>
    </row>
    <row r="45">
      <c r="A45" s="31" t="s">
        <v>136</v>
      </c>
      <c r="B45" s="35" t="s">
        <v>124</v>
      </c>
      <c r="C45" s="31" t="s">
        <v>90</v>
      </c>
      <c r="D45" s="32">
        <v>0.0</v>
      </c>
      <c r="E45" s="33">
        <f>IFERROR(__xludf.DUMMYFUNCTION("FILTER(Artifact_Costs!E:E, Artifact_Costs!A:A = B45, Artifact_Costs!B:B = C45, Artifact_Costs!C:C = (D45+1))"),64.0)</f>
        <v>64</v>
      </c>
      <c r="F45" s="32">
        <v>32.0</v>
      </c>
      <c r="G45" s="33">
        <f t="shared" si="2"/>
        <v>32</v>
      </c>
      <c r="H45" s="34">
        <f>IFERROR(__xludf.DUMMYFUNCTION("SUM(FILTER(Artifact_Costs!E:E, 
   Artifact_Costs!A:A = B45,
   Artifact_Costs!B:B = C45,
   Artifact_Costs!C:C &gt;= D45 + 1,
   Artifact_Costs!C:C &lt;= IF(B45=""Premium"", 15, IF(B45=""Temporal"", 8, 12)))
) 
+ IF(B45=""Other"", SUM(FILTER(Artifact_Costs!E:"&amp;"E, 
   Artifact_Costs!A:A = ""Other"",
   Artifact_Costs!B:B = C45,
   Artifact_Costs!C:C &gt;= 9,
   Artifact_Costs!C:C &lt;= 12)), 0)
+ IF(B45=""Temporal"", SUM(FILTER(Artifact_Costs!E:E, 
   Artifact_Costs!A:A = ""Temporal"",
   Artifact_Costs!B:B = C45,
  "&amp;" Artifact_Costs!C:C &gt;= D45 + 1,
   Artifact_Costs!C:C &lt;= 8)), 0)
- F45
"),812.0)</f>
        <v>812</v>
      </c>
    </row>
    <row r="46">
      <c r="A46" s="31" t="s">
        <v>137</v>
      </c>
      <c r="B46" s="35" t="s">
        <v>124</v>
      </c>
      <c r="C46" s="31" t="s">
        <v>90</v>
      </c>
      <c r="D46" s="32">
        <v>0.0</v>
      </c>
      <c r="E46" s="33">
        <f>IFERROR(__xludf.DUMMYFUNCTION("FILTER(Artifact_Costs!E:E, Artifact_Costs!A:A = B46, Artifact_Costs!B:B = C46, Artifact_Costs!C:C = (D46+1))"),64.0)</f>
        <v>64</v>
      </c>
      <c r="F46" s="32">
        <v>0.0</v>
      </c>
      <c r="G46" s="33">
        <f t="shared" si="2"/>
        <v>64</v>
      </c>
      <c r="H46" s="34">
        <f>IFERROR(__xludf.DUMMYFUNCTION("SUM(FILTER(Artifact_Costs!E:E, 
   Artifact_Costs!A:A = B46,
   Artifact_Costs!B:B = C46,
   Artifact_Costs!C:C &gt;= D46 + 1,
   Artifact_Costs!C:C &lt;= IF(B46=""Premium"", 15, IF(B46=""Temporal"", 8, 12)))
) 
+ IF(B46=""Other"", SUM(FILTER(Artifact_Costs!E:"&amp;"E, 
   Artifact_Costs!A:A = ""Other"",
   Artifact_Costs!B:B = C46,
   Artifact_Costs!C:C &gt;= 9,
   Artifact_Costs!C:C &lt;= 12)), 0)
+ IF(B46=""Temporal"", SUM(FILTER(Artifact_Costs!E:E, 
   Artifact_Costs!A:A = ""Temporal"",
   Artifact_Costs!B:B = C46,
  "&amp;" Artifact_Costs!C:C &gt;= D46 + 1,
   Artifact_Costs!C:C &lt;= 8)), 0)
- F46
"),844.0)</f>
        <v>844</v>
      </c>
    </row>
    <row r="47">
      <c r="A47" s="31" t="s">
        <v>138</v>
      </c>
      <c r="B47" s="35" t="s">
        <v>124</v>
      </c>
      <c r="C47" s="31" t="s">
        <v>90</v>
      </c>
      <c r="D47" s="32">
        <v>0.0</v>
      </c>
      <c r="E47" s="33">
        <f>IFERROR(__xludf.DUMMYFUNCTION("FILTER(Artifact_Costs!E:E, Artifact_Costs!A:A = B47, Artifact_Costs!B:B = C47, Artifact_Costs!C:C = (D47+1))"),64.0)</f>
        <v>64</v>
      </c>
      <c r="F47" s="32">
        <v>9.0</v>
      </c>
      <c r="G47" s="33">
        <f t="shared" si="2"/>
        <v>55</v>
      </c>
      <c r="H47" s="34">
        <f>IFERROR(__xludf.DUMMYFUNCTION("SUM(FILTER(Artifact_Costs!E:E, 
   Artifact_Costs!A:A = B47,
   Artifact_Costs!B:B = C47,
   Artifact_Costs!C:C &gt;= D47 + 1,
   Artifact_Costs!C:C &lt;= IF(B47=""Premium"", 15, IF(B47=""Temporal"", 8, 12)))
) 
+ IF(B47=""Other"", SUM(FILTER(Artifact_Costs!E:"&amp;"E, 
   Artifact_Costs!A:A = ""Other"",
   Artifact_Costs!B:B = C47,
   Artifact_Costs!C:C &gt;= 9,
   Artifact_Costs!C:C &lt;= 12)), 0)
+ IF(B47=""Temporal"", SUM(FILTER(Artifact_Costs!E:E, 
   Artifact_Costs!A:A = ""Temporal"",
   Artifact_Costs!B:B = C47,
  "&amp;" Artifact_Costs!C:C &gt;= D47 + 1,
   Artifact_Costs!C:C &lt;= 8)), 0)
- F47
"),835.0)</f>
        <v>835</v>
      </c>
    </row>
    <row r="48">
      <c r="A48" s="31" t="s">
        <v>139</v>
      </c>
      <c r="B48" s="35" t="s">
        <v>118</v>
      </c>
      <c r="C48" s="31" t="s">
        <v>90</v>
      </c>
      <c r="D48" s="32">
        <v>0.0</v>
      </c>
      <c r="E48" s="33">
        <f>IFERROR(__xludf.DUMMYFUNCTION("FILTER(Artifact_Costs!E:E, Artifact_Costs!A:A = B48, Artifact_Costs!B:B = C48, Artifact_Costs!C:C = (D48+1))"),64.0)</f>
        <v>64</v>
      </c>
      <c r="F48" s="32">
        <v>15.0</v>
      </c>
      <c r="G48" s="33">
        <f t="shared" si="2"/>
        <v>49</v>
      </c>
      <c r="H48" s="34">
        <f>IFERROR(__xludf.DUMMYFUNCTION("SUM(FILTER(Artifact_Costs!E:E, 
   Artifact_Costs!A:A = B48,
   Artifact_Costs!B:B = C48,
   Artifact_Costs!C:C &gt;= D48 + 1,
   Artifact_Costs!C:C &lt;= IF(B48=""Premium"", 15, IF(B48=""Temporal"", 8, 12)))
) 
+ IF(B48=""Other"", SUM(FILTER(Artifact_Costs!E:"&amp;"E, 
   Artifact_Costs!A:A = ""Other"",
   Artifact_Costs!B:B = C48,
   Artifact_Costs!C:C &gt;= 9,
   Artifact_Costs!C:C &lt;= 12)), 0)
+ IF(B48=""Temporal"", SUM(FILTER(Artifact_Costs!E:E, 
   Artifact_Costs!A:A = ""Temporal"",
   Artifact_Costs!B:B = C48,
  "&amp;" Artifact_Costs!C:C &gt;= D48 + 1,
   Artifact_Costs!C:C &lt;= 8)), 0)
- F48
"),865.0)</f>
        <v>865</v>
      </c>
    </row>
    <row r="49">
      <c r="A49" s="31" t="s">
        <v>140</v>
      </c>
      <c r="B49" s="35" t="s">
        <v>118</v>
      </c>
      <c r="C49" s="31" t="s">
        <v>92</v>
      </c>
      <c r="D49" s="32">
        <v>0.0</v>
      </c>
      <c r="E49" s="33">
        <f>IFERROR(__xludf.DUMMYFUNCTION("FILTER(Artifact_Costs!E:E, Artifact_Costs!A:A = B49, Artifact_Costs!B:B = C49, Artifact_Costs!C:C = (D49+1))"),44.0)</f>
        <v>44</v>
      </c>
      <c r="F49" s="32">
        <v>0.0</v>
      </c>
      <c r="G49" s="33">
        <f t="shared" si="2"/>
        <v>44</v>
      </c>
      <c r="H49" s="34">
        <f>IFERROR(__xludf.DUMMYFUNCTION("SUM(FILTER(Artifact_Costs!E:E, 
   Artifact_Costs!A:A = B49,
   Artifact_Costs!B:B = C49,
   Artifact_Costs!C:C &gt;= D49 + 1,
   Artifact_Costs!C:C &lt;= IF(B49=""Premium"", 15, IF(B49=""Temporal"", 8, 12)))
) 
+ IF(B49=""Other"", SUM(FILTER(Artifact_Costs!E:"&amp;"E, 
   Artifact_Costs!A:A = ""Other"",
   Artifact_Costs!B:B = C49,
   Artifact_Costs!C:C &gt;= 9,
   Artifact_Costs!C:C &lt;= 12)), 0)
+ IF(B49=""Temporal"", SUM(FILTER(Artifact_Costs!E:E, 
   Artifact_Costs!A:A = ""Temporal"",
   Artifact_Costs!B:B = C49,
  "&amp;" Artifact_Costs!C:C &gt;= D49 + 1,
   Artifact_Costs!C:C &lt;= 8)), 0)
- F49
"),638.0)</f>
        <v>638</v>
      </c>
    </row>
    <row r="50">
      <c r="A50" s="31" t="s">
        <v>141</v>
      </c>
      <c r="B50" s="35" t="s">
        <v>118</v>
      </c>
      <c r="C50" s="31" t="s">
        <v>92</v>
      </c>
      <c r="D50" s="32">
        <v>0.0</v>
      </c>
      <c r="E50" s="33">
        <f>IFERROR(__xludf.DUMMYFUNCTION("FILTER(Artifact_Costs!E:E, Artifact_Costs!A:A = B50, Artifact_Costs!B:B = C50, Artifact_Costs!C:C = (D50+1))"),44.0)</f>
        <v>44</v>
      </c>
      <c r="F50" s="32">
        <v>0.0</v>
      </c>
      <c r="G50" s="33">
        <f t="shared" si="2"/>
        <v>44</v>
      </c>
      <c r="H50" s="34">
        <f>IFERROR(__xludf.DUMMYFUNCTION("SUM(FILTER(Artifact_Costs!E:E, 
   Artifact_Costs!A:A = B50,
   Artifact_Costs!B:B = C50,
   Artifact_Costs!C:C &gt;= D50 + 1,
   Artifact_Costs!C:C &lt;= IF(B50=""Premium"", 15, IF(B50=""Temporal"", 8, 12)))
) 
+ IF(B50=""Other"", SUM(FILTER(Artifact_Costs!E:"&amp;"E, 
   Artifact_Costs!A:A = ""Other"",
   Artifact_Costs!B:B = C50,
   Artifact_Costs!C:C &gt;= 9,
   Artifact_Costs!C:C &lt;= 12)), 0)
+ IF(B50=""Temporal"", SUM(FILTER(Artifact_Costs!E:E, 
   Artifact_Costs!A:A = ""Temporal"",
   Artifact_Costs!B:B = C50,
  "&amp;" Artifact_Costs!C:C &gt;= D50 + 1,
   Artifact_Costs!C:C &lt;= 8)), 0)
- F50
"),638.0)</f>
        <v>638</v>
      </c>
    </row>
    <row r="51">
      <c r="A51" s="31" t="s">
        <v>142</v>
      </c>
      <c r="B51" s="35" t="s">
        <v>118</v>
      </c>
      <c r="C51" s="31" t="s">
        <v>90</v>
      </c>
      <c r="D51" s="32">
        <v>0.0</v>
      </c>
      <c r="E51" s="33">
        <f>IFERROR(__xludf.DUMMYFUNCTION("FILTER(Artifact_Costs!E:E, Artifact_Costs!A:A = B51, Artifact_Costs!B:B = C51, Artifact_Costs!C:C = (D51+1))"),64.0)</f>
        <v>64</v>
      </c>
      <c r="F51" s="32">
        <v>15.0</v>
      </c>
      <c r="G51" s="33">
        <f t="shared" si="2"/>
        <v>49</v>
      </c>
      <c r="H51" s="34">
        <f>IFERROR(__xludf.DUMMYFUNCTION("SUM(FILTER(Artifact_Costs!E:E, 
   Artifact_Costs!A:A = B51,
   Artifact_Costs!B:B = C51,
   Artifact_Costs!C:C &gt;= D51 + 1,
   Artifact_Costs!C:C &lt;= IF(B51=""Premium"", 15, IF(B51=""Temporal"", 8, 12)))
) 
+ IF(B51=""Other"", SUM(FILTER(Artifact_Costs!E:"&amp;"E, 
   Artifact_Costs!A:A = ""Other"",
   Artifact_Costs!B:B = C51,
   Artifact_Costs!C:C &gt;= 9,
   Artifact_Costs!C:C &lt;= 12)), 0)
+ IF(B51=""Temporal"", SUM(FILTER(Artifact_Costs!E:E, 
   Artifact_Costs!A:A = ""Temporal"",
   Artifact_Costs!B:B = C51,
  "&amp;" Artifact_Costs!C:C &gt;= D51 + 1,
   Artifact_Costs!C:C &lt;= 8)), 0)
- F51
"),865.0)</f>
        <v>865</v>
      </c>
    </row>
    <row r="52">
      <c r="A52" s="31" t="s">
        <v>143</v>
      </c>
      <c r="B52" s="35" t="s">
        <v>118</v>
      </c>
      <c r="C52" s="31" t="s">
        <v>92</v>
      </c>
      <c r="D52" s="32">
        <v>0.0</v>
      </c>
      <c r="E52" s="33">
        <f>IFERROR(__xludf.DUMMYFUNCTION("FILTER(Artifact_Costs!E:E, Artifact_Costs!A:A = B52, Artifact_Costs!B:B = C52, Artifact_Costs!C:C = (D52+1))"),44.0)</f>
        <v>44</v>
      </c>
      <c r="F52" s="32">
        <v>0.0</v>
      </c>
      <c r="G52" s="33">
        <f t="shared" si="2"/>
        <v>44</v>
      </c>
      <c r="H52" s="34">
        <f>IFERROR(__xludf.DUMMYFUNCTION("SUM(FILTER(Artifact_Costs!E:E, 
   Artifact_Costs!A:A = B52,
   Artifact_Costs!B:B = C52,
   Artifact_Costs!C:C &gt;= D52 + 1,
   Artifact_Costs!C:C &lt;= IF(B52=""Premium"", 15, IF(B52=""Temporal"", 8, 12)))
) 
+ IF(B52=""Other"", SUM(FILTER(Artifact_Costs!E:"&amp;"E, 
   Artifact_Costs!A:A = ""Other"",
   Artifact_Costs!B:B = C52,
   Artifact_Costs!C:C &gt;= 9,
   Artifact_Costs!C:C &lt;= 12)), 0)
+ IF(B52=""Temporal"", SUM(FILTER(Artifact_Costs!E:E, 
   Artifact_Costs!A:A = ""Temporal"",
   Artifact_Costs!B:B = C52,
  "&amp;" Artifact_Costs!C:C &gt;= D52 + 1,
   Artifact_Costs!C:C &lt;= 8)), 0)
- F52
"),638.0)</f>
        <v>638</v>
      </c>
    </row>
    <row r="53">
      <c r="A53" s="31" t="s">
        <v>144</v>
      </c>
      <c r="B53" s="35" t="s">
        <v>118</v>
      </c>
      <c r="C53" s="31" t="s">
        <v>92</v>
      </c>
      <c r="D53" s="32">
        <v>0.0</v>
      </c>
      <c r="E53" s="33">
        <f>IFERROR(__xludf.DUMMYFUNCTION("FILTER(Artifact_Costs!E:E, Artifact_Costs!A:A = B53, Artifact_Costs!B:B = C53, Artifact_Costs!C:C = (D53+1))"),44.0)</f>
        <v>44</v>
      </c>
      <c r="F53" s="32">
        <v>0.0</v>
      </c>
      <c r="G53" s="33">
        <f t="shared" si="2"/>
        <v>44</v>
      </c>
      <c r="H53" s="34">
        <f>IFERROR(__xludf.DUMMYFUNCTION("SUM(FILTER(Artifact_Costs!E:E, 
   Artifact_Costs!A:A = B53,
   Artifact_Costs!B:B = C53,
   Artifact_Costs!C:C &gt;= D53 + 1,
   Artifact_Costs!C:C &lt;= IF(B53=""Premium"", 15, IF(B53=""Temporal"", 8, 12)))
) 
+ IF(B53=""Other"", SUM(FILTER(Artifact_Costs!E:"&amp;"E, 
   Artifact_Costs!A:A = ""Other"",
   Artifact_Costs!B:B = C53,
   Artifact_Costs!C:C &gt;= 9,
   Artifact_Costs!C:C &lt;= 12)), 0)
+ IF(B53=""Temporal"", SUM(FILTER(Artifact_Costs!E:E, 
   Artifact_Costs!A:A = ""Temporal"",
   Artifact_Costs!B:B = C53,
  "&amp;" Artifact_Costs!C:C &gt;= D53 + 1,
   Artifact_Costs!C:C &lt;= 8)), 0)
- F53
"),638.0)</f>
        <v>638</v>
      </c>
    </row>
    <row r="54">
      <c r="A54" s="31" t="s">
        <v>145</v>
      </c>
      <c r="B54" s="35" t="s">
        <v>118</v>
      </c>
      <c r="C54" s="31" t="s">
        <v>94</v>
      </c>
      <c r="D54" s="32">
        <v>0.0</v>
      </c>
      <c r="E54" s="33">
        <f>IFERROR(__xludf.DUMMYFUNCTION("FILTER(Artifact_Costs!E:E, Artifact_Costs!A:A = B54, Artifact_Costs!B:B = C54, Artifact_Costs!C:C = (D54+1))"),24.0)</f>
        <v>24</v>
      </c>
      <c r="F54" s="32">
        <v>0.0</v>
      </c>
      <c r="G54" s="33">
        <f t="shared" si="2"/>
        <v>24</v>
      </c>
      <c r="H54" s="34">
        <f>IFERROR(__xludf.DUMMYFUNCTION("SUM(FILTER(Artifact_Costs!E:E, 
   Artifact_Costs!A:A = B54,
   Artifact_Costs!B:B = C54,
   Artifact_Costs!C:C &gt;= D54 + 1,
   Artifact_Costs!C:C &lt;= IF(B54=""Premium"", 15, IF(B54=""Temporal"", 8, 12)))
) 
+ IF(B54=""Other"", SUM(FILTER(Artifact_Costs!E:"&amp;"E, 
   Artifact_Costs!A:A = ""Other"",
   Artifact_Costs!B:B = C54,
   Artifact_Costs!C:C &gt;= 9,
   Artifact_Costs!C:C &lt;= 12)), 0)
+ IF(B54=""Temporal"", SUM(FILTER(Artifact_Costs!E:E, 
   Artifact_Costs!A:A = ""Temporal"",
   Artifact_Costs!B:B = C54,
  "&amp;" Artifact_Costs!C:C &gt;= D54 + 1,
   Artifact_Costs!C:C &lt;= 8)), 0)
- F54
"),572.0)</f>
        <v>572</v>
      </c>
    </row>
    <row r="55">
      <c r="A55" s="31" t="s">
        <v>146</v>
      </c>
      <c r="B55" s="35" t="s">
        <v>118</v>
      </c>
      <c r="C55" s="31" t="s">
        <v>90</v>
      </c>
      <c r="D55" s="32">
        <v>0.0</v>
      </c>
      <c r="E55" s="33">
        <f>IFERROR(__xludf.DUMMYFUNCTION("FILTER(Artifact_Costs!E:E, Artifact_Costs!A:A = B55, Artifact_Costs!B:B = C55, Artifact_Costs!C:C = (D55+1))"),64.0)</f>
        <v>64</v>
      </c>
      <c r="F55" s="32">
        <v>1.0</v>
      </c>
      <c r="G55" s="33">
        <f t="shared" si="2"/>
        <v>63</v>
      </c>
      <c r="H55" s="34">
        <f>IFERROR(__xludf.DUMMYFUNCTION("SUM(FILTER(Artifact_Costs!E:E, 
   Artifact_Costs!A:A = B55,
   Artifact_Costs!B:B = C55,
   Artifact_Costs!C:C &gt;= D55 + 1,
   Artifact_Costs!C:C &lt;= IF(B55=""Premium"", 15, IF(B55=""Temporal"", 8, 12)))
) 
+ IF(B55=""Other"", SUM(FILTER(Artifact_Costs!E:"&amp;"E, 
   Artifact_Costs!A:A = ""Other"",
   Artifact_Costs!B:B = C55,
   Artifact_Costs!C:C &gt;= 9,
   Artifact_Costs!C:C &lt;= 12)), 0)
+ IF(B55=""Temporal"", SUM(FILTER(Artifact_Costs!E:E, 
   Artifact_Costs!A:A = ""Temporal"",
   Artifact_Costs!B:B = C55,
  "&amp;" Artifact_Costs!C:C &gt;= D55 + 1,
   Artifact_Costs!C:C &lt;= 8)), 0)
- F55
"),879.0)</f>
        <v>879</v>
      </c>
    </row>
    <row r="56">
      <c r="A56" s="31" t="s">
        <v>147</v>
      </c>
      <c r="B56" s="35" t="s">
        <v>118</v>
      </c>
      <c r="C56" s="31" t="s">
        <v>90</v>
      </c>
      <c r="D56" s="32">
        <v>0.0</v>
      </c>
      <c r="E56" s="33">
        <f>IFERROR(__xludf.DUMMYFUNCTION("FILTER(Artifact_Costs!E:E, Artifact_Costs!A:A = B56, Artifact_Costs!B:B = C56, Artifact_Costs!C:C = (D56+1))"),64.0)</f>
        <v>64</v>
      </c>
      <c r="F56" s="32">
        <v>15.0</v>
      </c>
      <c r="G56" s="33">
        <f t="shared" si="2"/>
        <v>49</v>
      </c>
      <c r="H56" s="34">
        <f>IFERROR(__xludf.DUMMYFUNCTION("SUM(FILTER(Artifact_Costs!E:E, 
   Artifact_Costs!A:A = B56,
   Artifact_Costs!B:B = C56,
   Artifact_Costs!C:C &gt;= D56 + 1,
   Artifact_Costs!C:C &lt;= IF(B56=""Premium"", 15, IF(B56=""Temporal"", 8, 12)))
) 
+ IF(B56=""Other"", SUM(FILTER(Artifact_Costs!E:"&amp;"E, 
   Artifact_Costs!A:A = ""Other"",
   Artifact_Costs!B:B = C56,
   Artifact_Costs!C:C &gt;= 9,
   Artifact_Costs!C:C &lt;= 12)), 0)
+ IF(B56=""Temporal"", SUM(FILTER(Artifact_Costs!E:E, 
   Artifact_Costs!A:A = ""Temporal"",
   Artifact_Costs!B:B = C56,
  "&amp;" Artifact_Costs!C:C &gt;= D56 + 1,
   Artifact_Costs!C:C &lt;= 8)), 0)
- F56
"),865.0)</f>
        <v>865</v>
      </c>
    </row>
    <row r="57">
      <c r="A57" s="31" t="s">
        <v>148</v>
      </c>
      <c r="B57" s="35" t="s">
        <v>118</v>
      </c>
      <c r="C57" s="31" t="s">
        <v>92</v>
      </c>
      <c r="D57" s="32">
        <v>0.0</v>
      </c>
      <c r="E57" s="33">
        <f>IFERROR(__xludf.DUMMYFUNCTION("FILTER(Artifact_Costs!E:E, Artifact_Costs!A:A = B57, Artifact_Costs!B:B = C57, Artifact_Costs!C:C = (D57+1))"),44.0)</f>
        <v>44</v>
      </c>
      <c r="F57" s="32">
        <v>0.0</v>
      </c>
      <c r="G57" s="33">
        <f t="shared" si="2"/>
        <v>44</v>
      </c>
      <c r="H57" s="34">
        <f>IFERROR(__xludf.DUMMYFUNCTION("SUM(FILTER(Artifact_Costs!E:E, 
   Artifact_Costs!A:A = B57,
   Artifact_Costs!B:B = C57,
   Artifact_Costs!C:C &gt;= D57 + 1,
   Artifact_Costs!C:C &lt;= IF(B57=""Premium"", 15, IF(B57=""Temporal"", 8, 12)))
) 
+ IF(B57=""Other"", SUM(FILTER(Artifact_Costs!E:"&amp;"E, 
   Artifact_Costs!A:A = ""Other"",
   Artifact_Costs!B:B = C57,
   Artifact_Costs!C:C &gt;= 9,
   Artifact_Costs!C:C &lt;= 12)), 0)
+ IF(B57=""Temporal"", SUM(FILTER(Artifact_Costs!E:E, 
   Artifact_Costs!A:A = ""Temporal"",
   Artifact_Costs!B:B = C57,
  "&amp;" Artifact_Costs!C:C &gt;= D57 + 1,
   Artifact_Costs!C:C &lt;= 8)), 0)
- F57
"),638.0)</f>
        <v>638</v>
      </c>
    </row>
    <row r="58">
      <c r="A58" s="31" t="s">
        <v>149</v>
      </c>
      <c r="B58" s="35" t="s">
        <v>118</v>
      </c>
      <c r="C58" s="31" t="s">
        <v>94</v>
      </c>
      <c r="D58" s="32">
        <v>0.0</v>
      </c>
      <c r="E58" s="33">
        <f>IFERROR(__xludf.DUMMYFUNCTION("FILTER(Artifact_Costs!E:E, Artifact_Costs!A:A = B58, Artifact_Costs!B:B = C58, Artifact_Costs!C:C = (D58+1))"),24.0)</f>
        <v>24</v>
      </c>
      <c r="F58" s="32">
        <v>0.0</v>
      </c>
      <c r="G58" s="33">
        <f t="shared" si="2"/>
        <v>24</v>
      </c>
      <c r="H58" s="34">
        <f>IFERROR(__xludf.DUMMYFUNCTION("SUM(FILTER(Artifact_Costs!E:E, 
   Artifact_Costs!A:A = B58,
   Artifact_Costs!B:B = C58,
   Artifact_Costs!C:C &gt;= D58 + 1,
   Artifact_Costs!C:C &lt;= IF(B58=""Premium"", 15, IF(B58=""Temporal"", 8, 12)))
) 
+ IF(B58=""Other"", SUM(FILTER(Artifact_Costs!E:"&amp;"E, 
   Artifact_Costs!A:A = ""Other"",
   Artifact_Costs!B:B = C58,
   Artifact_Costs!C:C &gt;= 9,
   Artifact_Costs!C:C &lt;= 12)), 0)
+ IF(B58=""Temporal"", SUM(FILTER(Artifact_Costs!E:E, 
   Artifact_Costs!A:A = ""Temporal"",
   Artifact_Costs!B:B = C58,
  "&amp;" Artifact_Costs!C:C &gt;= D58 + 1,
   Artifact_Costs!C:C &lt;= 8)), 0)
- F58
"),572.0)</f>
        <v>572</v>
      </c>
    </row>
    <row r="59">
      <c r="A59" s="31" t="s">
        <v>150</v>
      </c>
      <c r="B59" s="35" t="s">
        <v>118</v>
      </c>
      <c r="C59" s="31" t="s">
        <v>92</v>
      </c>
      <c r="D59" s="32">
        <v>0.0</v>
      </c>
      <c r="E59" s="33">
        <f>IFERROR(__xludf.DUMMYFUNCTION("FILTER(Artifact_Costs!E:E, Artifact_Costs!A:A = B59, Artifact_Costs!B:B = C59, Artifact_Costs!C:C = (D59+1))"),44.0)</f>
        <v>44</v>
      </c>
      <c r="F59" s="32">
        <v>0.0</v>
      </c>
      <c r="G59" s="33">
        <f t="shared" si="2"/>
        <v>44</v>
      </c>
      <c r="H59" s="34">
        <f>IFERROR(__xludf.DUMMYFUNCTION("SUM(FILTER(Artifact_Costs!E:E, 
   Artifact_Costs!A:A = B59,
   Artifact_Costs!B:B = C59,
   Artifact_Costs!C:C &gt;= D59 + 1,
   Artifact_Costs!C:C &lt;= IF(B59=""Premium"", 15, IF(B59=""Temporal"", 8, 12)))
) 
+ IF(B59=""Other"", SUM(FILTER(Artifact_Costs!E:"&amp;"E, 
   Artifact_Costs!A:A = ""Other"",
   Artifact_Costs!B:B = C59,
   Artifact_Costs!C:C &gt;= 9,
   Artifact_Costs!C:C &lt;= 12)), 0)
+ IF(B59=""Temporal"", SUM(FILTER(Artifact_Costs!E:E, 
   Artifact_Costs!A:A = ""Temporal"",
   Artifact_Costs!B:B = C59,
  "&amp;" Artifact_Costs!C:C &gt;= D59 + 1,
   Artifact_Costs!C:C &lt;= 8)), 0)
- F59
"),638.0)</f>
        <v>638</v>
      </c>
    </row>
    <row r="60">
      <c r="A60" s="31" t="s">
        <v>151</v>
      </c>
      <c r="B60" s="35" t="s">
        <v>118</v>
      </c>
      <c r="C60" s="31" t="s">
        <v>94</v>
      </c>
      <c r="D60" s="32">
        <v>0.0</v>
      </c>
      <c r="E60" s="33">
        <f>IFERROR(__xludf.DUMMYFUNCTION("FILTER(Artifact_Costs!E:E, Artifact_Costs!A:A = B60, Artifact_Costs!B:B = C60, Artifact_Costs!C:C = (D60+1))"),24.0)</f>
        <v>24</v>
      </c>
      <c r="F60" s="32">
        <v>0.0</v>
      </c>
      <c r="G60" s="33">
        <f t="shared" si="2"/>
        <v>24</v>
      </c>
      <c r="H60" s="34">
        <f>IFERROR(__xludf.DUMMYFUNCTION("SUM(FILTER(Artifact_Costs!E:E, 
   Artifact_Costs!A:A = B60,
   Artifact_Costs!B:B = C60,
   Artifact_Costs!C:C &gt;= D60 + 1,
   Artifact_Costs!C:C &lt;= IF(B60=""Premium"", 15, IF(B60=""Temporal"", 8, 12)))
) 
+ IF(B60=""Other"", SUM(FILTER(Artifact_Costs!E:"&amp;"E, 
   Artifact_Costs!A:A = ""Other"",
   Artifact_Costs!B:B = C60,
   Artifact_Costs!C:C &gt;= 9,
   Artifact_Costs!C:C &lt;= 12)), 0)
+ IF(B60=""Temporal"", SUM(FILTER(Artifact_Costs!E:E, 
   Artifact_Costs!A:A = ""Temporal"",
   Artifact_Costs!B:B = C60,
  "&amp;" Artifact_Costs!C:C &gt;= D60 + 1,
   Artifact_Costs!C:C &lt;= 8)), 0)
- F60
"),572.0)</f>
        <v>572</v>
      </c>
    </row>
    <row r="61">
      <c r="D61" s="32"/>
      <c r="F61" s="32"/>
    </row>
    <row r="62">
      <c r="D62" s="32"/>
      <c r="F62" s="32"/>
    </row>
    <row r="63">
      <c r="D63" s="32"/>
      <c r="F63" s="32"/>
    </row>
    <row r="64">
      <c r="D64" s="32"/>
      <c r="F64" s="32"/>
    </row>
    <row r="65">
      <c r="D65" s="32"/>
      <c r="F65" s="32"/>
    </row>
    <row r="66">
      <c r="D66" s="32"/>
      <c r="F66" s="32"/>
    </row>
    <row r="67">
      <c r="D67" s="32"/>
      <c r="F67" s="32"/>
    </row>
    <row r="68">
      <c r="D68" s="32"/>
      <c r="F68" s="32"/>
    </row>
    <row r="69">
      <c r="D69" s="32"/>
      <c r="F69" s="32"/>
    </row>
    <row r="70">
      <c r="D70" s="32"/>
      <c r="F70" s="32"/>
    </row>
    <row r="71">
      <c r="D71" s="32"/>
      <c r="F71" s="32"/>
    </row>
    <row r="72">
      <c r="D72" s="32"/>
      <c r="F72" s="32"/>
    </row>
    <row r="73">
      <c r="D73" s="32"/>
      <c r="F73" s="32"/>
    </row>
    <row r="74">
      <c r="D74" s="32"/>
      <c r="F74" s="32"/>
    </row>
    <row r="75">
      <c r="D75" s="32"/>
      <c r="F75" s="32"/>
    </row>
    <row r="76">
      <c r="D76" s="32"/>
      <c r="F76" s="32"/>
    </row>
    <row r="77">
      <c r="D77" s="32"/>
      <c r="F77" s="32"/>
    </row>
    <row r="78">
      <c r="D78" s="32"/>
      <c r="F78" s="32"/>
    </row>
    <row r="79">
      <c r="D79" s="32"/>
      <c r="F79" s="32"/>
    </row>
    <row r="80">
      <c r="D80" s="32"/>
      <c r="F80" s="32"/>
    </row>
    <row r="81">
      <c r="D81" s="32"/>
      <c r="F81" s="32"/>
    </row>
    <row r="82">
      <c r="D82" s="32"/>
      <c r="F82" s="32"/>
    </row>
    <row r="83">
      <c r="D83" s="32"/>
      <c r="F83" s="32"/>
    </row>
    <row r="84">
      <c r="D84" s="32"/>
      <c r="F84" s="32"/>
    </row>
    <row r="85">
      <c r="D85" s="32"/>
      <c r="F85" s="32"/>
    </row>
    <row r="86">
      <c r="D86" s="32"/>
      <c r="F86" s="32"/>
    </row>
    <row r="87">
      <c r="D87" s="32"/>
      <c r="F87" s="32"/>
    </row>
    <row r="88">
      <c r="D88" s="32"/>
      <c r="F88" s="32"/>
    </row>
    <row r="89">
      <c r="D89" s="32"/>
      <c r="F89" s="32"/>
    </row>
    <row r="90">
      <c r="D90" s="32"/>
      <c r="F90" s="32"/>
    </row>
    <row r="91">
      <c r="D91" s="32"/>
      <c r="F91" s="32"/>
    </row>
    <row r="92">
      <c r="D92" s="32"/>
      <c r="F92" s="32"/>
    </row>
    <row r="93">
      <c r="D93" s="32"/>
      <c r="F93" s="32"/>
    </row>
    <row r="94">
      <c r="D94" s="32"/>
      <c r="F94" s="32"/>
    </row>
    <row r="95">
      <c r="D95" s="32"/>
      <c r="F95" s="32"/>
    </row>
    <row r="96">
      <c r="D96" s="32"/>
      <c r="F96" s="32"/>
    </row>
    <row r="97">
      <c r="D97" s="32"/>
      <c r="F97" s="32"/>
    </row>
    <row r="98">
      <c r="D98" s="32"/>
      <c r="F98" s="32"/>
    </row>
    <row r="99">
      <c r="D99" s="32"/>
      <c r="F99" s="32"/>
    </row>
    <row r="100">
      <c r="D100" s="32"/>
      <c r="F100" s="32"/>
    </row>
    <row r="101">
      <c r="D101" s="32"/>
      <c r="F101" s="32"/>
    </row>
    <row r="102">
      <c r="D102" s="32"/>
      <c r="F102" s="32"/>
    </row>
    <row r="103">
      <c r="D103" s="32"/>
      <c r="F103" s="32"/>
    </row>
    <row r="104">
      <c r="D104" s="32"/>
      <c r="F104" s="32"/>
    </row>
    <row r="105">
      <c r="D105" s="32"/>
      <c r="F105" s="32"/>
    </row>
    <row r="106">
      <c r="D106" s="32"/>
      <c r="F106" s="32"/>
    </row>
    <row r="107">
      <c r="D107" s="32"/>
      <c r="F107" s="32"/>
    </row>
    <row r="108">
      <c r="D108" s="32"/>
      <c r="F108" s="32"/>
    </row>
    <row r="109">
      <c r="D109" s="32"/>
      <c r="F109" s="32"/>
    </row>
    <row r="110">
      <c r="D110" s="32"/>
      <c r="F110" s="32"/>
    </row>
    <row r="111">
      <c r="D111" s="32"/>
      <c r="F111" s="32"/>
    </row>
    <row r="112">
      <c r="D112" s="32"/>
      <c r="F112" s="32"/>
    </row>
    <row r="113">
      <c r="D113" s="32"/>
      <c r="F113" s="32"/>
    </row>
    <row r="114">
      <c r="D114" s="32"/>
      <c r="F114" s="32"/>
    </row>
    <row r="115">
      <c r="D115" s="32"/>
      <c r="F115" s="32"/>
    </row>
    <row r="116">
      <c r="D116" s="32"/>
      <c r="F116" s="32"/>
    </row>
    <row r="117">
      <c r="D117" s="32"/>
      <c r="F117" s="32"/>
    </row>
    <row r="118">
      <c r="D118" s="32"/>
      <c r="F118" s="32"/>
    </row>
    <row r="119">
      <c r="D119" s="32"/>
      <c r="F119" s="32"/>
    </row>
    <row r="120">
      <c r="D120" s="32"/>
      <c r="F120" s="32"/>
    </row>
    <row r="121">
      <c r="D121" s="32"/>
      <c r="F121" s="32"/>
    </row>
    <row r="122">
      <c r="D122" s="32"/>
      <c r="F122" s="32"/>
    </row>
    <row r="123">
      <c r="D123" s="32"/>
      <c r="F123" s="32"/>
    </row>
    <row r="124">
      <c r="D124" s="32"/>
      <c r="F124" s="32"/>
    </row>
    <row r="125">
      <c r="D125" s="32"/>
      <c r="F125" s="32"/>
    </row>
    <row r="126">
      <c r="D126" s="32"/>
      <c r="F126" s="32"/>
    </row>
    <row r="127">
      <c r="D127" s="32"/>
      <c r="F127" s="32"/>
    </row>
    <row r="128">
      <c r="D128" s="32"/>
      <c r="F128" s="32"/>
    </row>
    <row r="129">
      <c r="D129" s="32"/>
      <c r="F129" s="32"/>
    </row>
    <row r="130">
      <c r="D130" s="32"/>
      <c r="F130" s="32"/>
    </row>
    <row r="131">
      <c r="D131" s="32"/>
      <c r="F131" s="32"/>
    </row>
    <row r="132">
      <c r="D132" s="32"/>
      <c r="F132" s="32"/>
    </row>
    <row r="133">
      <c r="D133" s="32"/>
      <c r="F133" s="32"/>
    </row>
    <row r="134">
      <c r="D134" s="32"/>
      <c r="F134" s="32"/>
    </row>
    <row r="135">
      <c r="D135" s="32"/>
      <c r="F135" s="32"/>
    </row>
    <row r="136">
      <c r="D136" s="32"/>
      <c r="F136" s="32"/>
    </row>
    <row r="137">
      <c r="D137" s="32"/>
      <c r="F137" s="32"/>
    </row>
    <row r="138">
      <c r="D138" s="32"/>
      <c r="F138" s="32"/>
    </row>
    <row r="139">
      <c r="D139" s="32"/>
      <c r="F139" s="32"/>
    </row>
    <row r="140">
      <c r="D140" s="32"/>
      <c r="F140" s="32"/>
    </row>
    <row r="141">
      <c r="D141" s="32"/>
      <c r="F141" s="32"/>
    </row>
    <row r="142">
      <c r="D142" s="32"/>
      <c r="F142" s="32"/>
    </row>
    <row r="143">
      <c r="D143" s="32"/>
      <c r="F143" s="32"/>
    </row>
    <row r="144">
      <c r="D144" s="32"/>
      <c r="F144" s="32"/>
    </row>
    <row r="145">
      <c r="D145" s="32"/>
      <c r="F145" s="32"/>
    </row>
    <row r="146">
      <c r="D146" s="32"/>
      <c r="F146" s="32"/>
    </row>
    <row r="147">
      <c r="D147" s="32"/>
      <c r="F147" s="32"/>
    </row>
    <row r="148">
      <c r="D148" s="32"/>
      <c r="F148" s="32"/>
    </row>
    <row r="149">
      <c r="D149" s="32"/>
      <c r="F149" s="32"/>
    </row>
    <row r="150">
      <c r="D150" s="32"/>
      <c r="F150" s="32"/>
    </row>
    <row r="151">
      <c r="D151" s="32"/>
      <c r="F151" s="32"/>
    </row>
    <row r="152">
      <c r="D152" s="32"/>
      <c r="F152" s="32"/>
    </row>
    <row r="153">
      <c r="D153" s="32"/>
      <c r="F153" s="32"/>
    </row>
    <row r="154">
      <c r="D154" s="32"/>
      <c r="F154" s="32"/>
    </row>
    <row r="155">
      <c r="D155" s="32"/>
      <c r="F155" s="32"/>
    </row>
    <row r="156">
      <c r="D156" s="32"/>
      <c r="F156" s="32"/>
    </row>
    <row r="157">
      <c r="D157" s="32"/>
      <c r="F157" s="32"/>
    </row>
    <row r="158">
      <c r="D158" s="32"/>
      <c r="F158" s="32"/>
    </row>
    <row r="159">
      <c r="D159" s="32"/>
      <c r="F159" s="32"/>
    </row>
    <row r="160">
      <c r="D160" s="32"/>
      <c r="F160" s="32"/>
    </row>
    <row r="161">
      <c r="D161" s="32"/>
      <c r="F161" s="32"/>
    </row>
    <row r="162">
      <c r="D162" s="32"/>
      <c r="F162" s="32"/>
    </row>
    <row r="163">
      <c r="D163" s="32"/>
      <c r="F163" s="32"/>
    </row>
    <row r="164">
      <c r="D164" s="32"/>
      <c r="F164" s="32"/>
    </row>
    <row r="165">
      <c r="D165" s="32"/>
      <c r="F165" s="32"/>
    </row>
    <row r="166">
      <c r="D166" s="32"/>
      <c r="F166" s="32"/>
    </row>
    <row r="167">
      <c r="D167" s="32"/>
      <c r="F167" s="32"/>
    </row>
    <row r="168">
      <c r="D168" s="32"/>
      <c r="F168" s="32"/>
    </row>
    <row r="169">
      <c r="D169" s="32"/>
      <c r="F169" s="32"/>
    </row>
    <row r="170">
      <c r="D170" s="32"/>
      <c r="F170" s="32"/>
    </row>
    <row r="171">
      <c r="D171" s="32"/>
      <c r="F171" s="32"/>
    </row>
    <row r="172">
      <c r="D172" s="32"/>
      <c r="F172" s="32"/>
    </row>
    <row r="173">
      <c r="D173" s="32"/>
      <c r="F173" s="32"/>
    </row>
    <row r="174">
      <c r="D174" s="32"/>
      <c r="F174" s="32"/>
    </row>
    <row r="175">
      <c r="D175" s="32"/>
      <c r="F175" s="32"/>
    </row>
    <row r="176">
      <c r="D176" s="32"/>
      <c r="F176" s="32"/>
    </row>
    <row r="177">
      <c r="D177" s="32"/>
      <c r="F177" s="32"/>
    </row>
    <row r="178">
      <c r="D178" s="32"/>
      <c r="F178" s="32"/>
    </row>
    <row r="179">
      <c r="D179" s="32"/>
      <c r="F179" s="32"/>
    </row>
    <row r="180">
      <c r="D180" s="32"/>
      <c r="F180" s="32"/>
    </row>
    <row r="181">
      <c r="D181" s="32"/>
      <c r="F181" s="32"/>
    </row>
    <row r="182">
      <c r="D182" s="32"/>
      <c r="F182" s="32"/>
    </row>
    <row r="183">
      <c r="D183" s="32"/>
      <c r="F183" s="32"/>
    </row>
    <row r="184">
      <c r="D184" s="32"/>
      <c r="F184" s="32"/>
    </row>
    <row r="185">
      <c r="D185" s="32"/>
      <c r="F185" s="32"/>
    </row>
    <row r="186">
      <c r="D186" s="32"/>
      <c r="F186" s="32"/>
    </row>
    <row r="187">
      <c r="D187" s="32"/>
      <c r="F187" s="32"/>
    </row>
    <row r="188">
      <c r="D188" s="32"/>
      <c r="F188" s="32"/>
    </row>
    <row r="189">
      <c r="D189" s="32"/>
      <c r="F189" s="32"/>
    </row>
    <row r="190">
      <c r="D190" s="32"/>
      <c r="F190" s="32"/>
    </row>
    <row r="191">
      <c r="D191" s="32"/>
      <c r="F191" s="32"/>
    </row>
    <row r="192">
      <c r="D192" s="32"/>
      <c r="F192" s="32"/>
    </row>
    <row r="193">
      <c r="D193" s="32"/>
      <c r="F193" s="32"/>
    </row>
    <row r="194">
      <c r="D194" s="32"/>
      <c r="F194" s="32"/>
    </row>
    <row r="195">
      <c r="D195" s="32"/>
      <c r="F195" s="32"/>
    </row>
    <row r="196">
      <c r="D196" s="32"/>
      <c r="F196" s="32"/>
    </row>
    <row r="197">
      <c r="D197" s="32"/>
      <c r="F197" s="32"/>
    </row>
    <row r="198">
      <c r="D198" s="32"/>
      <c r="F198" s="32"/>
    </row>
    <row r="199">
      <c r="D199" s="32"/>
      <c r="F199" s="32"/>
    </row>
    <row r="200">
      <c r="D200" s="32"/>
      <c r="F200" s="32"/>
    </row>
    <row r="201">
      <c r="D201" s="32"/>
      <c r="F201" s="32"/>
    </row>
    <row r="202">
      <c r="D202" s="32"/>
      <c r="F202" s="32"/>
    </row>
    <row r="203">
      <c r="D203" s="32"/>
      <c r="F203" s="32"/>
    </row>
    <row r="204">
      <c r="D204" s="32"/>
      <c r="F204" s="32"/>
    </row>
    <row r="205">
      <c r="D205" s="32"/>
      <c r="F205" s="32"/>
    </row>
    <row r="206">
      <c r="D206" s="32"/>
      <c r="F206" s="32"/>
    </row>
    <row r="207">
      <c r="D207" s="32"/>
      <c r="F207" s="32"/>
    </row>
    <row r="208">
      <c r="D208" s="32"/>
      <c r="F208" s="32"/>
    </row>
    <row r="209">
      <c r="D209" s="32"/>
      <c r="F209" s="32"/>
    </row>
    <row r="210">
      <c r="D210" s="32"/>
      <c r="F210" s="32"/>
    </row>
    <row r="211">
      <c r="D211" s="32"/>
      <c r="F211" s="32"/>
    </row>
    <row r="212">
      <c r="D212" s="32"/>
      <c r="F212" s="32"/>
    </row>
    <row r="213">
      <c r="D213" s="32"/>
      <c r="F213" s="32"/>
    </row>
    <row r="214">
      <c r="D214" s="32"/>
      <c r="F214" s="32"/>
    </row>
    <row r="215">
      <c r="D215" s="32"/>
      <c r="F215" s="32"/>
    </row>
    <row r="216">
      <c r="D216" s="32"/>
      <c r="F216" s="32"/>
    </row>
    <row r="217">
      <c r="D217" s="32"/>
      <c r="F217" s="32"/>
    </row>
    <row r="218">
      <c r="D218" s="32"/>
      <c r="F218" s="32"/>
    </row>
    <row r="219">
      <c r="D219" s="32"/>
      <c r="F219" s="32"/>
    </row>
    <row r="220">
      <c r="D220" s="32"/>
      <c r="F220" s="32"/>
    </row>
    <row r="221">
      <c r="D221" s="32"/>
      <c r="F221" s="32"/>
    </row>
    <row r="222">
      <c r="D222" s="32"/>
      <c r="F222" s="32"/>
    </row>
    <row r="223">
      <c r="D223" s="32"/>
      <c r="F223" s="32"/>
    </row>
    <row r="224">
      <c r="D224" s="32"/>
      <c r="F224" s="32"/>
    </row>
    <row r="225">
      <c r="D225" s="32"/>
      <c r="F225" s="32"/>
    </row>
    <row r="226">
      <c r="D226" s="32"/>
      <c r="F226" s="32"/>
    </row>
    <row r="227">
      <c r="D227" s="32"/>
      <c r="F227" s="32"/>
    </row>
    <row r="228">
      <c r="D228" s="32"/>
      <c r="F228" s="32"/>
    </row>
    <row r="229">
      <c r="D229" s="32"/>
      <c r="F229" s="32"/>
    </row>
    <row r="230">
      <c r="D230" s="32"/>
      <c r="F230" s="32"/>
    </row>
    <row r="231">
      <c r="D231" s="32"/>
      <c r="F231" s="32"/>
    </row>
    <row r="232">
      <c r="D232" s="32"/>
      <c r="F232" s="32"/>
    </row>
    <row r="233">
      <c r="D233" s="32"/>
      <c r="F233" s="32"/>
    </row>
    <row r="234">
      <c r="D234" s="32"/>
      <c r="F234" s="32"/>
    </row>
    <row r="235">
      <c r="D235" s="32"/>
      <c r="F235" s="32"/>
    </row>
    <row r="236">
      <c r="D236" s="32"/>
      <c r="F236" s="32"/>
    </row>
    <row r="237">
      <c r="D237" s="32"/>
      <c r="F237" s="32"/>
    </row>
    <row r="238">
      <c r="D238" s="32"/>
      <c r="F238" s="32"/>
    </row>
    <row r="239">
      <c r="D239" s="32"/>
      <c r="F239" s="32"/>
    </row>
    <row r="240">
      <c r="D240" s="32"/>
      <c r="F240" s="32"/>
    </row>
    <row r="241">
      <c r="D241" s="32"/>
      <c r="F241" s="32"/>
    </row>
    <row r="242">
      <c r="D242" s="32"/>
      <c r="F242" s="32"/>
    </row>
    <row r="243">
      <c r="D243" s="32"/>
      <c r="F243" s="32"/>
    </row>
    <row r="244">
      <c r="D244" s="32"/>
      <c r="F244" s="32"/>
    </row>
    <row r="245">
      <c r="D245" s="32"/>
      <c r="F245" s="32"/>
    </row>
    <row r="246">
      <c r="D246" s="32"/>
      <c r="F246" s="32"/>
    </row>
    <row r="247">
      <c r="D247" s="32"/>
      <c r="F247" s="32"/>
    </row>
    <row r="248">
      <c r="D248" s="32"/>
      <c r="F248" s="32"/>
    </row>
    <row r="249">
      <c r="D249" s="32"/>
      <c r="F249" s="32"/>
    </row>
    <row r="250">
      <c r="D250" s="32"/>
      <c r="F250" s="32"/>
    </row>
    <row r="251">
      <c r="D251" s="32"/>
      <c r="F251" s="32"/>
    </row>
    <row r="252">
      <c r="D252" s="32"/>
      <c r="F252" s="32"/>
    </row>
    <row r="253">
      <c r="D253" s="32"/>
      <c r="F253" s="32"/>
    </row>
    <row r="254">
      <c r="D254" s="32"/>
      <c r="F254" s="32"/>
    </row>
    <row r="255">
      <c r="D255" s="32"/>
      <c r="F255" s="32"/>
    </row>
    <row r="256">
      <c r="D256" s="32"/>
      <c r="F256" s="32"/>
    </row>
    <row r="257">
      <c r="D257" s="32"/>
      <c r="F257" s="32"/>
    </row>
    <row r="258">
      <c r="D258" s="32"/>
      <c r="F258" s="32"/>
    </row>
    <row r="259">
      <c r="D259" s="32"/>
      <c r="F259" s="32"/>
    </row>
    <row r="260">
      <c r="D260" s="32"/>
      <c r="F260" s="32"/>
    </row>
    <row r="261">
      <c r="D261" s="32"/>
      <c r="F261" s="32"/>
    </row>
    <row r="262">
      <c r="D262" s="32"/>
      <c r="F262" s="32"/>
    </row>
    <row r="263">
      <c r="D263" s="32"/>
      <c r="F263" s="32"/>
    </row>
    <row r="264">
      <c r="D264" s="32"/>
      <c r="F264" s="32"/>
    </row>
    <row r="265">
      <c r="D265" s="32"/>
      <c r="F265" s="32"/>
    </row>
    <row r="266">
      <c r="D266" s="32"/>
      <c r="F266" s="32"/>
    </row>
    <row r="267">
      <c r="D267" s="32"/>
      <c r="F267" s="32"/>
    </row>
    <row r="268">
      <c r="D268" s="32"/>
      <c r="F268" s="32"/>
    </row>
    <row r="269">
      <c r="D269" s="32"/>
      <c r="F269" s="32"/>
    </row>
    <row r="270">
      <c r="D270" s="32"/>
      <c r="F270" s="32"/>
    </row>
    <row r="271">
      <c r="D271" s="32"/>
      <c r="F271" s="32"/>
    </row>
    <row r="272">
      <c r="D272" s="32"/>
      <c r="F272" s="32"/>
    </row>
    <row r="273">
      <c r="D273" s="32"/>
      <c r="F273" s="32"/>
    </row>
    <row r="274">
      <c r="D274" s="32"/>
      <c r="F274" s="32"/>
    </row>
    <row r="275">
      <c r="D275" s="32"/>
      <c r="F275" s="32"/>
    </row>
    <row r="276">
      <c r="D276" s="32"/>
      <c r="F276" s="32"/>
    </row>
    <row r="277">
      <c r="D277" s="32"/>
      <c r="F277" s="32"/>
    </row>
    <row r="278">
      <c r="D278" s="32"/>
      <c r="F278" s="32"/>
    </row>
    <row r="279">
      <c r="D279" s="32"/>
      <c r="F279" s="32"/>
    </row>
    <row r="280">
      <c r="D280" s="32"/>
      <c r="F280" s="32"/>
    </row>
    <row r="281">
      <c r="D281" s="32"/>
      <c r="F281" s="32"/>
    </row>
    <row r="282">
      <c r="D282" s="32"/>
      <c r="F282" s="32"/>
    </row>
    <row r="283">
      <c r="D283" s="32"/>
      <c r="F283" s="32"/>
    </row>
    <row r="284">
      <c r="D284" s="32"/>
      <c r="F284" s="32"/>
    </row>
    <row r="285">
      <c r="D285" s="32"/>
      <c r="F285" s="32"/>
    </row>
    <row r="286">
      <c r="D286" s="32"/>
      <c r="F286" s="32"/>
    </row>
    <row r="287">
      <c r="D287" s="32"/>
      <c r="F287" s="32"/>
    </row>
    <row r="288">
      <c r="D288" s="32"/>
      <c r="F288" s="32"/>
    </row>
    <row r="289">
      <c r="D289" s="32"/>
      <c r="F289" s="32"/>
    </row>
    <row r="290">
      <c r="D290" s="32"/>
      <c r="F290" s="32"/>
    </row>
    <row r="291">
      <c r="D291" s="32"/>
      <c r="F291" s="32"/>
    </row>
    <row r="292">
      <c r="D292" s="32"/>
      <c r="F292" s="32"/>
    </row>
    <row r="293">
      <c r="D293" s="32"/>
      <c r="F293" s="32"/>
    </row>
    <row r="294">
      <c r="D294" s="32"/>
      <c r="F294" s="32"/>
    </row>
    <row r="295">
      <c r="D295" s="32"/>
      <c r="F295" s="32"/>
    </row>
    <row r="296">
      <c r="D296" s="32"/>
      <c r="F296" s="32"/>
    </row>
    <row r="297">
      <c r="D297" s="32"/>
      <c r="F297" s="32"/>
    </row>
    <row r="298">
      <c r="D298" s="32"/>
      <c r="F298" s="32"/>
    </row>
    <row r="299">
      <c r="D299" s="32"/>
      <c r="F299" s="32"/>
    </row>
    <row r="300">
      <c r="D300" s="32"/>
      <c r="F300" s="32"/>
    </row>
    <row r="301">
      <c r="D301" s="32"/>
      <c r="F301" s="32"/>
    </row>
    <row r="302">
      <c r="D302" s="32"/>
      <c r="F302" s="32"/>
    </row>
    <row r="303">
      <c r="D303" s="32"/>
      <c r="F303" s="32"/>
    </row>
    <row r="304">
      <c r="D304" s="32"/>
      <c r="F304" s="32"/>
    </row>
    <row r="305">
      <c r="D305" s="32"/>
      <c r="F305" s="32"/>
    </row>
    <row r="306">
      <c r="D306" s="32"/>
      <c r="F306" s="32"/>
    </row>
    <row r="307">
      <c r="D307" s="32"/>
      <c r="F307" s="32"/>
    </row>
    <row r="308">
      <c r="D308" s="32"/>
      <c r="F308" s="32"/>
    </row>
    <row r="309">
      <c r="D309" s="32"/>
      <c r="F309" s="32"/>
    </row>
    <row r="310">
      <c r="D310" s="32"/>
      <c r="F310" s="32"/>
    </row>
    <row r="311">
      <c r="D311" s="32"/>
      <c r="F311" s="32"/>
    </row>
    <row r="312">
      <c r="D312" s="32"/>
      <c r="F312" s="32"/>
    </row>
    <row r="313">
      <c r="D313" s="32"/>
      <c r="F313" s="32"/>
    </row>
    <row r="314">
      <c r="D314" s="32"/>
      <c r="F314" s="32"/>
    </row>
    <row r="315">
      <c r="D315" s="32"/>
      <c r="F315" s="32"/>
    </row>
    <row r="316">
      <c r="D316" s="32"/>
      <c r="F316" s="32"/>
    </row>
    <row r="317">
      <c r="D317" s="32"/>
      <c r="F317" s="32"/>
    </row>
    <row r="318">
      <c r="D318" s="32"/>
      <c r="F318" s="32"/>
    </row>
    <row r="319">
      <c r="D319" s="32"/>
      <c r="F319" s="32"/>
    </row>
    <row r="320">
      <c r="D320" s="32"/>
      <c r="F320" s="32"/>
    </row>
    <row r="321">
      <c r="D321" s="32"/>
      <c r="F321" s="32"/>
    </row>
    <row r="322">
      <c r="D322" s="32"/>
      <c r="F322" s="32"/>
    </row>
    <row r="323">
      <c r="D323" s="32"/>
      <c r="F323" s="32"/>
    </row>
    <row r="324">
      <c r="D324" s="32"/>
      <c r="F324" s="32"/>
    </row>
    <row r="325">
      <c r="D325" s="32"/>
      <c r="F325" s="32"/>
    </row>
    <row r="326">
      <c r="D326" s="32"/>
      <c r="F326" s="32"/>
    </row>
    <row r="327">
      <c r="D327" s="32"/>
      <c r="F327" s="32"/>
    </row>
    <row r="328">
      <c r="D328" s="32"/>
      <c r="F328" s="32"/>
    </row>
    <row r="329">
      <c r="D329" s="32"/>
      <c r="F329" s="32"/>
    </row>
    <row r="330">
      <c r="D330" s="32"/>
      <c r="F330" s="32"/>
    </row>
    <row r="331">
      <c r="D331" s="32"/>
      <c r="F331" s="32"/>
    </row>
    <row r="332">
      <c r="D332" s="32"/>
      <c r="F332" s="32"/>
    </row>
    <row r="333">
      <c r="D333" s="32"/>
      <c r="F333" s="32"/>
    </row>
    <row r="334">
      <c r="D334" s="32"/>
      <c r="F334" s="32"/>
    </row>
    <row r="335">
      <c r="D335" s="32"/>
      <c r="F335" s="32"/>
    </row>
    <row r="336">
      <c r="D336" s="32"/>
      <c r="F336" s="32"/>
    </row>
    <row r="337">
      <c r="D337" s="32"/>
      <c r="F337" s="32"/>
    </row>
    <row r="338">
      <c r="D338" s="32"/>
      <c r="F338" s="32"/>
    </row>
    <row r="339">
      <c r="D339" s="32"/>
      <c r="F339" s="32"/>
    </row>
    <row r="340">
      <c r="D340" s="32"/>
      <c r="F340" s="32"/>
    </row>
    <row r="341">
      <c r="D341" s="32"/>
      <c r="F341" s="32"/>
    </row>
    <row r="342">
      <c r="D342" s="32"/>
      <c r="F342" s="32"/>
    </row>
    <row r="343">
      <c r="D343" s="32"/>
      <c r="F343" s="32"/>
    </row>
    <row r="344">
      <c r="D344" s="32"/>
      <c r="F344" s="32"/>
    </row>
    <row r="345">
      <c r="D345" s="32"/>
      <c r="F345" s="32"/>
    </row>
    <row r="346">
      <c r="D346" s="32"/>
      <c r="F346" s="32"/>
    </row>
    <row r="347">
      <c r="D347" s="32"/>
      <c r="F347" s="32"/>
    </row>
    <row r="348">
      <c r="D348" s="32"/>
      <c r="F348" s="32"/>
    </row>
    <row r="349">
      <c r="D349" s="32"/>
      <c r="F349" s="32"/>
    </row>
    <row r="350">
      <c r="D350" s="32"/>
      <c r="F350" s="32"/>
    </row>
    <row r="351">
      <c r="D351" s="32"/>
      <c r="F351" s="32"/>
    </row>
    <row r="352">
      <c r="D352" s="32"/>
      <c r="F352" s="32"/>
    </row>
    <row r="353">
      <c r="D353" s="32"/>
      <c r="F353" s="32"/>
    </row>
    <row r="354">
      <c r="D354" s="32"/>
      <c r="F354" s="32"/>
    </row>
    <row r="355">
      <c r="D355" s="32"/>
      <c r="F355" s="32"/>
    </row>
    <row r="356">
      <c r="D356" s="32"/>
      <c r="F356" s="32"/>
    </row>
    <row r="357">
      <c r="D357" s="32"/>
      <c r="F357" s="32"/>
    </row>
    <row r="358">
      <c r="D358" s="32"/>
      <c r="F358" s="32"/>
    </row>
    <row r="359">
      <c r="D359" s="32"/>
      <c r="F359" s="32"/>
    </row>
    <row r="360">
      <c r="D360" s="32"/>
      <c r="F360" s="32"/>
    </row>
    <row r="361">
      <c r="D361" s="32"/>
      <c r="F361" s="32"/>
    </row>
    <row r="362">
      <c r="D362" s="32"/>
      <c r="F362" s="32"/>
    </row>
    <row r="363">
      <c r="D363" s="32"/>
      <c r="F363" s="32"/>
    </row>
    <row r="364">
      <c r="D364" s="32"/>
      <c r="F364" s="32"/>
    </row>
    <row r="365">
      <c r="D365" s="32"/>
      <c r="F365" s="32"/>
    </row>
    <row r="366">
      <c r="D366" s="32"/>
      <c r="F366" s="32"/>
    </row>
    <row r="367">
      <c r="D367" s="32"/>
      <c r="F367" s="32"/>
    </row>
    <row r="368">
      <c r="D368" s="32"/>
      <c r="F368" s="32"/>
    </row>
    <row r="369">
      <c r="D369" s="32"/>
      <c r="F369" s="32"/>
    </row>
    <row r="370">
      <c r="D370" s="32"/>
      <c r="F370" s="32"/>
    </row>
    <row r="371">
      <c r="D371" s="32"/>
      <c r="F371" s="32"/>
    </row>
    <row r="372">
      <c r="D372" s="32"/>
      <c r="F372" s="32"/>
    </row>
    <row r="373">
      <c r="D373" s="32"/>
      <c r="F373" s="32"/>
    </row>
    <row r="374">
      <c r="D374" s="32"/>
      <c r="F374" s="32"/>
    </row>
    <row r="375">
      <c r="D375" s="32"/>
      <c r="F375" s="32"/>
    </row>
    <row r="376">
      <c r="D376" s="32"/>
      <c r="F376" s="32"/>
    </row>
    <row r="377">
      <c r="D377" s="32"/>
      <c r="F377" s="32"/>
    </row>
    <row r="378">
      <c r="D378" s="32"/>
      <c r="F378" s="32"/>
    </row>
    <row r="379">
      <c r="D379" s="32"/>
      <c r="F379" s="32"/>
    </row>
    <row r="380">
      <c r="D380" s="32"/>
      <c r="F380" s="32"/>
    </row>
    <row r="381">
      <c r="D381" s="32"/>
      <c r="F381" s="32"/>
    </row>
    <row r="382">
      <c r="D382" s="32"/>
      <c r="F382" s="32"/>
    </row>
    <row r="383">
      <c r="D383" s="32"/>
      <c r="F383" s="32"/>
    </row>
    <row r="384">
      <c r="D384" s="32"/>
      <c r="F384" s="32"/>
    </row>
    <row r="385">
      <c r="D385" s="32"/>
      <c r="F385" s="32"/>
    </row>
    <row r="386">
      <c r="D386" s="32"/>
      <c r="F386" s="32"/>
    </row>
    <row r="387">
      <c r="D387" s="32"/>
      <c r="F387" s="32"/>
    </row>
    <row r="388">
      <c r="D388" s="32"/>
      <c r="F388" s="32"/>
    </row>
    <row r="389">
      <c r="D389" s="32"/>
      <c r="F389" s="32"/>
    </row>
    <row r="390">
      <c r="D390" s="32"/>
      <c r="F390" s="32"/>
    </row>
    <row r="391">
      <c r="D391" s="32"/>
      <c r="F391" s="32"/>
    </row>
    <row r="392">
      <c r="D392" s="32"/>
      <c r="F392" s="32"/>
    </row>
    <row r="393">
      <c r="D393" s="32"/>
      <c r="F393" s="32"/>
    </row>
    <row r="394">
      <c r="D394" s="32"/>
      <c r="F394" s="32"/>
    </row>
    <row r="395">
      <c r="D395" s="32"/>
      <c r="F395" s="32"/>
    </row>
    <row r="396">
      <c r="D396" s="32"/>
      <c r="F396" s="32"/>
    </row>
    <row r="397">
      <c r="D397" s="32"/>
      <c r="F397" s="32"/>
    </row>
    <row r="398">
      <c r="D398" s="32"/>
      <c r="F398" s="32"/>
    </row>
    <row r="399">
      <c r="D399" s="32"/>
      <c r="F399" s="32"/>
    </row>
    <row r="400">
      <c r="D400" s="32"/>
      <c r="F400" s="32"/>
    </row>
    <row r="401">
      <c r="D401" s="32"/>
      <c r="F401" s="32"/>
    </row>
    <row r="402">
      <c r="D402" s="32"/>
      <c r="F402" s="32"/>
    </row>
    <row r="403">
      <c r="D403" s="32"/>
      <c r="F403" s="32"/>
    </row>
    <row r="404">
      <c r="D404" s="32"/>
      <c r="F404" s="32"/>
    </row>
    <row r="405">
      <c r="D405" s="32"/>
      <c r="F405" s="32"/>
    </row>
    <row r="406">
      <c r="D406" s="32"/>
      <c r="F406" s="32"/>
    </row>
    <row r="407">
      <c r="D407" s="32"/>
      <c r="F407" s="32"/>
    </row>
    <row r="408">
      <c r="D408" s="32"/>
      <c r="F408" s="32"/>
    </row>
    <row r="409">
      <c r="D409" s="32"/>
      <c r="F409" s="32"/>
    </row>
    <row r="410">
      <c r="D410" s="32"/>
      <c r="F410" s="32"/>
    </row>
    <row r="411">
      <c r="D411" s="32"/>
      <c r="F411" s="32"/>
    </row>
    <row r="412">
      <c r="D412" s="32"/>
      <c r="F412" s="32"/>
    </row>
    <row r="413">
      <c r="D413" s="32"/>
      <c r="F413" s="32"/>
    </row>
    <row r="414">
      <c r="D414" s="32"/>
      <c r="F414" s="32"/>
    </row>
    <row r="415">
      <c r="D415" s="32"/>
      <c r="F415" s="32"/>
    </row>
    <row r="416">
      <c r="D416" s="32"/>
      <c r="F416" s="32"/>
    </row>
    <row r="417">
      <c r="D417" s="32"/>
      <c r="F417" s="32"/>
    </row>
    <row r="418">
      <c r="D418" s="32"/>
      <c r="F418" s="32"/>
    </row>
    <row r="419">
      <c r="D419" s="32"/>
      <c r="F419" s="32"/>
    </row>
    <row r="420">
      <c r="D420" s="32"/>
      <c r="F420" s="32"/>
    </row>
    <row r="421">
      <c r="D421" s="32"/>
      <c r="F421" s="32"/>
    </row>
    <row r="422">
      <c r="D422" s="32"/>
      <c r="F422" s="32"/>
    </row>
    <row r="423">
      <c r="D423" s="32"/>
      <c r="F423" s="32"/>
    </row>
    <row r="424">
      <c r="D424" s="32"/>
      <c r="F424" s="32"/>
    </row>
    <row r="425">
      <c r="D425" s="32"/>
      <c r="F425" s="32"/>
    </row>
    <row r="426">
      <c r="D426" s="32"/>
      <c r="F426" s="32"/>
    </row>
    <row r="427">
      <c r="D427" s="32"/>
      <c r="F427" s="32"/>
    </row>
    <row r="428">
      <c r="D428" s="32"/>
      <c r="F428" s="32"/>
    </row>
    <row r="429">
      <c r="D429" s="32"/>
      <c r="F429" s="32"/>
    </row>
    <row r="430">
      <c r="D430" s="32"/>
      <c r="F430" s="32"/>
    </row>
    <row r="431">
      <c r="D431" s="32"/>
      <c r="F431" s="32"/>
    </row>
    <row r="432">
      <c r="D432" s="32"/>
      <c r="F432" s="32"/>
    </row>
    <row r="433">
      <c r="D433" s="32"/>
      <c r="F433" s="32"/>
    </row>
    <row r="434">
      <c r="D434" s="32"/>
      <c r="F434" s="32"/>
    </row>
    <row r="435">
      <c r="D435" s="32"/>
      <c r="F435" s="32"/>
    </row>
    <row r="436">
      <c r="D436" s="32"/>
      <c r="F436" s="32"/>
    </row>
    <row r="437">
      <c r="D437" s="32"/>
      <c r="F437" s="32"/>
    </row>
    <row r="438">
      <c r="D438" s="32"/>
      <c r="F438" s="32"/>
    </row>
    <row r="439">
      <c r="D439" s="32"/>
      <c r="F439" s="32"/>
    </row>
    <row r="440">
      <c r="D440" s="32"/>
      <c r="F440" s="32"/>
    </row>
    <row r="441">
      <c r="D441" s="32"/>
      <c r="F441" s="32"/>
    </row>
    <row r="442">
      <c r="D442" s="32"/>
      <c r="F442" s="32"/>
    </row>
    <row r="443">
      <c r="D443" s="32"/>
      <c r="F443" s="32"/>
    </row>
    <row r="444">
      <c r="D444" s="32"/>
      <c r="F444" s="32"/>
    </row>
    <row r="445">
      <c r="D445" s="32"/>
      <c r="F445" s="32"/>
    </row>
    <row r="446">
      <c r="D446" s="32"/>
      <c r="F446" s="32"/>
    </row>
    <row r="447">
      <c r="D447" s="32"/>
      <c r="F447" s="32"/>
    </row>
    <row r="448">
      <c r="D448" s="32"/>
      <c r="F448" s="32"/>
    </row>
    <row r="449">
      <c r="D449" s="32"/>
      <c r="F449" s="32"/>
    </row>
    <row r="450">
      <c r="D450" s="32"/>
      <c r="F450" s="32"/>
    </row>
    <row r="451">
      <c r="D451" s="32"/>
      <c r="F451" s="32"/>
    </row>
    <row r="452">
      <c r="D452" s="32"/>
      <c r="F452" s="32"/>
    </row>
    <row r="453">
      <c r="D453" s="32"/>
      <c r="F453" s="32"/>
    </row>
    <row r="454">
      <c r="D454" s="32"/>
      <c r="F454" s="32"/>
    </row>
    <row r="455">
      <c r="D455" s="32"/>
      <c r="F455" s="32"/>
    </row>
    <row r="456">
      <c r="D456" s="32"/>
      <c r="F456" s="32"/>
    </row>
    <row r="457">
      <c r="D457" s="32"/>
      <c r="F457" s="32"/>
    </row>
    <row r="458">
      <c r="D458" s="32"/>
      <c r="F458" s="32"/>
    </row>
    <row r="459">
      <c r="D459" s="32"/>
      <c r="F459" s="32"/>
    </row>
    <row r="460">
      <c r="D460" s="32"/>
      <c r="F460" s="32"/>
    </row>
    <row r="461">
      <c r="D461" s="32"/>
      <c r="F461" s="32"/>
    </row>
    <row r="462">
      <c r="D462" s="32"/>
      <c r="F462" s="32"/>
    </row>
    <row r="463">
      <c r="D463" s="32"/>
      <c r="F463" s="32"/>
    </row>
    <row r="464">
      <c r="D464" s="32"/>
      <c r="F464" s="32"/>
    </row>
    <row r="465">
      <c r="D465" s="32"/>
      <c r="F465" s="32"/>
    </row>
    <row r="466">
      <c r="D466" s="32"/>
      <c r="F466" s="32"/>
    </row>
    <row r="467">
      <c r="D467" s="32"/>
      <c r="F467" s="32"/>
    </row>
    <row r="468">
      <c r="D468" s="32"/>
      <c r="F468" s="32"/>
    </row>
    <row r="469">
      <c r="D469" s="32"/>
      <c r="F469" s="32"/>
    </row>
    <row r="470">
      <c r="D470" s="32"/>
      <c r="F470" s="32"/>
    </row>
    <row r="471">
      <c r="D471" s="32"/>
      <c r="F471" s="32"/>
    </row>
    <row r="472">
      <c r="D472" s="32"/>
      <c r="F472" s="32"/>
    </row>
    <row r="473">
      <c r="D473" s="32"/>
      <c r="F473" s="32"/>
    </row>
    <row r="474">
      <c r="D474" s="32"/>
      <c r="F474" s="32"/>
    </row>
    <row r="475">
      <c r="D475" s="32"/>
      <c r="F475" s="32"/>
    </row>
    <row r="476">
      <c r="D476" s="32"/>
      <c r="F476" s="32"/>
    </row>
    <row r="477">
      <c r="D477" s="32"/>
      <c r="F477" s="32"/>
    </row>
    <row r="478">
      <c r="D478" s="32"/>
      <c r="F478" s="32"/>
    </row>
    <row r="479">
      <c r="D479" s="32"/>
      <c r="F479" s="32"/>
    </row>
    <row r="480">
      <c r="D480" s="32"/>
      <c r="F480" s="32"/>
    </row>
    <row r="481">
      <c r="D481" s="32"/>
      <c r="F481" s="32"/>
    </row>
    <row r="482">
      <c r="D482" s="32"/>
      <c r="F482" s="32"/>
    </row>
    <row r="483">
      <c r="D483" s="32"/>
      <c r="F483" s="32"/>
    </row>
    <row r="484">
      <c r="D484" s="32"/>
      <c r="F484" s="32"/>
    </row>
    <row r="485">
      <c r="D485" s="32"/>
      <c r="F485" s="32"/>
    </row>
    <row r="486">
      <c r="D486" s="32"/>
      <c r="F486" s="32"/>
    </row>
    <row r="487">
      <c r="D487" s="32"/>
      <c r="F487" s="32"/>
    </row>
    <row r="488">
      <c r="D488" s="32"/>
      <c r="F488" s="32"/>
    </row>
    <row r="489">
      <c r="D489" s="32"/>
      <c r="F489" s="32"/>
    </row>
    <row r="490">
      <c r="D490" s="32"/>
      <c r="F490" s="32"/>
    </row>
    <row r="491">
      <c r="D491" s="32"/>
      <c r="F491" s="32"/>
    </row>
    <row r="492">
      <c r="D492" s="32"/>
      <c r="F492" s="32"/>
    </row>
    <row r="493">
      <c r="D493" s="32"/>
      <c r="F493" s="32"/>
    </row>
    <row r="494">
      <c r="D494" s="32"/>
      <c r="F494" s="32"/>
    </row>
    <row r="495">
      <c r="D495" s="32"/>
      <c r="F495" s="32"/>
    </row>
    <row r="496">
      <c r="D496" s="32"/>
      <c r="F496" s="32"/>
    </row>
    <row r="497">
      <c r="D497" s="32"/>
      <c r="F497" s="32"/>
    </row>
    <row r="498">
      <c r="D498" s="32"/>
      <c r="F498" s="32"/>
    </row>
    <row r="499">
      <c r="D499" s="32"/>
      <c r="F499" s="32"/>
    </row>
    <row r="500">
      <c r="D500" s="32"/>
      <c r="F500" s="32"/>
    </row>
    <row r="501">
      <c r="D501" s="32"/>
      <c r="F501" s="32"/>
    </row>
    <row r="502">
      <c r="D502" s="32"/>
      <c r="F502" s="32"/>
    </row>
    <row r="503">
      <c r="D503" s="32"/>
      <c r="F503" s="32"/>
    </row>
    <row r="504">
      <c r="D504" s="32"/>
      <c r="F504" s="32"/>
    </row>
    <row r="505">
      <c r="D505" s="32"/>
      <c r="F505" s="32"/>
    </row>
    <row r="506">
      <c r="D506" s="32"/>
      <c r="F506" s="32"/>
    </row>
    <row r="507">
      <c r="D507" s="32"/>
      <c r="F507" s="32"/>
    </row>
    <row r="508">
      <c r="D508" s="32"/>
      <c r="F508" s="32"/>
    </row>
    <row r="509">
      <c r="D509" s="32"/>
      <c r="F509" s="32"/>
    </row>
    <row r="510">
      <c r="D510" s="32"/>
      <c r="F510" s="32"/>
    </row>
    <row r="511">
      <c r="D511" s="32"/>
      <c r="F511" s="32"/>
    </row>
    <row r="512">
      <c r="D512" s="32"/>
      <c r="F512" s="32"/>
    </row>
    <row r="513">
      <c r="D513" s="32"/>
      <c r="F513" s="32"/>
    </row>
    <row r="514">
      <c r="D514" s="32"/>
      <c r="F514" s="32"/>
    </row>
    <row r="515">
      <c r="D515" s="32"/>
      <c r="F515" s="32"/>
    </row>
    <row r="516">
      <c r="D516" s="32"/>
      <c r="F516" s="32"/>
    </row>
    <row r="517">
      <c r="D517" s="32"/>
      <c r="F517" s="32"/>
    </row>
    <row r="518">
      <c r="D518" s="32"/>
      <c r="F518" s="32"/>
    </row>
    <row r="519">
      <c r="D519" s="32"/>
      <c r="F519" s="32"/>
    </row>
    <row r="520">
      <c r="D520" s="32"/>
      <c r="F520" s="32"/>
    </row>
    <row r="521">
      <c r="D521" s="32"/>
      <c r="F521" s="32"/>
    </row>
    <row r="522">
      <c r="D522" s="32"/>
      <c r="F522" s="32"/>
    </row>
    <row r="523">
      <c r="D523" s="32"/>
      <c r="F523" s="32"/>
    </row>
    <row r="524">
      <c r="D524" s="32"/>
      <c r="F524" s="32"/>
    </row>
    <row r="525">
      <c r="D525" s="32"/>
      <c r="F525" s="32"/>
    </row>
    <row r="526">
      <c r="D526" s="32"/>
      <c r="F526" s="32"/>
    </row>
    <row r="527">
      <c r="D527" s="32"/>
      <c r="F527" s="32"/>
    </row>
    <row r="528">
      <c r="D528" s="32"/>
      <c r="F528" s="32"/>
    </row>
    <row r="529">
      <c r="D529" s="32"/>
      <c r="F529" s="32"/>
    </row>
    <row r="530">
      <c r="D530" s="32"/>
      <c r="F530" s="32"/>
    </row>
    <row r="531">
      <c r="D531" s="32"/>
      <c r="F531" s="32"/>
    </row>
    <row r="532">
      <c r="D532" s="32"/>
      <c r="F532" s="32"/>
    </row>
    <row r="533">
      <c r="D533" s="32"/>
      <c r="F533" s="32"/>
    </row>
    <row r="534">
      <c r="D534" s="32"/>
      <c r="F534" s="32"/>
    </row>
    <row r="535">
      <c r="D535" s="32"/>
      <c r="F535" s="32"/>
    </row>
    <row r="536">
      <c r="D536" s="32"/>
      <c r="F536" s="32"/>
    </row>
    <row r="537">
      <c r="D537" s="32"/>
      <c r="F537" s="32"/>
    </row>
    <row r="538">
      <c r="D538" s="32"/>
      <c r="F538" s="32"/>
    </row>
    <row r="539">
      <c r="D539" s="32"/>
      <c r="F539" s="32"/>
    </row>
    <row r="540">
      <c r="D540" s="32"/>
      <c r="F540" s="32"/>
    </row>
    <row r="541">
      <c r="D541" s="32"/>
      <c r="F541" s="32"/>
    </row>
    <row r="542">
      <c r="D542" s="32"/>
      <c r="F542" s="32"/>
    </row>
    <row r="543">
      <c r="D543" s="32"/>
      <c r="F543" s="32"/>
    </row>
    <row r="544">
      <c r="D544" s="32"/>
      <c r="F544" s="32"/>
    </row>
    <row r="545">
      <c r="D545" s="32"/>
      <c r="F545" s="32"/>
    </row>
    <row r="546">
      <c r="D546" s="32"/>
      <c r="F546" s="32"/>
    </row>
    <row r="547">
      <c r="D547" s="32"/>
      <c r="F547" s="32"/>
    </row>
    <row r="548">
      <c r="D548" s="32"/>
      <c r="F548" s="32"/>
    </row>
    <row r="549">
      <c r="D549" s="32"/>
      <c r="F549" s="32"/>
    </row>
    <row r="550">
      <c r="D550" s="32"/>
      <c r="F550" s="32"/>
    </row>
    <row r="551">
      <c r="D551" s="32"/>
      <c r="F551" s="32"/>
    </row>
    <row r="552">
      <c r="D552" s="32"/>
      <c r="F552" s="32"/>
    </row>
    <row r="553">
      <c r="D553" s="32"/>
      <c r="F553" s="32"/>
    </row>
    <row r="554">
      <c r="D554" s="32"/>
      <c r="F554" s="32"/>
    </row>
    <row r="555">
      <c r="D555" s="32"/>
      <c r="F555" s="32"/>
    </row>
    <row r="556">
      <c r="D556" s="32"/>
      <c r="F556" s="32"/>
    </row>
    <row r="557">
      <c r="D557" s="32"/>
      <c r="F557" s="32"/>
    </row>
    <row r="558">
      <c r="D558" s="32"/>
      <c r="F558" s="32"/>
    </row>
    <row r="559">
      <c r="D559" s="32"/>
      <c r="F559" s="32"/>
    </row>
    <row r="560">
      <c r="D560" s="32"/>
      <c r="F560" s="32"/>
    </row>
    <row r="561">
      <c r="D561" s="32"/>
      <c r="F561" s="32"/>
    </row>
    <row r="562">
      <c r="D562" s="32"/>
      <c r="F562" s="32"/>
    </row>
    <row r="563">
      <c r="D563" s="32"/>
      <c r="F563" s="32"/>
    </row>
    <row r="564">
      <c r="D564" s="32"/>
      <c r="F564" s="32"/>
    </row>
    <row r="565">
      <c r="D565" s="32"/>
      <c r="F565" s="32"/>
    </row>
    <row r="566">
      <c r="D566" s="32"/>
      <c r="F566" s="32"/>
    </row>
    <row r="567">
      <c r="D567" s="32"/>
      <c r="F567" s="32"/>
    </row>
    <row r="568">
      <c r="D568" s="32"/>
      <c r="F568" s="32"/>
    </row>
    <row r="569">
      <c r="D569" s="32"/>
      <c r="F569" s="32"/>
    </row>
    <row r="570">
      <c r="D570" s="32"/>
      <c r="F570" s="32"/>
    </row>
    <row r="571">
      <c r="D571" s="32"/>
      <c r="F571" s="32"/>
    </row>
    <row r="572">
      <c r="D572" s="32"/>
      <c r="F572" s="32"/>
    </row>
    <row r="573">
      <c r="D573" s="32"/>
      <c r="F573" s="32"/>
    </row>
    <row r="574">
      <c r="D574" s="32"/>
      <c r="F574" s="32"/>
    </row>
    <row r="575">
      <c r="D575" s="32"/>
      <c r="F575" s="32"/>
    </row>
    <row r="576">
      <c r="D576" s="32"/>
      <c r="F576" s="32"/>
    </row>
    <row r="577">
      <c r="D577" s="32"/>
      <c r="F577" s="32"/>
    </row>
    <row r="578">
      <c r="D578" s="32"/>
      <c r="F578" s="32"/>
    </row>
    <row r="579">
      <c r="D579" s="32"/>
      <c r="F579" s="32"/>
    </row>
    <row r="580">
      <c r="D580" s="32"/>
      <c r="F580" s="32"/>
    </row>
    <row r="581">
      <c r="D581" s="32"/>
      <c r="F581" s="32"/>
    </row>
    <row r="582">
      <c r="D582" s="32"/>
      <c r="F582" s="32"/>
    </row>
    <row r="583">
      <c r="D583" s="32"/>
      <c r="F583" s="32"/>
    </row>
    <row r="584">
      <c r="D584" s="32"/>
      <c r="F584" s="32"/>
    </row>
    <row r="585">
      <c r="D585" s="32"/>
      <c r="F585" s="32"/>
    </row>
    <row r="586">
      <c r="D586" s="32"/>
      <c r="F586" s="32"/>
    </row>
    <row r="587">
      <c r="D587" s="32"/>
      <c r="F587" s="32"/>
    </row>
    <row r="588">
      <c r="D588" s="32"/>
      <c r="F588" s="32"/>
    </row>
    <row r="589">
      <c r="D589" s="32"/>
      <c r="F589" s="32"/>
    </row>
    <row r="590">
      <c r="D590" s="32"/>
      <c r="F590" s="32"/>
    </row>
    <row r="591">
      <c r="D591" s="32"/>
      <c r="F591" s="32"/>
    </row>
    <row r="592">
      <c r="D592" s="32"/>
      <c r="F592" s="32"/>
    </row>
    <row r="593">
      <c r="D593" s="32"/>
      <c r="F593" s="32"/>
    </row>
    <row r="594">
      <c r="D594" s="32"/>
      <c r="F594" s="32"/>
    </row>
    <row r="595">
      <c r="D595" s="32"/>
      <c r="F595" s="32"/>
    </row>
    <row r="596">
      <c r="D596" s="32"/>
      <c r="F596" s="32"/>
    </row>
    <row r="597">
      <c r="D597" s="32"/>
      <c r="F597" s="32"/>
    </row>
    <row r="598">
      <c r="D598" s="32"/>
      <c r="F598" s="32"/>
    </row>
    <row r="599">
      <c r="D599" s="32"/>
      <c r="F599" s="32"/>
    </row>
    <row r="600">
      <c r="D600" s="32"/>
      <c r="F600" s="32"/>
    </row>
    <row r="601">
      <c r="D601" s="32"/>
      <c r="F601" s="32"/>
    </row>
    <row r="602">
      <c r="D602" s="32"/>
      <c r="F602" s="32"/>
    </row>
    <row r="603">
      <c r="D603" s="32"/>
      <c r="F603" s="32"/>
    </row>
    <row r="604">
      <c r="D604" s="32"/>
      <c r="F604" s="32"/>
    </row>
    <row r="605">
      <c r="D605" s="32"/>
      <c r="F605" s="32"/>
    </row>
    <row r="606">
      <c r="D606" s="32"/>
      <c r="F606" s="32"/>
    </row>
    <row r="607">
      <c r="D607" s="32"/>
      <c r="F607" s="32"/>
    </row>
    <row r="608">
      <c r="D608" s="32"/>
      <c r="F608" s="32"/>
    </row>
    <row r="609">
      <c r="D609" s="32"/>
      <c r="F609" s="32"/>
    </row>
    <row r="610">
      <c r="D610" s="32"/>
      <c r="F610" s="32"/>
    </row>
    <row r="611">
      <c r="D611" s="32"/>
      <c r="F611" s="32"/>
    </row>
    <row r="612">
      <c r="D612" s="32"/>
      <c r="F612" s="32"/>
    </row>
    <row r="613">
      <c r="D613" s="32"/>
      <c r="F613" s="32"/>
    </row>
    <row r="614">
      <c r="D614" s="32"/>
      <c r="F614" s="32"/>
    </row>
    <row r="615">
      <c r="D615" s="32"/>
      <c r="F615" s="32"/>
    </row>
    <row r="616">
      <c r="D616" s="32"/>
      <c r="F616" s="32"/>
    </row>
    <row r="617">
      <c r="D617" s="32"/>
      <c r="F617" s="32"/>
    </row>
    <row r="618">
      <c r="D618" s="32"/>
      <c r="F618" s="32"/>
    </row>
    <row r="619">
      <c r="D619" s="32"/>
      <c r="F619" s="32"/>
    </row>
    <row r="620">
      <c r="D620" s="32"/>
      <c r="F620" s="32"/>
    </row>
    <row r="621">
      <c r="D621" s="32"/>
      <c r="F621" s="32"/>
    </row>
    <row r="622">
      <c r="D622" s="32"/>
      <c r="F622" s="32"/>
    </row>
    <row r="623">
      <c r="D623" s="32"/>
      <c r="F623" s="32"/>
    </row>
    <row r="624">
      <c r="D624" s="32"/>
      <c r="F624" s="32"/>
    </row>
    <row r="625">
      <c r="D625" s="32"/>
      <c r="F625" s="32"/>
    </row>
    <row r="626">
      <c r="D626" s="32"/>
      <c r="F626" s="32"/>
    </row>
    <row r="627">
      <c r="D627" s="32"/>
      <c r="F627" s="32"/>
    </row>
    <row r="628">
      <c r="D628" s="32"/>
      <c r="F628" s="32"/>
    </row>
    <row r="629">
      <c r="D629" s="32"/>
      <c r="F629" s="32"/>
    </row>
    <row r="630">
      <c r="D630" s="32"/>
      <c r="F630" s="32"/>
    </row>
    <row r="631">
      <c r="D631" s="32"/>
      <c r="F631" s="32"/>
    </row>
    <row r="632">
      <c r="D632" s="32"/>
      <c r="F632" s="32"/>
    </row>
    <row r="633">
      <c r="D633" s="32"/>
      <c r="F633" s="32"/>
    </row>
    <row r="634">
      <c r="D634" s="32"/>
      <c r="F634" s="32"/>
    </row>
    <row r="635">
      <c r="D635" s="32"/>
      <c r="F635" s="32"/>
    </row>
    <row r="636">
      <c r="D636" s="32"/>
      <c r="F636" s="32"/>
    </row>
    <row r="637">
      <c r="D637" s="32"/>
      <c r="F637" s="32"/>
    </row>
    <row r="638">
      <c r="D638" s="32"/>
      <c r="F638" s="32"/>
    </row>
    <row r="639">
      <c r="D639" s="32"/>
      <c r="F639" s="32"/>
    </row>
    <row r="640">
      <c r="D640" s="32"/>
      <c r="F640" s="32"/>
    </row>
    <row r="641">
      <c r="D641" s="32"/>
      <c r="F641" s="32"/>
    </row>
    <row r="642">
      <c r="D642" s="32"/>
      <c r="F642" s="32"/>
    </row>
    <row r="643">
      <c r="D643" s="32"/>
      <c r="F643" s="32"/>
    </row>
    <row r="644">
      <c r="D644" s="32"/>
      <c r="F644" s="32"/>
    </row>
    <row r="645">
      <c r="D645" s="32"/>
      <c r="F645" s="32"/>
    </row>
    <row r="646">
      <c r="D646" s="32"/>
      <c r="F646" s="32"/>
    </row>
    <row r="647">
      <c r="D647" s="32"/>
      <c r="F647" s="32"/>
    </row>
    <row r="648">
      <c r="D648" s="32"/>
      <c r="F648" s="32"/>
    </row>
    <row r="649">
      <c r="D649" s="32"/>
      <c r="F649" s="32"/>
    </row>
    <row r="650">
      <c r="D650" s="32"/>
      <c r="F650" s="32"/>
    </row>
    <row r="651">
      <c r="D651" s="32"/>
      <c r="F651" s="32"/>
    </row>
    <row r="652">
      <c r="D652" s="32"/>
      <c r="F652" s="32"/>
    </row>
    <row r="653">
      <c r="D653" s="32"/>
      <c r="F653" s="32"/>
    </row>
    <row r="654">
      <c r="D654" s="32"/>
      <c r="F654" s="32"/>
    </row>
    <row r="655">
      <c r="D655" s="32"/>
      <c r="F655" s="32"/>
    </row>
    <row r="656">
      <c r="D656" s="32"/>
      <c r="F656" s="32"/>
    </row>
    <row r="657">
      <c r="D657" s="32"/>
      <c r="F657" s="32"/>
    </row>
    <row r="658">
      <c r="D658" s="32"/>
      <c r="F658" s="32"/>
    </row>
    <row r="659">
      <c r="D659" s="32"/>
      <c r="F659" s="32"/>
    </row>
    <row r="660">
      <c r="D660" s="32"/>
      <c r="F660" s="32"/>
    </row>
    <row r="661">
      <c r="D661" s="32"/>
      <c r="F661" s="32"/>
    </row>
    <row r="662">
      <c r="D662" s="32"/>
      <c r="F662" s="32"/>
    </row>
    <row r="663">
      <c r="D663" s="32"/>
      <c r="F663" s="32"/>
    </row>
    <row r="664">
      <c r="D664" s="32"/>
      <c r="F664" s="32"/>
    </row>
    <row r="665">
      <c r="D665" s="32"/>
      <c r="F665" s="32"/>
    </row>
    <row r="666">
      <c r="D666" s="32"/>
      <c r="F666" s="32"/>
    </row>
    <row r="667">
      <c r="D667" s="32"/>
      <c r="F667" s="32"/>
    </row>
    <row r="668">
      <c r="D668" s="32"/>
      <c r="F668" s="32"/>
    </row>
    <row r="669">
      <c r="D669" s="32"/>
      <c r="F669" s="32"/>
    </row>
    <row r="670">
      <c r="D670" s="32"/>
      <c r="F670" s="32"/>
    </row>
    <row r="671">
      <c r="D671" s="32"/>
      <c r="F671" s="32"/>
    </row>
    <row r="672">
      <c r="D672" s="32"/>
      <c r="F672" s="32"/>
    </row>
    <row r="673">
      <c r="D673" s="32"/>
      <c r="F673" s="32"/>
    </row>
    <row r="674">
      <c r="D674" s="32"/>
      <c r="F674" s="32"/>
    </row>
    <row r="675">
      <c r="D675" s="32"/>
      <c r="F675" s="32"/>
    </row>
    <row r="676">
      <c r="D676" s="32"/>
      <c r="F676" s="32"/>
    </row>
    <row r="677">
      <c r="D677" s="32"/>
      <c r="F677" s="32"/>
    </row>
    <row r="678">
      <c r="D678" s="32"/>
      <c r="F678" s="32"/>
    </row>
    <row r="679">
      <c r="D679" s="32"/>
      <c r="F679" s="32"/>
    </row>
    <row r="680">
      <c r="D680" s="32"/>
      <c r="F680" s="32"/>
    </row>
    <row r="681">
      <c r="D681" s="32"/>
      <c r="F681" s="32"/>
    </row>
    <row r="682">
      <c r="D682" s="32"/>
      <c r="F682" s="32"/>
    </row>
    <row r="683">
      <c r="D683" s="32"/>
      <c r="F683" s="32"/>
    </row>
    <row r="684">
      <c r="D684" s="32"/>
      <c r="F684" s="32"/>
    </row>
    <row r="685">
      <c r="D685" s="32"/>
      <c r="F685" s="32"/>
    </row>
    <row r="686">
      <c r="D686" s="32"/>
      <c r="F686" s="32"/>
    </row>
    <row r="687">
      <c r="D687" s="32"/>
      <c r="F687" s="32"/>
    </row>
    <row r="688">
      <c r="D688" s="32"/>
      <c r="F688" s="32"/>
    </row>
    <row r="689">
      <c r="D689" s="32"/>
      <c r="F689" s="32"/>
    </row>
    <row r="690">
      <c r="D690" s="32"/>
      <c r="F690" s="32"/>
    </row>
    <row r="691">
      <c r="D691" s="32"/>
      <c r="F691" s="32"/>
    </row>
    <row r="692">
      <c r="D692" s="32"/>
      <c r="F692" s="32"/>
    </row>
    <row r="693">
      <c r="D693" s="32"/>
      <c r="F693" s="32"/>
    </row>
    <row r="694">
      <c r="D694" s="32"/>
      <c r="F694" s="32"/>
    </row>
    <row r="695">
      <c r="D695" s="32"/>
      <c r="F695" s="32"/>
    </row>
    <row r="696">
      <c r="D696" s="32"/>
      <c r="F696" s="32"/>
    </row>
    <row r="697">
      <c r="D697" s="32"/>
      <c r="F697" s="32"/>
    </row>
    <row r="698">
      <c r="D698" s="32"/>
      <c r="F698" s="32"/>
    </row>
    <row r="699">
      <c r="D699" s="32"/>
      <c r="F699" s="32"/>
    </row>
    <row r="700">
      <c r="D700" s="32"/>
      <c r="F700" s="32"/>
    </row>
    <row r="701">
      <c r="D701" s="32"/>
      <c r="F701" s="32"/>
    </row>
    <row r="702">
      <c r="D702" s="32"/>
      <c r="F702" s="32"/>
    </row>
    <row r="703">
      <c r="D703" s="32"/>
      <c r="F703" s="32"/>
    </row>
    <row r="704">
      <c r="D704" s="32"/>
      <c r="F704" s="32"/>
    </row>
    <row r="705">
      <c r="D705" s="32"/>
      <c r="F705" s="32"/>
    </row>
    <row r="706">
      <c r="D706" s="32"/>
      <c r="F706" s="32"/>
    </row>
    <row r="707">
      <c r="D707" s="32"/>
      <c r="F707" s="32"/>
    </row>
    <row r="708">
      <c r="D708" s="32"/>
      <c r="F708" s="32"/>
    </row>
    <row r="709">
      <c r="D709" s="32"/>
      <c r="F709" s="32"/>
    </row>
    <row r="710">
      <c r="D710" s="32"/>
      <c r="F710" s="32"/>
    </row>
    <row r="711">
      <c r="D711" s="32"/>
      <c r="F711" s="32"/>
    </row>
    <row r="712">
      <c r="D712" s="32"/>
      <c r="F712" s="32"/>
    </row>
    <row r="713">
      <c r="D713" s="32"/>
      <c r="F713" s="32"/>
    </row>
    <row r="714">
      <c r="D714" s="32"/>
      <c r="F714" s="32"/>
    </row>
    <row r="715">
      <c r="D715" s="32"/>
      <c r="F715" s="32"/>
    </row>
    <row r="716">
      <c r="D716" s="32"/>
      <c r="F716" s="32"/>
    </row>
    <row r="717">
      <c r="D717" s="32"/>
      <c r="F717" s="32"/>
    </row>
    <row r="718">
      <c r="D718" s="32"/>
      <c r="F718" s="32"/>
    </row>
    <row r="719">
      <c r="D719" s="32"/>
      <c r="F719" s="32"/>
    </row>
    <row r="720">
      <c r="D720" s="32"/>
      <c r="F720" s="32"/>
    </row>
    <row r="721">
      <c r="D721" s="32"/>
      <c r="F721" s="32"/>
    </row>
    <row r="722">
      <c r="D722" s="32"/>
      <c r="F722" s="32"/>
    </row>
    <row r="723">
      <c r="D723" s="32"/>
      <c r="F723" s="32"/>
    </row>
    <row r="724">
      <c r="D724" s="32"/>
      <c r="F724" s="32"/>
    </row>
    <row r="725">
      <c r="D725" s="32"/>
      <c r="F725" s="32"/>
    </row>
    <row r="726">
      <c r="D726" s="32"/>
      <c r="F726" s="32"/>
    </row>
    <row r="727">
      <c r="D727" s="32"/>
      <c r="F727" s="32"/>
    </row>
    <row r="728">
      <c r="D728" s="32"/>
      <c r="F728" s="32"/>
    </row>
    <row r="729">
      <c r="D729" s="32"/>
      <c r="F729" s="32"/>
    </row>
    <row r="730">
      <c r="D730" s="32"/>
      <c r="F730" s="32"/>
    </row>
    <row r="731">
      <c r="D731" s="32"/>
      <c r="F731" s="32"/>
    </row>
    <row r="732">
      <c r="D732" s="32"/>
      <c r="F732" s="32"/>
    </row>
    <row r="733">
      <c r="D733" s="32"/>
      <c r="F733" s="32"/>
    </row>
    <row r="734">
      <c r="D734" s="32"/>
      <c r="F734" s="32"/>
    </row>
    <row r="735">
      <c r="D735" s="32"/>
      <c r="F735" s="32"/>
    </row>
    <row r="736">
      <c r="D736" s="32"/>
      <c r="F736" s="32"/>
    </row>
    <row r="737">
      <c r="D737" s="32"/>
      <c r="F737" s="32"/>
    </row>
    <row r="738">
      <c r="D738" s="32"/>
      <c r="F738" s="32"/>
    </row>
    <row r="739">
      <c r="D739" s="32"/>
      <c r="F739" s="32"/>
    </row>
    <row r="740">
      <c r="D740" s="32"/>
      <c r="F740" s="32"/>
    </row>
    <row r="741">
      <c r="D741" s="32"/>
      <c r="F741" s="32"/>
    </row>
    <row r="742">
      <c r="D742" s="32"/>
      <c r="F742" s="32"/>
    </row>
    <row r="743">
      <c r="D743" s="32"/>
      <c r="F743" s="32"/>
    </row>
    <row r="744">
      <c r="D744" s="32"/>
      <c r="F744" s="32"/>
    </row>
    <row r="745">
      <c r="D745" s="32"/>
      <c r="F745" s="32"/>
    </row>
    <row r="746">
      <c r="D746" s="32"/>
      <c r="F746" s="32"/>
    </row>
    <row r="747">
      <c r="D747" s="32"/>
      <c r="F747" s="32"/>
    </row>
    <row r="748">
      <c r="D748" s="32"/>
      <c r="F748" s="32"/>
    </row>
    <row r="749">
      <c r="D749" s="32"/>
      <c r="F749" s="32"/>
    </row>
    <row r="750">
      <c r="D750" s="32"/>
      <c r="F750" s="32"/>
    </row>
    <row r="751">
      <c r="D751" s="32"/>
      <c r="F751" s="32"/>
    </row>
    <row r="752">
      <c r="D752" s="32"/>
      <c r="F752" s="32"/>
    </row>
    <row r="753">
      <c r="D753" s="32"/>
      <c r="F753" s="32"/>
    </row>
    <row r="754">
      <c r="D754" s="32"/>
      <c r="F754" s="32"/>
    </row>
    <row r="755">
      <c r="D755" s="32"/>
      <c r="F755" s="32"/>
    </row>
    <row r="756">
      <c r="D756" s="32"/>
      <c r="F756" s="32"/>
    </row>
    <row r="757">
      <c r="D757" s="32"/>
      <c r="F757" s="32"/>
    </row>
    <row r="758">
      <c r="D758" s="32"/>
      <c r="F758" s="32"/>
    </row>
    <row r="759">
      <c r="D759" s="32"/>
      <c r="F759" s="32"/>
    </row>
    <row r="760">
      <c r="D760" s="32"/>
      <c r="F760" s="32"/>
    </row>
    <row r="761">
      <c r="D761" s="32"/>
      <c r="F761" s="32"/>
    </row>
    <row r="762">
      <c r="D762" s="32"/>
      <c r="F762" s="32"/>
    </row>
    <row r="763">
      <c r="D763" s="32"/>
      <c r="F763" s="32"/>
    </row>
    <row r="764">
      <c r="D764" s="32"/>
      <c r="F764" s="32"/>
    </row>
    <row r="765">
      <c r="D765" s="32"/>
      <c r="F765" s="32"/>
    </row>
    <row r="766">
      <c r="D766" s="32"/>
      <c r="F766" s="32"/>
    </row>
    <row r="767">
      <c r="D767" s="32"/>
      <c r="F767" s="32"/>
    </row>
    <row r="768">
      <c r="D768" s="32"/>
      <c r="F768" s="32"/>
    </row>
    <row r="769">
      <c r="D769" s="32"/>
      <c r="F769" s="32"/>
    </row>
    <row r="770">
      <c r="D770" s="32"/>
      <c r="F770" s="32"/>
    </row>
    <row r="771">
      <c r="D771" s="32"/>
      <c r="F771" s="32"/>
    </row>
    <row r="772">
      <c r="D772" s="32"/>
      <c r="F772" s="32"/>
    </row>
    <row r="773">
      <c r="D773" s="32"/>
      <c r="F773" s="32"/>
    </row>
    <row r="774">
      <c r="D774" s="32"/>
      <c r="F774" s="32"/>
    </row>
    <row r="775">
      <c r="D775" s="32"/>
      <c r="F775" s="32"/>
    </row>
    <row r="776">
      <c r="D776" s="32"/>
      <c r="F776" s="32"/>
    </row>
    <row r="777">
      <c r="D777" s="32"/>
      <c r="F777" s="32"/>
    </row>
    <row r="778">
      <c r="D778" s="32"/>
      <c r="F778" s="32"/>
    </row>
    <row r="779">
      <c r="D779" s="32"/>
      <c r="F779" s="32"/>
    </row>
    <row r="780">
      <c r="D780" s="32"/>
      <c r="F780" s="32"/>
    </row>
    <row r="781">
      <c r="D781" s="32"/>
      <c r="F781" s="32"/>
    </row>
    <row r="782">
      <c r="D782" s="32"/>
      <c r="F782" s="32"/>
    </row>
    <row r="783">
      <c r="D783" s="32"/>
      <c r="F783" s="32"/>
    </row>
    <row r="784">
      <c r="D784" s="32"/>
      <c r="F784" s="32"/>
    </row>
    <row r="785">
      <c r="D785" s="32"/>
      <c r="F785" s="32"/>
    </row>
    <row r="786">
      <c r="D786" s="32"/>
      <c r="F786" s="32"/>
    </row>
    <row r="787">
      <c r="D787" s="32"/>
      <c r="F787" s="32"/>
    </row>
    <row r="788">
      <c r="D788" s="32"/>
      <c r="F788" s="32"/>
    </row>
    <row r="789">
      <c r="D789" s="32"/>
      <c r="F789" s="32"/>
    </row>
    <row r="790">
      <c r="D790" s="32"/>
      <c r="F790" s="32"/>
    </row>
    <row r="791">
      <c r="D791" s="32"/>
      <c r="F791" s="32"/>
    </row>
    <row r="792">
      <c r="D792" s="32"/>
      <c r="F792" s="32"/>
    </row>
    <row r="793">
      <c r="D793" s="32"/>
      <c r="F793" s="32"/>
    </row>
    <row r="794">
      <c r="D794" s="32"/>
      <c r="F794" s="32"/>
    </row>
    <row r="795">
      <c r="D795" s="32"/>
      <c r="F795" s="32"/>
    </row>
    <row r="796">
      <c r="D796" s="32"/>
      <c r="F796" s="32"/>
    </row>
    <row r="797">
      <c r="D797" s="32"/>
      <c r="F797" s="32"/>
    </row>
    <row r="798">
      <c r="D798" s="32"/>
      <c r="F798" s="32"/>
    </row>
    <row r="799">
      <c r="D799" s="32"/>
      <c r="F799" s="32"/>
    </row>
    <row r="800">
      <c r="D800" s="32"/>
      <c r="F800" s="32"/>
    </row>
    <row r="801">
      <c r="D801" s="32"/>
      <c r="F801" s="32"/>
    </row>
    <row r="802">
      <c r="D802" s="32"/>
      <c r="F802" s="32"/>
    </row>
    <row r="803">
      <c r="D803" s="32"/>
      <c r="F803" s="32"/>
    </row>
    <row r="804">
      <c r="D804" s="32"/>
      <c r="F804" s="32"/>
    </row>
    <row r="805">
      <c r="D805" s="32"/>
      <c r="F805" s="32"/>
    </row>
    <row r="806">
      <c r="D806" s="32"/>
      <c r="F806" s="32"/>
    </row>
    <row r="807">
      <c r="D807" s="32"/>
      <c r="F807" s="32"/>
    </row>
    <row r="808">
      <c r="D808" s="32"/>
      <c r="F808" s="32"/>
    </row>
    <row r="809">
      <c r="D809" s="32"/>
      <c r="F809" s="32"/>
    </row>
    <row r="810">
      <c r="D810" s="32"/>
      <c r="F810" s="32"/>
    </row>
    <row r="811">
      <c r="D811" s="32"/>
      <c r="F811" s="32"/>
    </row>
    <row r="812">
      <c r="D812" s="32"/>
      <c r="F812" s="32"/>
    </row>
    <row r="813">
      <c r="D813" s="32"/>
      <c r="F813" s="32"/>
    </row>
    <row r="814">
      <c r="D814" s="32"/>
      <c r="F814" s="32"/>
    </row>
    <row r="815">
      <c r="D815" s="32"/>
      <c r="F815" s="32"/>
    </row>
    <row r="816">
      <c r="D816" s="32"/>
      <c r="F816" s="32"/>
    </row>
    <row r="817">
      <c r="D817" s="32"/>
      <c r="F817" s="32"/>
    </row>
    <row r="818">
      <c r="D818" s="32"/>
      <c r="F818" s="32"/>
    </row>
    <row r="819">
      <c r="D819" s="32"/>
      <c r="F819" s="32"/>
    </row>
    <row r="820">
      <c r="D820" s="32"/>
      <c r="F820" s="32"/>
    </row>
    <row r="821">
      <c r="D821" s="32"/>
      <c r="F821" s="32"/>
    </row>
    <row r="822">
      <c r="D822" s="32"/>
      <c r="F822" s="32"/>
    </row>
    <row r="823">
      <c r="D823" s="32"/>
      <c r="F823" s="32"/>
    </row>
    <row r="824">
      <c r="D824" s="32"/>
      <c r="F824" s="32"/>
    </row>
    <row r="825">
      <c r="D825" s="32"/>
      <c r="F825" s="32"/>
    </row>
    <row r="826">
      <c r="D826" s="32"/>
      <c r="F826" s="32"/>
    </row>
    <row r="827">
      <c r="D827" s="32"/>
      <c r="F827" s="32"/>
    </row>
    <row r="828">
      <c r="D828" s="32"/>
      <c r="F828" s="32"/>
    </row>
    <row r="829">
      <c r="D829" s="32"/>
      <c r="F829" s="32"/>
    </row>
    <row r="830">
      <c r="D830" s="32"/>
      <c r="F830" s="32"/>
    </row>
    <row r="831">
      <c r="D831" s="32"/>
      <c r="F831" s="32"/>
    </row>
    <row r="832">
      <c r="D832" s="32"/>
      <c r="F832" s="32"/>
    </row>
    <row r="833">
      <c r="D833" s="32"/>
      <c r="F833" s="32"/>
    </row>
    <row r="834">
      <c r="D834" s="32"/>
      <c r="F834" s="32"/>
    </row>
    <row r="835">
      <c r="D835" s="32"/>
      <c r="F835" s="32"/>
    </row>
    <row r="836">
      <c r="D836" s="32"/>
      <c r="F836" s="32"/>
    </row>
    <row r="837">
      <c r="D837" s="32"/>
      <c r="F837" s="32"/>
    </row>
    <row r="838">
      <c r="D838" s="32"/>
      <c r="F838" s="32"/>
    </row>
    <row r="839">
      <c r="D839" s="32"/>
      <c r="F839" s="32"/>
    </row>
    <row r="840">
      <c r="D840" s="32"/>
      <c r="F840" s="32"/>
    </row>
    <row r="841">
      <c r="D841" s="32"/>
      <c r="F841" s="32"/>
    </row>
    <row r="842">
      <c r="D842" s="32"/>
      <c r="F842" s="32"/>
    </row>
    <row r="843">
      <c r="D843" s="32"/>
      <c r="F843" s="32"/>
    </row>
    <row r="844">
      <c r="D844" s="32"/>
      <c r="F844" s="32"/>
    </row>
    <row r="845">
      <c r="D845" s="32"/>
      <c r="F845" s="32"/>
    </row>
    <row r="846">
      <c r="D846" s="32"/>
      <c r="F846" s="32"/>
    </row>
    <row r="847">
      <c r="D847" s="32"/>
      <c r="F847" s="32"/>
    </row>
    <row r="848">
      <c r="D848" s="32"/>
      <c r="F848" s="32"/>
    </row>
    <row r="849">
      <c r="D849" s="32"/>
      <c r="F849" s="32"/>
    </row>
    <row r="850">
      <c r="D850" s="32"/>
      <c r="F850" s="32"/>
    </row>
    <row r="851">
      <c r="D851" s="32"/>
      <c r="F851" s="32"/>
    </row>
    <row r="852">
      <c r="D852" s="32"/>
      <c r="F852" s="32"/>
    </row>
    <row r="853">
      <c r="D853" s="32"/>
      <c r="F853" s="32"/>
    </row>
    <row r="854">
      <c r="D854" s="32"/>
      <c r="F854" s="32"/>
    </row>
    <row r="855">
      <c r="D855" s="32"/>
      <c r="F855" s="32"/>
    </row>
    <row r="856">
      <c r="D856" s="32"/>
      <c r="F856" s="32"/>
    </row>
    <row r="857">
      <c r="D857" s="32"/>
      <c r="F857" s="32"/>
    </row>
    <row r="858">
      <c r="D858" s="32"/>
      <c r="F858" s="32"/>
    </row>
    <row r="859">
      <c r="D859" s="32"/>
      <c r="F859" s="32"/>
    </row>
    <row r="860">
      <c r="D860" s="32"/>
      <c r="F860" s="32"/>
    </row>
    <row r="861">
      <c r="D861" s="32"/>
      <c r="F861" s="32"/>
    </row>
    <row r="862">
      <c r="D862" s="32"/>
      <c r="F862" s="32"/>
    </row>
    <row r="863">
      <c r="D863" s="32"/>
      <c r="F863" s="32"/>
    </row>
    <row r="864">
      <c r="D864" s="32"/>
      <c r="F864" s="32"/>
    </row>
    <row r="865">
      <c r="D865" s="32"/>
      <c r="F865" s="32"/>
    </row>
    <row r="866">
      <c r="D866" s="32"/>
      <c r="F866" s="32"/>
    </row>
    <row r="867">
      <c r="D867" s="32"/>
      <c r="F867" s="32"/>
    </row>
    <row r="868">
      <c r="D868" s="32"/>
      <c r="F868" s="32"/>
    </row>
    <row r="869">
      <c r="D869" s="32"/>
      <c r="F869" s="32"/>
    </row>
    <row r="870">
      <c r="D870" s="32"/>
      <c r="F870" s="32"/>
    </row>
    <row r="871">
      <c r="D871" s="32"/>
      <c r="F871" s="32"/>
    </row>
    <row r="872">
      <c r="D872" s="32"/>
      <c r="F872" s="32"/>
    </row>
    <row r="873">
      <c r="D873" s="32"/>
      <c r="F873" s="32"/>
    </row>
    <row r="874">
      <c r="D874" s="32"/>
      <c r="F874" s="32"/>
    </row>
    <row r="875">
      <c r="D875" s="32"/>
      <c r="F875" s="32"/>
    </row>
    <row r="876">
      <c r="D876" s="32"/>
      <c r="F876" s="32"/>
    </row>
    <row r="877">
      <c r="D877" s="32"/>
      <c r="F877" s="32"/>
    </row>
    <row r="878">
      <c r="D878" s="32"/>
      <c r="F878" s="32"/>
    </row>
    <row r="879">
      <c r="D879" s="32"/>
      <c r="F879" s="32"/>
    </row>
    <row r="880">
      <c r="D880" s="32"/>
      <c r="F880" s="32"/>
    </row>
    <row r="881">
      <c r="D881" s="32"/>
      <c r="F881" s="32"/>
    </row>
    <row r="882">
      <c r="D882" s="32"/>
      <c r="F882" s="32"/>
    </row>
    <row r="883">
      <c r="D883" s="32"/>
      <c r="F883" s="32"/>
    </row>
    <row r="884">
      <c r="D884" s="32"/>
      <c r="F884" s="32"/>
    </row>
    <row r="885">
      <c r="D885" s="32"/>
      <c r="F885" s="32"/>
    </row>
    <row r="886">
      <c r="D886" s="32"/>
      <c r="F886" s="32"/>
    </row>
    <row r="887">
      <c r="D887" s="32"/>
      <c r="F887" s="32"/>
    </row>
    <row r="888">
      <c r="D888" s="32"/>
      <c r="F888" s="32"/>
    </row>
    <row r="889">
      <c r="D889" s="32"/>
      <c r="F889" s="32"/>
    </row>
    <row r="890">
      <c r="D890" s="32"/>
      <c r="F890" s="32"/>
    </row>
    <row r="891">
      <c r="D891" s="32"/>
      <c r="F891" s="32"/>
    </row>
    <row r="892">
      <c r="D892" s="32"/>
      <c r="F892" s="32"/>
    </row>
    <row r="893">
      <c r="D893" s="32"/>
      <c r="F893" s="32"/>
    </row>
    <row r="894">
      <c r="D894" s="32"/>
      <c r="F894" s="32"/>
    </row>
    <row r="895">
      <c r="D895" s="32"/>
      <c r="F895" s="32"/>
    </row>
    <row r="896">
      <c r="D896" s="32"/>
      <c r="F896" s="32"/>
    </row>
    <row r="897">
      <c r="D897" s="32"/>
      <c r="F897" s="32"/>
    </row>
    <row r="898">
      <c r="D898" s="32"/>
      <c r="F898" s="32"/>
    </row>
    <row r="899">
      <c r="D899" s="32"/>
      <c r="F899" s="32"/>
    </row>
    <row r="900">
      <c r="D900" s="32"/>
      <c r="F900" s="32"/>
    </row>
    <row r="901">
      <c r="D901" s="32"/>
      <c r="F901" s="32"/>
    </row>
    <row r="902">
      <c r="D902" s="32"/>
      <c r="F902" s="32"/>
    </row>
    <row r="903">
      <c r="D903" s="32"/>
      <c r="F903" s="32"/>
    </row>
    <row r="904">
      <c r="D904" s="32"/>
      <c r="F904" s="32"/>
    </row>
    <row r="905">
      <c r="D905" s="32"/>
      <c r="F905" s="32"/>
    </row>
    <row r="906">
      <c r="D906" s="32"/>
      <c r="F906" s="32"/>
    </row>
    <row r="907">
      <c r="D907" s="32"/>
      <c r="F907" s="32"/>
    </row>
    <row r="908">
      <c r="D908" s="32"/>
      <c r="F908" s="32"/>
    </row>
    <row r="909">
      <c r="D909" s="32"/>
      <c r="F909" s="32"/>
    </row>
    <row r="910">
      <c r="D910" s="32"/>
      <c r="F910" s="32"/>
    </row>
    <row r="911">
      <c r="D911" s="32"/>
      <c r="F911" s="32"/>
    </row>
    <row r="912">
      <c r="D912" s="32"/>
      <c r="F912" s="32"/>
    </row>
    <row r="913">
      <c r="D913" s="32"/>
      <c r="F913" s="32"/>
    </row>
    <row r="914">
      <c r="D914" s="32"/>
      <c r="F914" s="32"/>
    </row>
    <row r="915">
      <c r="D915" s="32"/>
      <c r="F915" s="32"/>
    </row>
    <row r="916">
      <c r="D916" s="32"/>
      <c r="F916" s="32"/>
    </row>
    <row r="917">
      <c r="D917" s="32"/>
      <c r="F917" s="32"/>
    </row>
    <row r="918">
      <c r="D918" s="32"/>
      <c r="F918" s="32"/>
    </row>
    <row r="919">
      <c r="D919" s="32"/>
      <c r="F919" s="32"/>
    </row>
    <row r="920">
      <c r="D920" s="32"/>
      <c r="F920" s="32"/>
    </row>
    <row r="921">
      <c r="D921" s="32"/>
      <c r="F921" s="32"/>
    </row>
    <row r="922">
      <c r="D922" s="32"/>
      <c r="F922" s="32"/>
    </row>
    <row r="923">
      <c r="D923" s="32"/>
      <c r="F923" s="32"/>
    </row>
    <row r="924">
      <c r="D924" s="32"/>
      <c r="F924" s="32"/>
    </row>
    <row r="925">
      <c r="D925" s="32"/>
      <c r="F925" s="32"/>
    </row>
    <row r="926">
      <c r="D926" s="32"/>
      <c r="F926" s="32"/>
    </row>
    <row r="927">
      <c r="D927" s="32"/>
      <c r="F927" s="32"/>
    </row>
    <row r="928">
      <c r="D928" s="32"/>
      <c r="F928" s="32"/>
    </row>
    <row r="929">
      <c r="D929" s="32"/>
      <c r="F929" s="32"/>
    </row>
    <row r="930">
      <c r="D930" s="32"/>
      <c r="F930" s="32"/>
    </row>
    <row r="931">
      <c r="D931" s="32"/>
      <c r="F931" s="32"/>
    </row>
    <row r="932">
      <c r="D932" s="32"/>
      <c r="F932" s="32"/>
    </row>
    <row r="933">
      <c r="D933" s="32"/>
      <c r="F933" s="32"/>
    </row>
    <row r="934">
      <c r="D934" s="32"/>
      <c r="F934" s="32"/>
    </row>
    <row r="935">
      <c r="D935" s="32"/>
      <c r="F935" s="32"/>
    </row>
    <row r="936">
      <c r="D936" s="32"/>
      <c r="F936" s="32"/>
    </row>
    <row r="937">
      <c r="D937" s="32"/>
      <c r="F937" s="32"/>
    </row>
    <row r="938">
      <c r="D938" s="32"/>
      <c r="F938" s="32"/>
    </row>
    <row r="939">
      <c r="D939" s="32"/>
      <c r="F939" s="32"/>
    </row>
    <row r="940">
      <c r="D940" s="32"/>
      <c r="F940" s="32"/>
    </row>
    <row r="941">
      <c r="D941" s="32"/>
      <c r="F941" s="32"/>
    </row>
    <row r="942">
      <c r="D942" s="32"/>
      <c r="F942" s="32"/>
    </row>
    <row r="943">
      <c r="D943" s="32"/>
      <c r="F943" s="32"/>
    </row>
    <row r="944">
      <c r="D944" s="32"/>
      <c r="F944" s="32"/>
    </row>
    <row r="945">
      <c r="D945" s="32"/>
      <c r="F945" s="32"/>
    </row>
    <row r="946">
      <c r="D946" s="32"/>
      <c r="F946" s="32"/>
    </row>
    <row r="947">
      <c r="D947" s="32"/>
      <c r="F947" s="32"/>
    </row>
    <row r="948">
      <c r="D948" s="32"/>
      <c r="F948" s="32"/>
    </row>
    <row r="949">
      <c r="D949" s="32"/>
      <c r="F949" s="32"/>
    </row>
    <row r="950">
      <c r="D950" s="32"/>
      <c r="F950" s="32"/>
    </row>
    <row r="951">
      <c r="D951" s="32"/>
      <c r="F951" s="32"/>
    </row>
    <row r="952">
      <c r="D952" s="32"/>
      <c r="F952" s="32"/>
    </row>
    <row r="953">
      <c r="D953" s="32"/>
      <c r="F953" s="32"/>
    </row>
    <row r="954">
      <c r="D954" s="32"/>
      <c r="F954" s="32"/>
    </row>
    <row r="955">
      <c r="D955" s="32"/>
      <c r="F955" s="32"/>
    </row>
    <row r="956">
      <c r="D956" s="32"/>
      <c r="F956" s="32"/>
    </row>
    <row r="957">
      <c r="D957" s="32"/>
      <c r="F957" s="32"/>
    </row>
    <row r="958">
      <c r="D958" s="32"/>
      <c r="F958" s="32"/>
    </row>
    <row r="959">
      <c r="D959" s="32"/>
      <c r="F959" s="32"/>
    </row>
    <row r="960">
      <c r="D960" s="32"/>
      <c r="F960" s="32"/>
    </row>
    <row r="961">
      <c r="D961" s="32"/>
      <c r="F961" s="32"/>
    </row>
    <row r="962">
      <c r="D962" s="32"/>
      <c r="F962" s="32"/>
    </row>
    <row r="963">
      <c r="D963" s="32"/>
      <c r="F963" s="32"/>
    </row>
    <row r="964">
      <c r="D964" s="32"/>
      <c r="F964" s="32"/>
    </row>
    <row r="965">
      <c r="D965" s="32"/>
      <c r="F965" s="32"/>
    </row>
    <row r="966">
      <c r="D966" s="32"/>
      <c r="F966" s="32"/>
    </row>
    <row r="967">
      <c r="D967" s="32"/>
      <c r="F967" s="32"/>
    </row>
    <row r="968">
      <c r="D968" s="32"/>
      <c r="F968" s="32"/>
    </row>
    <row r="969">
      <c r="D969" s="32"/>
      <c r="F969" s="32"/>
    </row>
    <row r="970">
      <c r="D970" s="32"/>
      <c r="F970" s="32"/>
    </row>
    <row r="971">
      <c r="D971" s="32"/>
      <c r="F971" s="32"/>
    </row>
    <row r="972">
      <c r="D972" s="32"/>
      <c r="F972" s="32"/>
    </row>
    <row r="973">
      <c r="D973" s="32"/>
      <c r="F973" s="32"/>
    </row>
    <row r="974">
      <c r="D974" s="32"/>
      <c r="F974" s="32"/>
    </row>
    <row r="975">
      <c r="D975" s="32"/>
      <c r="F975" s="32"/>
    </row>
    <row r="976">
      <c r="D976" s="32"/>
      <c r="F976" s="32"/>
    </row>
    <row r="977">
      <c r="D977" s="32"/>
      <c r="F977" s="32"/>
    </row>
    <row r="978">
      <c r="D978" s="32"/>
      <c r="F978" s="32"/>
    </row>
    <row r="979">
      <c r="D979" s="32"/>
      <c r="F979" s="32"/>
    </row>
    <row r="980">
      <c r="D980" s="32"/>
      <c r="F980" s="32"/>
    </row>
    <row r="981">
      <c r="D981" s="32"/>
      <c r="F981" s="32"/>
    </row>
    <row r="982">
      <c r="D982" s="32"/>
      <c r="F982" s="32"/>
    </row>
    <row r="983">
      <c r="D983" s="32"/>
      <c r="F983" s="32"/>
    </row>
    <row r="984">
      <c r="D984" s="32"/>
      <c r="F984" s="32"/>
    </row>
    <row r="985">
      <c r="D985" s="32"/>
      <c r="F985" s="32"/>
    </row>
    <row r="986">
      <c r="D986" s="32"/>
      <c r="F986" s="32"/>
    </row>
    <row r="987">
      <c r="D987" s="32"/>
      <c r="F987" s="32"/>
    </row>
    <row r="988">
      <c r="D988" s="32"/>
      <c r="F988" s="32"/>
    </row>
    <row r="989">
      <c r="D989" s="32"/>
      <c r="F989" s="32"/>
    </row>
    <row r="990">
      <c r="D990" s="32"/>
      <c r="F990" s="32"/>
    </row>
    <row r="991">
      <c r="D991" s="32"/>
      <c r="F991" s="32"/>
    </row>
    <row r="992">
      <c r="D992" s="32"/>
      <c r="F992" s="32"/>
    </row>
    <row r="993">
      <c r="D993" s="32"/>
      <c r="F993" s="32"/>
    </row>
    <row r="994">
      <c r="D994" s="32"/>
      <c r="F994" s="32"/>
    </row>
    <row r="995">
      <c r="D995" s="32"/>
      <c r="F995" s="32"/>
    </row>
    <row r="996">
      <c r="D996" s="32"/>
      <c r="F996" s="32"/>
    </row>
    <row r="997">
      <c r="D997" s="32"/>
      <c r="F997" s="32"/>
    </row>
    <row r="998">
      <c r="D998" s="32"/>
      <c r="F998" s="32"/>
    </row>
    <row r="999">
      <c r="D999" s="32"/>
      <c r="F999" s="32"/>
    </row>
    <row r="1000">
      <c r="D1000" s="32"/>
      <c r="F1000" s="32"/>
    </row>
    <row r="1001">
      <c r="D1001" s="32"/>
      <c r="F1001" s="32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10.38"/>
    <col customWidth="1" min="3" max="3" width="5.38"/>
    <col customWidth="1" min="4" max="4" width="9.5"/>
    <col customWidth="1" min="5" max="5" width="19.75"/>
    <col customWidth="1" min="6" max="6" width="17.0"/>
  </cols>
  <sheetData>
    <row r="1">
      <c r="A1" s="27" t="s">
        <v>2</v>
      </c>
      <c r="B1" s="28" t="s">
        <v>82</v>
      </c>
      <c r="C1" s="29" t="s">
        <v>152</v>
      </c>
      <c r="D1" s="30" t="s">
        <v>153</v>
      </c>
      <c r="E1" s="30" t="s">
        <v>154</v>
      </c>
      <c r="F1" s="30" t="s">
        <v>155</v>
      </c>
    </row>
    <row r="2">
      <c r="A2" s="27" t="s">
        <v>156</v>
      </c>
      <c r="B2" s="28" t="s">
        <v>90</v>
      </c>
      <c r="C2" s="36">
        <v>15.0</v>
      </c>
      <c r="D2" s="36">
        <v>190.0</v>
      </c>
      <c r="E2" s="36">
        <f>ROUND($D2/(1+Efficiencies!$E$2+Efficiencies!$E$3),0)</f>
        <v>152</v>
      </c>
      <c r="F2" s="36">
        <f>ROUND($D2/(1 + Efficiencies!$E$4),0)</f>
        <v>131</v>
      </c>
    </row>
    <row r="3">
      <c r="A3" s="27" t="s">
        <v>156</v>
      </c>
      <c r="B3" s="28" t="s">
        <v>90</v>
      </c>
      <c r="C3" s="36">
        <v>14.0</v>
      </c>
      <c r="D3" s="36">
        <v>170.0</v>
      </c>
      <c r="E3" s="36">
        <f>ROUND($D3/(1+Efficiencies!$E$2+Efficiencies!$E$3),0)</f>
        <v>136</v>
      </c>
      <c r="F3" s="36">
        <f>ROUND($D3/(1 + Efficiencies!$E$4),0)</f>
        <v>117</v>
      </c>
    </row>
    <row r="4">
      <c r="A4" s="27" t="s">
        <v>156</v>
      </c>
      <c r="B4" s="28" t="s">
        <v>90</v>
      </c>
      <c r="C4" s="36">
        <v>13.0</v>
      </c>
      <c r="D4" s="36">
        <v>155.0</v>
      </c>
      <c r="E4" s="36">
        <f>ROUND($D4/(1+Efficiencies!$E$2+Efficiencies!$E$3),0)</f>
        <v>124</v>
      </c>
      <c r="F4" s="36">
        <f>ROUND($D4/(1 + Efficiencies!$E$4),0)</f>
        <v>107</v>
      </c>
    </row>
    <row r="5">
      <c r="A5" s="27" t="s">
        <v>156</v>
      </c>
      <c r="B5" s="28" t="s">
        <v>90</v>
      </c>
      <c r="C5" s="36">
        <v>12.0</v>
      </c>
      <c r="D5" s="36">
        <v>140.0</v>
      </c>
      <c r="E5" s="36">
        <f>ROUND($D5/(1+Efficiencies!$E$2+Efficiencies!$E$3),0)</f>
        <v>112</v>
      </c>
      <c r="F5" s="36">
        <f>ROUND($D5/(1 + Efficiencies!$E$4),0)</f>
        <v>97</v>
      </c>
    </row>
    <row r="6">
      <c r="A6" s="27" t="s">
        <v>156</v>
      </c>
      <c r="B6" s="28" t="s">
        <v>90</v>
      </c>
      <c r="C6" s="36">
        <v>11.0</v>
      </c>
      <c r="D6" s="36">
        <v>125.0</v>
      </c>
      <c r="E6" s="36">
        <f>ROUND($D6/(1+Efficiencies!$E$2+Efficiencies!$E$3),0)</f>
        <v>100</v>
      </c>
      <c r="F6" s="36">
        <f>ROUND($D6/(1 + Efficiencies!$E$4),0)</f>
        <v>86</v>
      </c>
    </row>
    <row r="7">
      <c r="A7" s="27" t="s">
        <v>156</v>
      </c>
      <c r="B7" s="28" t="s">
        <v>90</v>
      </c>
      <c r="C7" s="36">
        <v>10.0</v>
      </c>
      <c r="D7" s="36">
        <v>110.0</v>
      </c>
      <c r="E7" s="36">
        <f>ROUND($D7/(1+Efficiencies!$E$2+Efficiencies!$E$3),0)</f>
        <v>88</v>
      </c>
      <c r="F7" s="36">
        <f>ROUND($D7/(1 + Efficiencies!$E$4),0)</f>
        <v>76</v>
      </c>
    </row>
    <row r="8">
      <c r="A8" s="27" t="s">
        <v>156</v>
      </c>
      <c r="B8" s="28" t="s">
        <v>90</v>
      </c>
      <c r="C8" s="36">
        <v>9.0</v>
      </c>
      <c r="D8" s="36">
        <v>100.0</v>
      </c>
      <c r="E8" s="36">
        <f>ROUND($D8/(1+Efficiencies!$E$2+Efficiencies!$E$3),0)</f>
        <v>80</v>
      </c>
      <c r="F8" s="36">
        <f>ROUND($D8/(1 + Efficiencies!$E$4),0)</f>
        <v>69</v>
      </c>
    </row>
    <row r="9">
      <c r="A9" s="27" t="s">
        <v>156</v>
      </c>
      <c r="B9" s="28" t="s">
        <v>90</v>
      </c>
      <c r="C9" s="36">
        <v>8.0</v>
      </c>
      <c r="D9" s="36">
        <v>90.0</v>
      </c>
      <c r="E9" s="36">
        <f>ROUND($D9/(1+Efficiencies!$E$2+Efficiencies!$E$3),0)</f>
        <v>72</v>
      </c>
      <c r="F9" s="36">
        <f>ROUND($D9/(1 + Efficiencies!$E$4),0)</f>
        <v>62</v>
      </c>
    </row>
    <row r="10">
      <c r="A10" s="27" t="s">
        <v>156</v>
      </c>
      <c r="B10" s="28" t="s">
        <v>90</v>
      </c>
      <c r="C10" s="36">
        <v>7.0</v>
      </c>
      <c r="D10" s="36">
        <v>80.0</v>
      </c>
      <c r="E10" s="36">
        <f>ROUND($D10/(1+Efficiencies!$E$2+Efficiencies!$E$3),0)</f>
        <v>64</v>
      </c>
      <c r="F10" s="36">
        <f>ROUND($D10/(1 + Efficiencies!$E$4),0)</f>
        <v>55</v>
      </c>
    </row>
    <row r="11">
      <c r="A11" s="27" t="s">
        <v>156</v>
      </c>
      <c r="B11" s="28" t="s">
        <v>90</v>
      </c>
      <c r="C11" s="36">
        <v>6.0</v>
      </c>
      <c r="D11" s="36">
        <v>70.0</v>
      </c>
      <c r="E11" s="36">
        <f>ROUND($D11/(1+Efficiencies!$E$2+Efficiencies!$E$3),0)</f>
        <v>56</v>
      </c>
      <c r="F11" s="36">
        <f>ROUND($D11/(1 + Efficiencies!$E$4),0)</f>
        <v>48</v>
      </c>
    </row>
    <row r="12">
      <c r="A12" s="27" t="s">
        <v>156</v>
      </c>
      <c r="B12" s="28" t="s">
        <v>90</v>
      </c>
      <c r="C12" s="36">
        <v>5.0</v>
      </c>
      <c r="D12" s="36">
        <v>65.0</v>
      </c>
      <c r="E12" s="36">
        <f>ROUND($D12/(1+Efficiencies!$E$2+Efficiencies!$E$3),0)</f>
        <v>52</v>
      </c>
      <c r="F12" s="36">
        <f>ROUND($D12/(1 + Efficiencies!$E$4),0)</f>
        <v>45</v>
      </c>
    </row>
    <row r="13">
      <c r="A13" s="27" t="s">
        <v>156</v>
      </c>
      <c r="B13" s="28" t="s">
        <v>90</v>
      </c>
      <c r="C13" s="36">
        <v>4.0</v>
      </c>
      <c r="D13" s="36">
        <v>60.0</v>
      </c>
      <c r="E13" s="36">
        <f>ROUND($D13/(1+Efficiencies!$E$2+Efficiencies!$E$3),0)</f>
        <v>48</v>
      </c>
      <c r="F13" s="36">
        <f>ROUND($D13/(1 + Efficiencies!$E$4),0)</f>
        <v>41</v>
      </c>
    </row>
    <row r="14">
      <c r="A14" s="27" t="s">
        <v>156</v>
      </c>
      <c r="B14" s="28" t="s">
        <v>90</v>
      </c>
      <c r="C14" s="36">
        <v>3.0</v>
      </c>
      <c r="D14" s="36">
        <v>55.0</v>
      </c>
      <c r="E14" s="36">
        <f>ROUND($D14/(1+Efficiencies!$E$2+Efficiencies!$E$3),0)</f>
        <v>44</v>
      </c>
      <c r="F14" s="36">
        <f>ROUND($D14/(1 + Efficiencies!$E$4),0)</f>
        <v>38</v>
      </c>
    </row>
    <row r="15">
      <c r="A15" s="27" t="s">
        <v>156</v>
      </c>
      <c r="B15" s="28" t="s">
        <v>90</v>
      </c>
      <c r="C15" s="36">
        <v>2.0</v>
      </c>
      <c r="D15" s="36">
        <v>50.0</v>
      </c>
      <c r="E15" s="36">
        <f>ROUND($D15/(1+Efficiencies!$E$2+Efficiencies!$E$3),0)</f>
        <v>40</v>
      </c>
      <c r="F15" s="36">
        <f>ROUND($D15/(1 + Efficiencies!$E$4),0)</f>
        <v>34</v>
      </c>
    </row>
    <row r="16">
      <c r="A16" s="27" t="s">
        <v>156</v>
      </c>
      <c r="B16" s="28" t="s">
        <v>90</v>
      </c>
      <c r="C16" s="36">
        <v>1.0</v>
      </c>
      <c r="D16" s="36">
        <v>100.0</v>
      </c>
      <c r="E16" s="36">
        <f>ROUND($D16/(1+Efficiencies!$E$2+Efficiencies!$E$3),0)</f>
        <v>80</v>
      </c>
      <c r="F16" s="36">
        <f>ROUND($D16/(1 + Efficiencies!$E$4),0)</f>
        <v>69</v>
      </c>
    </row>
    <row r="17">
      <c r="A17" s="27" t="s">
        <v>156</v>
      </c>
      <c r="B17" s="28" t="s">
        <v>92</v>
      </c>
      <c r="C17" s="36">
        <v>15.0</v>
      </c>
      <c r="D17" s="36">
        <v>136.0</v>
      </c>
      <c r="E17" s="36">
        <f>ROUND($D17/(1+Efficiencies!$E$2+Efficiencies!$E$3),0)</f>
        <v>109</v>
      </c>
      <c r="F17" s="36">
        <f>ROUND($D17/(1 + Efficiencies!$E$4),0)</f>
        <v>94</v>
      </c>
    </row>
    <row r="18">
      <c r="A18" s="27" t="s">
        <v>156</v>
      </c>
      <c r="B18" s="28" t="s">
        <v>92</v>
      </c>
      <c r="C18" s="36">
        <v>14.0</v>
      </c>
      <c r="D18" s="36">
        <v>121.0</v>
      </c>
      <c r="E18" s="36">
        <f>ROUND($D18/(1+Efficiencies!$E$2+Efficiencies!$E$3),0)</f>
        <v>97</v>
      </c>
      <c r="F18" s="36">
        <f>ROUND($D18/(1 + Efficiencies!$E$4),0)</f>
        <v>83</v>
      </c>
    </row>
    <row r="19">
      <c r="A19" s="27" t="s">
        <v>156</v>
      </c>
      <c r="B19" s="28" t="s">
        <v>92</v>
      </c>
      <c r="C19" s="36">
        <v>13.0</v>
      </c>
      <c r="D19" s="36">
        <v>108.0</v>
      </c>
      <c r="E19" s="36">
        <f>ROUND($D19/(1+Efficiencies!$E$2+Efficiencies!$E$3),0)</f>
        <v>86</v>
      </c>
      <c r="F19" s="36">
        <f>ROUND($D19/(1 + Efficiencies!$E$4),0)</f>
        <v>74</v>
      </c>
    </row>
    <row r="20">
      <c r="A20" s="27" t="s">
        <v>156</v>
      </c>
      <c r="B20" s="28" t="s">
        <v>92</v>
      </c>
      <c r="C20" s="36">
        <v>12.0</v>
      </c>
      <c r="D20" s="36">
        <v>95.0</v>
      </c>
      <c r="E20" s="36">
        <f>ROUND($D20/(1+Efficiencies!$E$2+Efficiencies!$E$3),0)</f>
        <v>76</v>
      </c>
      <c r="F20" s="36">
        <f>ROUND($D20/(1 + Efficiencies!$E$4),0)</f>
        <v>66</v>
      </c>
    </row>
    <row r="21">
      <c r="A21" s="27" t="s">
        <v>156</v>
      </c>
      <c r="B21" s="28" t="s">
        <v>92</v>
      </c>
      <c r="C21" s="36">
        <v>11.0</v>
      </c>
      <c r="D21" s="36">
        <v>84.0</v>
      </c>
      <c r="E21" s="36">
        <f>ROUND($D21/(1+Efficiencies!$E$2+Efficiencies!$E$3),0)</f>
        <v>67</v>
      </c>
      <c r="F21" s="36">
        <f>ROUND($D21/(1 + Efficiencies!$E$4),0)</f>
        <v>58</v>
      </c>
    </row>
    <row r="22">
      <c r="A22" s="27" t="s">
        <v>156</v>
      </c>
      <c r="B22" s="28" t="s">
        <v>92</v>
      </c>
      <c r="C22" s="36">
        <v>10.0</v>
      </c>
      <c r="D22" s="36">
        <v>73.0</v>
      </c>
      <c r="E22" s="36">
        <f>ROUND($D22/(1+Efficiencies!$E$2+Efficiencies!$E$3),0)</f>
        <v>58</v>
      </c>
      <c r="F22" s="36">
        <f>ROUND($D22/(1 + Efficiencies!$E$4),0)</f>
        <v>50</v>
      </c>
    </row>
    <row r="23">
      <c r="A23" s="27" t="s">
        <v>156</v>
      </c>
      <c r="B23" s="28" t="s">
        <v>92</v>
      </c>
      <c r="C23" s="36">
        <v>9.0</v>
      </c>
      <c r="D23" s="36">
        <v>64.0</v>
      </c>
      <c r="E23" s="36">
        <f>ROUND($D23/(1+Efficiencies!$E$2+Efficiencies!$E$3),0)</f>
        <v>51</v>
      </c>
      <c r="F23" s="36">
        <f>ROUND($D23/(1 + Efficiencies!$E$4),0)</f>
        <v>44</v>
      </c>
    </row>
    <row r="24">
      <c r="A24" s="27" t="s">
        <v>156</v>
      </c>
      <c r="B24" s="28" t="s">
        <v>92</v>
      </c>
      <c r="C24" s="36">
        <v>8.0</v>
      </c>
      <c r="D24" s="36">
        <v>55.0</v>
      </c>
      <c r="E24" s="36">
        <f>ROUND($D24/(1+Efficiencies!$E$2+Efficiencies!$E$3),0)</f>
        <v>44</v>
      </c>
      <c r="F24" s="36">
        <f>ROUND($D24/(1 + Efficiencies!$E$4),0)</f>
        <v>38</v>
      </c>
    </row>
    <row r="25">
      <c r="A25" s="27" t="s">
        <v>156</v>
      </c>
      <c r="B25" s="28" t="s">
        <v>92</v>
      </c>
      <c r="C25" s="36">
        <v>7.0</v>
      </c>
      <c r="D25" s="36">
        <v>48.0</v>
      </c>
      <c r="E25" s="36">
        <f>ROUND($D25/(1+Efficiencies!$E$2+Efficiencies!$E$3),0)</f>
        <v>38</v>
      </c>
      <c r="F25" s="36">
        <f>ROUND($D25/(1 + Efficiencies!$E$4),0)</f>
        <v>33</v>
      </c>
    </row>
    <row r="26">
      <c r="A26" s="27" t="s">
        <v>156</v>
      </c>
      <c r="B26" s="28" t="s">
        <v>92</v>
      </c>
      <c r="C26" s="36">
        <v>6.0</v>
      </c>
      <c r="D26" s="36">
        <v>41.0</v>
      </c>
      <c r="E26" s="36">
        <f>ROUND($D26/(1+Efficiencies!$E$2+Efficiencies!$E$3),0)</f>
        <v>33</v>
      </c>
      <c r="F26" s="36">
        <f>ROUND($D26/(1 + Efficiencies!$E$4),0)</f>
        <v>28</v>
      </c>
    </row>
    <row r="27">
      <c r="A27" s="27" t="s">
        <v>156</v>
      </c>
      <c r="B27" s="28" t="s">
        <v>92</v>
      </c>
      <c r="C27" s="36">
        <v>5.0</v>
      </c>
      <c r="D27" s="36">
        <v>36.0</v>
      </c>
      <c r="E27" s="36">
        <f>ROUND($D27/(1+Efficiencies!$E$2+Efficiencies!$E$3),0)</f>
        <v>29</v>
      </c>
      <c r="F27" s="36">
        <f>ROUND($D27/(1 + Efficiencies!$E$4),0)</f>
        <v>25</v>
      </c>
    </row>
    <row r="28">
      <c r="A28" s="27" t="s">
        <v>156</v>
      </c>
      <c r="B28" s="28" t="s">
        <v>92</v>
      </c>
      <c r="C28" s="36">
        <v>4.0</v>
      </c>
      <c r="D28" s="36">
        <v>31.0</v>
      </c>
      <c r="E28" s="36">
        <f>ROUND($D28/(1+Efficiencies!$E$2+Efficiencies!$E$3),0)</f>
        <v>25</v>
      </c>
      <c r="F28" s="36">
        <f>ROUND($D28/(1 + Efficiencies!$E$4),0)</f>
        <v>21</v>
      </c>
    </row>
    <row r="29">
      <c r="A29" s="27" t="s">
        <v>156</v>
      </c>
      <c r="B29" s="28" t="s">
        <v>92</v>
      </c>
      <c r="C29" s="36">
        <v>3.0</v>
      </c>
      <c r="D29" s="36">
        <v>28.0</v>
      </c>
      <c r="E29" s="36">
        <f>ROUND($D29/(1+Efficiencies!$E$2+Efficiencies!$E$3),0)</f>
        <v>22</v>
      </c>
      <c r="F29" s="36">
        <f>ROUND($D29/(1 + Efficiencies!$E$4),0)</f>
        <v>19</v>
      </c>
    </row>
    <row r="30">
      <c r="A30" s="27" t="s">
        <v>156</v>
      </c>
      <c r="B30" s="28" t="s">
        <v>92</v>
      </c>
      <c r="C30" s="36">
        <v>2.0</v>
      </c>
      <c r="D30" s="36">
        <v>25.0</v>
      </c>
      <c r="E30" s="36">
        <f>ROUND($D30/(1+Efficiencies!$E$2+Efficiencies!$E$3),0)</f>
        <v>20</v>
      </c>
      <c r="F30" s="36">
        <f>ROUND($D30/(1 + Efficiencies!$E$4),0)</f>
        <v>17</v>
      </c>
    </row>
    <row r="31">
      <c r="A31" s="27" t="s">
        <v>156</v>
      </c>
      <c r="B31" s="28" t="s">
        <v>92</v>
      </c>
      <c r="C31" s="36">
        <v>1.0</v>
      </c>
      <c r="D31" s="36">
        <v>50.0</v>
      </c>
      <c r="E31" s="36">
        <f>ROUND($D31/(1+Efficiencies!$E$2+Efficiencies!$E$3),0)</f>
        <v>40</v>
      </c>
      <c r="F31" s="36">
        <f>ROUND($D31/(1 + Efficiencies!$E$4),0)</f>
        <v>34</v>
      </c>
    </row>
    <row r="32">
      <c r="A32" s="27" t="s">
        <v>156</v>
      </c>
      <c r="B32" s="28" t="s">
        <v>94</v>
      </c>
      <c r="C32" s="36">
        <v>15.0</v>
      </c>
      <c r="D32" s="36">
        <v>80.0</v>
      </c>
      <c r="E32" s="36">
        <f>ROUND($D32/(1+Efficiencies!$E$2+Efficiencies!$E$3),0)</f>
        <v>64</v>
      </c>
      <c r="F32" s="36">
        <f>ROUND($D32/(1 + Efficiencies!$E$4),0)</f>
        <v>55</v>
      </c>
    </row>
    <row r="33">
      <c r="A33" s="27" t="s">
        <v>156</v>
      </c>
      <c r="B33" s="28" t="s">
        <v>94</v>
      </c>
      <c r="C33" s="36">
        <v>14.0</v>
      </c>
      <c r="D33" s="36">
        <v>70.0</v>
      </c>
      <c r="E33" s="36">
        <f>ROUND($D33/(1+Efficiencies!$E$2+Efficiencies!$E$3),0)</f>
        <v>56</v>
      </c>
      <c r="F33" s="36">
        <f>ROUND($D33/(1 + Efficiencies!$E$4),0)</f>
        <v>48</v>
      </c>
    </row>
    <row r="34">
      <c r="A34" s="27" t="s">
        <v>156</v>
      </c>
      <c r="B34" s="28" t="s">
        <v>94</v>
      </c>
      <c r="C34" s="36">
        <v>13.0</v>
      </c>
      <c r="D34" s="36">
        <v>62.0</v>
      </c>
      <c r="E34" s="36">
        <f>ROUND($D34/(1+Efficiencies!$E$2+Efficiencies!$E$3),0)</f>
        <v>50</v>
      </c>
      <c r="F34" s="36">
        <f>ROUND($D34/(1 + Efficiencies!$E$4),0)</f>
        <v>43</v>
      </c>
    </row>
    <row r="35">
      <c r="A35" s="27" t="s">
        <v>156</v>
      </c>
      <c r="B35" s="28" t="s">
        <v>94</v>
      </c>
      <c r="C35" s="36">
        <v>12.0</v>
      </c>
      <c r="D35" s="36">
        <v>55.0</v>
      </c>
      <c r="E35" s="36">
        <f>ROUND($D35/(1+Efficiencies!$E$2+Efficiencies!$E$3),0)</f>
        <v>44</v>
      </c>
      <c r="F35" s="36">
        <f>ROUND($D35/(1 + Efficiencies!$E$4),0)</f>
        <v>38</v>
      </c>
    </row>
    <row r="36">
      <c r="A36" s="27" t="s">
        <v>156</v>
      </c>
      <c r="B36" s="28" t="s">
        <v>94</v>
      </c>
      <c r="C36" s="36">
        <v>11.0</v>
      </c>
      <c r="D36" s="36">
        <v>49.0</v>
      </c>
      <c r="E36" s="36">
        <f>ROUND($D36/(1+Efficiencies!$E$2+Efficiencies!$E$3),0)</f>
        <v>39</v>
      </c>
      <c r="F36" s="36">
        <f>ROUND($D36/(1 + Efficiencies!$E$4),0)</f>
        <v>34</v>
      </c>
    </row>
    <row r="37">
      <c r="A37" s="27" t="s">
        <v>156</v>
      </c>
      <c r="B37" s="28" t="s">
        <v>94</v>
      </c>
      <c r="C37" s="36">
        <v>10.0</v>
      </c>
      <c r="D37" s="36">
        <v>43.0</v>
      </c>
      <c r="E37" s="36">
        <f>ROUND($D37/(1+Efficiencies!$E$2+Efficiencies!$E$3),0)</f>
        <v>34</v>
      </c>
      <c r="F37" s="36">
        <f>ROUND($D37/(1 + Efficiencies!$E$4),0)</f>
        <v>30</v>
      </c>
    </row>
    <row r="38">
      <c r="A38" s="27" t="s">
        <v>156</v>
      </c>
      <c r="B38" s="28" t="s">
        <v>94</v>
      </c>
      <c r="C38" s="36">
        <v>9.0</v>
      </c>
      <c r="D38" s="36">
        <v>38.0</v>
      </c>
      <c r="E38" s="36">
        <f>ROUND($D38/(1+Efficiencies!$E$2+Efficiencies!$E$3),0)</f>
        <v>30</v>
      </c>
      <c r="F38" s="36">
        <f>ROUND($D38/(1 + Efficiencies!$E$4),0)</f>
        <v>26</v>
      </c>
    </row>
    <row r="39">
      <c r="A39" s="27" t="s">
        <v>156</v>
      </c>
      <c r="B39" s="28" t="s">
        <v>94</v>
      </c>
      <c r="C39" s="36">
        <v>8.0</v>
      </c>
      <c r="D39" s="36">
        <v>33.0</v>
      </c>
      <c r="E39" s="36">
        <f>ROUND($D39/(1+Efficiencies!$E$2+Efficiencies!$E$3),0)</f>
        <v>26</v>
      </c>
      <c r="F39" s="36">
        <f>ROUND($D39/(1 + Efficiencies!$E$4),0)</f>
        <v>23</v>
      </c>
    </row>
    <row r="40">
      <c r="A40" s="27" t="s">
        <v>156</v>
      </c>
      <c r="B40" s="28" t="s">
        <v>94</v>
      </c>
      <c r="C40" s="36">
        <v>7.0</v>
      </c>
      <c r="D40" s="36">
        <v>29.0</v>
      </c>
      <c r="E40" s="36">
        <f>ROUND($D40/(1+Efficiencies!$E$2+Efficiencies!$E$3),0)</f>
        <v>23</v>
      </c>
      <c r="F40" s="36">
        <f>ROUND($D40/(1 + Efficiencies!$E$4),0)</f>
        <v>20</v>
      </c>
    </row>
    <row r="41">
      <c r="A41" s="27" t="s">
        <v>156</v>
      </c>
      <c r="B41" s="28" t="s">
        <v>94</v>
      </c>
      <c r="C41" s="36">
        <v>6.0</v>
      </c>
      <c r="D41" s="36">
        <v>25.0</v>
      </c>
      <c r="E41" s="36">
        <f>ROUND($D41/(1+Efficiencies!$E$2+Efficiencies!$E$3),0)</f>
        <v>20</v>
      </c>
      <c r="F41" s="36">
        <f>ROUND($D41/(1 + Efficiencies!$E$4),0)</f>
        <v>17</v>
      </c>
    </row>
    <row r="42">
      <c r="A42" s="27" t="s">
        <v>156</v>
      </c>
      <c r="B42" s="28" t="s">
        <v>94</v>
      </c>
      <c r="C42" s="36">
        <v>5.0</v>
      </c>
      <c r="D42" s="36">
        <v>22.0</v>
      </c>
      <c r="E42" s="36">
        <f>ROUND($D42/(1+Efficiencies!$E$2+Efficiencies!$E$3),0)</f>
        <v>18</v>
      </c>
      <c r="F42" s="36">
        <f>ROUND($D42/(1 + Efficiencies!$E$4),0)</f>
        <v>15</v>
      </c>
    </row>
    <row r="43">
      <c r="A43" s="27" t="s">
        <v>156</v>
      </c>
      <c r="B43" s="28" t="s">
        <v>94</v>
      </c>
      <c r="C43" s="36">
        <v>4.0</v>
      </c>
      <c r="D43" s="36">
        <v>19.0</v>
      </c>
      <c r="E43" s="36">
        <f>ROUND($D43/(1+Efficiencies!$E$2+Efficiencies!$E$3),0)</f>
        <v>15</v>
      </c>
      <c r="F43" s="36">
        <f>ROUND($D43/(1 + Efficiencies!$E$4),0)</f>
        <v>13</v>
      </c>
    </row>
    <row r="44">
      <c r="A44" s="27" t="s">
        <v>156</v>
      </c>
      <c r="B44" s="28" t="s">
        <v>94</v>
      </c>
      <c r="C44" s="36">
        <v>3.0</v>
      </c>
      <c r="D44" s="36">
        <v>17.0</v>
      </c>
      <c r="E44" s="36">
        <f>ROUND($D44/(1+Efficiencies!$E$2+Efficiencies!$E$3),0)</f>
        <v>14</v>
      </c>
      <c r="F44" s="36">
        <f>ROUND($D44/(1 + Efficiencies!$E$4),0)</f>
        <v>12</v>
      </c>
    </row>
    <row r="45">
      <c r="A45" s="27" t="s">
        <v>156</v>
      </c>
      <c r="B45" s="28" t="s">
        <v>94</v>
      </c>
      <c r="C45" s="36">
        <v>2.0</v>
      </c>
      <c r="D45" s="36">
        <v>15.0</v>
      </c>
      <c r="E45" s="36">
        <f>ROUND($D45/(1+Efficiencies!$E$2+Efficiencies!$E$3),0)</f>
        <v>12</v>
      </c>
      <c r="F45" s="36">
        <f>ROUND($D45/(1 + Efficiencies!$E$4),0)</f>
        <v>10</v>
      </c>
    </row>
    <row r="46">
      <c r="A46" s="27" t="s">
        <v>156</v>
      </c>
      <c r="B46" s="28" t="s">
        <v>94</v>
      </c>
      <c r="C46" s="36">
        <v>1.0</v>
      </c>
      <c r="D46" s="36">
        <v>30.0</v>
      </c>
      <c r="E46" s="36">
        <f>ROUND($D46/(1+Efficiencies!$E$2+Efficiencies!$E$3),0)</f>
        <v>24</v>
      </c>
      <c r="F46" s="36">
        <f>ROUND($D46/(1 + Efficiencies!$E$4),0)</f>
        <v>21</v>
      </c>
    </row>
    <row r="47">
      <c r="A47" s="25" t="s">
        <v>118</v>
      </c>
      <c r="B47" s="28" t="s">
        <v>90</v>
      </c>
      <c r="C47" s="36">
        <v>8.0</v>
      </c>
      <c r="D47" s="36">
        <v>100.0</v>
      </c>
      <c r="E47" s="36">
        <f>ROUND($D47/(1+Efficiencies!$E$2+Efficiencies!$E$3),0)</f>
        <v>80</v>
      </c>
      <c r="F47" s="36">
        <f>ROUND($D47/(1 + Efficiencies!$E$4),0)</f>
        <v>69</v>
      </c>
    </row>
    <row r="48">
      <c r="A48" s="25" t="s">
        <v>118</v>
      </c>
      <c r="B48" s="28" t="s">
        <v>90</v>
      </c>
      <c r="C48" s="36">
        <v>7.0</v>
      </c>
      <c r="D48" s="36">
        <v>85.0</v>
      </c>
      <c r="E48" s="36">
        <f>ROUND($D48/(1+Efficiencies!$E$2+Efficiencies!$E$3),0)</f>
        <v>68</v>
      </c>
      <c r="F48" s="36">
        <f>ROUND($D48/(1 + Efficiencies!$E$4),0)</f>
        <v>59</v>
      </c>
    </row>
    <row r="49">
      <c r="A49" s="25" t="s">
        <v>118</v>
      </c>
      <c r="B49" s="28" t="s">
        <v>90</v>
      </c>
      <c r="C49" s="36">
        <v>6.0</v>
      </c>
      <c r="D49" s="36">
        <v>75.0</v>
      </c>
      <c r="E49" s="36">
        <f>ROUND($D49/(1+Efficiencies!$E$2+Efficiencies!$E$3),0)</f>
        <v>60</v>
      </c>
      <c r="F49" s="36">
        <f>ROUND($D49/(1 + Efficiencies!$E$4),0)</f>
        <v>52</v>
      </c>
    </row>
    <row r="50">
      <c r="A50" s="25" t="s">
        <v>118</v>
      </c>
      <c r="B50" s="28" t="s">
        <v>90</v>
      </c>
      <c r="C50" s="36">
        <v>5.0</v>
      </c>
      <c r="D50" s="36">
        <v>70.0</v>
      </c>
      <c r="E50" s="36">
        <f>ROUND($D50/(1+Efficiencies!$E$2+Efficiencies!$E$3),0)</f>
        <v>56</v>
      </c>
      <c r="F50" s="36">
        <f>ROUND($D50/(1 + Efficiencies!$E$4),0)</f>
        <v>48</v>
      </c>
    </row>
    <row r="51">
      <c r="A51" s="25" t="s">
        <v>118</v>
      </c>
      <c r="B51" s="28" t="s">
        <v>90</v>
      </c>
      <c r="C51" s="36">
        <v>4.0</v>
      </c>
      <c r="D51" s="36">
        <v>55.0</v>
      </c>
      <c r="E51" s="36">
        <f>ROUND($D51/(1+Efficiencies!$E$2+Efficiencies!$E$3),0)</f>
        <v>44</v>
      </c>
      <c r="F51" s="36">
        <f>ROUND($D51/(1 + Efficiencies!$E$4),0)</f>
        <v>38</v>
      </c>
    </row>
    <row r="52">
      <c r="A52" s="25" t="s">
        <v>118</v>
      </c>
      <c r="B52" s="28" t="s">
        <v>90</v>
      </c>
      <c r="C52" s="36">
        <v>3.0</v>
      </c>
      <c r="D52" s="36">
        <v>45.0</v>
      </c>
      <c r="E52" s="36">
        <f>ROUND($D52/(1+Efficiencies!$E$2+Efficiencies!$E$3),0)</f>
        <v>36</v>
      </c>
      <c r="F52" s="36">
        <f>ROUND($D52/(1 + Efficiencies!$E$4),0)</f>
        <v>31</v>
      </c>
    </row>
    <row r="53">
      <c r="A53" s="25" t="s">
        <v>118</v>
      </c>
      <c r="B53" s="28" t="s">
        <v>90</v>
      </c>
      <c r="C53" s="36">
        <v>2.0</v>
      </c>
      <c r="D53" s="36">
        <v>40.0</v>
      </c>
      <c r="E53" s="36">
        <f>ROUND($D53/(1+Efficiencies!$E$2+Efficiencies!$E$3),0)</f>
        <v>32</v>
      </c>
      <c r="F53" s="36">
        <f>ROUND($D53/(1 + Efficiencies!$E$4),0)</f>
        <v>28</v>
      </c>
    </row>
    <row r="54">
      <c r="A54" s="25" t="s">
        <v>118</v>
      </c>
      <c r="B54" s="28" t="s">
        <v>90</v>
      </c>
      <c r="C54" s="36">
        <v>1.0</v>
      </c>
      <c r="D54" s="36">
        <v>80.0</v>
      </c>
      <c r="E54" s="36">
        <f>ROUND($D54/(1+Efficiencies!$E$2+Efficiencies!$E$3),0)</f>
        <v>64</v>
      </c>
      <c r="F54" s="36">
        <f>ROUND($D54/(1 + Efficiencies!$E$4),0)</f>
        <v>55</v>
      </c>
    </row>
    <row r="55">
      <c r="A55" s="25" t="s">
        <v>118</v>
      </c>
      <c r="B55" s="28" t="s">
        <v>92</v>
      </c>
      <c r="C55" s="36">
        <v>8.0</v>
      </c>
      <c r="D55" s="36">
        <v>65.0</v>
      </c>
      <c r="E55" s="36">
        <f>ROUND($D55/(1+Efficiencies!$E$2+Efficiencies!$E$3),0)</f>
        <v>52</v>
      </c>
      <c r="F55" s="36">
        <f>ROUND($D55/(1 + Efficiencies!$E$4),0)</f>
        <v>45</v>
      </c>
    </row>
    <row r="56">
      <c r="A56" s="25" t="s">
        <v>118</v>
      </c>
      <c r="B56" s="28" t="s">
        <v>92</v>
      </c>
      <c r="C56" s="36">
        <v>7.0</v>
      </c>
      <c r="D56" s="36">
        <v>60.0</v>
      </c>
      <c r="E56" s="36">
        <f>ROUND($D56/(1+Efficiencies!$E$2+Efficiencies!$E$3),0)</f>
        <v>48</v>
      </c>
      <c r="F56" s="36">
        <f>ROUND($D56/(1 + Efficiencies!$E$4),0)</f>
        <v>41</v>
      </c>
    </row>
    <row r="57">
      <c r="A57" s="25" t="s">
        <v>118</v>
      </c>
      <c r="B57" s="28" t="s">
        <v>92</v>
      </c>
      <c r="C57" s="36">
        <v>6.0</v>
      </c>
      <c r="D57" s="36">
        <v>55.0</v>
      </c>
      <c r="E57" s="36">
        <f>ROUND($D57/(1+Efficiencies!$E$2+Efficiencies!$E$3),0)</f>
        <v>44</v>
      </c>
      <c r="F57" s="36">
        <f>ROUND($D57/(1 + Efficiencies!$E$4),0)</f>
        <v>38</v>
      </c>
    </row>
    <row r="58">
      <c r="A58" s="25" t="s">
        <v>118</v>
      </c>
      <c r="B58" s="28" t="s">
        <v>92</v>
      </c>
      <c r="C58" s="36">
        <v>5.0</v>
      </c>
      <c r="D58" s="36">
        <v>50.0</v>
      </c>
      <c r="E58" s="36">
        <f>ROUND($D58/(1+Efficiencies!$E$2+Efficiencies!$E$3),0)</f>
        <v>40</v>
      </c>
      <c r="F58" s="36">
        <f>ROUND($D58/(1 + Efficiencies!$E$4),0)</f>
        <v>34</v>
      </c>
    </row>
    <row r="59">
      <c r="A59" s="25" t="s">
        <v>118</v>
      </c>
      <c r="B59" s="28" t="s">
        <v>92</v>
      </c>
      <c r="C59" s="36">
        <v>4.0</v>
      </c>
      <c r="D59" s="36">
        <v>41.0</v>
      </c>
      <c r="E59" s="36">
        <f>ROUND($D59/(1+Efficiencies!$E$2+Efficiencies!$E$3),0)</f>
        <v>33</v>
      </c>
      <c r="F59" s="36">
        <f>ROUND($D59/(1 + Efficiencies!$E$4),0)</f>
        <v>28</v>
      </c>
    </row>
    <row r="60">
      <c r="A60" s="25" t="s">
        <v>118</v>
      </c>
      <c r="B60" s="28" t="s">
        <v>92</v>
      </c>
      <c r="C60" s="36">
        <v>3.0</v>
      </c>
      <c r="D60" s="36">
        <v>38.0</v>
      </c>
      <c r="E60" s="36">
        <f>ROUND($D60/(1+Efficiencies!$E$2+Efficiencies!$E$3),0)</f>
        <v>30</v>
      </c>
      <c r="F60" s="36">
        <f>ROUND($D60/(1 + Efficiencies!$E$4),0)</f>
        <v>26</v>
      </c>
    </row>
    <row r="61">
      <c r="A61" s="25" t="s">
        <v>118</v>
      </c>
      <c r="B61" s="28" t="s">
        <v>92</v>
      </c>
      <c r="C61" s="36">
        <v>2.0</v>
      </c>
      <c r="D61" s="36">
        <v>35.0</v>
      </c>
      <c r="E61" s="36">
        <f>ROUND($D61/(1+Efficiencies!$E$2+Efficiencies!$E$3),0)</f>
        <v>28</v>
      </c>
      <c r="F61" s="36">
        <f>ROUND($D61/(1 + Efficiencies!$E$4),0)</f>
        <v>24</v>
      </c>
    </row>
    <row r="62">
      <c r="A62" s="25" t="s">
        <v>118</v>
      </c>
      <c r="B62" s="28" t="s">
        <v>92</v>
      </c>
      <c r="C62" s="36">
        <v>1.0</v>
      </c>
      <c r="D62" s="36">
        <v>55.0</v>
      </c>
      <c r="E62" s="36">
        <f>ROUND($D62/(1+Efficiencies!$E$2+Efficiencies!$E$3),0)</f>
        <v>44</v>
      </c>
      <c r="F62" s="36">
        <f>ROUND($D62/(1 + Efficiencies!$E$4),0)</f>
        <v>38</v>
      </c>
    </row>
    <row r="63">
      <c r="A63" s="25" t="s">
        <v>118</v>
      </c>
      <c r="B63" s="28" t="s">
        <v>94</v>
      </c>
      <c r="C63" s="36">
        <v>8.0</v>
      </c>
      <c r="D63" s="36">
        <v>60.0</v>
      </c>
      <c r="E63" s="36">
        <f>ROUND($D63/(1+Efficiencies!$E$2+Efficiencies!$E$3),0)</f>
        <v>48</v>
      </c>
      <c r="F63" s="36">
        <f>ROUND($D63/(1 + Efficiencies!$E$4),0)</f>
        <v>41</v>
      </c>
    </row>
    <row r="64">
      <c r="A64" s="25" t="s">
        <v>118</v>
      </c>
      <c r="B64" s="28" t="s">
        <v>94</v>
      </c>
      <c r="C64" s="36">
        <v>7.0</v>
      </c>
      <c r="D64" s="36">
        <v>56.0</v>
      </c>
      <c r="E64" s="36">
        <f>ROUND($D64/(1+Efficiencies!$E$2+Efficiencies!$E$3),0)</f>
        <v>45</v>
      </c>
      <c r="F64" s="36">
        <f>ROUND($D64/(1 + Efficiencies!$E$4),0)</f>
        <v>39</v>
      </c>
    </row>
    <row r="65">
      <c r="A65" s="25" t="s">
        <v>118</v>
      </c>
      <c r="B65" s="28" t="s">
        <v>94</v>
      </c>
      <c r="C65" s="36">
        <v>6.0</v>
      </c>
      <c r="D65" s="36">
        <v>52.0</v>
      </c>
      <c r="E65" s="36">
        <f>ROUND($D65/(1+Efficiencies!$E$2+Efficiencies!$E$3),0)</f>
        <v>42</v>
      </c>
      <c r="F65" s="36">
        <f>ROUND($D65/(1 + Efficiencies!$E$4),0)</f>
        <v>36</v>
      </c>
    </row>
    <row r="66">
      <c r="A66" s="25" t="s">
        <v>118</v>
      </c>
      <c r="B66" s="28" t="s">
        <v>94</v>
      </c>
      <c r="C66" s="36">
        <v>5.0</v>
      </c>
      <c r="D66" s="36">
        <v>48.0</v>
      </c>
      <c r="E66" s="36">
        <f>ROUND($D66/(1+Efficiencies!$E$2+Efficiencies!$E$3),0)</f>
        <v>38</v>
      </c>
      <c r="F66" s="36">
        <f>ROUND($D66/(1 + Efficiencies!$E$4),0)</f>
        <v>33</v>
      </c>
    </row>
    <row r="67">
      <c r="A67" s="25" t="s">
        <v>118</v>
      </c>
      <c r="B67" s="28" t="s">
        <v>94</v>
      </c>
      <c r="C67" s="36">
        <v>4.0</v>
      </c>
      <c r="D67" s="36">
        <v>40.0</v>
      </c>
      <c r="E67" s="36">
        <f>ROUND($D67/(1+Efficiencies!$E$2+Efficiencies!$E$3),0)</f>
        <v>32</v>
      </c>
      <c r="F67" s="36">
        <f>ROUND($D67/(1 + Efficiencies!$E$4),0)</f>
        <v>28</v>
      </c>
    </row>
    <row r="68">
      <c r="A68" s="25" t="s">
        <v>118</v>
      </c>
      <c r="B68" s="28" t="s">
        <v>94</v>
      </c>
      <c r="C68" s="36">
        <v>3.0</v>
      </c>
      <c r="D68" s="36">
        <v>37.0</v>
      </c>
      <c r="E68" s="36">
        <f>ROUND($D68/(1+Efficiencies!$E$2+Efficiencies!$E$3),0)</f>
        <v>30</v>
      </c>
      <c r="F68" s="36">
        <f>ROUND($D68/(1 + Efficiencies!$E$4),0)</f>
        <v>26</v>
      </c>
    </row>
    <row r="69">
      <c r="A69" s="25" t="s">
        <v>118</v>
      </c>
      <c r="B69" s="28" t="s">
        <v>94</v>
      </c>
      <c r="C69" s="36">
        <v>2.0</v>
      </c>
      <c r="D69" s="36">
        <v>34.0</v>
      </c>
      <c r="E69" s="36">
        <f>ROUND($D69/(1+Efficiencies!$E$2+Efficiencies!$E$3),0)</f>
        <v>27</v>
      </c>
      <c r="F69" s="36">
        <f>ROUND($D69/(1 + Efficiencies!$E$4),0)</f>
        <v>23</v>
      </c>
    </row>
    <row r="70">
      <c r="A70" s="25" t="s">
        <v>118</v>
      </c>
      <c r="B70" s="28" t="s">
        <v>94</v>
      </c>
      <c r="C70" s="36">
        <v>1.0</v>
      </c>
      <c r="D70" s="36">
        <v>30.0</v>
      </c>
      <c r="E70" s="36">
        <f>ROUND($D70/(1+Efficiencies!$E$2+Efficiencies!$E$3),0)</f>
        <v>24</v>
      </c>
      <c r="F70" s="36">
        <f>ROUND($D70/(1 + Efficiencies!$E$4),0)</f>
        <v>21</v>
      </c>
    </row>
    <row r="71">
      <c r="A71" s="25" t="s">
        <v>124</v>
      </c>
      <c r="B71" s="28" t="s">
        <v>90</v>
      </c>
      <c r="C71" s="36">
        <v>12.0</v>
      </c>
      <c r="D71" s="36">
        <v>106.0</v>
      </c>
      <c r="E71" s="36">
        <f>ROUND($D71/(1+Efficiencies!$E$2+Efficiencies!$E$3),0)</f>
        <v>85</v>
      </c>
      <c r="F71" s="36">
        <f>ROUND($D71/(1 + Efficiencies!$E$4),0)</f>
        <v>73</v>
      </c>
    </row>
    <row r="72">
      <c r="A72" s="25" t="s">
        <v>124</v>
      </c>
      <c r="B72" s="28" t="s">
        <v>90</v>
      </c>
      <c r="C72" s="36">
        <v>11.0</v>
      </c>
      <c r="D72" s="36">
        <v>76.0</v>
      </c>
      <c r="E72" s="36">
        <f>ROUND($D72/(1+Efficiencies!$E$2+Efficiencies!$E$3),0)</f>
        <v>61</v>
      </c>
      <c r="F72" s="36">
        <f>ROUND($D72/(1 + Efficiencies!$E$4),0)</f>
        <v>52</v>
      </c>
    </row>
    <row r="73">
      <c r="A73" s="25" t="s">
        <v>124</v>
      </c>
      <c r="B73" s="28" t="s">
        <v>90</v>
      </c>
      <c r="C73" s="36">
        <v>10.0</v>
      </c>
      <c r="D73" s="36">
        <v>54.0</v>
      </c>
      <c r="E73" s="36">
        <f>ROUND($D73/(1+Efficiencies!$E$2+Efficiencies!$E$3),0)</f>
        <v>43</v>
      </c>
      <c r="F73" s="36">
        <f>ROUND($D73/(1 + Efficiencies!$E$4),0)</f>
        <v>37</v>
      </c>
    </row>
    <row r="74">
      <c r="A74" s="25" t="s">
        <v>124</v>
      </c>
      <c r="B74" s="28" t="s">
        <v>90</v>
      </c>
      <c r="C74" s="36">
        <v>9.0</v>
      </c>
      <c r="D74" s="36">
        <v>36.0</v>
      </c>
      <c r="E74" s="36">
        <f>ROUND($D74/(1+Efficiencies!$E$2+Efficiencies!$E$3),0)</f>
        <v>29</v>
      </c>
      <c r="F74" s="36">
        <f>ROUND($D74/(1 + Efficiencies!$E$4),0)</f>
        <v>25</v>
      </c>
    </row>
    <row r="75">
      <c r="A75" s="25" t="s">
        <v>124</v>
      </c>
      <c r="B75" s="28" t="s">
        <v>90</v>
      </c>
      <c r="C75" s="36">
        <v>8.0</v>
      </c>
      <c r="D75" s="36">
        <v>86.0</v>
      </c>
      <c r="E75" s="36">
        <f>ROUND($D75/(1+Efficiencies!$E$2+Efficiencies!$E$3),0)</f>
        <v>69</v>
      </c>
      <c r="F75" s="36">
        <f>ROUND($D75/(1 + Efficiencies!$E$4),0)</f>
        <v>59</v>
      </c>
    </row>
    <row r="76">
      <c r="A76" s="25" t="s">
        <v>124</v>
      </c>
      <c r="B76" s="28" t="s">
        <v>90</v>
      </c>
      <c r="C76" s="36">
        <v>7.0</v>
      </c>
      <c r="D76" s="36">
        <v>78.0</v>
      </c>
      <c r="E76" s="36">
        <f>ROUND($D76/(1+Efficiencies!$E$2+Efficiencies!$E$3),0)</f>
        <v>62</v>
      </c>
      <c r="F76" s="36">
        <f>ROUND($D76/(1 + Efficiencies!$E$4),0)</f>
        <v>54</v>
      </c>
    </row>
    <row r="77">
      <c r="A77" s="25" t="s">
        <v>124</v>
      </c>
      <c r="B77" s="28" t="s">
        <v>90</v>
      </c>
      <c r="C77" s="36">
        <v>6.0</v>
      </c>
      <c r="D77" s="36">
        <v>71.0</v>
      </c>
      <c r="E77" s="36">
        <f>ROUND($D77/(1+Efficiencies!$E$2+Efficiencies!$E$3),0)</f>
        <v>57</v>
      </c>
      <c r="F77" s="36">
        <f>ROUND($D77/(1 + Efficiencies!$E$4),0)</f>
        <v>49</v>
      </c>
    </row>
    <row r="78">
      <c r="A78" s="25" t="s">
        <v>124</v>
      </c>
      <c r="B78" s="28" t="s">
        <v>90</v>
      </c>
      <c r="C78" s="36">
        <v>5.0</v>
      </c>
      <c r="D78" s="36">
        <v>63.0</v>
      </c>
      <c r="E78" s="36">
        <f>ROUND($D78/(1+Efficiencies!$E$2+Efficiencies!$E$3),0)</f>
        <v>50</v>
      </c>
      <c r="F78" s="36">
        <f>ROUND($D78/(1 + Efficiencies!$E$4),0)</f>
        <v>43</v>
      </c>
    </row>
    <row r="79">
      <c r="A79" s="25" t="s">
        <v>124</v>
      </c>
      <c r="B79" s="28" t="s">
        <v>90</v>
      </c>
      <c r="C79" s="36">
        <v>4.0</v>
      </c>
      <c r="D79" s="36">
        <v>53.0</v>
      </c>
      <c r="E79" s="36">
        <f>ROUND($D79/(1+Efficiencies!$E$2+Efficiencies!$E$3),0)</f>
        <v>42</v>
      </c>
      <c r="F79" s="36">
        <f>ROUND($D79/(1 + Efficiencies!$E$4),0)</f>
        <v>37</v>
      </c>
    </row>
    <row r="80">
      <c r="A80" s="25" t="s">
        <v>124</v>
      </c>
      <c r="B80" s="28" t="s">
        <v>90</v>
      </c>
      <c r="C80" s="36">
        <v>3.0</v>
      </c>
      <c r="D80" s="36">
        <v>44.0</v>
      </c>
      <c r="E80" s="36">
        <f>ROUND($D80/(1+Efficiencies!$E$2+Efficiencies!$E$3),0)</f>
        <v>35</v>
      </c>
      <c r="F80" s="36">
        <f>ROUND($D80/(1 + Efficiencies!$E$4),0)</f>
        <v>30</v>
      </c>
    </row>
    <row r="81">
      <c r="A81" s="25" t="s">
        <v>124</v>
      </c>
      <c r="B81" s="28" t="s">
        <v>90</v>
      </c>
      <c r="C81" s="36">
        <v>2.0</v>
      </c>
      <c r="D81" s="36">
        <v>36.0</v>
      </c>
      <c r="E81" s="36">
        <f>ROUND($D81/(1+Efficiencies!$E$2+Efficiencies!$E$3),0)</f>
        <v>29</v>
      </c>
      <c r="F81" s="36">
        <f>ROUND($D81/(1 + Efficiencies!$E$4),0)</f>
        <v>25</v>
      </c>
    </row>
    <row r="82">
      <c r="A82" s="25" t="s">
        <v>124</v>
      </c>
      <c r="B82" s="28" t="s">
        <v>90</v>
      </c>
      <c r="C82" s="36">
        <v>1.0</v>
      </c>
      <c r="D82" s="36">
        <v>80.0</v>
      </c>
      <c r="E82" s="36">
        <f>ROUND($D82/(1+Efficiencies!$E$2+Efficiencies!$E$3),0)</f>
        <v>64</v>
      </c>
      <c r="F82" s="36">
        <f>ROUND($D82/(1 + Efficiencies!$E$4),0)</f>
        <v>55</v>
      </c>
      <c r="I82" s="25" t="s">
        <v>157</v>
      </c>
    </row>
    <row r="83">
      <c r="A83" s="25" t="s">
        <v>124</v>
      </c>
      <c r="B83" s="27" t="s">
        <v>92</v>
      </c>
      <c r="C83" s="36">
        <v>12.0</v>
      </c>
      <c r="D83" s="37">
        <v>78.0</v>
      </c>
      <c r="E83" s="37">
        <f>ROUND($D83/(1+Efficiencies!$E$2+Efficiencies!$E$3),0)</f>
        <v>62</v>
      </c>
      <c r="F83" s="36">
        <f>ROUND($D83/(1 + Efficiencies!$E$4),0)</f>
        <v>54</v>
      </c>
    </row>
    <row r="84">
      <c r="A84" s="25" t="s">
        <v>124</v>
      </c>
      <c r="B84" s="27" t="s">
        <v>92</v>
      </c>
      <c r="C84" s="36">
        <v>11.0</v>
      </c>
      <c r="D84" s="37">
        <v>56.0</v>
      </c>
      <c r="E84" s="37">
        <f>ROUND($D84/(1+Efficiencies!$E$2+Efficiencies!$E$3),0)</f>
        <v>45</v>
      </c>
      <c r="F84" s="36">
        <f>ROUND($D84/(1 + Efficiencies!$E$4),0)</f>
        <v>39</v>
      </c>
    </row>
    <row r="85">
      <c r="A85" s="25" t="s">
        <v>124</v>
      </c>
      <c r="B85" s="27" t="s">
        <v>92</v>
      </c>
      <c r="C85" s="36">
        <v>10.0</v>
      </c>
      <c r="D85" s="37">
        <v>40.0</v>
      </c>
      <c r="E85" s="37">
        <f>ROUND($D85/(1+Efficiencies!$E$2+Efficiencies!$E$3),0)</f>
        <v>32</v>
      </c>
      <c r="F85" s="36">
        <f>ROUND($D85/(1 + Efficiencies!$E$4),0)</f>
        <v>28</v>
      </c>
    </row>
    <row r="86">
      <c r="A86" s="25" t="s">
        <v>124</v>
      </c>
      <c r="B86" s="27" t="s">
        <v>92</v>
      </c>
      <c r="C86" s="36">
        <v>9.0</v>
      </c>
      <c r="D86" s="37">
        <v>26.0</v>
      </c>
      <c r="E86" s="37">
        <f>ROUND($D86/(1+Efficiencies!$E$2+Efficiencies!$E$3),0)</f>
        <v>21</v>
      </c>
      <c r="F86" s="36">
        <f>ROUND($D86/(1 + Efficiencies!$E$4),0)</f>
        <v>18</v>
      </c>
    </row>
    <row r="87">
      <c r="A87" s="25" t="s">
        <v>124</v>
      </c>
      <c r="B87" s="27" t="s">
        <v>92</v>
      </c>
      <c r="C87" s="36">
        <v>8.0</v>
      </c>
      <c r="D87" s="37">
        <v>65.0</v>
      </c>
      <c r="E87" s="37">
        <f>ROUND($D87/(1+Efficiencies!$E$2+Efficiencies!$E$3),0)</f>
        <v>52</v>
      </c>
      <c r="F87" s="36">
        <f>ROUND($D87/(1 + Efficiencies!$E$4),0)</f>
        <v>45</v>
      </c>
    </row>
    <row r="88">
      <c r="A88" s="25" t="s">
        <v>124</v>
      </c>
      <c r="B88" s="27" t="s">
        <v>92</v>
      </c>
      <c r="C88" s="36">
        <v>7.0</v>
      </c>
      <c r="D88" s="37">
        <v>60.0</v>
      </c>
      <c r="E88" s="37">
        <f>ROUND($D88/(1+Efficiencies!$E$2+Efficiencies!$E$3),0)</f>
        <v>48</v>
      </c>
      <c r="F88" s="36">
        <f>ROUND($D88/(1 + Efficiencies!$E$4),0)</f>
        <v>41</v>
      </c>
    </row>
    <row r="89">
      <c r="A89" s="25" t="s">
        <v>124</v>
      </c>
      <c r="B89" s="27" t="s">
        <v>92</v>
      </c>
      <c r="C89" s="36">
        <v>6.0</v>
      </c>
      <c r="D89" s="37">
        <v>55.0</v>
      </c>
      <c r="E89" s="37">
        <f>ROUND($D89/(1+Efficiencies!$E$2+Efficiencies!$E$3),0)</f>
        <v>44</v>
      </c>
      <c r="F89" s="36">
        <f>ROUND($D89/(1 + Efficiencies!$E$4),0)</f>
        <v>38</v>
      </c>
    </row>
    <row r="90">
      <c r="A90" s="25" t="s">
        <v>124</v>
      </c>
      <c r="B90" s="27" t="s">
        <v>92</v>
      </c>
      <c r="C90" s="36">
        <v>5.0</v>
      </c>
      <c r="D90" s="37">
        <v>50.0</v>
      </c>
      <c r="E90" s="37">
        <f>ROUND($D90/(1+Efficiencies!$E$2+Efficiencies!$E$3),0)</f>
        <v>40</v>
      </c>
      <c r="F90" s="36">
        <f>ROUND($D90/(1 + Efficiencies!$E$4),0)</f>
        <v>34</v>
      </c>
    </row>
    <row r="91">
      <c r="A91" s="25" t="s">
        <v>124</v>
      </c>
      <c r="B91" s="27" t="s">
        <v>92</v>
      </c>
      <c r="C91" s="36">
        <v>4.0</v>
      </c>
      <c r="D91" s="37">
        <v>41.0</v>
      </c>
      <c r="E91" s="37">
        <f>ROUND($D91/(1+Efficiencies!$E$2+Efficiencies!$E$3),0)</f>
        <v>33</v>
      </c>
      <c r="F91" s="36">
        <f>ROUND($D91/(1 + Efficiencies!$E$4),0)</f>
        <v>28</v>
      </c>
    </row>
    <row r="92">
      <c r="A92" s="25" t="s">
        <v>124</v>
      </c>
      <c r="B92" s="27" t="s">
        <v>92</v>
      </c>
      <c r="C92" s="36">
        <v>3.0</v>
      </c>
      <c r="D92" s="37">
        <v>38.0</v>
      </c>
      <c r="E92" s="37">
        <f>ROUND($D92/(1+Efficiencies!$E$2+Efficiencies!$E$3),0)</f>
        <v>30</v>
      </c>
      <c r="F92" s="36">
        <f>ROUND($D92/(1 + Efficiencies!$E$4),0)</f>
        <v>26</v>
      </c>
    </row>
    <row r="93">
      <c r="A93" s="25" t="s">
        <v>124</v>
      </c>
      <c r="B93" s="27" t="s">
        <v>92</v>
      </c>
      <c r="C93" s="36">
        <v>2.0</v>
      </c>
      <c r="D93" s="37">
        <v>35.0</v>
      </c>
      <c r="E93" s="37">
        <f>ROUND($D93/(1+Efficiencies!$E$2+Efficiencies!$E$3),0)</f>
        <v>28</v>
      </c>
      <c r="F93" s="36">
        <f>ROUND($D93/(1 + Efficiencies!$E$4),0)</f>
        <v>24</v>
      </c>
    </row>
    <row r="94">
      <c r="A94" s="25" t="s">
        <v>124</v>
      </c>
      <c r="B94" s="27" t="s">
        <v>92</v>
      </c>
      <c r="C94" s="36">
        <v>1.0</v>
      </c>
      <c r="D94" s="37">
        <v>55.0</v>
      </c>
      <c r="E94" s="37">
        <f>ROUND($D94/(1+Efficiencies!$E$2+Efficiencies!$E$3),0)</f>
        <v>44</v>
      </c>
      <c r="F94" s="36">
        <f>ROUND($D94/(1 + Efficiencies!$E$4),0)</f>
        <v>38</v>
      </c>
    </row>
    <row r="95">
      <c r="A95" s="25" t="s">
        <v>124</v>
      </c>
      <c r="B95" s="27" t="s">
        <v>94</v>
      </c>
      <c r="C95" s="36">
        <v>12.0</v>
      </c>
      <c r="D95" s="37" t="s">
        <v>158</v>
      </c>
      <c r="E95" s="37" t="str">
        <f>ROUND($D95/(1+Efficiencies!$E$2+Efficiencies!$E$3),0)</f>
        <v>#VALUE!</v>
      </c>
      <c r="F95" s="36" t="str">
        <f>ROUND($D95/(1 + Efficiencies!$E$4),0)</f>
        <v>#VALUE!</v>
      </c>
    </row>
    <row r="96">
      <c r="A96" s="25" t="s">
        <v>124</v>
      </c>
      <c r="B96" s="27" t="s">
        <v>94</v>
      </c>
      <c r="C96" s="36">
        <v>11.0</v>
      </c>
      <c r="D96" s="37" t="s">
        <v>158</v>
      </c>
      <c r="E96" s="37" t="str">
        <f>ROUND($D96/(1+Efficiencies!$E$2+Efficiencies!$E$3),0)</f>
        <v>#VALUE!</v>
      </c>
      <c r="F96" s="36" t="str">
        <f>ROUND($D96/(1 + Efficiencies!$E$4),0)</f>
        <v>#VALUE!</v>
      </c>
    </row>
    <row r="97">
      <c r="A97" s="25" t="s">
        <v>124</v>
      </c>
      <c r="B97" s="27" t="s">
        <v>94</v>
      </c>
      <c r="C97" s="36">
        <v>10.0</v>
      </c>
      <c r="D97" s="37" t="s">
        <v>158</v>
      </c>
      <c r="E97" s="37" t="str">
        <f>ROUND($D97/(1+Efficiencies!$E$2+Efficiencies!$E$3),0)</f>
        <v>#VALUE!</v>
      </c>
      <c r="F97" s="36" t="str">
        <f>ROUND($D97/(1 + Efficiencies!$E$4),0)</f>
        <v>#VALUE!</v>
      </c>
    </row>
    <row r="98">
      <c r="A98" s="25" t="s">
        <v>124</v>
      </c>
      <c r="B98" s="27" t="s">
        <v>94</v>
      </c>
      <c r="C98" s="36">
        <v>9.0</v>
      </c>
      <c r="D98" s="37" t="s">
        <v>158</v>
      </c>
      <c r="E98" s="37" t="str">
        <f>ROUND($D98/(1+Efficiencies!$E$2+Efficiencies!$E$3),0)</f>
        <v>#VALUE!</v>
      </c>
      <c r="F98" s="36" t="str">
        <f>ROUND($D98/(1 + Efficiencies!$E$4),0)</f>
        <v>#VALUE!</v>
      </c>
    </row>
    <row r="99">
      <c r="A99" s="25" t="s">
        <v>124</v>
      </c>
      <c r="B99" s="27" t="s">
        <v>94</v>
      </c>
      <c r="C99" s="36">
        <v>8.0</v>
      </c>
      <c r="D99" s="37" t="s">
        <v>158</v>
      </c>
      <c r="E99" s="37" t="str">
        <f>ROUND($D99/(1+Efficiencies!$E$2+Efficiencies!$E$3),0)</f>
        <v>#VALUE!</v>
      </c>
      <c r="F99" s="36" t="str">
        <f>ROUND($D99/(1 + Efficiencies!$E$4),0)</f>
        <v>#VALUE!</v>
      </c>
    </row>
    <row r="100">
      <c r="A100" s="25" t="s">
        <v>124</v>
      </c>
      <c r="B100" s="27" t="s">
        <v>94</v>
      </c>
      <c r="C100" s="36">
        <v>7.0</v>
      </c>
      <c r="D100" s="37" t="s">
        <v>158</v>
      </c>
      <c r="E100" s="37" t="str">
        <f>ROUND($D100/(1+Efficiencies!$E$2+Efficiencies!$E$3),0)</f>
        <v>#VALUE!</v>
      </c>
      <c r="F100" s="36" t="str">
        <f>ROUND($D100/(1 + Efficiencies!$E$4),0)</f>
        <v>#VALUE!</v>
      </c>
    </row>
    <row r="101">
      <c r="A101" s="25" t="s">
        <v>124</v>
      </c>
      <c r="B101" s="27" t="s">
        <v>94</v>
      </c>
      <c r="C101" s="36">
        <v>6.0</v>
      </c>
      <c r="D101" s="37" t="s">
        <v>158</v>
      </c>
      <c r="E101" s="37" t="str">
        <f>ROUND($D101/(1+Efficiencies!$E$2+Efficiencies!$E$3),0)</f>
        <v>#VALUE!</v>
      </c>
      <c r="F101" s="36" t="str">
        <f>ROUND($D101/(1 + Efficiencies!$E$4),0)</f>
        <v>#VALUE!</v>
      </c>
    </row>
    <row r="102">
      <c r="A102" s="25" t="s">
        <v>124</v>
      </c>
      <c r="B102" s="27" t="s">
        <v>94</v>
      </c>
      <c r="C102" s="36">
        <v>5.0</v>
      </c>
      <c r="D102" s="37" t="s">
        <v>158</v>
      </c>
      <c r="E102" s="37" t="str">
        <f>ROUND($D102/(1+Efficiencies!$E$2+Efficiencies!$E$3),0)</f>
        <v>#VALUE!</v>
      </c>
      <c r="F102" s="36" t="str">
        <f>ROUND($D102/(1 + Efficiencies!$E$4),0)</f>
        <v>#VALUE!</v>
      </c>
    </row>
    <row r="103">
      <c r="A103" s="25" t="s">
        <v>124</v>
      </c>
      <c r="B103" s="27" t="s">
        <v>94</v>
      </c>
      <c r="C103" s="36">
        <v>4.0</v>
      </c>
      <c r="D103" s="37" t="s">
        <v>158</v>
      </c>
      <c r="E103" s="37" t="str">
        <f>ROUND($D103/(1+Efficiencies!$E$2+Efficiencies!$E$3),0)</f>
        <v>#VALUE!</v>
      </c>
      <c r="F103" s="36" t="str">
        <f>ROUND($D103/(1 + Efficiencies!$E$4),0)</f>
        <v>#VALUE!</v>
      </c>
    </row>
    <row r="104">
      <c r="A104" s="25" t="s">
        <v>124</v>
      </c>
      <c r="B104" s="27" t="s">
        <v>94</v>
      </c>
      <c r="C104" s="36">
        <v>3.0</v>
      </c>
      <c r="D104" s="37" t="s">
        <v>158</v>
      </c>
      <c r="E104" s="37" t="str">
        <f>ROUND($D104/(1+Efficiencies!$E$2+Efficiencies!$E$3),0)</f>
        <v>#VALUE!</v>
      </c>
      <c r="F104" s="36" t="str">
        <f>ROUND($D104/(1 + Efficiencies!$E$4),0)</f>
        <v>#VALUE!</v>
      </c>
    </row>
    <row r="105">
      <c r="A105" s="25" t="s">
        <v>124</v>
      </c>
      <c r="B105" s="27" t="s">
        <v>94</v>
      </c>
      <c r="C105" s="36">
        <v>2.0</v>
      </c>
      <c r="D105" s="37" t="s">
        <v>158</v>
      </c>
      <c r="E105" s="37" t="str">
        <f>ROUND($D105/(1+Efficiencies!$E$2+Efficiencies!$E$3),0)</f>
        <v>#VALUE!</v>
      </c>
      <c r="F105" s="36" t="str">
        <f>ROUND($D105/(1 + Efficiencies!$E$4),0)</f>
        <v>#VALUE!</v>
      </c>
    </row>
    <row r="106">
      <c r="A106" s="25" t="s">
        <v>124</v>
      </c>
      <c r="B106" s="27" t="s">
        <v>94</v>
      </c>
      <c r="C106" s="36">
        <v>1.0</v>
      </c>
      <c r="D106" s="37" t="s">
        <v>158</v>
      </c>
      <c r="E106" s="37" t="str">
        <f>ROUND($D106/(1+Efficiencies!$E$2+Efficiencies!$E$3),0)</f>
        <v>#VALUE!</v>
      </c>
      <c r="F106" s="36" t="str">
        <f>ROUND($D106/(1 + Efficiencies!$E$4),0)</f>
        <v>#VALUE!</v>
      </c>
    </row>
    <row r="107">
      <c r="C107" s="33"/>
      <c r="D107" s="33"/>
      <c r="E107" s="33"/>
      <c r="F107" s="33"/>
    </row>
    <row r="108">
      <c r="C108" s="33"/>
      <c r="D108" s="33"/>
      <c r="E108" s="33"/>
      <c r="F108" s="33"/>
    </row>
    <row r="109">
      <c r="C109" s="33"/>
      <c r="D109" s="33"/>
      <c r="E109" s="33"/>
      <c r="F109" s="33"/>
    </row>
    <row r="110">
      <c r="C110" s="33"/>
      <c r="D110" s="33"/>
      <c r="E110" s="33"/>
      <c r="F110" s="33"/>
    </row>
    <row r="111">
      <c r="C111" s="33"/>
      <c r="D111" s="33"/>
      <c r="E111" s="33"/>
      <c r="F111" s="33"/>
    </row>
    <row r="112">
      <c r="C112" s="33"/>
      <c r="D112" s="33"/>
      <c r="E112" s="33"/>
      <c r="F112" s="33"/>
    </row>
    <row r="113">
      <c r="C113" s="33"/>
      <c r="D113" s="33"/>
      <c r="E113" s="33"/>
      <c r="F113" s="33"/>
    </row>
    <row r="114">
      <c r="C114" s="33"/>
      <c r="D114" s="33"/>
      <c r="E114" s="33"/>
      <c r="F114" s="33"/>
    </row>
    <row r="115">
      <c r="C115" s="33"/>
      <c r="D115" s="33"/>
      <c r="E115" s="33"/>
      <c r="F115" s="33"/>
    </row>
    <row r="116">
      <c r="C116" s="33"/>
      <c r="D116" s="33"/>
      <c r="E116" s="33"/>
      <c r="F116" s="33"/>
    </row>
    <row r="117">
      <c r="C117" s="33"/>
      <c r="D117" s="33"/>
      <c r="E117" s="33"/>
      <c r="F117" s="33"/>
    </row>
    <row r="118">
      <c r="C118" s="33"/>
      <c r="D118" s="33"/>
      <c r="E118" s="33"/>
      <c r="F118" s="33"/>
    </row>
    <row r="119">
      <c r="C119" s="33"/>
      <c r="D119" s="33"/>
      <c r="E119" s="33"/>
      <c r="F119" s="33"/>
    </row>
    <row r="120">
      <c r="C120" s="33"/>
      <c r="D120" s="33"/>
      <c r="E120" s="33"/>
      <c r="F120" s="33"/>
    </row>
    <row r="121">
      <c r="C121" s="33"/>
      <c r="D121" s="33"/>
      <c r="E121" s="33"/>
      <c r="F121" s="33"/>
    </row>
    <row r="122">
      <c r="C122" s="33"/>
      <c r="D122" s="33"/>
      <c r="E122" s="33"/>
      <c r="F122" s="33"/>
    </row>
    <row r="123">
      <c r="C123" s="33"/>
      <c r="D123" s="33"/>
      <c r="E123" s="33"/>
      <c r="F123" s="33"/>
    </row>
    <row r="124">
      <c r="C124" s="33"/>
      <c r="D124" s="33"/>
      <c r="E124" s="33"/>
      <c r="F124" s="33"/>
    </row>
    <row r="125">
      <c r="C125" s="33"/>
      <c r="D125" s="33"/>
      <c r="E125" s="33"/>
      <c r="F125" s="33"/>
    </row>
    <row r="126">
      <c r="C126" s="33"/>
      <c r="D126" s="33"/>
      <c r="E126" s="33"/>
      <c r="F126" s="33"/>
    </row>
    <row r="127">
      <c r="C127" s="33"/>
      <c r="D127" s="33"/>
      <c r="E127" s="33"/>
      <c r="F127" s="33"/>
    </row>
    <row r="128">
      <c r="C128" s="33"/>
      <c r="D128" s="33"/>
      <c r="E128" s="33"/>
      <c r="F128" s="33"/>
    </row>
    <row r="129">
      <c r="C129" s="33"/>
      <c r="D129" s="33"/>
      <c r="E129" s="33"/>
      <c r="F129" s="33"/>
    </row>
    <row r="130">
      <c r="C130" s="33"/>
      <c r="D130" s="33"/>
      <c r="E130" s="33"/>
      <c r="F130" s="33"/>
    </row>
    <row r="131">
      <c r="C131" s="33"/>
      <c r="D131" s="33"/>
      <c r="E131" s="33"/>
      <c r="F131" s="33"/>
    </row>
    <row r="132">
      <c r="C132" s="33"/>
      <c r="D132" s="33"/>
      <c r="E132" s="33"/>
      <c r="F132" s="33"/>
    </row>
    <row r="133">
      <c r="C133" s="33"/>
      <c r="D133" s="33"/>
      <c r="E133" s="33"/>
      <c r="F133" s="33"/>
    </row>
    <row r="134">
      <c r="C134" s="33"/>
      <c r="D134" s="33"/>
      <c r="E134" s="33"/>
      <c r="F134" s="33"/>
    </row>
    <row r="135">
      <c r="C135" s="33"/>
      <c r="D135" s="33"/>
      <c r="E135" s="33"/>
      <c r="F135" s="33"/>
    </row>
    <row r="136">
      <c r="C136" s="33"/>
      <c r="D136" s="33"/>
      <c r="E136" s="33"/>
      <c r="F136" s="33"/>
    </row>
    <row r="137">
      <c r="C137" s="33"/>
      <c r="D137" s="33"/>
      <c r="E137" s="33"/>
      <c r="F137" s="33"/>
    </row>
    <row r="138">
      <c r="C138" s="33"/>
      <c r="D138" s="33"/>
      <c r="E138" s="33"/>
      <c r="F138" s="33"/>
    </row>
    <row r="139">
      <c r="C139" s="33"/>
      <c r="D139" s="33"/>
      <c r="E139" s="33"/>
      <c r="F139" s="33"/>
    </row>
    <row r="140">
      <c r="C140" s="33"/>
      <c r="D140" s="33"/>
      <c r="E140" s="33"/>
      <c r="F140" s="33"/>
    </row>
    <row r="141">
      <c r="C141" s="33"/>
      <c r="D141" s="33"/>
      <c r="E141" s="33"/>
      <c r="F141" s="33"/>
    </row>
    <row r="142">
      <c r="C142" s="33"/>
      <c r="D142" s="33"/>
      <c r="E142" s="33"/>
      <c r="F142" s="33"/>
    </row>
    <row r="143">
      <c r="C143" s="33"/>
      <c r="D143" s="33"/>
      <c r="E143" s="33"/>
      <c r="F143" s="33"/>
    </row>
    <row r="144">
      <c r="C144" s="33"/>
      <c r="D144" s="33"/>
      <c r="E144" s="33"/>
      <c r="F144" s="33"/>
    </row>
    <row r="145">
      <c r="C145" s="33"/>
      <c r="D145" s="33"/>
      <c r="E145" s="33"/>
      <c r="F145" s="33"/>
    </row>
    <row r="146">
      <c r="C146" s="33"/>
      <c r="D146" s="33"/>
      <c r="E146" s="33"/>
      <c r="F146" s="33"/>
    </row>
    <row r="147">
      <c r="C147" s="33"/>
      <c r="D147" s="33"/>
      <c r="E147" s="33"/>
      <c r="F147" s="33"/>
    </row>
    <row r="148">
      <c r="C148" s="33"/>
      <c r="D148" s="33"/>
      <c r="E148" s="33"/>
      <c r="F148" s="33"/>
    </row>
    <row r="149">
      <c r="C149" s="33"/>
      <c r="D149" s="33"/>
      <c r="E149" s="33"/>
      <c r="F149" s="33"/>
    </row>
    <row r="150">
      <c r="C150" s="33"/>
      <c r="D150" s="33"/>
      <c r="E150" s="33"/>
      <c r="F150" s="33"/>
    </row>
    <row r="151">
      <c r="C151" s="33"/>
      <c r="D151" s="33"/>
      <c r="E151" s="33"/>
      <c r="F151" s="33"/>
    </row>
    <row r="152">
      <c r="C152" s="33"/>
      <c r="D152" s="33"/>
      <c r="E152" s="33"/>
      <c r="F152" s="33"/>
    </row>
    <row r="153">
      <c r="C153" s="33"/>
      <c r="D153" s="33"/>
      <c r="E153" s="33"/>
      <c r="F153" s="33"/>
    </row>
    <row r="154">
      <c r="C154" s="33"/>
      <c r="D154" s="33"/>
      <c r="E154" s="33"/>
      <c r="F154" s="33"/>
    </row>
    <row r="155">
      <c r="C155" s="33"/>
      <c r="D155" s="33"/>
      <c r="E155" s="33"/>
      <c r="F155" s="33"/>
    </row>
    <row r="156">
      <c r="C156" s="33"/>
      <c r="D156" s="33"/>
      <c r="E156" s="33"/>
      <c r="F156" s="33"/>
    </row>
    <row r="157">
      <c r="C157" s="33"/>
      <c r="D157" s="33"/>
      <c r="E157" s="33"/>
      <c r="F157" s="33"/>
    </row>
    <row r="158">
      <c r="C158" s="33"/>
      <c r="D158" s="33"/>
      <c r="E158" s="33"/>
      <c r="F158" s="33"/>
    </row>
    <row r="159">
      <c r="C159" s="33"/>
      <c r="D159" s="33"/>
      <c r="E159" s="33"/>
      <c r="F159" s="33"/>
    </row>
    <row r="160">
      <c r="C160" s="33"/>
      <c r="D160" s="33"/>
      <c r="E160" s="33"/>
      <c r="F160" s="33"/>
    </row>
    <row r="161">
      <c r="C161" s="33"/>
      <c r="D161" s="33"/>
      <c r="E161" s="33"/>
      <c r="F161" s="33"/>
    </row>
    <row r="162">
      <c r="C162" s="33"/>
      <c r="D162" s="33"/>
      <c r="E162" s="33"/>
      <c r="F162" s="33"/>
    </row>
    <row r="163">
      <c r="C163" s="33"/>
      <c r="D163" s="33"/>
      <c r="E163" s="33"/>
      <c r="F163" s="33"/>
    </row>
    <row r="164">
      <c r="C164" s="33"/>
      <c r="D164" s="33"/>
      <c r="E164" s="33"/>
      <c r="F164" s="33"/>
    </row>
    <row r="165">
      <c r="C165" s="33"/>
      <c r="D165" s="33"/>
      <c r="E165" s="33"/>
      <c r="F165" s="33"/>
    </row>
    <row r="166">
      <c r="C166" s="33"/>
      <c r="D166" s="33"/>
      <c r="E166" s="33"/>
      <c r="F166" s="33"/>
    </row>
    <row r="167">
      <c r="C167" s="33"/>
      <c r="D167" s="33"/>
      <c r="E167" s="33"/>
      <c r="F167" s="33"/>
    </row>
    <row r="168">
      <c r="C168" s="33"/>
      <c r="D168" s="33"/>
      <c r="E168" s="33"/>
      <c r="F168" s="33"/>
    </row>
    <row r="169">
      <c r="C169" s="33"/>
      <c r="D169" s="33"/>
      <c r="E169" s="33"/>
      <c r="F169" s="33"/>
    </row>
    <row r="170">
      <c r="C170" s="33"/>
      <c r="D170" s="33"/>
      <c r="E170" s="33"/>
      <c r="F170" s="33"/>
    </row>
    <row r="171">
      <c r="C171" s="33"/>
      <c r="D171" s="33"/>
      <c r="E171" s="33"/>
      <c r="F171" s="33"/>
    </row>
    <row r="172">
      <c r="C172" s="33"/>
      <c r="D172" s="33"/>
      <c r="E172" s="33"/>
      <c r="F172" s="33"/>
    </row>
    <row r="173">
      <c r="C173" s="33"/>
      <c r="D173" s="33"/>
      <c r="E173" s="33"/>
      <c r="F173" s="33"/>
    </row>
    <row r="174">
      <c r="C174" s="33"/>
      <c r="D174" s="33"/>
      <c r="E174" s="33"/>
      <c r="F174" s="33"/>
    </row>
    <row r="175">
      <c r="C175" s="33"/>
      <c r="D175" s="33"/>
      <c r="E175" s="33"/>
      <c r="F175" s="33"/>
    </row>
    <row r="176">
      <c r="C176" s="33"/>
      <c r="D176" s="33"/>
      <c r="E176" s="33"/>
      <c r="F176" s="33"/>
    </row>
    <row r="177">
      <c r="C177" s="33"/>
      <c r="D177" s="33"/>
      <c r="E177" s="33"/>
      <c r="F177" s="33"/>
    </row>
    <row r="178">
      <c r="C178" s="33"/>
      <c r="D178" s="33"/>
      <c r="E178" s="33"/>
      <c r="F178" s="33"/>
    </row>
    <row r="179">
      <c r="C179" s="33"/>
      <c r="D179" s="33"/>
      <c r="E179" s="33"/>
      <c r="F179" s="33"/>
    </row>
    <row r="180">
      <c r="C180" s="33"/>
      <c r="D180" s="33"/>
      <c r="E180" s="33"/>
      <c r="F180" s="33"/>
    </row>
    <row r="181">
      <c r="C181" s="33"/>
      <c r="D181" s="33"/>
      <c r="E181" s="33"/>
      <c r="F181" s="33"/>
    </row>
    <row r="182">
      <c r="C182" s="33"/>
      <c r="D182" s="33"/>
      <c r="E182" s="33"/>
      <c r="F182" s="33"/>
    </row>
    <row r="183">
      <c r="C183" s="33"/>
      <c r="D183" s="33"/>
      <c r="E183" s="33"/>
      <c r="F183" s="33"/>
    </row>
    <row r="184">
      <c r="C184" s="33"/>
      <c r="D184" s="33"/>
      <c r="E184" s="33"/>
      <c r="F184" s="33"/>
    </row>
    <row r="185">
      <c r="C185" s="33"/>
      <c r="D185" s="33"/>
      <c r="E185" s="33"/>
      <c r="F185" s="33"/>
    </row>
    <row r="186">
      <c r="C186" s="33"/>
      <c r="D186" s="33"/>
      <c r="E186" s="33"/>
      <c r="F186" s="33"/>
    </row>
    <row r="187">
      <c r="C187" s="33"/>
      <c r="D187" s="33"/>
      <c r="E187" s="33"/>
      <c r="F187" s="33"/>
    </row>
    <row r="188">
      <c r="C188" s="33"/>
      <c r="D188" s="33"/>
      <c r="E188" s="33"/>
      <c r="F188" s="33"/>
    </row>
    <row r="189">
      <c r="C189" s="33"/>
      <c r="D189" s="33"/>
      <c r="E189" s="33"/>
      <c r="F189" s="33"/>
    </row>
    <row r="190">
      <c r="C190" s="33"/>
      <c r="D190" s="33"/>
      <c r="E190" s="33"/>
      <c r="F190" s="33"/>
    </row>
    <row r="191">
      <c r="C191" s="33"/>
      <c r="D191" s="33"/>
      <c r="E191" s="33"/>
      <c r="F191" s="33"/>
    </row>
    <row r="192">
      <c r="C192" s="33"/>
      <c r="D192" s="33"/>
      <c r="E192" s="33"/>
      <c r="F192" s="33"/>
    </row>
    <row r="193">
      <c r="C193" s="33"/>
      <c r="D193" s="33"/>
      <c r="E193" s="33"/>
      <c r="F193" s="33"/>
    </row>
    <row r="194">
      <c r="C194" s="33"/>
      <c r="D194" s="33"/>
      <c r="E194" s="33"/>
      <c r="F194" s="33"/>
    </row>
    <row r="195">
      <c r="C195" s="33"/>
      <c r="D195" s="33"/>
      <c r="E195" s="33"/>
      <c r="F195" s="33"/>
    </row>
    <row r="196">
      <c r="C196" s="33"/>
      <c r="D196" s="33"/>
      <c r="E196" s="33"/>
      <c r="F196" s="33"/>
    </row>
    <row r="197">
      <c r="C197" s="33"/>
      <c r="D197" s="33"/>
      <c r="E197" s="33"/>
      <c r="F197" s="33"/>
    </row>
    <row r="198">
      <c r="C198" s="33"/>
      <c r="D198" s="33"/>
      <c r="E198" s="33"/>
      <c r="F198" s="33"/>
    </row>
    <row r="199">
      <c r="C199" s="33"/>
      <c r="D199" s="33"/>
      <c r="E199" s="33"/>
      <c r="F199" s="33"/>
    </row>
    <row r="200">
      <c r="C200" s="33"/>
      <c r="D200" s="33"/>
      <c r="E200" s="33"/>
      <c r="F200" s="33"/>
    </row>
    <row r="201">
      <c r="C201" s="33"/>
      <c r="D201" s="33"/>
      <c r="E201" s="33"/>
      <c r="F201" s="33"/>
    </row>
    <row r="202">
      <c r="C202" s="33"/>
      <c r="D202" s="33"/>
      <c r="E202" s="33"/>
      <c r="F202" s="33"/>
    </row>
    <row r="203">
      <c r="C203" s="33"/>
      <c r="D203" s="33"/>
      <c r="E203" s="33"/>
      <c r="F203" s="33"/>
    </row>
    <row r="204">
      <c r="C204" s="33"/>
      <c r="D204" s="33"/>
      <c r="E204" s="33"/>
      <c r="F204" s="33"/>
    </row>
    <row r="205">
      <c r="C205" s="33"/>
      <c r="D205" s="33"/>
      <c r="E205" s="33"/>
      <c r="F205" s="33"/>
    </row>
    <row r="206">
      <c r="C206" s="33"/>
      <c r="D206" s="33"/>
      <c r="E206" s="33"/>
      <c r="F206" s="33"/>
    </row>
    <row r="207">
      <c r="C207" s="33"/>
      <c r="D207" s="33"/>
      <c r="E207" s="33"/>
      <c r="F207" s="33"/>
    </row>
    <row r="208">
      <c r="C208" s="33"/>
      <c r="D208" s="33"/>
      <c r="E208" s="33"/>
      <c r="F208" s="33"/>
    </row>
    <row r="209">
      <c r="C209" s="33"/>
      <c r="D209" s="33"/>
      <c r="E209" s="33"/>
      <c r="F209" s="33"/>
    </row>
    <row r="210">
      <c r="C210" s="33"/>
      <c r="D210" s="33"/>
      <c r="E210" s="33"/>
      <c r="F210" s="33"/>
    </row>
    <row r="211">
      <c r="C211" s="33"/>
      <c r="D211" s="33"/>
      <c r="E211" s="33"/>
      <c r="F211" s="33"/>
    </row>
    <row r="212">
      <c r="C212" s="33"/>
      <c r="D212" s="33"/>
      <c r="E212" s="33"/>
      <c r="F212" s="33"/>
    </row>
    <row r="213">
      <c r="C213" s="33"/>
      <c r="D213" s="33"/>
      <c r="E213" s="33"/>
      <c r="F213" s="33"/>
    </row>
    <row r="214">
      <c r="C214" s="33"/>
      <c r="D214" s="33"/>
      <c r="E214" s="33"/>
      <c r="F214" s="33"/>
    </row>
    <row r="215">
      <c r="C215" s="33"/>
      <c r="D215" s="33"/>
      <c r="E215" s="33"/>
      <c r="F215" s="33"/>
    </row>
    <row r="216">
      <c r="C216" s="33"/>
      <c r="D216" s="33"/>
      <c r="E216" s="33"/>
      <c r="F216" s="33"/>
    </row>
    <row r="217">
      <c r="C217" s="33"/>
      <c r="D217" s="33"/>
      <c r="E217" s="33"/>
      <c r="F217" s="33"/>
    </row>
    <row r="218">
      <c r="C218" s="33"/>
      <c r="D218" s="33"/>
      <c r="E218" s="33"/>
      <c r="F218" s="33"/>
    </row>
    <row r="219">
      <c r="C219" s="33"/>
      <c r="D219" s="33"/>
      <c r="E219" s="33"/>
      <c r="F219" s="33"/>
    </row>
    <row r="220">
      <c r="C220" s="33"/>
      <c r="D220" s="33"/>
      <c r="E220" s="33"/>
      <c r="F220" s="33"/>
    </row>
    <row r="221">
      <c r="C221" s="33"/>
      <c r="D221" s="33"/>
      <c r="E221" s="33"/>
      <c r="F221" s="33"/>
    </row>
    <row r="222">
      <c r="C222" s="33"/>
      <c r="D222" s="33"/>
      <c r="E222" s="33"/>
      <c r="F222" s="33"/>
    </row>
    <row r="223">
      <c r="C223" s="33"/>
      <c r="D223" s="33"/>
      <c r="E223" s="33"/>
      <c r="F223" s="33"/>
    </row>
    <row r="224">
      <c r="C224" s="33"/>
      <c r="D224" s="33"/>
      <c r="E224" s="33"/>
      <c r="F224" s="33"/>
    </row>
    <row r="225">
      <c r="C225" s="33"/>
      <c r="D225" s="33"/>
      <c r="E225" s="33"/>
      <c r="F225" s="33"/>
    </row>
    <row r="226">
      <c r="C226" s="33"/>
      <c r="D226" s="33"/>
      <c r="E226" s="33"/>
      <c r="F226" s="33"/>
    </row>
    <row r="227">
      <c r="C227" s="33"/>
      <c r="D227" s="33"/>
      <c r="E227" s="33"/>
      <c r="F227" s="33"/>
    </row>
    <row r="228">
      <c r="C228" s="33"/>
      <c r="D228" s="33"/>
      <c r="E228" s="33"/>
      <c r="F228" s="33"/>
    </row>
    <row r="229">
      <c r="C229" s="33"/>
      <c r="D229" s="33"/>
      <c r="E229" s="33"/>
      <c r="F229" s="33"/>
    </row>
    <row r="230">
      <c r="C230" s="33"/>
      <c r="D230" s="33"/>
      <c r="E230" s="33"/>
      <c r="F230" s="33"/>
    </row>
    <row r="231">
      <c r="C231" s="33"/>
      <c r="D231" s="33"/>
      <c r="E231" s="33"/>
      <c r="F231" s="33"/>
    </row>
    <row r="232">
      <c r="C232" s="33"/>
      <c r="D232" s="33"/>
      <c r="E232" s="33"/>
      <c r="F232" s="33"/>
    </row>
    <row r="233">
      <c r="C233" s="33"/>
      <c r="D233" s="33"/>
      <c r="E233" s="33"/>
      <c r="F233" s="33"/>
    </row>
    <row r="234">
      <c r="C234" s="33"/>
      <c r="D234" s="33"/>
      <c r="E234" s="33"/>
      <c r="F234" s="33"/>
    </row>
    <row r="235">
      <c r="C235" s="33"/>
      <c r="D235" s="33"/>
      <c r="E235" s="33"/>
      <c r="F235" s="33"/>
    </row>
    <row r="236">
      <c r="C236" s="33"/>
      <c r="D236" s="33"/>
      <c r="E236" s="33"/>
      <c r="F236" s="33"/>
    </row>
    <row r="237">
      <c r="C237" s="33"/>
      <c r="D237" s="33"/>
      <c r="E237" s="33"/>
      <c r="F237" s="33"/>
    </row>
    <row r="238">
      <c r="C238" s="33"/>
      <c r="D238" s="33"/>
      <c r="E238" s="33"/>
      <c r="F238" s="33"/>
    </row>
    <row r="239">
      <c r="C239" s="33"/>
      <c r="D239" s="33"/>
      <c r="E239" s="33"/>
      <c r="F239" s="33"/>
    </row>
    <row r="240">
      <c r="C240" s="33"/>
      <c r="D240" s="33"/>
      <c r="E240" s="33"/>
      <c r="F240" s="33"/>
    </row>
    <row r="241">
      <c r="C241" s="33"/>
      <c r="D241" s="33"/>
      <c r="E241" s="33"/>
      <c r="F241" s="33"/>
    </row>
    <row r="242">
      <c r="C242" s="33"/>
      <c r="D242" s="33"/>
      <c r="E242" s="33"/>
      <c r="F242" s="33"/>
    </row>
    <row r="243">
      <c r="C243" s="33"/>
      <c r="D243" s="33"/>
      <c r="E243" s="33"/>
      <c r="F243" s="33"/>
    </row>
    <row r="244">
      <c r="C244" s="33"/>
      <c r="D244" s="33"/>
      <c r="E244" s="33"/>
      <c r="F244" s="33"/>
    </row>
    <row r="245">
      <c r="C245" s="33"/>
      <c r="D245" s="33"/>
      <c r="E245" s="33"/>
      <c r="F245" s="33"/>
    </row>
    <row r="246">
      <c r="C246" s="33"/>
      <c r="D246" s="33"/>
      <c r="E246" s="33"/>
      <c r="F246" s="33"/>
    </row>
    <row r="247">
      <c r="C247" s="33"/>
      <c r="D247" s="33"/>
      <c r="E247" s="33"/>
      <c r="F247" s="33"/>
    </row>
    <row r="248">
      <c r="C248" s="33"/>
      <c r="D248" s="33"/>
      <c r="E248" s="33"/>
      <c r="F248" s="33"/>
    </row>
    <row r="249">
      <c r="C249" s="33"/>
      <c r="D249" s="33"/>
      <c r="E249" s="33"/>
      <c r="F249" s="33"/>
    </row>
    <row r="250">
      <c r="C250" s="33"/>
      <c r="D250" s="33"/>
      <c r="E250" s="33"/>
      <c r="F250" s="33"/>
    </row>
    <row r="251">
      <c r="C251" s="33"/>
      <c r="D251" s="33"/>
      <c r="E251" s="33"/>
      <c r="F251" s="33"/>
    </row>
    <row r="252">
      <c r="C252" s="33"/>
      <c r="D252" s="33"/>
      <c r="E252" s="33"/>
      <c r="F252" s="33"/>
    </row>
    <row r="253">
      <c r="C253" s="33"/>
      <c r="D253" s="33"/>
      <c r="E253" s="33"/>
      <c r="F253" s="33"/>
    </row>
    <row r="254">
      <c r="C254" s="33"/>
      <c r="D254" s="33"/>
      <c r="E254" s="33"/>
      <c r="F254" s="33"/>
    </row>
    <row r="255">
      <c r="C255" s="33"/>
      <c r="D255" s="33"/>
      <c r="E255" s="33"/>
      <c r="F255" s="33"/>
    </row>
    <row r="256">
      <c r="C256" s="33"/>
      <c r="D256" s="33"/>
      <c r="E256" s="33"/>
      <c r="F256" s="33"/>
    </row>
    <row r="257">
      <c r="C257" s="33"/>
      <c r="D257" s="33"/>
      <c r="E257" s="33"/>
      <c r="F257" s="33"/>
    </row>
    <row r="258">
      <c r="C258" s="33"/>
      <c r="D258" s="33"/>
      <c r="E258" s="33"/>
      <c r="F258" s="33"/>
    </row>
    <row r="259">
      <c r="C259" s="33"/>
      <c r="D259" s="33"/>
      <c r="E259" s="33"/>
      <c r="F259" s="33"/>
    </row>
    <row r="260">
      <c r="C260" s="33"/>
      <c r="D260" s="33"/>
      <c r="E260" s="33"/>
      <c r="F260" s="33"/>
    </row>
    <row r="261">
      <c r="C261" s="33"/>
      <c r="D261" s="33"/>
      <c r="E261" s="33"/>
      <c r="F261" s="33"/>
    </row>
    <row r="262">
      <c r="C262" s="33"/>
      <c r="D262" s="33"/>
      <c r="E262" s="33"/>
      <c r="F262" s="33"/>
    </row>
    <row r="263">
      <c r="C263" s="33"/>
      <c r="D263" s="33"/>
      <c r="E263" s="33"/>
      <c r="F263" s="33"/>
    </row>
    <row r="264">
      <c r="C264" s="33"/>
      <c r="D264" s="33"/>
      <c r="E264" s="33"/>
      <c r="F264" s="33"/>
    </row>
    <row r="265">
      <c r="C265" s="33"/>
      <c r="D265" s="33"/>
      <c r="E265" s="33"/>
      <c r="F265" s="33"/>
    </row>
    <row r="266">
      <c r="C266" s="33"/>
      <c r="D266" s="33"/>
      <c r="E266" s="33"/>
      <c r="F266" s="33"/>
    </row>
    <row r="267">
      <c r="C267" s="33"/>
      <c r="D267" s="33"/>
      <c r="E267" s="33"/>
      <c r="F267" s="33"/>
    </row>
    <row r="268">
      <c r="C268" s="33"/>
      <c r="D268" s="33"/>
      <c r="E268" s="33"/>
      <c r="F268" s="33"/>
    </row>
    <row r="269">
      <c r="C269" s="33"/>
      <c r="D269" s="33"/>
      <c r="E269" s="33"/>
      <c r="F269" s="33"/>
    </row>
    <row r="270">
      <c r="C270" s="33"/>
      <c r="D270" s="33"/>
      <c r="E270" s="33"/>
      <c r="F270" s="33"/>
    </row>
    <row r="271">
      <c r="C271" s="33"/>
      <c r="D271" s="33"/>
      <c r="E271" s="33"/>
      <c r="F271" s="33"/>
    </row>
    <row r="272">
      <c r="C272" s="33"/>
      <c r="D272" s="33"/>
      <c r="E272" s="33"/>
      <c r="F272" s="33"/>
    </row>
    <row r="273">
      <c r="C273" s="33"/>
      <c r="D273" s="33"/>
      <c r="E273" s="33"/>
      <c r="F273" s="33"/>
    </row>
    <row r="274">
      <c r="C274" s="33"/>
      <c r="D274" s="33"/>
      <c r="E274" s="33"/>
      <c r="F274" s="33"/>
    </row>
    <row r="275">
      <c r="C275" s="33"/>
      <c r="D275" s="33"/>
      <c r="E275" s="33"/>
      <c r="F275" s="33"/>
    </row>
    <row r="276">
      <c r="C276" s="33"/>
      <c r="D276" s="33"/>
      <c r="E276" s="33"/>
      <c r="F276" s="33"/>
    </row>
    <row r="277">
      <c r="C277" s="33"/>
      <c r="D277" s="33"/>
      <c r="E277" s="33"/>
      <c r="F277" s="33"/>
    </row>
    <row r="278">
      <c r="C278" s="33"/>
      <c r="D278" s="33"/>
      <c r="E278" s="33"/>
      <c r="F278" s="33"/>
    </row>
    <row r="279">
      <c r="C279" s="33"/>
      <c r="D279" s="33"/>
      <c r="E279" s="33"/>
      <c r="F279" s="33"/>
    </row>
    <row r="280">
      <c r="C280" s="33"/>
      <c r="D280" s="33"/>
      <c r="E280" s="33"/>
      <c r="F280" s="33"/>
    </row>
    <row r="281">
      <c r="C281" s="33"/>
      <c r="D281" s="33"/>
      <c r="E281" s="33"/>
      <c r="F281" s="33"/>
    </row>
    <row r="282">
      <c r="C282" s="33"/>
      <c r="D282" s="33"/>
      <c r="E282" s="33"/>
      <c r="F282" s="33"/>
    </row>
    <row r="283">
      <c r="C283" s="33"/>
      <c r="D283" s="33"/>
      <c r="E283" s="33"/>
      <c r="F283" s="33"/>
    </row>
    <row r="284">
      <c r="C284" s="33"/>
      <c r="D284" s="33"/>
      <c r="E284" s="33"/>
      <c r="F284" s="33"/>
    </row>
    <row r="285">
      <c r="C285" s="33"/>
      <c r="D285" s="33"/>
      <c r="E285" s="33"/>
      <c r="F285" s="33"/>
    </row>
    <row r="286">
      <c r="C286" s="33"/>
      <c r="D286" s="33"/>
      <c r="E286" s="33"/>
      <c r="F286" s="33"/>
    </row>
    <row r="287">
      <c r="C287" s="33"/>
      <c r="D287" s="33"/>
      <c r="E287" s="33"/>
      <c r="F287" s="33"/>
    </row>
    <row r="288">
      <c r="C288" s="33"/>
      <c r="D288" s="33"/>
      <c r="E288" s="33"/>
      <c r="F288" s="33"/>
    </row>
    <row r="289">
      <c r="C289" s="33"/>
      <c r="D289" s="33"/>
      <c r="E289" s="33"/>
      <c r="F289" s="33"/>
    </row>
    <row r="290">
      <c r="C290" s="33"/>
      <c r="D290" s="33"/>
      <c r="E290" s="33"/>
      <c r="F290" s="33"/>
    </row>
    <row r="291">
      <c r="C291" s="33"/>
      <c r="D291" s="33"/>
      <c r="E291" s="33"/>
      <c r="F291" s="33"/>
    </row>
    <row r="292">
      <c r="C292" s="33"/>
      <c r="D292" s="33"/>
      <c r="E292" s="33"/>
      <c r="F292" s="33"/>
    </row>
    <row r="293">
      <c r="C293" s="33"/>
      <c r="D293" s="33"/>
      <c r="E293" s="33"/>
      <c r="F293" s="33"/>
    </row>
    <row r="294">
      <c r="C294" s="33"/>
      <c r="D294" s="33"/>
      <c r="E294" s="33"/>
      <c r="F294" s="33"/>
    </row>
    <row r="295">
      <c r="C295" s="33"/>
      <c r="D295" s="33"/>
      <c r="E295" s="33"/>
      <c r="F295" s="33"/>
    </row>
    <row r="296">
      <c r="C296" s="33"/>
      <c r="D296" s="33"/>
      <c r="E296" s="33"/>
      <c r="F296" s="33"/>
    </row>
    <row r="297">
      <c r="C297" s="33"/>
      <c r="D297" s="33"/>
      <c r="E297" s="33"/>
      <c r="F297" s="33"/>
    </row>
    <row r="298">
      <c r="C298" s="33"/>
      <c r="D298" s="33"/>
      <c r="E298" s="33"/>
      <c r="F298" s="33"/>
    </row>
    <row r="299">
      <c r="C299" s="33"/>
      <c r="D299" s="33"/>
      <c r="E299" s="33"/>
      <c r="F299" s="33"/>
    </row>
    <row r="300">
      <c r="C300" s="33"/>
      <c r="D300" s="33"/>
      <c r="E300" s="33"/>
      <c r="F300" s="33"/>
    </row>
    <row r="301">
      <c r="C301" s="33"/>
      <c r="D301" s="33"/>
      <c r="E301" s="33"/>
      <c r="F301" s="33"/>
    </row>
    <row r="302">
      <c r="C302" s="33"/>
      <c r="D302" s="33"/>
      <c r="E302" s="33"/>
      <c r="F302" s="33"/>
    </row>
    <row r="303">
      <c r="C303" s="33"/>
      <c r="D303" s="33"/>
      <c r="E303" s="33"/>
      <c r="F303" s="33"/>
    </row>
    <row r="304">
      <c r="C304" s="33"/>
      <c r="D304" s="33"/>
      <c r="E304" s="33"/>
      <c r="F304" s="33"/>
    </row>
    <row r="305">
      <c r="C305" s="33"/>
      <c r="D305" s="33"/>
      <c r="E305" s="33"/>
      <c r="F305" s="33"/>
    </row>
    <row r="306">
      <c r="C306" s="33"/>
      <c r="D306" s="33"/>
      <c r="E306" s="33"/>
      <c r="F306" s="33"/>
    </row>
    <row r="307">
      <c r="C307" s="33"/>
      <c r="D307" s="33"/>
      <c r="E307" s="33"/>
      <c r="F307" s="33"/>
    </row>
    <row r="308">
      <c r="C308" s="33"/>
      <c r="D308" s="33"/>
      <c r="E308" s="33"/>
      <c r="F308" s="33"/>
    </row>
    <row r="309">
      <c r="C309" s="33"/>
      <c r="D309" s="33"/>
      <c r="E309" s="33"/>
      <c r="F309" s="33"/>
    </row>
    <row r="310">
      <c r="C310" s="33"/>
      <c r="D310" s="33"/>
      <c r="E310" s="33"/>
      <c r="F310" s="33"/>
    </row>
    <row r="311">
      <c r="C311" s="33"/>
      <c r="D311" s="33"/>
      <c r="E311" s="33"/>
      <c r="F311" s="33"/>
    </row>
    <row r="312">
      <c r="C312" s="33"/>
      <c r="D312" s="33"/>
      <c r="E312" s="33"/>
      <c r="F312" s="33"/>
    </row>
    <row r="313">
      <c r="C313" s="33"/>
      <c r="D313" s="33"/>
      <c r="E313" s="33"/>
      <c r="F313" s="33"/>
    </row>
    <row r="314">
      <c r="C314" s="33"/>
      <c r="D314" s="33"/>
      <c r="E314" s="33"/>
      <c r="F314" s="33"/>
    </row>
    <row r="315">
      <c r="C315" s="33"/>
      <c r="D315" s="33"/>
      <c r="E315" s="33"/>
      <c r="F315" s="33"/>
    </row>
    <row r="316">
      <c r="C316" s="33"/>
      <c r="D316" s="33"/>
      <c r="E316" s="33"/>
      <c r="F316" s="33"/>
    </row>
    <row r="317">
      <c r="C317" s="33"/>
      <c r="D317" s="33"/>
      <c r="E317" s="33"/>
      <c r="F317" s="33"/>
    </row>
    <row r="318">
      <c r="C318" s="33"/>
      <c r="D318" s="33"/>
      <c r="E318" s="33"/>
      <c r="F318" s="33"/>
    </row>
    <row r="319">
      <c r="C319" s="33"/>
      <c r="D319" s="33"/>
      <c r="E319" s="33"/>
      <c r="F319" s="33"/>
    </row>
    <row r="320">
      <c r="C320" s="33"/>
      <c r="D320" s="33"/>
      <c r="E320" s="33"/>
      <c r="F320" s="33"/>
    </row>
    <row r="321">
      <c r="C321" s="33"/>
      <c r="D321" s="33"/>
      <c r="E321" s="33"/>
      <c r="F321" s="33"/>
    </row>
    <row r="322">
      <c r="C322" s="33"/>
      <c r="D322" s="33"/>
      <c r="E322" s="33"/>
      <c r="F322" s="33"/>
    </row>
    <row r="323">
      <c r="C323" s="33"/>
      <c r="D323" s="33"/>
      <c r="E323" s="33"/>
      <c r="F323" s="33"/>
    </row>
    <row r="324">
      <c r="C324" s="33"/>
      <c r="D324" s="33"/>
      <c r="E324" s="33"/>
      <c r="F324" s="33"/>
    </row>
    <row r="325">
      <c r="C325" s="33"/>
      <c r="D325" s="33"/>
      <c r="E325" s="33"/>
      <c r="F325" s="33"/>
    </row>
    <row r="326">
      <c r="C326" s="33"/>
      <c r="D326" s="33"/>
      <c r="E326" s="33"/>
      <c r="F326" s="33"/>
    </row>
    <row r="327">
      <c r="C327" s="33"/>
      <c r="D327" s="33"/>
      <c r="E327" s="33"/>
      <c r="F327" s="33"/>
    </row>
    <row r="328">
      <c r="C328" s="33"/>
      <c r="D328" s="33"/>
      <c r="E328" s="33"/>
      <c r="F328" s="33"/>
    </row>
    <row r="329">
      <c r="C329" s="33"/>
      <c r="D329" s="33"/>
      <c r="E329" s="33"/>
      <c r="F329" s="33"/>
    </row>
    <row r="330">
      <c r="C330" s="33"/>
      <c r="D330" s="33"/>
      <c r="E330" s="33"/>
      <c r="F330" s="33"/>
    </row>
    <row r="331">
      <c r="C331" s="33"/>
      <c r="D331" s="33"/>
      <c r="E331" s="33"/>
      <c r="F331" s="33"/>
    </row>
    <row r="332">
      <c r="C332" s="33"/>
      <c r="D332" s="33"/>
      <c r="E332" s="33"/>
      <c r="F332" s="33"/>
    </row>
    <row r="333">
      <c r="C333" s="33"/>
      <c r="D333" s="33"/>
      <c r="E333" s="33"/>
      <c r="F333" s="33"/>
    </row>
    <row r="334">
      <c r="C334" s="33"/>
      <c r="D334" s="33"/>
      <c r="E334" s="33"/>
      <c r="F334" s="33"/>
    </row>
    <row r="335">
      <c r="C335" s="33"/>
      <c r="D335" s="33"/>
      <c r="E335" s="33"/>
      <c r="F335" s="33"/>
    </row>
    <row r="336">
      <c r="C336" s="33"/>
      <c r="D336" s="33"/>
      <c r="E336" s="33"/>
      <c r="F336" s="33"/>
    </row>
    <row r="337">
      <c r="C337" s="33"/>
      <c r="D337" s="33"/>
      <c r="E337" s="33"/>
      <c r="F337" s="33"/>
    </row>
    <row r="338">
      <c r="C338" s="33"/>
      <c r="D338" s="33"/>
      <c r="E338" s="33"/>
      <c r="F338" s="33"/>
    </row>
    <row r="339">
      <c r="C339" s="33"/>
      <c r="D339" s="33"/>
      <c r="E339" s="33"/>
      <c r="F339" s="33"/>
    </row>
    <row r="340">
      <c r="C340" s="33"/>
      <c r="D340" s="33"/>
      <c r="E340" s="33"/>
      <c r="F340" s="33"/>
    </row>
    <row r="341">
      <c r="C341" s="33"/>
      <c r="D341" s="33"/>
      <c r="E341" s="33"/>
      <c r="F341" s="33"/>
    </row>
    <row r="342">
      <c r="C342" s="33"/>
      <c r="D342" s="33"/>
      <c r="E342" s="33"/>
      <c r="F342" s="33"/>
    </row>
    <row r="343">
      <c r="C343" s="33"/>
      <c r="D343" s="33"/>
      <c r="E343" s="33"/>
      <c r="F343" s="33"/>
    </row>
    <row r="344">
      <c r="C344" s="33"/>
      <c r="D344" s="33"/>
      <c r="E344" s="33"/>
      <c r="F344" s="33"/>
    </row>
    <row r="345">
      <c r="C345" s="33"/>
      <c r="D345" s="33"/>
      <c r="E345" s="33"/>
      <c r="F345" s="33"/>
    </row>
    <row r="346">
      <c r="C346" s="33"/>
      <c r="D346" s="33"/>
      <c r="E346" s="33"/>
      <c r="F346" s="33"/>
    </row>
    <row r="347">
      <c r="C347" s="33"/>
      <c r="D347" s="33"/>
      <c r="E347" s="33"/>
      <c r="F347" s="33"/>
    </row>
    <row r="348">
      <c r="C348" s="33"/>
      <c r="D348" s="33"/>
      <c r="E348" s="33"/>
      <c r="F348" s="33"/>
    </row>
    <row r="349">
      <c r="C349" s="33"/>
      <c r="D349" s="33"/>
      <c r="E349" s="33"/>
      <c r="F349" s="33"/>
    </row>
    <row r="350">
      <c r="C350" s="33"/>
      <c r="D350" s="33"/>
      <c r="E350" s="33"/>
      <c r="F350" s="33"/>
    </row>
    <row r="351">
      <c r="C351" s="33"/>
      <c r="D351" s="33"/>
      <c r="E351" s="33"/>
      <c r="F351" s="33"/>
    </row>
    <row r="352">
      <c r="C352" s="33"/>
      <c r="D352" s="33"/>
      <c r="E352" s="33"/>
      <c r="F352" s="33"/>
    </row>
    <row r="353">
      <c r="C353" s="33"/>
      <c r="D353" s="33"/>
      <c r="E353" s="33"/>
      <c r="F353" s="33"/>
    </row>
    <row r="354">
      <c r="C354" s="33"/>
      <c r="D354" s="33"/>
      <c r="E354" s="33"/>
      <c r="F354" s="33"/>
    </row>
    <row r="355">
      <c r="C355" s="33"/>
      <c r="D355" s="33"/>
      <c r="E355" s="33"/>
      <c r="F355" s="33"/>
    </row>
    <row r="356">
      <c r="C356" s="33"/>
      <c r="D356" s="33"/>
      <c r="E356" s="33"/>
      <c r="F356" s="33"/>
    </row>
    <row r="357">
      <c r="C357" s="33"/>
      <c r="D357" s="33"/>
      <c r="E357" s="33"/>
      <c r="F357" s="33"/>
    </row>
    <row r="358">
      <c r="C358" s="33"/>
      <c r="D358" s="33"/>
      <c r="E358" s="33"/>
      <c r="F358" s="33"/>
    </row>
    <row r="359">
      <c r="C359" s="33"/>
      <c r="D359" s="33"/>
      <c r="E359" s="33"/>
      <c r="F359" s="33"/>
    </row>
    <row r="360">
      <c r="C360" s="33"/>
      <c r="D360" s="33"/>
      <c r="E360" s="33"/>
      <c r="F360" s="33"/>
    </row>
    <row r="361">
      <c r="C361" s="33"/>
      <c r="D361" s="33"/>
      <c r="E361" s="33"/>
      <c r="F361" s="33"/>
    </row>
    <row r="362">
      <c r="C362" s="33"/>
      <c r="D362" s="33"/>
      <c r="E362" s="33"/>
      <c r="F362" s="33"/>
    </row>
    <row r="363">
      <c r="C363" s="33"/>
      <c r="D363" s="33"/>
      <c r="E363" s="33"/>
      <c r="F363" s="33"/>
    </row>
    <row r="364">
      <c r="C364" s="33"/>
      <c r="D364" s="33"/>
      <c r="E364" s="33"/>
      <c r="F364" s="33"/>
    </row>
    <row r="365">
      <c r="C365" s="33"/>
      <c r="D365" s="33"/>
      <c r="E365" s="33"/>
      <c r="F365" s="33"/>
    </row>
    <row r="366">
      <c r="C366" s="33"/>
      <c r="D366" s="33"/>
      <c r="E366" s="33"/>
      <c r="F366" s="33"/>
    </row>
    <row r="367">
      <c r="C367" s="33"/>
      <c r="D367" s="33"/>
      <c r="E367" s="33"/>
      <c r="F367" s="33"/>
    </row>
    <row r="368">
      <c r="C368" s="33"/>
      <c r="D368" s="33"/>
      <c r="E368" s="33"/>
      <c r="F368" s="33"/>
    </row>
    <row r="369">
      <c r="C369" s="33"/>
      <c r="D369" s="33"/>
      <c r="E369" s="33"/>
      <c r="F369" s="33"/>
    </row>
    <row r="370">
      <c r="C370" s="33"/>
      <c r="D370" s="33"/>
      <c r="E370" s="33"/>
      <c r="F370" s="33"/>
    </row>
    <row r="371">
      <c r="C371" s="33"/>
      <c r="D371" s="33"/>
      <c r="E371" s="33"/>
      <c r="F371" s="33"/>
    </row>
    <row r="372">
      <c r="C372" s="33"/>
      <c r="D372" s="33"/>
      <c r="E372" s="33"/>
      <c r="F372" s="33"/>
    </row>
    <row r="373">
      <c r="C373" s="33"/>
      <c r="D373" s="33"/>
      <c r="E373" s="33"/>
      <c r="F373" s="33"/>
    </row>
    <row r="374">
      <c r="C374" s="33"/>
      <c r="D374" s="33"/>
      <c r="E374" s="33"/>
      <c r="F374" s="33"/>
    </row>
    <row r="375">
      <c r="C375" s="33"/>
      <c r="D375" s="33"/>
      <c r="E375" s="33"/>
      <c r="F375" s="33"/>
    </row>
    <row r="376">
      <c r="C376" s="33"/>
      <c r="D376" s="33"/>
      <c r="E376" s="33"/>
      <c r="F376" s="33"/>
    </row>
    <row r="377">
      <c r="C377" s="33"/>
      <c r="D377" s="33"/>
      <c r="E377" s="33"/>
      <c r="F377" s="33"/>
    </row>
    <row r="378">
      <c r="C378" s="33"/>
      <c r="D378" s="33"/>
      <c r="E378" s="33"/>
      <c r="F378" s="33"/>
    </row>
    <row r="379">
      <c r="C379" s="33"/>
      <c r="D379" s="33"/>
      <c r="E379" s="33"/>
      <c r="F379" s="33"/>
    </row>
    <row r="380">
      <c r="C380" s="33"/>
      <c r="D380" s="33"/>
      <c r="E380" s="33"/>
      <c r="F380" s="33"/>
    </row>
    <row r="381">
      <c r="C381" s="33"/>
      <c r="D381" s="33"/>
      <c r="E381" s="33"/>
      <c r="F381" s="33"/>
    </row>
    <row r="382">
      <c r="C382" s="33"/>
      <c r="D382" s="33"/>
      <c r="E382" s="33"/>
      <c r="F382" s="33"/>
    </row>
    <row r="383">
      <c r="C383" s="33"/>
      <c r="D383" s="33"/>
      <c r="E383" s="33"/>
      <c r="F383" s="33"/>
    </row>
    <row r="384">
      <c r="C384" s="33"/>
      <c r="D384" s="33"/>
      <c r="E384" s="33"/>
      <c r="F384" s="33"/>
    </row>
    <row r="385">
      <c r="C385" s="33"/>
      <c r="D385" s="33"/>
      <c r="E385" s="33"/>
      <c r="F385" s="33"/>
    </row>
    <row r="386">
      <c r="C386" s="33"/>
      <c r="D386" s="33"/>
      <c r="E386" s="33"/>
      <c r="F386" s="33"/>
    </row>
    <row r="387">
      <c r="C387" s="33"/>
      <c r="D387" s="33"/>
      <c r="E387" s="33"/>
      <c r="F387" s="33"/>
    </row>
    <row r="388">
      <c r="C388" s="33"/>
      <c r="D388" s="33"/>
      <c r="E388" s="33"/>
      <c r="F388" s="33"/>
    </row>
    <row r="389">
      <c r="C389" s="33"/>
      <c r="D389" s="33"/>
      <c r="E389" s="33"/>
      <c r="F389" s="33"/>
    </row>
    <row r="390">
      <c r="C390" s="33"/>
      <c r="D390" s="33"/>
      <c r="E390" s="33"/>
      <c r="F390" s="33"/>
    </row>
    <row r="391">
      <c r="C391" s="33"/>
      <c r="D391" s="33"/>
      <c r="E391" s="33"/>
      <c r="F391" s="33"/>
    </row>
    <row r="392">
      <c r="C392" s="33"/>
      <c r="D392" s="33"/>
      <c r="E392" s="33"/>
      <c r="F392" s="33"/>
    </row>
    <row r="393">
      <c r="C393" s="33"/>
      <c r="D393" s="33"/>
      <c r="E393" s="33"/>
      <c r="F393" s="33"/>
    </row>
    <row r="394">
      <c r="C394" s="33"/>
      <c r="D394" s="33"/>
      <c r="E394" s="33"/>
      <c r="F394" s="33"/>
    </row>
    <row r="395">
      <c r="C395" s="33"/>
      <c r="D395" s="33"/>
      <c r="E395" s="33"/>
      <c r="F395" s="33"/>
    </row>
    <row r="396">
      <c r="C396" s="33"/>
      <c r="D396" s="33"/>
      <c r="E396" s="33"/>
      <c r="F396" s="33"/>
    </row>
    <row r="397">
      <c r="C397" s="33"/>
      <c r="D397" s="33"/>
      <c r="E397" s="33"/>
      <c r="F397" s="33"/>
    </row>
    <row r="398">
      <c r="C398" s="33"/>
      <c r="D398" s="33"/>
      <c r="E398" s="33"/>
      <c r="F398" s="33"/>
    </row>
    <row r="399">
      <c r="C399" s="33"/>
      <c r="D399" s="33"/>
      <c r="E399" s="33"/>
      <c r="F399" s="33"/>
    </row>
    <row r="400">
      <c r="C400" s="33"/>
      <c r="D400" s="33"/>
      <c r="E400" s="33"/>
      <c r="F400" s="33"/>
    </row>
    <row r="401">
      <c r="C401" s="33"/>
      <c r="D401" s="33"/>
      <c r="E401" s="33"/>
      <c r="F401" s="33"/>
    </row>
    <row r="402">
      <c r="C402" s="33"/>
      <c r="D402" s="33"/>
      <c r="E402" s="33"/>
      <c r="F402" s="33"/>
    </row>
    <row r="403">
      <c r="C403" s="33"/>
      <c r="D403" s="33"/>
      <c r="E403" s="33"/>
      <c r="F403" s="33"/>
    </row>
    <row r="404">
      <c r="C404" s="33"/>
      <c r="D404" s="33"/>
      <c r="E404" s="33"/>
      <c r="F404" s="33"/>
    </row>
    <row r="405">
      <c r="C405" s="33"/>
      <c r="D405" s="33"/>
      <c r="E405" s="33"/>
      <c r="F405" s="33"/>
    </row>
    <row r="406">
      <c r="C406" s="33"/>
      <c r="D406" s="33"/>
      <c r="E406" s="33"/>
      <c r="F406" s="33"/>
    </row>
    <row r="407">
      <c r="C407" s="33"/>
      <c r="D407" s="33"/>
      <c r="E407" s="33"/>
      <c r="F407" s="33"/>
    </row>
    <row r="408">
      <c r="C408" s="33"/>
      <c r="D408" s="33"/>
      <c r="E408" s="33"/>
      <c r="F408" s="33"/>
    </row>
    <row r="409">
      <c r="C409" s="33"/>
      <c r="D409" s="33"/>
      <c r="E409" s="33"/>
      <c r="F409" s="33"/>
    </row>
    <row r="410">
      <c r="C410" s="33"/>
      <c r="D410" s="33"/>
      <c r="E410" s="33"/>
      <c r="F410" s="33"/>
    </row>
    <row r="411">
      <c r="C411" s="33"/>
      <c r="D411" s="33"/>
      <c r="E411" s="33"/>
      <c r="F411" s="33"/>
    </row>
    <row r="412">
      <c r="C412" s="33"/>
      <c r="D412" s="33"/>
      <c r="E412" s="33"/>
      <c r="F412" s="33"/>
    </row>
    <row r="413">
      <c r="C413" s="33"/>
      <c r="D413" s="33"/>
      <c r="E413" s="33"/>
      <c r="F413" s="33"/>
    </row>
    <row r="414">
      <c r="C414" s="33"/>
      <c r="D414" s="33"/>
      <c r="E414" s="33"/>
      <c r="F414" s="33"/>
    </row>
    <row r="415">
      <c r="C415" s="33"/>
      <c r="D415" s="33"/>
      <c r="E415" s="33"/>
      <c r="F415" s="33"/>
    </row>
    <row r="416">
      <c r="C416" s="33"/>
      <c r="D416" s="33"/>
      <c r="E416" s="33"/>
      <c r="F416" s="33"/>
    </row>
    <row r="417">
      <c r="C417" s="33"/>
      <c r="D417" s="33"/>
      <c r="E417" s="33"/>
      <c r="F417" s="33"/>
    </row>
    <row r="418">
      <c r="C418" s="33"/>
      <c r="D418" s="33"/>
      <c r="E418" s="33"/>
      <c r="F418" s="33"/>
    </row>
    <row r="419">
      <c r="C419" s="33"/>
      <c r="D419" s="33"/>
      <c r="E419" s="33"/>
      <c r="F419" s="33"/>
    </row>
    <row r="420">
      <c r="C420" s="33"/>
      <c r="D420" s="33"/>
      <c r="E420" s="33"/>
      <c r="F420" s="33"/>
    </row>
    <row r="421">
      <c r="C421" s="33"/>
      <c r="D421" s="33"/>
      <c r="E421" s="33"/>
      <c r="F421" s="33"/>
    </row>
    <row r="422">
      <c r="C422" s="33"/>
      <c r="D422" s="33"/>
      <c r="E422" s="33"/>
      <c r="F422" s="33"/>
    </row>
    <row r="423">
      <c r="C423" s="33"/>
      <c r="D423" s="33"/>
      <c r="E423" s="33"/>
      <c r="F423" s="33"/>
    </row>
    <row r="424">
      <c r="C424" s="33"/>
      <c r="D424" s="33"/>
      <c r="E424" s="33"/>
      <c r="F424" s="33"/>
    </row>
    <row r="425">
      <c r="C425" s="33"/>
      <c r="D425" s="33"/>
      <c r="E425" s="33"/>
      <c r="F425" s="33"/>
    </row>
    <row r="426">
      <c r="C426" s="33"/>
      <c r="D426" s="33"/>
      <c r="E426" s="33"/>
      <c r="F426" s="33"/>
    </row>
    <row r="427">
      <c r="C427" s="33"/>
      <c r="D427" s="33"/>
      <c r="E427" s="33"/>
      <c r="F427" s="33"/>
    </row>
    <row r="428">
      <c r="C428" s="33"/>
      <c r="D428" s="33"/>
      <c r="E428" s="33"/>
      <c r="F428" s="33"/>
    </row>
    <row r="429">
      <c r="C429" s="33"/>
      <c r="D429" s="33"/>
      <c r="E429" s="33"/>
      <c r="F429" s="33"/>
    </row>
    <row r="430">
      <c r="C430" s="33"/>
      <c r="D430" s="33"/>
      <c r="E430" s="33"/>
      <c r="F430" s="33"/>
    </row>
    <row r="431">
      <c r="C431" s="33"/>
      <c r="D431" s="33"/>
      <c r="E431" s="33"/>
      <c r="F431" s="33"/>
    </row>
    <row r="432">
      <c r="C432" s="33"/>
      <c r="D432" s="33"/>
      <c r="E432" s="33"/>
      <c r="F432" s="33"/>
    </row>
    <row r="433">
      <c r="C433" s="33"/>
      <c r="D433" s="33"/>
      <c r="E433" s="33"/>
      <c r="F433" s="33"/>
    </row>
    <row r="434">
      <c r="C434" s="33"/>
      <c r="D434" s="33"/>
      <c r="E434" s="33"/>
      <c r="F434" s="33"/>
    </row>
    <row r="435">
      <c r="C435" s="33"/>
      <c r="D435" s="33"/>
      <c r="E435" s="33"/>
      <c r="F435" s="33"/>
    </row>
    <row r="436">
      <c r="C436" s="33"/>
      <c r="D436" s="33"/>
      <c r="E436" s="33"/>
      <c r="F436" s="33"/>
    </row>
    <row r="437">
      <c r="C437" s="33"/>
      <c r="D437" s="33"/>
      <c r="E437" s="33"/>
      <c r="F437" s="33"/>
    </row>
    <row r="438">
      <c r="C438" s="33"/>
      <c r="D438" s="33"/>
      <c r="E438" s="33"/>
      <c r="F438" s="33"/>
    </row>
    <row r="439">
      <c r="C439" s="33"/>
      <c r="D439" s="33"/>
      <c r="E439" s="33"/>
      <c r="F439" s="33"/>
    </row>
    <row r="440">
      <c r="C440" s="33"/>
      <c r="D440" s="33"/>
      <c r="E440" s="33"/>
      <c r="F440" s="33"/>
    </row>
    <row r="441">
      <c r="C441" s="33"/>
      <c r="D441" s="33"/>
      <c r="E441" s="33"/>
      <c r="F441" s="33"/>
    </row>
    <row r="442">
      <c r="C442" s="33"/>
      <c r="D442" s="33"/>
      <c r="E442" s="33"/>
      <c r="F442" s="33"/>
    </row>
    <row r="443">
      <c r="C443" s="33"/>
      <c r="D443" s="33"/>
      <c r="E443" s="33"/>
      <c r="F443" s="33"/>
    </row>
    <row r="444">
      <c r="C444" s="33"/>
      <c r="D444" s="33"/>
      <c r="E444" s="33"/>
      <c r="F444" s="33"/>
    </row>
    <row r="445">
      <c r="C445" s="33"/>
      <c r="D445" s="33"/>
      <c r="E445" s="33"/>
      <c r="F445" s="33"/>
    </row>
    <row r="446">
      <c r="C446" s="33"/>
      <c r="D446" s="33"/>
      <c r="E446" s="33"/>
      <c r="F446" s="33"/>
    </row>
    <row r="447">
      <c r="C447" s="33"/>
      <c r="D447" s="33"/>
      <c r="E447" s="33"/>
      <c r="F447" s="33"/>
    </row>
    <row r="448">
      <c r="C448" s="33"/>
      <c r="D448" s="33"/>
      <c r="E448" s="33"/>
      <c r="F448" s="33"/>
    </row>
    <row r="449">
      <c r="C449" s="33"/>
      <c r="D449" s="33"/>
      <c r="E449" s="33"/>
      <c r="F449" s="33"/>
    </row>
    <row r="450">
      <c r="C450" s="33"/>
      <c r="D450" s="33"/>
      <c r="E450" s="33"/>
      <c r="F450" s="33"/>
    </row>
    <row r="451">
      <c r="C451" s="33"/>
      <c r="D451" s="33"/>
      <c r="E451" s="33"/>
      <c r="F451" s="33"/>
    </row>
    <row r="452">
      <c r="C452" s="33"/>
      <c r="D452" s="33"/>
      <c r="E452" s="33"/>
      <c r="F452" s="33"/>
    </row>
    <row r="453">
      <c r="C453" s="33"/>
      <c r="D453" s="33"/>
      <c r="E453" s="33"/>
      <c r="F453" s="33"/>
    </row>
    <row r="454">
      <c r="C454" s="33"/>
      <c r="D454" s="33"/>
      <c r="E454" s="33"/>
      <c r="F454" s="33"/>
    </row>
    <row r="455">
      <c r="C455" s="33"/>
      <c r="D455" s="33"/>
      <c r="E455" s="33"/>
      <c r="F455" s="33"/>
    </row>
    <row r="456">
      <c r="C456" s="33"/>
      <c r="D456" s="33"/>
      <c r="E456" s="33"/>
      <c r="F456" s="33"/>
    </row>
    <row r="457">
      <c r="C457" s="33"/>
      <c r="D457" s="33"/>
      <c r="E457" s="33"/>
      <c r="F457" s="33"/>
    </row>
    <row r="458">
      <c r="C458" s="33"/>
      <c r="D458" s="33"/>
      <c r="E458" s="33"/>
      <c r="F458" s="33"/>
    </row>
    <row r="459">
      <c r="C459" s="33"/>
      <c r="D459" s="33"/>
      <c r="E459" s="33"/>
      <c r="F459" s="33"/>
    </row>
    <row r="460">
      <c r="C460" s="33"/>
      <c r="D460" s="33"/>
      <c r="E460" s="33"/>
      <c r="F460" s="33"/>
    </row>
    <row r="461">
      <c r="C461" s="33"/>
      <c r="D461" s="33"/>
      <c r="E461" s="33"/>
      <c r="F461" s="33"/>
    </row>
    <row r="462">
      <c r="C462" s="33"/>
      <c r="D462" s="33"/>
      <c r="E462" s="33"/>
      <c r="F462" s="33"/>
    </row>
    <row r="463">
      <c r="C463" s="33"/>
      <c r="D463" s="33"/>
      <c r="E463" s="33"/>
      <c r="F463" s="33"/>
    </row>
    <row r="464">
      <c r="C464" s="33"/>
      <c r="D464" s="33"/>
      <c r="E464" s="33"/>
      <c r="F464" s="33"/>
    </row>
    <row r="465">
      <c r="C465" s="33"/>
      <c r="D465" s="33"/>
      <c r="E465" s="33"/>
      <c r="F465" s="33"/>
    </row>
    <row r="466">
      <c r="C466" s="33"/>
      <c r="D466" s="33"/>
      <c r="E466" s="33"/>
      <c r="F466" s="33"/>
    </row>
    <row r="467">
      <c r="C467" s="33"/>
      <c r="D467" s="33"/>
      <c r="E467" s="33"/>
      <c r="F467" s="33"/>
    </row>
    <row r="468">
      <c r="C468" s="33"/>
      <c r="D468" s="33"/>
      <c r="E468" s="33"/>
      <c r="F468" s="33"/>
    </row>
    <row r="469">
      <c r="C469" s="33"/>
      <c r="D469" s="33"/>
      <c r="E469" s="33"/>
      <c r="F469" s="33"/>
    </row>
    <row r="470">
      <c r="C470" s="33"/>
      <c r="D470" s="33"/>
      <c r="E470" s="33"/>
      <c r="F470" s="33"/>
    </row>
    <row r="471">
      <c r="C471" s="33"/>
      <c r="D471" s="33"/>
      <c r="E471" s="33"/>
      <c r="F471" s="33"/>
    </row>
    <row r="472">
      <c r="C472" s="33"/>
      <c r="D472" s="33"/>
      <c r="E472" s="33"/>
      <c r="F472" s="33"/>
    </row>
    <row r="473">
      <c r="C473" s="33"/>
      <c r="D473" s="33"/>
      <c r="E473" s="33"/>
      <c r="F473" s="33"/>
    </row>
    <row r="474">
      <c r="C474" s="33"/>
      <c r="D474" s="33"/>
      <c r="E474" s="33"/>
      <c r="F474" s="33"/>
    </row>
    <row r="475">
      <c r="C475" s="33"/>
      <c r="D475" s="33"/>
      <c r="E475" s="33"/>
      <c r="F475" s="33"/>
    </row>
    <row r="476">
      <c r="C476" s="33"/>
      <c r="D476" s="33"/>
      <c r="E476" s="33"/>
      <c r="F476" s="33"/>
    </row>
    <row r="477">
      <c r="C477" s="33"/>
      <c r="D477" s="33"/>
      <c r="E477" s="33"/>
      <c r="F477" s="33"/>
    </row>
    <row r="478">
      <c r="C478" s="33"/>
      <c r="D478" s="33"/>
      <c r="E478" s="33"/>
      <c r="F478" s="33"/>
    </row>
    <row r="479">
      <c r="C479" s="33"/>
      <c r="D479" s="33"/>
      <c r="E479" s="33"/>
      <c r="F479" s="33"/>
    </row>
    <row r="480">
      <c r="C480" s="33"/>
      <c r="D480" s="33"/>
      <c r="E480" s="33"/>
      <c r="F480" s="33"/>
    </row>
    <row r="481">
      <c r="C481" s="33"/>
      <c r="D481" s="33"/>
      <c r="E481" s="33"/>
      <c r="F481" s="33"/>
    </row>
    <row r="482">
      <c r="C482" s="33"/>
      <c r="D482" s="33"/>
      <c r="E482" s="33"/>
      <c r="F482" s="33"/>
    </row>
    <row r="483">
      <c r="C483" s="33"/>
      <c r="D483" s="33"/>
      <c r="E483" s="33"/>
      <c r="F483" s="33"/>
    </row>
    <row r="484">
      <c r="C484" s="33"/>
      <c r="D484" s="33"/>
      <c r="E484" s="33"/>
      <c r="F484" s="33"/>
    </row>
    <row r="485">
      <c r="C485" s="33"/>
      <c r="D485" s="33"/>
      <c r="E485" s="33"/>
      <c r="F485" s="33"/>
    </row>
    <row r="486">
      <c r="C486" s="33"/>
      <c r="D486" s="33"/>
      <c r="E486" s="33"/>
      <c r="F486" s="33"/>
    </row>
    <row r="487">
      <c r="C487" s="33"/>
      <c r="D487" s="33"/>
      <c r="E487" s="33"/>
      <c r="F487" s="33"/>
    </row>
    <row r="488">
      <c r="C488" s="33"/>
      <c r="D488" s="33"/>
      <c r="E488" s="33"/>
      <c r="F488" s="33"/>
    </row>
    <row r="489">
      <c r="C489" s="33"/>
      <c r="D489" s="33"/>
      <c r="E489" s="33"/>
      <c r="F489" s="33"/>
    </row>
    <row r="490">
      <c r="C490" s="33"/>
      <c r="D490" s="33"/>
      <c r="E490" s="33"/>
      <c r="F490" s="33"/>
    </row>
    <row r="491">
      <c r="C491" s="33"/>
      <c r="D491" s="33"/>
      <c r="E491" s="33"/>
      <c r="F491" s="33"/>
    </row>
    <row r="492">
      <c r="C492" s="33"/>
      <c r="D492" s="33"/>
      <c r="E492" s="33"/>
      <c r="F492" s="33"/>
    </row>
    <row r="493">
      <c r="C493" s="33"/>
      <c r="D493" s="33"/>
      <c r="E493" s="33"/>
      <c r="F493" s="33"/>
    </row>
    <row r="494">
      <c r="C494" s="33"/>
      <c r="D494" s="33"/>
      <c r="E494" s="33"/>
      <c r="F494" s="33"/>
    </row>
    <row r="495">
      <c r="C495" s="33"/>
      <c r="D495" s="33"/>
      <c r="E495" s="33"/>
      <c r="F495" s="33"/>
    </row>
    <row r="496">
      <c r="C496" s="33"/>
      <c r="D496" s="33"/>
      <c r="E496" s="33"/>
      <c r="F496" s="33"/>
    </row>
    <row r="497">
      <c r="C497" s="33"/>
      <c r="D497" s="33"/>
      <c r="E497" s="33"/>
      <c r="F497" s="33"/>
    </row>
    <row r="498">
      <c r="C498" s="33"/>
      <c r="D498" s="33"/>
      <c r="E498" s="33"/>
      <c r="F498" s="33"/>
    </row>
    <row r="499">
      <c r="C499" s="33"/>
      <c r="D499" s="33"/>
      <c r="E499" s="33"/>
      <c r="F499" s="33"/>
    </row>
    <row r="500">
      <c r="C500" s="33"/>
      <c r="D500" s="33"/>
      <c r="E500" s="33"/>
      <c r="F500" s="33"/>
    </row>
    <row r="501">
      <c r="C501" s="33"/>
      <c r="D501" s="33"/>
      <c r="E501" s="33"/>
      <c r="F501" s="33"/>
    </row>
    <row r="502">
      <c r="C502" s="33"/>
      <c r="D502" s="33"/>
      <c r="E502" s="33"/>
      <c r="F502" s="33"/>
    </row>
    <row r="503">
      <c r="C503" s="33"/>
      <c r="D503" s="33"/>
      <c r="E503" s="33"/>
      <c r="F503" s="33"/>
    </row>
    <row r="504">
      <c r="C504" s="33"/>
      <c r="D504" s="33"/>
      <c r="E504" s="33"/>
      <c r="F504" s="33"/>
    </row>
    <row r="505">
      <c r="C505" s="33"/>
      <c r="D505" s="33"/>
      <c r="E505" s="33"/>
      <c r="F505" s="33"/>
    </row>
    <row r="506">
      <c r="C506" s="33"/>
      <c r="D506" s="33"/>
      <c r="E506" s="33"/>
      <c r="F506" s="33"/>
    </row>
    <row r="507">
      <c r="C507" s="33"/>
      <c r="D507" s="33"/>
      <c r="E507" s="33"/>
      <c r="F507" s="33"/>
    </row>
    <row r="508">
      <c r="C508" s="33"/>
      <c r="D508" s="33"/>
      <c r="E508" s="33"/>
      <c r="F508" s="33"/>
    </row>
    <row r="509">
      <c r="C509" s="33"/>
      <c r="D509" s="33"/>
      <c r="E509" s="33"/>
      <c r="F509" s="33"/>
    </row>
    <row r="510">
      <c r="C510" s="33"/>
      <c r="D510" s="33"/>
      <c r="E510" s="33"/>
      <c r="F510" s="33"/>
    </row>
    <row r="511">
      <c r="C511" s="33"/>
      <c r="D511" s="33"/>
      <c r="E511" s="33"/>
      <c r="F511" s="33"/>
    </row>
    <row r="512">
      <c r="C512" s="33"/>
      <c r="D512" s="33"/>
      <c r="E512" s="33"/>
      <c r="F512" s="33"/>
    </row>
    <row r="513">
      <c r="C513" s="33"/>
      <c r="D513" s="33"/>
      <c r="E513" s="33"/>
      <c r="F513" s="33"/>
    </row>
    <row r="514">
      <c r="C514" s="33"/>
      <c r="D514" s="33"/>
      <c r="E514" s="33"/>
      <c r="F514" s="33"/>
    </row>
    <row r="515">
      <c r="C515" s="33"/>
      <c r="D515" s="33"/>
      <c r="E515" s="33"/>
      <c r="F515" s="33"/>
    </row>
    <row r="516">
      <c r="C516" s="33"/>
      <c r="D516" s="33"/>
      <c r="E516" s="33"/>
      <c r="F516" s="33"/>
    </row>
    <row r="517">
      <c r="C517" s="33"/>
      <c r="D517" s="33"/>
      <c r="E517" s="33"/>
      <c r="F517" s="33"/>
    </row>
    <row r="518">
      <c r="C518" s="33"/>
      <c r="D518" s="33"/>
      <c r="E518" s="33"/>
      <c r="F518" s="33"/>
    </row>
    <row r="519">
      <c r="C519" s="33"/>
      <c r="D519" s="33"/>
      <c r="E519" s="33"/>
      <c r="F519" s="33"/>
    </row>
    <row r="520">
      <c r="C520" s="33"/>
      <c r="D520" s="33"/>
      <c r="E520" s="33"/>
      <c r="F520" s="33"/>
    </row>
    <row r="521">
      <c r="C521" s="33"/>
      <c r="D521" s="33"/>
      <c r="E521" s="33"/>
      <c r="F521" s="33"/>
    </row>
    <row r="522">
      <c r="C522" s="33"/>
      <c r="D522" s="33"/>
      <c r="E522" s="33"/>
      <c r="F522" s="33"/>
    </row>
    <row r="523">
      <c r="C523" s="33"/>
      <c r="D523" s="33"/>
      <c r="E523" s="33"/>
      <c r="F523" s="33"/>
    </row>
    <row r="524">
      <c r="C524" s="33"/>
      <c r="D524" s="33"/>
      <c r="E524" s="33"/>
      <c r="F524" s="33"/>
    </row>
    <row r="525">
      <c r="C525" s="33"/>
      <c r="D525" s="33"/>
      <c r="E525" s="33"/>
      <c r="F525" s="33"/>
    </row>
    <row r="526">
      <c r="C526" s="33"/>
      <c r="D526" s="33"/>
      <c r="E526" s="33"/>
      <c r="F526" s="33"/>
    </row>
    <row r="527">
      <c r="C527" s="33"/>
      <c r="D527" s="33"/>
      <c r="E527" s="33"/>
      <c r="F527" s="33"/>
    </row>
    <row r="528">
      <c r="C528" s="33"/>
      <c r="D528" s="33"/>
      <c r="E528" s="33"/>
      <c r="F528" s="33"/>
    </row>
    <row r="529">
      <c r="C529" s="33"/>
      <c r="D529" s="33"/>
      <c r="E529" s="33"/>
      <c r="F529" s="33"/>
    </row>
    <row r="530">
      <c r="C530" s="33"/>
      <c r="D530" s="33"/>
      <c r="E530" s="33"/>
      <c r="F530" s="33"/>
    </row>
    <row r="531">
      <c r="C531" s="33"/>
      <c r="D531" s="33"/>
      <c r="E531" s="33"/>
      <c r="F531" s="33"/>
    </row>
    <row r="532">
      <c r="C532" s="33"/>
      <c r="D532" s="33"/>
      <c r="E532" s="33"/>
      <c r="F532" s="33"/>
    </row>
    <row r="533">
      <c r="C533" s="33"/>
      <c r="D533" s="33"/>
      <c r="E533" s="33"/>
      <c r="F533" s="33"/>
    </row>
    <row r="534">
      <c r="C534" s="33"/>
      <c r="D534" s="33"/>
      <c r="E534" s="33"/>
      <c r="F534" s="33"/>
    </row>
    <row r="535">
      <c r="C535" s="33"/>
      <c r="D535" s="33"/>
      <c r="E535" s="33"/>
      <c r="F535" s="33"/>
    </row>
    <row r="536">
      <c r="C536" s="33"/>
      <c r="D536" s="33"/>
      <c r="E536" s="33"/>
      <c r="F536" s="33"/>
    </row>
    <row r="537">
      <c r="C537" s="33"/>
      <c r="D537" s="33"/>
      <c r="E537" s="33"/>
      <c r="F537" s="33"/>
    </row>
    <row r="538">
      <c r="C538" s="33"/>
      <c r="D538" s="33"/>
      <c r="E538" s="33"/>
      <c r="F538" s="33"/>
    </row>
    <row r="539">
      <c r="C539" s="33"/>
      <c r="D539" s="33"/>
      <c r="E539" s="33"/>
      <c r="F539" s="33"/>
    </row>
    <row r="540">
      <c r="C540" s="33"/>
      <c r="D540" s="33"/>
      <c r="E540" s="33"/>
      <c r="F540" s="33"/>
    </row>
    <row r="541">
      <c r="C541" s="33"/>
      <c r="D541" s="33"/>
      <c r="E541" s="33"/>
      <c r="F541" s="33"/>
    </row>
    <row r="542">
      <c r="C542" s="33"/>
      <c r="D542" s="33"/>
      <c r="E542" s="33"/>
      <c r="F542" s="33"/>
    </row>
    <row r="543">
      <c r="C543" s="33"/>
      <c r="D543" s="33"/>
      <c r="E543" s="33"/>
      <c r="F543" s="33"/>
    </row>
    <row r="544">
      <c r="C544" s="33"/>
      <c r="D544" s="33"/>
      <c r="E544" s="33"/>
      <c r="F544" s="33"/>
    </row>
    <row r="545">
      <c r="C545" s="33"/>
      <c r="D545" s="33"/>
      <c r="E545" s="33"/>
      <c r="F545" s="33"/>
    </row>
    <row r="546">
      <c r="C546" s="33"/>
      <c r="D546" s="33"/>
      <c r="E546" s="33"/>
      <c r="F546" s="33"/>
    </row>
    <row r="547">
      <c r="C547" s="33"/>
      <c r="D547" s="33"/>
      <c r="E547" s="33"/>
      <c r="F547" s="33"/>
    </row>
    <row r="548">
      <c r="C548" s="33"/>
      <c r="D548" s="33"/>
      <c r="E548" s="33"/>
      <c r="F548" s="33"/>
    </row>
    <row r="549">
      <c r="C549" s="33"/>
      <c r="D549" s="33"/>
      <c r="E549" s="33"/>
      <c r="F549" s="33"/>
    </row>
    <row r="550">
      <c r="C550" s="33"/>
      <c r="D550" s="33"/>
      <c r="E550" s="33"/>
      <c r="F550" s="33"/>
    </row>
    <row r="551">
      <c r="C551" s="33"/>
      <c r="D551" s="33"/>
      <c r="E551" s="33"/>
      <c r="F551" s="33"/>
    </row>
    <row r="552">
      <c r="C552" s="33"/>
      <c r="D552" s="33"/>
      <c r="E552" s="33"/>
      <c r="F552" s="33"/>
    </row>
    <row r="553">
      <c r="C553" s="33"/>
      <c r="D553" s="33"/>
      <c r="E553" s="33"/>
      <c r="F553" s="33"/>
    </row>
    <row r="554">
      <c r="C554" s="33"/>
      <c r="D554" s="33"/>
      <c r="E554" s="33"/>
      <c r="F554" s="33"/>
    </row>
    <row r="555">
      <c r="C555" s="33"/>
      <c r="D555" s="33"/>
      <c r="E555" s="33"/>
      <c r="F555" s="33"/>
    </row>
    <row r="556">
      <c r="C556" s="33"/>
      <c r="D556" s="33"/>
      <c r="E556" s="33"/>
      <c r="F556" s="33"/>
    </row>
    <row r="557">
      <c r="C557" s="33"/>
      <c r="D557" s="33"/>
      <c r="E557" s="33"/>
      <c r="F557" s="33"/>
    </row>
    <row r="558">
      <c r="C558" s="33"/>
      <c r="D558" s="33"/>
      <c r="E558" s="33"/>
      <c r="F558" s="33"/>
    </row>
    <row r="559">
      <c r="C559" s="33"/>
      <c r="D559" s="33"/>
      <c r="E559" s="33"/>
      <c r="F559" s="33"/>
    </row>
    <row r="560">
      <c r="C560" s="33"/>
      <c r="D560" s="33"/>
      <c r="E560" s="33"/>
      <c r="F560" s="33"/>
    </row>
    <row r="561">
      <c r="C561" s="33"/>
      <c r="D561" s="33"/>
      <c r="E561" s="33"/>
      <c r="F561" s="33"/>
    </row>
    <row r="562">
      <c r="C562" s="33"/>
      <c r="D562" s="33"/>
      <c r="E562" s="33"/>
      <c r="F562" s="33"/>
    </row>
    <row r="563">
      <c r="C563" s="33"/>
      <c r="D563" s="33"/>
      <c r="E563" s="33"/>
      <c r="F563" s="33"/>
    </row>
    <row r="564">
      <c r="C564" s="33"/>
      <c r="D564" s="33"/>
      <c r="E564" s="33"/>
      <c r="F564" s="33"/>
    </row>
    <row r="565">
      <c r="C565" s="33"/>
      <c r="D565" s="33"/>
      <c r="E565" s="33"/>
      <c r="F565" s="33"/>
    </row>
    <row r="566">
      <c r="C566" s="33"/>
      <c r="D566" s="33"/>
      <c r="E566" s="33"/>
      <c r="F566" s="33"/>
    </row>
    <row r="567">
      <c r="C567" s="33"/>
      <c r="D567" s="33"/>
      <c r="E567" s="33"/>
      <c r="F567" s="33"/>
    </row>
    <row r="568">
      <c r="C568" s="33"/>
      <c r="D568" s="33"/>
      <c r="E568" s="33"/>
      <c r="F568" s="33"/>
    </row>
    <row r="569">
      <c r="C569" s="33"/>
      <c r="D569" s="33"/>
      <c r="E569" s="33"/>
      <c r="F569" s="33"/>
    </row>
    <row r="570">
      <c r="C570" s="33"/>
      <c r="D570" s="33"/>
      <c r="E570" s="33"/>
      <c r="F570" s="33"/>
    </row>
    <row r="571">
      <c r="C571" s="33"/>
      <c r="D571" s="33"/>
      <c r="E571" s="33"/>
      <c r="F571" s="33"/>
    </row>
    <row r="572">
      <c r="C572" s="33"/>
      <c r="D572" s="33"/>
      <c r="E572" s="33"/>
      <c r="F572" s="33"/>
    </row>
    <row r="573">
      <c r="C573" s="33"/>
      <c r="D573" s="33"/>
      <c r="E573" s="33"/>
      <c r="F573" s="33"/>
    </row>
    <row r="574">
      <c r="C574" s="33"/>
      <c r="D574" s="33"/>
      <c r="E574" s="33"/>
      <c r="F574" s="33"/>
    </row>
    <row r="575">
      <c r="C575" s="33"/>
      <c r="D575" s="33"/>
      <c r="E575" s="33"/>
      <c r="F575" s="33"/>
    </row>
    <row r="576">
      <c r="C576" s="33"/>
      <c r="D576" s="33"/>
      <c r="E576" s="33"/>
      <c r="F576" s="33"/>
    </row>
    <row r="577">
      <c r="C577" s="33"/>
      <c r="D577" s="33"/>
      <c r="E577" s="33"/>
      <c r="F577" s="33"/>
    </row>
    <row r="578">
      <c r="C578" s="33"/>
      <c r="D578" s="33"/>
      <c r="E578" s="33"/>
      <c r="F578" s="33"/>
    </row>
    <row r="579">
      <c r="C579" s="33"/>
      <c r="D579" s="33"/>
      <c r="E579" s="33"/>
      <c r="F579" s="33"/>
    </row>
    <row r="580">
      <c r="C580" s="33"/>
      <c r="D580" s="33"/>
      <c r="E580" s="33"/>
      <c r="F580" s="33"/>
    </row>
    <row r="581">
      <c r="C581" s="33"/>
      <c r="D581" s="33"/>
      <c r="E581" s="33"/>
      <c r="F581" s="33"/>
    </row>
    <row r="582">
      <c r="C582" s="33"/>
      <c r="D582" s="33"/>
      <c r="E582" s="33"/>
      <c r="F582" s="33"/>
    </row>
    <row r="583">
      <c r="C583" s="33"/>
      <c r="D583" s="33"/>
      <c r="E583" s="33"/>
      <c r="F583" s="33"/>
    </row>
    <row r="584">
      <c r="C584" s="33"/>
      <c r="D584" s="33"/>
      <c r="E584" s="33"/>
      <c r="F584" s="33"/>
    </row>
    <row r="585">
      <c r="C585" s="33"/>
      <c r="D585" s="33"/>
      <c r="E585" s="33"/>
      <c r="F585" s="33"/>
    </row>
    <row r="586">
      <c r="C586" s="33"/>
      <c r="D586" s="33"/>
      <c r="E586" s="33"/>
      <c r="F586" s="33"/>
    </row>
    <row r="587">
      <c r="C587" s="33"/>
      <c r="D587" s="33"/>
      <c r="E587" s="33"/>
      <c r="F587" s="33"/>
    </row>
    <row r="588">
      <c r="C588" s="33"/>
      <c r="D588" s="33"/>
      <c r="E588" s="33"/>
      <c r="F588" s="33"/>
    </row>
    <row r="589">
      <c r="C589" s="33"/>
      <c r="D589" s="33"/>
      <c r="E589" s="33"/>
      <c r="F589" s="33"/>
    </row>
    <row r="590">
      <c r="C590" s="33"/>
      <c r="D590" s="33"/>
      <c r="E590" s="33"/>
      <c r="F590" s="33"/>
    </row>
    <row r="591">
      <c r="C591" s="33"/>
      <c r="D591" s="33"/>
      <c r="E591" s="33"/>
      <c r="F591" s="33"/>
    </row>
    <row r="592">
      <c r="C592" s="33"/>
      <c r="D592" s="33"/>
      <c r="E592" s="33"/>
      <c r="F592" s="33"/>
    </row>
    <row r="593">
      <c r="C593" s="33"/>
      <c r="D593" s="33"/>
      <c r="E593" s="33"/>
      <c r="F593" s="33"/>
    </row>
    <row r="594">
      <c r="C594" s="33"/>
      <c r="D594" s="33"/>
      <c r="E594" s="33"/>
      <c r="F594" s="33"/>
    </row>
    <row r="595">
      <c r="C595" s="33"/>
      <c r="D595" s="33"/>
      <c r="E595" s="33"/>
      <c r="F595" s="33"/>
    </row>
    <row r="596">
      <c r="C596" s="33"/>
      <c r="D596" s="33"/>
      <c r="E596" s="33"/>
      <c r="F596" s="33"/>
    </row>
    <row r="597">
      <c r="C597" s="33"/>
      <c r="D597" s="33"/>
      <c r="E597" s="33"/>
      <c r="F597" s="33"/>
    </row>
    <row r="598">
      <c r="C598" s="33"/>
      <c r="D598" s="33"/>
      <c r="E598" s="33"/>
      <c r="F598" s="33"/>
    </row>
    <row r="599">
      <c r="C599" s="33"/>
      <c r="D599" s="33"/>
      <c r="E599" s="33"/>
      <c r="F599" s="33"/>
    </row>
    <row r="600">
      <c r="C600" s="33"/>
      <c r="D600" s="33"/>
      <c r="E600" s="33"/>
      <c r="F600" s="33"/>
    </row>
    <row r="601">
      <c r="C601" s="33"/>
      <c r="D601" s="33"/>
      <c r="E601" s="33"/>
      <c r="F601" s="33"/>
    </row>
    <row r="602">
      <c r="C602" s="33"/>
      <c r="D602" s="33"/>
      <c r="E602" s="33"/>
      <c r="F602" s="33"/>
    </row>
    <row r="603">
      <c r="C603" s="33"/>
      <c r="D603" s="33"/>
      <c r="E603" s="33"/>
      <c r="F603" s="33"/>
    </row>
    <row r="604">
      <c r="C604" s="33"/>
      <c r="D604" s="33"/>
      <c r="E604" s="33"/>
      <c r="F604" s="33"/>
    </row>
    <row r="605">
      <c r="C605" s="33"/>
      <c r="D605" s="33"/>
      <c r="E605" s="33"/>
      <c r="F605" s="33"/>
    </row>
    <row r="606">
      <c r="C606" s="33"/>
      <c r="D606" s="33"/>
      <c r="E606" s="33"/>
      <c r="F606" s="33"/>
    </row>
    <row r="607">
      <c r="C607" s="33"/>
      <c r="D607" s="33"/>
      <c r="E607" s="33"/>
      <c r="F607" s="33"/>
    </row>
    <row r="608">
      <c r="C608" s="33"/>
      <c r="D608" s="33"/>
      <c r="E608" s="33"/>
      <c r="F608" s="33"/>
    </row>
    <row r="609">
      <c r="C609" s="33"/>
      <c r="D609" s="33"/>
      <c r="E609" s="33"/>
      <c r="F609" s="33"/>
    </row>
    <row r="610">
      <c r="C610" s="33"/>
      <c r="D610" s="33"/>
      <c r="E610" s="33"/>
      <c r="F610" s="33"/>
    </row>
    <row r="611">
      <c r="C611" s="33"/>
      <c r="D611" s="33"/>
      <c r="E611" s="33"/>
      <c r="F611" s="33"/>
    </row>
    <row r="612">
      <c r="C612" s="33"/>
      <c r="D612" s="33"/>
      <c r="E612" s="33"/>
      <c r="F612" s="33"/>
    </row>
    <row r="613">
      <c r="C613" s="33"/>
      <c r="D613" s="33"/>
      <c r="E613" s="33"/>
      <c r="F613" s="33"/>
    </row>
    <row r="614">
      <c r="C614" s="33"/>
      <c r="D614" s="33"/>
      <c r="E614" s="33"/>
      <c r="F614" s="33"/>
    </row>
    <row r="615">
      <c r="C615" s="33"/>
      <c r="D615" s="33"/>
      <c r="E615" s="33"/>
      <c r="F615" s="33"/>
    </row>
    <row r="616">
      <c r="C616" s="33"/>
      <c r="D616" s="33"/>
      <c r="E616" s="33"/>
      <c r="F616" s="33"/>
    </row>
    <row r="617">
      <c r="C617" s="33"/>
      <c r="D617" s="33"/>
      <c r="E617" s="33"/>
      <c r="F617" s="33"/>
    </row>
    <row r="618">
      <c r="C618" s="33"/>
      <c r="D618" s="33"/>
      <c r="E618" s="33"/>
      <c r="F618" s="33"/>
    </row>
    <row r="619">
      <c r="C619" s="33"/>
      <c r="D619" s="33"/>
      <c r="E619" s="33"/>
      <c r="F619" s="33"/>
    </row>
    <row r="620">
      <c r="C620" s="33"/>
      <c r="D620" s="33"/>
      <c r="E620" s="33"/>
      <c r="F620" s="33"/>
    </row>
    <row r="621">
      <c r="C621" s="33"/>
      <c r="D621" s="33"/>
      <c r="E621" s="33"/>
      <c r="F621" s="33"/>
    </row>
    <row r="622">
      <c r="C622" s="33"/>
      <c r="D622" s="33"/>
      <c r="E622" s="33"/>
      <c r="F622" s="33"/>
    </row>
    <row r="623">
      <c r="C623" s="33"/>
      <c r="D623" s="33"/>
      <c r="E623" s="33"/>
      <c r="F623" s="33"/>
    </row>
    <row r="624">
      <c r="C624" s="33"/>
      <c r="D624" s="33"/>
      <c r="E624" s="33"/>
      <c r="F624" s="33"/>
    </row>
    <row r="625">
      <c r="C625" s="33"/>
      <c r="D625" s="33"/>
      <c r="E625" s="33"/>
      <c r="F625" s="33"/>
    </row>
    <row r="626">
      <c r="C626" s="33"/>
      <c r="D626" s="33"/>
      <c r="E626" s="33"/>
      <c r="F626" s="33"/>
    </row>
    <row r="627">
      <c r="C627" s="33"/>
      <c r="D627" s="33"/>
      <c r="E627" s="33"/>
      <c r="F627" s="33"/>
    </row>
    <row r="628">
      <c r="C628" s="33"/>
      <c r="D628" s="33"/>
      <c r="E628" s="33"/>
      <c r="F628" s="33"/>
    </row>
    <row r="629">
      <c r="C629" s="33"/>
      <c r="D629" s="33"/>
      <c r="E629" s="33"/>
      <c r="F629" s="33"/>
    </row>
    <row r="630">
      <c r="C630" s="33"/>
      <c r="D630" s="33"/>
      <c r="E630" s="33"/>
      <c r="F630" s="33"/>
    </row>
    <row r="631">
      <c r="C631" s="33"/>
      <c r="D631" s="33"/>
      <c r="E631" s="33"/>
      <c r="F631" s="33"/>
    </row>
    <row r="632">
      <c r="C632" s="33"/>
      <c r="D632" s="33"/>
      <c r="E632" s="33"/>
      <c r="F632" s="33"/>
    </row>
    <row r="633">
      <c r="C633" s="33"/>
      <c r="D633" s="33"/>
      <c r="E633" s="33"/>
      <c r="F633" s="33"/>
    </row>
    <row r="634">
      <c r="C634" s="33"/>
      <c r="D634" s="33"/>
      <c r="E634" s="33"/>
      <c r="F634" s="33"/>
    </row>
    <row r="635">
      <c r="C635" s="33"/>
      <c r="D635" s="33"/>
      <c r="E635" s="33"/>
      <c r="F635" s="33"/>
    </row>
    <row r="636">
      <c r="C636" s="33"/>
      <c r="D636" s="33"/>
      <c r="E636" s="33"/>
      <c r="F636" s="33"/>
    </row>
    <row r="637">
      <c r="C637" s="33"/>
      <c r="D637" s="33"/>
      <c r="E637" s="33"/>
      <c r="F637" s="33"/>
    </row>
    <row r="638">
      <c r="C638" s="33"/>
      <c r="D638" s="33"/>
      <c r="E638" s="33"/>
      <c r="F638" s="33"/>
    </row>
    <row r="639">
      <c r="C639" s="33"/>
      <c r="D639" s="33"/>
      <c r="E639" s="33"/>
      <c r="F639" s="33"/>
    </row>
    <row r="640">
      <c r="C640" s="33"/>
      <c r="D640" s="33"/>
      <c r="E640" s="33"/>
      <c r="F640" s="33"/>
    </row>
    <row r="641">
      <c r="C641" s="33"/>
      <c r="D641" s="33"/>
      <c r="E641" s="33"/>
      <c r="F641" s="33"/>
    </row>
    <row r="642">
      <c r="C642" s="33"/>
      <c r="D642" s="33"/>
      <c r="E642" s="33"/>
      <c r="F642" s="33"/>
    </row>
    <row r="643">
      <c r="C643" s="33"/>
      <c r="D643" s="33"/>
      <c r="E643" s="33"/>
      <c r="F643" s="33"/>
    </row>
    <row r="644">
      <c r="C644" s="33"/>
      <c r="D644" s="33"/>
      <c r="E644" s="33"/>
      <c r="F644" s="33"/>
    </row>
    <row r="645">
      <c r="C645" s="33"/>
      <c r="D645" s="33"/>
      <c r="E645" s="33"/>
      <c r="F645" s="33"/>
    </row>
    <row r="646">
      <c r="C646" s="33"/>
      <c r="D646" s="33"/>
      <c r="E646" s="33"/>
      <c r="F646" s="33"/>
    </row>
    <row r="647">
      <c r="C647" s="33"/>
      <c r="D647" s="33"/>
      <c r="E647" s="33"/>
      <c r="F647" s="33"/>
    </row>
    <row r="648">
      <c r="C648" s="33"/>
      <c r="D648" s="33"/>
      <c r="E648" s="33"/>
      <c r="F648" s="33"/>
    </row>
    <row r="649">
      <c r="C649" s="33"/>
      <c r="D649" s="33"/>
      <c r="E649" s="33"/>
      <c r="F649" s="33"/>
    </row>
    <row r="650">
      <c r="C650" s="33"/>
      <c r="D650" s="33"/>
      <c r="E650" s="33"/>
      <c r="F650" s="33"/>
    </row>
    <row r="651">
      <c r="C651" s="33"/>
      <c r="D651" s="33"/>
      <c r="E651" s="33"/>
      <c r="F651" s="33"/>
    </row>
    <row r="652">
      <c r="C652" s="33"/>
      <c r="D652" s="33"/>
      <c r="E652" s="33"/>
      <c r="F652" s="33"/>
    </row>
    <row r="653">
      <c r="C653" s="33"/>
      <c r="D653" s="33"/>
      <c r="E653" s="33"/>
      <c r="F653" s="33"/>
    </row>
    <row r="654">
      <c r="C654" s="33"/>
      <c r="D654" s="33"/>
      <c r="E654" s="33"/>
      <c r="F654" s="33"/>
    </row>
    <row r="655">
      <c r="C655" s="33"/>
      <c r="D655" s="33"/>
      <c r="E655" s="33"/>
      <c r="F655" s="33"/>
    </row>
    <row r="656">
      <c r="C656" s="33"/>
      <c r="D656" s="33"/>
      <c r="E656" s="33"/>
      <c r="F656" s="33"/>
    </row>
    <row r="657">
      <c r="C657" s="33"/>
      <c r="D657" s="33"/>
      <c r="E657" s="33"/>
      <c r="F657" s="33"/>
    </row>
    <row r="658">
      <c r="C658" s="33"/>
      <c r="D658" s="33"/>
      <c r="E658" s="33"/>
      <c r="F658" s="33"/>
    </row>
    <row r="659">
      <c r="C659" s="33"/>
      <c r="D659" s="33"/>
      <c r="E659" s="33"/>
      <c r="F659" s="33"/>
    </row>
    <row r="660">
      <c r="C660" s="33"/>
      <c r="D660" s="33"/>
      <c r="E660" s="33"/>
      <c r="F660" s="33"/>
    </row>
    <row r="661">
      <c r="C661" s="33"/>
      <c r="D661" s="33"/>
      <c r="E661" s="33"/>
      <c r="F661" s="33"/>
    </row>
    <row r="662">
      <c r="C662" s="33"/>
      <c r="D662" s="33"/>
      <c r="E662" s="33"/>
      <c r="F662" s="33"/>
    </row>
    <row r="663">
      <c r="C663" s="33"/>
      <c r="D663" s="33"/>
      <c r="E663" s="33"/>
      <c r="F663" s="33"/>
    </row>
    <row r="664">
      <c r="C664" s="33"/>
      <c r="D664" s="33"/>
      <c r="E664" s="33"/>
      <c r="F664" s="33"/>
    </row>
    <row r="665">
      <c r="C665" s="33"/>
      <c r="D665" s="33"/>
      <c r="E665" s="33"/>
      <c r="F665" s="33"/>
    </row>
    <row r="666">
      <c r="C666" s="33"/>
      <c r="D666" s="33"/>
      <c r="E666" s="33"/>
      <c r="F666" s="33"/>
    </row>
    <row r="667">
      <c r="C667" s="33"/>
      <c r="D667" s="33"/>
      <c r="E667" s="33"/>
      <c r="F667" s="33"/>
    </row>
    <row r="668">
      <c r="C668" s="33"/>
      <c r="D668" s="33"/>
      <c r="E668" s="33"/>
      <c r="F668" s="33"/>
    </row>
    <row r="669">
      <c r="C669" s="33"/>
      <c r="D669" s="33"/>
      <c r="E669" s="33"/>
      <c r="F669" s="33"/>
    </row>
    <row r="670">
      <c r="C670" s="33"/>
      <c r="D670" s="33"/>
      <c r="E670" s="33"/>
      <c r="F670" s="33"/>
    </row>
    <row r="671">
      <c r="C671" s="33"/>
      <c r="D671" s="33"/>
      <c r="E671" s="33"/>
      <c r="F671" s="33"/>
    </row>
    <row r="672">
      <c r="C672" s="33"/>
      <c r="D672" s="33"/>
      <c r="E672" s="33"/>
      <c r="F672" s="33"/>
    </row>
    <row r="673">
      <c r="C673" s="33"/>
      <c r="D673" s="33"/>
      <c r="E673" s="33"/>
      <c r="F673" s="33"/>
    </row>
    <row r="674">
      <c r="C674" s="33"/>
      <c r="D674" s="33"/>
      <c r="E674" s="33"/>
      <c r="F674" s="33"/>
    </row>
    <row r="675">
      <c r="C675" s="33"/>
      <c r="D675" s="33"/>
      <c r="E675" s="33"/>
      <c r="F675" s="33"/>
    </row>
    <row r="676">
      <c r="C676" s="33"/>
      <c r="D676" s="33"/>
      <c r="E676" s="33"/>
      <c r="F676" s="33"/>
    </row>
    <row r="677">
      <c r="C677" s="33"/>
      <c r="D677" s="33"/>
      <c r="E677" s="33"/>
      <c r="F677" s="33"/>
    </row>
    <row r="678">
      <c r="C678" s="33"/>
      <c r="D678" s="33"/>
      <c r="E678" s="33"/>
      <c r="F678" s="33"/>
    </row>
    <row r="679">
      <c r="C679" s="33"/>
      <c r="D679" s="33"/>
      <c r="E679" s="33"/>
      <c r="F679" s="33"/>
    </row>
    <row r="680">
      <c r="C680" s="33"/>
      <c r="D680" s="33"/>
      <c r="E680" s="33"/>
      <c r="F680" s="33"/>
    </row>
    <row r="681">
      <c r="C681" s="33"/>
      <c r="D681" s="33"/>
      <c r="E681" s="33"/>
      <c r="F681" s="33"/>
    </row>
    <row r="682">
      <c r="C682" s="33"/>
      <c r="D682" s="33"/>
      <c r="E682" s="33"/>
      <c r="F682" s="33"/>
    </row>
    <row r="683">
      <c r="C683" s="33"/>
      <c r="D683" s="33"/>
      <c r="E683" s="33"/>
      <c r="F683" s="33"/>
    </row>
    <row r="684">
      <c r="C684" s="33"/>
      <c r="D684" s="33"/>
      <c r="E684" s="33"/>
      <c r="F684" s="33"/>
    </row>
    <row r="685">
      <c r="C685" s="33"/>
      <c r="D685" s="33"/>
      <c r="E685" s="33"/>
      <c r="F685" s="33"/>
    </row>
    <row r="686">
      <c r="C686" s="33"/>
      <c r="D686" s="33"/>
      <c r="E686" s="33"/>
      <c r="F686" s="33"/>
    </row>
    <row r="687">
      <c r="C687" s="33"/>
      <c r="D687" s="33"/>
      <c r="E687" s="33"/>
      <c r="F687" s="33"/>
    </row>
    <row r="688">
      <c r="C688" s="33"/>
      <c r="D688" s="33"/>
      <c r="E688" s="33"/>
      <c r="F688" s="33"/>
    </row>
    <row r="689">
      <c r="C689" s="33"/>
      <c r="D689" s="33"/>
      <c r="E689" s="33"/>
      <c r="F689" s="33"/>
    </row>
    <row r="690">
      <c r="C690" s="33"/>
      <c r="D690" s="33"/>
      <c r="E690" s="33"/>
      <c r="F690" s="33"/>
    </row>
    <row r="691">
      <c r="C691" s="33"/>
      <c r="D691" s="33"/>
      <c r="E691" s="33"/>
      <c r="F691" s="33"/>
    </row>
    <row r="692">
      <c r="C692" s="33"/>
      <c r="D692" s="33"/>
      <c r="E692" s="33"/>
      <c r="F692" s="33"/>
    </row>
    <row r="693">
      <c r="C693" s="33"/>
      <c r="D693" s="33"/>
      <c r="E693" s="33"/>
      <c r="F693" s="33"/>
    </row>
    <row r="694">
      <c r="C694" s="33"/>
      <c r="D694" s="33"/>
      <c r="E694" s="33"/>
      <c r="F694" s="33"/>
    </row>
    <row r="695">
      <c r="C695" s="33"/>
      <c r="D695" s="33"/>
      <c r="E695" s="33"/>
      <c r="F695" s="33"/>
    </row>
    <row r="696">
      <c r="C696" s="33"/>
      <c r="D696" s="33"/>
      <c r="E696" s="33"/>
      <c r="F696" s="33"/>
    </row>
    <row r="697">
      <c r="C697" s="33"/>
      <c r="D697" s="33"/>
      <c r="E697" s="33"/>
      <c r="F697" s="33"/>
    </row>
    <row r="698">
      <c r="C698" s="33"/>
      <c r="D698" s="33"/>
      <c r="E698" s="33"/>
      <c r="F698" s="33"/>
    </row>
    <row r="699">
      <c r="C699" s="33"/>
      <c r="D699" s="33"/>
      <c r="E699" s="33"/>
      <c r="F699" s="33"/>
    </row>
    <row r="700">
      <c r="C700" s="33"/>
      <c r="D700" s="33"/>
      <c r="E700" s="33"/>
      <c r="F700" s="33"/>
    </row>
    <row r="701">
      <c r="C701" s="33"/>
      <c r="D701" s="33"/>
      <c r="E701" s="33"/>
      <c r="F701" s="33"/>
    </row>
    <row r="702">
      <c r="C702" s="33"/>
      <c r="D702" s="33"/>
      <c r="E702" s="33"/>
      <c r="F702" s="33"/>
    </row>
    <row r="703">
      <c r="C703" s="33"/>
      <c r="D703" s="33"/>
      <c r="E703" s="33"/>
      <c r="F703" s="33"/>
    </row>
    <row r="704">
      <c r="C704" s="33"/>
      <c r="D704" s="33"/>
      <c r="E704" s="33"/>
      <c r="F704" s="33"/>
    </row>
    <row r="705">
      <c r="C705" s="33"/>
      <c r="D705" s="33"/>
      <c r="E705" s="33"/>
      <c r="F705" s="33"/>
    </row>
    <row r="706">
      <c r="C706" s="33"/>
      <c r="D706" s="33"/>
      <c r="E706" s="33"/>
      <c r="F706" s="33"/>
    </row>
    <row r="707">
      <c r="C707" s="33"/>
      <c r="D707" s="33"/>
      <c r="E707" s="33"/>
      <c r="F707" s="33"/>
    </row>
    <row r="708">
      <c r="C708" s="33"/>
      <c r="D708" s="33"/>
      <c r="E708" s="33"/>
      <c r="F708" s="33"/>
    </row>
    <row r="709">
      <c r="C709" s="33"/>
      <c r="D709" s="33"/>
      <c r="E709" s="33"/>
      <c r="F709" s="33"/>
    </row>
    <row r="710">
      <c r="C710" s="33"/>
      <c r="D710" s="33"/>
      <c r="E710" s="33"/>
      <c r="F710" s="33"/>
    </row>
    <row r="711">
      <c r="C711" s="33"/>
      <c r="D711" s="33"/>
      <c r="E711" s="33"/>
      <c r="F711" s="33"/>
    </row>
    <row r="712">
      <c r="C712" s="33"/>
      <c r="D712" s="33"/>
      <c r="E712" s="33"/>
      <c r="F712" s="33"/>
    </row>
    <row r="713">
      <c r="C713" s="33"/>
      <c r="D713" s="33"/>
      <c r="E713" s="33"/>
      <c r="F713" s="33"/>
    </row>
    <row r="714">
      <c r="C714" s="33"/>
      <c r="D714" s="33"/>
      <c r="E714" s="33"/>
      <c r="F714" s="33"/>
    </row>
    <row r="715">
      <c r="C715" s="33"/>
      <c r="D715" s="33"/>
      <c r="E715" s="33"/>
      <c r="F715" s="33"/>
    </row>
    <row r="716">
      <c r="C716" s="33"/>
      <c r="D716" s="33"/>
      <c r="E716" s="33"/>
      <c r="F716" s="33"/>
    </row>
    <row r="717">
      <c r="C717" s="33"/>
      <c r="D717" s="33"/>
      <c r="E717" s="33"/>
      <c r="F717" s="33"/>
    </row>
    <row r="718">
      <c r="C718" s="33"/>
      <c r="D718" s="33"/>
      <c r="E718" s="33"/>
      <c r="F718" s="33"/>
    </row>
    <row r="719">
      <c r="C719" s="33"/>
      <c r="D719" s="33"/>
      <c r="E719" s="33"/>
      <c r="F719" s="33"/>
    </row>
    <row r="720">
      <c r="C720" s="33"/>
      <c r="D720" s="33"/>
      <c r="E720" s="33"/>
      <c r="F720" s="33"/>
    </row>
    <row r="721">
      <c r="C721" s="33"/>
      <c r="D721" s="33"/>
      <c r="E721" s="33"/>
      <c r="F721" s="33"/>
    </row>
    <row r="722">
      <c r="C722" s="33"/>
      <c r="D722" s="33"/>
      <c r="E722" s="33"/>
      <c r="F722" s="33"/>
    </row>
    <row r="723">
      <c r="C723" s="33"/>
      <c r="D723" s="33"/>
      <c r="E723" s="33"/>
      <c r="F723" s="33"/>
    </row>
    <row r="724">
      <c r="C724" s="33"/>
      <c r="D724" s="33"/>
      <c r="E724" s="33"/>
      <c r="F724" s="33"/>
    </row>
    <row r="725">
      <c r="C725" s="33"/>
      <c r="D725" s="33"/>
      <c r="E725" s="33"/>
      <c r="F725" s="33"/>
    </row>
    <row r="726">
      <c r="C726" s="33"/>
      <c r="D726" s="33"/>
      <c r="E726" s="33"/>
      <c r="F726" s="33"/>
    </row>
    <row r="727">
      <c r="C727" s="33"/>
      <c r="D727" s="33"/>
      <c r="E727" s="33"/>
      <c r="F727" s="33"/>
    </row>
    <row r="728">
      <c r="C728" s="33"/>
      <c r="D728" s="33"/>
      <c r="E728" s="33"/>
      <c r="F728" s="33"/>
    </row>
    <row r="729">
      <c r="C729" s="33"/>
      <c r="D729" s="33"/>
      <c r="E729" s="33"/>
      <c r="F729" s="33"/>
    </row>
    <row r="730">
      <c r="C730" s="33"/>
      <c r="D730" s="33"/>
      <c r="E730" s="33"/>
      <c r="F730" s="33"/>
    </row>
    <row r="731">
      <c r="C731" s="33"/>
      <c r="D731" s="33"/>
      <c r="E731" s="33"/>
      <c r="F731" s="33"/>
    </row>
    <row r="732">
      <c r="C732" s="33"/>
      <c r="D732" s="33"/>
      <c r="E732" s="33"/>
      <c r="F732" s="33"/>
    </row>
    <row r="733">
      <c r="C733" s="33"/>
      <c r="D733" s="33"/>
      <c r="E733" s="33"/>
      <c r="F733" s="33"/>
    </row>
    <row r="734">
      <c r="C734" s="33"/>
      <c r="D734" s="33"/>
      <c r="E734" s="33"/>
      <c r="F734" s="33"/>
    </row>
    <row r="735">
      <c r="C735" s="33"/>
      <c r="D735" s="33"/>
      <c r="E735" s="33"/>
      <c r="F735" s="33"/>
    </row>
    <row r="736">
      <c r="C736" s="33"/>
      <c r="D736" s="33"/>
      <c r="E736" s="33"/>
      <c r="F736" s="33"/>
    </row>
    <row r="737">
      <c r="C737" s="33"/>
      <c r="D737" s="33"/>
      <c r="E737" s="33"/>
      <c r="F737" s="33"/>
    </row>
    <row r="738">
      <c r="C738" s="33"/>
      <c r="D738" s="33"/>
      <c r="E738" s="33"/>
      <c r="F738" s="33"/>
    </row>
    <row r="739">
      <c r="C739" s="33"/>
      <c r="D739" s="33"/>
      <c r="E739" s="33"/>
      <c r="F739" s="33"/>
    </row>
    <row r="740">
      <c r="C740" s="33"/>
      <c r="D740" s="33"/>
      <c r="E740" s="33"/>
      <c r="F740" s="33"/>
    </row>
    <row r="741">
      <c r="C741" s="33"/>
      <c r="D741" s="33"/>
      <c r="E741" s="33"/>
      <c r="F741" s="33"/>
    </row>
    <row r="742">
      <c r="C742" s="33"/>
      <c r="D742" s="33"/>
      <c r="E742" s="33"/>
      <c r="F742" s="33"/>
    </row>
    <row r="743">
      <c r="C743" s="33"/>
      <c r="D743" s="33"/>
      <c r="E743" s="33"/>
      <c r="F743" s="33"/>
    </row>
    <row r="744">
      <c r="C744" s="33"/>
      <c r="D744" s="33"/>
      <c r="E744" s="33"/>
      <c r="F744" s="33"/>
    </row>
    <row r="745">
      <c r="C745" s="33"/>
      <c r="D745" s="33"/>
      <c r="E745" s="33"/>
      <c r="F745" s="33"/>
    </row>
    <row r="746">
      <c r="C746" s="33"/>
      <c r="D746" s="33"/>
      <c r="E746" s="33"/>
      <c r="F746" s="33"/>
    </row>
    <row r="747">
      <c r="C747" s="33"/>
      <c r="D747" s="33"/>
      <c r="E747" s="33"/>
      <c r="F747" s="33"/>
    </row>
    <row r="748">
      <c r="C748" s="33"/>
      <c r="D748" s="33"/>
      <c r="E748" s="33"/>
      <c r="F748" s="33"/>
    </row>
    <row r="749">
      <c r="C749" s="33"/>
      <c r="D749" s="33"/>
      <c r="E749" s="33"/>
      <c r="F749" s="33"/>
    </row>
    <row r="750">
      <c r="C750" s="33"/>
      <c r="D750" s="33"/>
      <c r="E750" s="33"/>
      <c r="F750" s="33"/>
    </row>
    <row r="751">
      <c r="C751" s="33"/>
      <c r="D751" s="33"/>
      <c r="E751" s="33"/>
      <c r="F751" s="33"/>
    </row>
    <row r="752">
      <c r="C752" s="33"/>
      <c r="D752" s="33"/>
      <c r="E752" s="33"/>
      <c r="F752" s="33"/>
    </row>
    <row r="753">
      <c r="C753" s="33"/>
      <c r="D753" s="33"/>
      <c r="E753" s="33"/>
      <c r="F753" s="33"/>
    </row>
    <row r="754">
      <c r="C754" s="33"/>
      <c r="D754" s="33"/>
      <c r="E754" s="33"/>
      <c r="F754" s="33"/>
    </row>
    <row r="755">
      <c r="C755" s="33"/>
      <c r="D755" s="33"/>
      <c r="E755" s="33"/>
      <c r="F755" s="33"/>
    </row>
    <row r="756">
      <c r="C756" s="33"/>
      <c r="D756" s="33"/>
      <c r="E756" s="33"/>
      <c r="F756" s="33"/>
    </row>
    <row r="757">
      <c r="C757" s="33"/>
      <c r="D757" s="33"/>
      <c r="E757" s="33"/>
      <c r="F757" s="33"/>
    </row>
    <row r="758">
      <c r="C758" s="33"/>
      <c r="D758" s="33"/>
      <c r="E758" s="33"/>
      <c r="F758" s="33"/>
    </row>
    <row r="759">
      <c r="C759" s="33"/>
      <c r="D759" s="33"/>
      <c r="E759" s="33"/>
      <c r="F759" s="33"/>
    </row>
    <row r="760">
      <c r="C760" s="33"/>
      <c r="D760" s="33"/>
      <c r="E760" s="33"/>
      <c r="F760" s="33"/>
    </row>
    <row r="761">
      <c r="C761" s="33"/>
      <c r="D761" s="33"/>
      <c r="E761" s="33"/>
      <c r="F761" s="33"/>
    </row>
    <row r="762">
      <c r="C762" s="33"/>
      <c r="D762" s="33"/>
      <c r="E762" s="33"/>
      <c r="F762" s="33"/>
    </row>
    <row r="763">
      <c r="C763" s="33"/>
      <c r="D763" s="33"/>
      <c r="E763" s="33"/>
      <c r="F763" s="33"/>
    </row>
    <row r="764">
      <c r="C764" s="33"/>
      <c r="D764" s="33"/>
      <c r="E764" s="33"/>
      <c r="F764" s="33"/>
    </row>
    <row r="765">
      <c r="C765" s="33"/>
      <c r="D765" s="33"/>
      <c r="E765" s="33"/>
      <c r="F765" s="33"/>
    </row>
    <row r="766">
      <c r="C766" s="33"/>
      <c r="D766" s="33"/>
      <c r="E766" s="33"/>
      <c r="F766" s="33"/>
    </row>
    <row r="767">
      <c r="C767" s="33"/>
      <c r="D767" s="33"/>
      <c r="E767" s="33"/>
      <c r="F767" s="33"/>
    </row>
    <row r="768">
      <c r="C768" s="33"/>
      <c r="D768" s="33"/>
      <c r="E768" s="33"/>
      <c r="F768" s="33"/>
    </row>
    <row r="769">
      <c r="C769" s="33"/>
      <c r="D769" s="33"/>
      <c r="E769" s="33"/>
      <c r="F769" s="33"/>
    </row>
    <row r="770">
      <c r="C770" s="33"/>
      <c r="D770" s="33"/>
      <c r="E770" s="33"/>
      <c r="F770" s="33"/>
    </row>
    <row r="771">
      <c r="C771" s="33"/>
      <c r="D771" s="33"/>
      <c r="E771" s="33"/>
      <c r="F771" s="33"/>
    </row>
    <row r="772">
      <c r="C772" s="33"/>
      <c r="D772" s="33"/>
      <c r="E772" s="33"/>
      <c r="F772" s="33"/>
    </row>
    <row r="773">
      <c r="C773" s="33"/>
      <c r="D773" s="33"/>
      <c r="E773" s="33"/>
      <c r="F773" s="33"/>
    </row>
    <row r="774">
      <c r="C774" s="33"/>
      <c r="D774" s="33"/>
      <c r="E774" s="33"/>
      <c r="F774" s="33"/>
    </row>
    <row r="775">
      <c r="C775" s="33"/>
      <c r="D775" s="33"/>
      <c r="E775" s="33"/>
      <c r="F775" s="33"/>
    </row>
    <row r="776">
      <c r="C776" s="33"/>
      <c r="D776" s="33"/>
      <c r="E776" s="33"/>
      <c r="F776" s="33"/>
    </row>
    <row r="777">
      <c r="C777" s="33"/>
      <c r="D777" s="33"/>
      <c r="E777" s="33"/>
      <c r="F777" s="33"/>
    </row>
    <row r="778">
      <c r="C778" s="33"/>
      <c r="D778" s="33"/>
      <c r="E778" s="33"/>
      <c r="F778" s="33"/>
    </row>
    <row r="779">
      <c r="C779" s="33"/>
      <c r="D779" s="33"/>
      <c r="E779" s="33"/>
      <c r="F779" s="33"/>
    </row>
    <row r="780">
      <c r="C780" s="33"/>
      <c r="D780" s="33"/>
      <c r="E780" s="33"/>
      <c r="F780" s="33"/>
    </row>
    <row r="781">
      <c r="C781" s="33"/>
      <c r="D781" s="33"/>
      <c r="E781" s="33"/>
      <c r="F781" s="33"/>
    </row>
    <row r="782">
      <c r="C782" s="33"/>
      <c r="D782" s="33"/>
      <c r="E782" s="33"/>
      <c r="F782" s="33"/>
    </row>
    <row r="783">
      <c r="C783" s="33"/>
      <c r="D783" s="33"/>
      <c r="E783" s="33"/>
      <c r="F783" s="33"/>
    </row>
    <row r="784">
      <c r="C784" s="33"/>
      <c r="D784" s="33"/>
      <c r="E784" s="33"/>
      <c r="F784" s="33"/>
    </row>
    <row r="785">
      <c r="C785" s="33"/>
      <c r="D785" s="33"/>
      <c r="E785" s="33"/>
      <c r="F785" s="33"/>
    </row>
    <row r="786">
      <c r="C786" s="33"/>
      <c r="D786" s="33"/>
      <c r="E786" s="33"/>
      <c r="F786" s="33"/>
    </row>
    <row r="787">
      <c r="C787" s="33"/>
      <c r="D787" s="33"/>
      <c r="E787" s="33"/>
      <c r="F787" s="33"/>
    </row>
    <row r="788">
      <c r="C788" s="33"/>
      <c r="D788" s="33"/>
      <c r="E788" s="33"/>
      <c r="F788" s="33"/>
    </row>
    <row r="789">
      <c r="C789" s="33"/>
      <c r="D789" s="33"/>
      <c r="E789" s="33"/>
      <c r="F789" s="33"/>
    </row>
    <row r="790">
      <c r="C790" s="33"/>
      <c r="D790" s="33"/>
      <c r="E790" s="33"/>
      <c r="F790" s="33"/>
    </row>
    <row r="791">
      <c r="C791" s="33"/>
      <c r="D791" s="33"/>
      <c r="E791" s="33"/>
      <c r="F791" s="33"/>
    </row>
    <row r="792">
      <c r="C792" s="33"/>
      <c r="D792" s="33"/>
      <c r="E792" s="33"/>
      <c r="F792" s="33"/>
    </row>
    <row r="793">
      <c r="C793" s="33"/>
      <c r="D793" s="33"/>
      <c r="E793" s="33"/>
      <c r="F793" s="33"/>
    </row>
    <row r="794">
      <c r="C794" s="33"/>
      <c r="D794" s="33"/>
      <c r="E794" s="33"/>
      <c r="F794" s="33"/>
    </row>
    <row r="795">
      <c r="C795" s="33"/>
      <c r="D795" s="33"/>
      <c r="E795" s="33"/>
      <c r="F795" s="33"/>
    </row>
    <row r="796">
      <c r="C796" s="33"/>
      <c r="D796" s="33"/>
      <c r="E796" s="33"/>
      <c r="F796" s="33"/>
    </row>
    <row r="797">
      <c r="C797" s="33"/>
      <c r="D797" s="33"/>
      <c r="E797" s="33"/>
      <c r="F797" s="33"/>
    </row>
    <row r="798">
      <c r="C798" s="33"/>
      <c r="D798" s="33"/>
      <c r="E798" s="33"/>
      <c r="F798" s="33"/>
    </row>
    <row r="799">
      <c r="C799" s="33"/>
      <c r="D799" s="33"/>
      <c r="E799" s="33"/>
      <c r="F799" s="33"/>
    </row>
    <row r="800">
      <c r="C800" s="33"/>
      <c r="D800" s="33"/>
      <c r="E800" s="33"/>
      <c r="F800" s="33"/>
    </row>
    <row r="801">
      <c r="C801" s="33"/>
      <c r="D801" s="33"/>
      <c r="E801" s="33"/>
      <c r="F801" s="33"/>
    </row>
    <row r="802">
      <c r="C802" s="33"/>
      <c r="D802" s="33"/>
      <c r="E802" s="33"/>
      <c r="F802" s="33"/>
    </row>
    <row r="803">
      <c r="C803" s="33"/>
      <c r="D803" s="33"/>
      <c r="E803" s="33"/>
      <c r="F803" s="33"/>
    </row>
    <row r="804">
      <c r="C804" s="33"/>
      <c r="D804" s="33"/>
      <c r="E804" s="33"/>
      <c r="F804" s="33"/>
    </row>
    <row r="805">
      <c r="C805" s="33"/>
      <c r="D805" s="33"/>
      <c r="E805" s="33"/>
      <c r="F805" s="33"/>
    </row>
    <row r="806">
      <c r="C806" s="33"/>
      <c r="D806" s="33"/>
      <c r="E806" s="33"/>
      <c r="F806" s="33"/>
    </row>
    <row r="807">
      <c r="C807" s="33"/>
      <c r="D807" s="33"/>
      <c r="E807" s="33"/>
      <c r="F807" s="33"/>
    </row>
    <row r="808">
      <c r="C808" s="33"/>
      <c r="D808" s="33"/>
      <c r="E808" s="33"/>
      <c r="F808" s="33"/>
    </row>
    <row r="809">
      <c r="C809" s="33"/>
      <c r="D809" s="33"/>
      <c r="E809" s="33"/>
      <c r="F809" s="33"/>
    </row>
    <row r="810">
      <c r="C810" s="33"/>
      <c r="D810" s="33"/>
      <c r="E810" s="33"/>
      <c r="F810" s="33"/>
    </row>
    <row r="811">
      <c r="C811" s="33"/>
      <c r="D811" s="33"/>
      <c r="E811" s="33"/>
      <c r="F811" s="33"/>
    </row>
    <row r="812">
      <c r="C812" s="33"/>
      <c r="D812" s="33"/>
      <c r="E812" s="33"/>
      <c r="F812" s="33"/>
    </row>
    <row r="813">
      <c r="C813" s="33"/>
      <c r="D813" s="33"/>
      <c r="E813" s="33"/>
      <c r="F813" s="33"/>
    </row>
    <row r="814">
      <c r="C814" s="33"/>
      <c r="D814" s="33"/>
      <c r="E814" s="33"/>
      <c r="F814" s="33"/>
    </row>
    <row r="815">
      <c r="C815" s="33"/>
      <c r="D815" s="33"/>
      <c r="E815" s="33"/>
      <c r="F815" s="33"/>
    </row>
    <row r="816">
      <c r="C816" s="33"/>
      <c r="D816" s="33"/>
      <c r="E816" s="33"/>
      <c r="F816" s="33"/>
    </row>
    <row r="817">
      <c r="C817" s="33"/>
      <c r="D817" s="33"/>
      <c r="E817" s="33"/>
      <c r="F817" s="33"/>
    </row>
    <row r="818">
      <c r="C818" s="33"/>
      <c r="D818" s="33"/>
      <c r="E818" s="33"/>
      <c r="F818" s="33"/>
    </row>
    <row r="819">
      <c r="C819" s="33"/>
      <c r="D819" s="33"/>
      <c r="E819" s="33"/>
      <c r="F819" s="33"/>
    </row>
    <row r="820">
      <c r="C820" s="33"/>
      <c r="D820" s="33"/>
      <c r="E820" s="33"/>
      <c r="F820" s="33"/>
    </row>
    <row r="821">
      <c r="C821" s="33"/>
      <c r="D821" s="33"/>
      <c r="E821" s="33"/>
      <c r="F821" s="33"/>
    </row>
    <row r="822">
      <c r="C822" s="33"/>
      <c r="D822" s="33"/>
      <c r="E822" s="33"/>
      <c r="F822" s="33"/>
    </row>
    <row r="823">
      <c r="C823" s="33"/>
      <c r="D823" s="33"/>
      <c r="E823" s="33"/>
      <c r="F823" s="33"/>
    </row>
    <row r="824">
      <c r="C824" s="33"/>
      <c r="D824" s="33"/>
      <c r="E824" s="33"/>
      <c r="F824" s="33"/>
    </row>
    <row r="825">
      <c r="C825" s="33"/>
      <c r="D825" s="33"/>
      <c r="E825" s="33"/>
      <c r="F825" s="33"/>
    </row>
    <row r="826">
      <c r="C826" s="33"/>
      <c r="D826" s="33"/>
      <c r="E826" s="33"/>
      <c r="F826" s="33"/>
    </row>
    <row r="827">
      <c r="C827" s="33"/>
      <c r="D827" s="33"/>
      <c r="E827" s="33"/>
      <c r="F827" s="33"/>
    </row>
    <row r="828">
      <c r="C828" s="33"/>
      <c r="D828" s="33"/>
      <c r="E828" s="33"/>
      <c r="F828" s="33"/>
    </row>
    <row r="829">
      <c r="C829" s="33"/>
      <c r="D829" s="33"/>
      <c r="E829" s="33"/>
      <c r="F829" s="33"/>
    </row>
    <row r="830">
      <c r="C830" s="33"/>
      <c r="D830" s="33"/>
      <c r="E830" s="33"/>
      <c r="F830" s="33"/>
    </row>
    <row r="831">
      <c r="C831" s="33"/>
      <c r="D831" s="33"/>
      <c r="E831" s="33"/>
      <c r="F831" s="33"/>
    </row>
    <row r="832">
      <c r="C832" s="33"/>
      <c r="D832" s="33"/>
      <c r="E832" s="33"/>
      <c r="F832" s="33"/>
    </row>
    <row r="833">
      <c r="C833" s="33"/>
      <c r="D833" s="33"/>
      <c r="E833" s="33"/>
      <c r="F833" s="33"/>
    </row>
    <row r="834">
      <c r="C834" s="33"/>
      <c r="D834" s="33"/>
      <c r="E834" s="33"/>
      <c r="F834" s="33"/>
    </row>
    <row r="835">
      <c r="C835" s="33"/>
      <c r="D835" s="33"/>
      <c r="E835" s="33"/>
      <c r="F835" s="33"/>
    </row>
    <row r="836">
      <c r="C836" s="33"/>
      <c r="D836" s="33"/>
      <c r="E836" s="33"/>
      <c r="F836" s="33"/>
    </row>
    <row r="837">
      <c r="C837" s="33"/>
      <c r="D837" s="33"/>
      <c r="E837" s="33"/>
      <c r="F837" s="33"/>
    </row>
    <row r="838">
      <c r="C838" s="33"/>
      <c r="D838" s="33"/>
      <c r="E838" s="33"/>
      <c r="F838" s="33"/>
    </row>
    <row r="839">
      <c r="C839" s="33"/>
      <c r="D839" s="33"/>
      <c r="E839" s="33"/>
      <c r="F839" s="33"/>
    </row>
    <row r="840">
      <c r="C840" s="33"/>
      <c r="D840" s="33"/>
      <c r="E840" s="33"/>
      <c r="F840" s="33"/>
    </row>
    <row r="841">
      <c r="C841" s="33"/>
      <c r="D841" s="33"/>
      <c r="E841" s="33"/>
      <c r="F841" s="33"/>
    </row>
    <row r="842">
      <c r="C842" s="33"/>
      <c r="D842" s="33"/>
      <c r="E842" s="33"/>
      <c r="F842" s="33"/>
    </row>
    <row r="843">
      <c r="C843" s="33"/>
      <c r="D843" s="33"/>
      <c r="E843" s="33"/>
      <c r="F843" s="33"/>
    </row>
    <row r="844">
      <c r="C844" s="33"/>
      <c r="D844" s="33"/>
      <c r="E844" s="33"/>
      <c r="F844" s="33"/>
    </row>
    <row r="845">
      <c r="C845" s="33"/>
      <c r="D845" s="33"/>
      <c r="E845" s="33"/>
      <c r="F845" s="33"/>
    </row>
    <row r="846">
      <c r="C846" s="33"/>
      <c r="D846" s="33"/>
      <c r="E846" s="33"/>
      <c r="F846" s="33"/>
    </row>
    <row r="847">
      <c r="C847" s="33"/>
      <c r="D847" s="33"/>
      <c r="E847" s="33"/>
      <c r="F847" s="33"/>
    </row>
    <row r="848">
      <c r="C848" s="33"/>
      <c r="D848" s="33"/>
      <c r="E848" s="33"/>
      <c r="F848" s="33"/>
    </row>
    <row r="849">
      <c r="C849" s="33"/>
      <c r="D849" s="33"/>
      <c r="E849" s="33"/>
      <c r="F849" s="33"/>
    </row>
    <row r="850">
      <c r="C850" s="33"/>
      <c r="D850" s="33"/>
      <c r="E850" s="33"/>
      <c r="F850" s="33"/>
    </row>
    <row r="851">
      <c r="C851" s="33"/>
      <c r="D851" s="33"/>
      <c r="E851" s="33"/>
      <c r="F851" s="33"/>
    </row>
    <row r="852">
      <c r="C852" s="33"/>
      <c r="D852" s="33"/>
      <c r="E852" s="33"/>
      <c r="F852" s="33"/>
    </row>
    <row r="853">
      <c r="C853" s="33"/>
      <c r="D853" s="33"/>
      <c r="E853" s="33"/>
      <c r="F853" s="33"/>
    </row>
    <row r="854">
      <c r="C854" s="33"/>
      <c r="D854" s="33"/>
      <c r="E854" s="33"/>
      <c r="F854" s="33"/>
    </row>
    <row r="855">
      <c r="C855" s="33"/>
      <c r="D855" s="33"/>
      <c r="E855" s="33"/>
      <c r="F855" s="33"/>
    </row>
    <row r="856">
      <c r="C856" s="33"/>
      <c r="D856" s="33"/>
      <c r="E856" s="33"/>
      <c r="F856" s="33"/>
    </row>
    <row r="857">
      <c r="C857" s="33"/>
      <c r="D857" s="33"/>
      <c r="E857" s="33"/>
      <c r="F857" s="33"/>
    </row>
    <row r="858">
      <c r="C858" s="33"/>
      <c r="D858" s="33"/>
      <c r="E858" s="33"/>
      <c r="F858" s="33"/>
    </row>
    <row r="859">
      <c r="C859" s="33"/>
      <c r="D859" s="33"/>
      <c r="E859" s="33"/>
      <c r="F859" s="33"/>
    </row>
    <row r="860">
      <c r="C860" s="33"/>
      <c r="D860" s="33"/>
      <c r="E860" s="33"/>
      <c r="F860" s="33"/>
    </row>
    <row r="861">
      <c r="C861" s="33"/>
      <c r="D861" s="33"/>
      <c r="E861" s="33"/>
      <c r="F861" s="33"/>
    </row>
    <row r="862">
      <c r="C862" s="33"/>
      <c r="D862" s="33"/>
      <c r="E862" s="33"/>
      <c r="F862" s="33"/>
    </row>
    <row r="863">
      <c r="C863" s="33"/>
      <c r="D863" s="33"/>
      <c r="E863" s="33"/>
      <c r="F863" s="33"/>
    </row>
    <row r="864">
      <c r="C864" s="33"/>
      <c r="D864" s="33"/>
      <c r="E864" s="33"/>
      <c r="F864" s="33"/>
    </row>
    <row r="865">
      <c r="C865" s="33"/>
      <c r="D865" s="33"/>
      <c r="E865" s="33"/>
      <c r="F865" s="33"/>
    </row>
    <row r="866">
      <c r="C866" s="33"/>
      <c r="D866" s="33"/>
      <c r="E866" s="33"/>
      <c r="F866" s="33"/>
    </row>
    <row r="867">
      <c r="C867" s="33"/>
      <c r="D867" s="33"/>
      <c r="E867" s="33"/>
      <c r="F867" s="33"/>
    </row>
    <row r="868">
      <c r="C868" s="33"/>
      <c r="D868" s="33"/>
      <c r="E868" s="33"/>
      <c r="F868" s="33"/>
    </row>
    <row r="869">
      <c r="C869" s="33"/>
      <c r="D869" s="33"/>
      <c r="E869" s="33"/>
      <c r="F869" s="33"/>
    </row>
    <row r="870">
      <c r="C870" s="33"/>
      <c r="D870" s="33"/>
      <c r="E870" s="33"/>
      <c r="F870" s="33"/>
    </row>
    <row r="871">
      <c r="C871" s="33"/>
      <c r="D871" s="33"/>
      <c r="E871" s="33"/>
      <c r="F871" s="33"/>
    </row>
    <row r="872">
      <c r="C872" s="33"/>
      <c r="D872" s="33"/>
      <c r="E872" s="33"/>
      <c r="F872" s="33"/>
    </row>
    <row r="873">
      <c r="C873" s="33"/>
      <c r="D873" s="33"/>
      <c r="E873" s="33"/>
      <c r="F873" s="33"/>
    </row>
    <row r="874">
      <c r="C874" s="33"/>
      <c r="D874" s="33"/>
      <c r="E874" s="33"/>
      <c r="F874" s="33"/>
    </row>
    <row r="875">
      <c r="C875" s="33"/>
      <c r="D875" s="33"/>
      <c r="E875" s="33"/>
      <c r="F875" s="33"/>
    </row>
    <row r="876">
      <c r="C876" s="33"/>
      <c r="D876" s="33"/>
      <c r="E876" s="33"/>
      <c r="F876" s="33"/>
    </row>
    <row r="877">
      <c r="C877" s="33"/>
      <c r="D877" s="33"/>
      <c r="E877" s="33"/>
      <c r="F877" s="33"/>
    </row>
    <row r="878">
      <c r="C878" s="33"/>
      <c r="D878" s="33"/>
      <c r="E878" s="33"/>
      <c r="F878" s="33"/>
    </row>
    <row r="879">
      <c r="C879" s="33"/>
      <c r="D879" s="33"/>
      <c r="E879" s="33"/>
      <c r="F879" s="33"/>
    </row>
    <row r="880">
      <c r="C880" s="33"/>
      <c r="D880" s="33"/>
      <c r="E880" s="33"/>
      <c r="F880" s="33"/>
    </row>
    <row r="881">
      <c r="C881" s="33"/>
      <c r="D881" s="33"/>
      <c r="E881" s="33"/>
      <c r="F881" s="33"/>
    </row>
    <row r="882">
      <c r="C882" s="33"/>
      <c r="D882" s="33"/>
      <c r="E882" s="33"/>
      <c r="F882" s="33"/>
    </row>
    <row r="883">
      <c r="C883" s="33"/>
      <c r="D883" s="33"/>
      <c r="E883" s="33"/>
      <c r="F883" s="33"/>
    </row>
    <row r="884">
      <c r="C884" s="33"/>
      <c r="D884" s="33"/>
      <c r="E884" s="33"/>
      <c r="F884" s="33"/>
    </row>
    <row r="885">
      <c r="C885" s="33"/>
      <c r="D885" s="33"/>
      <c r="E885" s="33"/>
      <c r="F885" s="33"/>
    </row>
    <row r="886">
      <c r="C886" s="33"/>
      <c r="D886" s="33"/>
      <c r="E886" s="33"/>
      <c r="F886" s="33"/>
    </row>
    <row r="887">
      <c r="C887" s="33"/>
      <c r="D887" s="33"/>
      <c r="E887" s="33"/>
      <c r="F887" s="33"/>
    </row>
    <row r="888">
      <c r="C888" s="33"/>
      <c r="D888" s="33"/>
      <c r="E888" s="33"/>
      <c r="F888" s="33"/>
    </row>
    <row r="889">
      <c r="C889" s="33"/>
      <c r="D889" s="33"/>
      <c r="E889" s="33"/>
      <c r="F889" s="33"/>
    </row>
    <row r="890">
      <c r="C890" s="33"/>
      <c r="D890" s="33"/>
      <c r="E890" s="33"/>
      <c r="F890" s="33"/>
    </row>
    <row r="891">
      <c r="C891" s="33"/>
      <c r="D891" s="33"/>
      <c r="E891" s="33"/>
      <c r="F891" s="33"/>
    </row>
    <row r="892">
      <c r="C892" s="33"/>
      <c r="D892" s="33"/>
      <c r="E892" s="33"/>
      <c r="F892" s="33"/>
    </row>
    <row r="893">
      <c r="C893" s="33"/>
      <c r="D893" s="33"/>
      <c r="E893" s="33"/>
      <c r="F893" s="33"/>
    </row>
    <row r="894">
      <c r="C894" s="33"/>
      <c r="D894" s="33"/>
      <c r="E894" s="33"/>
      <c r="F894" s="33"/>
    </row>
    <row r="895">
      <c r="C895" s="33"/>
      <c r="D895" s="33"/>
      <c r="E895" s="33"/>
      <c r="F895" s="33"/>
    </row>
    <row r="896">
      <c r="C896" s="33"/>
      <c r="D896" s="33"/>
      <c r="E896" s="33"/>
      <c r="F896" s="33"/>
    </row>
    <row r="897">
      <c r="C897" s="33"/>
      <c r="D897" s="33"/>
      <c r="E897" s="33"/>
      <c r="F897" s="33"/>
    </row>
    <row r="898">
      <c r="C898" s="33"/>
      <c r="D898" s="33"/>
      <c r="E898" s="33"/>
      <c r="F898" s="33"/>
    </row>
    <row r="899">
      <c r="C899" s="33"/>
      <c r="D899" s="33"/>
      <c r="E899" s="33"/>
      <c r="F899" s="33"/>
    </row>
    <row r="900">
      <c r="C900" s="33"/>
      <c r="D900" s="33"/>
      <c r="E900" s="33"/>
      <c r="F900" s="33"/>
    </row>
    <row r="901">
      <c r="C901" s="33"/>
      <c r="D901" s="33"/>
      <c r="E901" s="33"/>
      <c r="F901" s="33"/>
    </row>
    <row r="902">
      <c r="C902" s="33"/>
      <c r="D902" s="33"/>
      <c r="E902" s="33"/>
      <c r="F902" s="33"/>
    </row>
    <row r="903">
      <c r="C903" s="33"/>
      <c r="D903" s="33"/>
      <c r="E903" s="33"/>
      <c r="F903" s="33"/>
    </row>
    <row r="904">
      <c r="C904" s="33"/>
      <c r="D904" s="33"/>
      <c r="E904" s="33"/>
      <c r="F904" s="33"/>
    </row>
    <row r="905">
      <c r="C905" s="33"/>
      <c r="D905" s="33"/>
      <c r="E905" s="33"/>
      <c r="F905" s="33"/>
    </row>
    <row r="906">
      <c r="C906" s="33"/>
      <c r="D906" s="33"/>
      <c r="E906" s="33"/>
      <c r="F906" s="33"/>
    </row>
    <row r="907">
      <c r="C907" s="33"/>
      <c r="D907" s="33"/>
      <c r="E907" s="33"/>
      <c r="F907" s="33"/>
    </row>
    <row r="908">
      <c r="C908" s="33"/>
      <c r="D908" s="33"/>
      <c r="E908" s="33"/>
      <c r="F908" s="33"/>
    </row>
    <row r="909">
      <c r="C909" s="33"/>
      <c r="D909" s="33"/>
      <c r="E909" s="33"/>
      <c r="F909" s="33"/>
    </row>
    <row r="910">
      <c r="C910" s="33"/>
      <c r="D910" s="33"/>
      <c r="E910" s="33"/>
      <c r="F910" s="33"/>
    </row>
    <row r="911">
      <c r="C911" s="33"/>
      <c r="D911" s="33"/>
      <c r="E911" s="33"/>
      <c r="F911" s="33"/>
    </row>
    <row r="912">
      <c r="C912" s="33"/>
      <c r="D912" s="33"/>
      <c r="E912" s="33"/>
      <c r="F912" s="33"/>
    </row>
    <row r="913">
      <c r="C913" s="33"/>
      <c r="D913" s="33"/>
      <c r="E913" s="33"/>
      <c r="F913" s="33"/>
    </row>
    <row r="914">
      <c r="C914" s="33"/>
      <c r="D914" s="33"/>
      <c r="E914" s="33"/>
      <c r="F914" s="33"/>
    </row>
    <row r="915">
      <c r="C915" s="33"/>
      <c r="D915" s="33"/>
      <c r="E915" s="33"/>
      <c r="F915" s="33"/>
    </row>
    <row r="916">
      <c r="C916" s="33"/>
      <c r="D916" s="33"/>
      <c r="E916" s="33"/>
      <c r="F916" s="33"/>
    </row>
    <row r="917">
      <c r="C917" s="33"/>
      <c r="D917" s="33"/>
      <c r="E917" s="33"/>
      <c r="F917" s="33"/>
    </row>
    <row r="918">
      <c r="C918" s="33"/>
      <c r="D918" s="33"/>
      <c r="E918" s="33"/>
      <c r="F918" s="33"/>
    </row>
    <row r="919">
      <c r="C919" s="33"/>
      <c r="D919" s="33"/>
      <c r="E919" s="33"/>
      <c r="F919" s="33"/>
    </row>
    <row r="920">
      <c r="C920" s="33"/>
      <c r="D920" s="33"/>
      <c r="E920" s="33"/>
      <c r="F920" s="33"/>
    </row>
    <row r="921">
      <c r="C921" s="33"/>
      <c r="D921" s="33"/>
      <c r="E921" s="33"/>
      <c r="F921" s="33"/>
    </row>
    <row r="922">
      <c r="C922" s="33"/>
      <c r="D922" s="33"/>
      <c r="E922" s="33"/>
      <c r="F922" s="33"/>
    </row>
    <row r="923">
      <c r="C923" s="33"/>
      <c r="D923" s="33"/>
      <c r="E923" s="33"/>
      <c r="F923" s="33"/>
    </row>
    <row r="924">
      <c r="C924" s="33"/>
      <c r="D924" s="33"/>
      <c r="E924" s="33"/>
      <c r="F924" s="33"/>
    </row>
    <row r="925">
      <c r="C925" s="33"/>
      <c r="D925" s="33"/>
      <c r="E925" s="33"/>
      <c r="F925" s="33"/>
    </row>
    <row r="926">
      <c r="C926" s="33"/>
      <c r="D926" s="33"/>
      <c r="E926" s="33"/>
      <c r="F926" s="33"/>
    </row>
    <row r="927">
      <c r="C927" s="33"/>
      <c r="D927" s="33"/>
      <c r="E927" s="33"/>
      <c r="F927" s="33"/>
    </row>
    <row r="928">
      <c r="C928" s="33"/>
      <c r="D928" s="33"/>
      <c r="E928" s="33"/>
      <c r="F928" s="33"/>
    </row>
    <row r="929">
      <c r="C929" s="33"/>
      <c r="D929" s="33"/>
      <c r="E929" s="33"/>
      <c r="F929" s="33"/>
    </row>
    <row r="930">
      <c r="C930" s="33"/>
      <c r="D930" s="33"/>
      <c r="E930" s="33"/>
      <c r="F930" s="33"/>
    </row>
    <row r="931">
      <c r="C931" s="33"/>
      <c r="D931" s="33"/>
      <c r="E931" s="33"/>
      <c r="F931" s="33"/>
    </row>
    <row r="932">
      <c r="C932" s="33"/>
      <c r="D932" s="33"/>
      <c r="E932" s="33"/>
      <c r="F932" s="33"/>
    </row>
    <row r="933">
      <c r="C933" s="33"/>
      <c r="D933" s="33"/>
      <c r="E933" s="33"/>
      <c r="F933" s="33"/>
    </row>
    <row r="934">
      <c r="C934" s="33"/>
      <c r="D934" s="33"/>
      <c r="E934" s="33"/>
      <c r="F934" s="33"/>
    </row>
    <row r="935">
      <c r="C935" s="33"/>
      <c r="D935" s="33"/>
      <c r="E935" s="33"/>
      <c r="F935" s="33"/>
    </row>
    <row r="936">
      <c r="C936" s="33"/>
      <c r="D936" s="33"/>
      <c r="E936" s="33"/>
      <c r="F936" s="33"/>
    </row>
    <row r="937">
      <c r="C937" s="33"/>
      <c r="D937" s="33"/>
      <c r="E937" s="33"/>
      <c r="F937" s="33"/>
    </row>
    <row r="938">
      <c r="C938" s="33"/>
      <c r="D938" s="33"/>
      <c r="E938" s="33"/>
      <c r="F938" s="33"/>
    </row>
    <row r="939">
      <c r="C939" s="33"/>
      <c r="D939" s="33"/>
      <c r="E939" s="33"/>
      <c r="F939" s="33"/>
    </row>
    <row r="940">
      <c r="C940" s="33"/>
      <c r="D940" s="33"/>
      <c r="E940" s="33"/>
      <c r="F940" s="33"/>
    </row>
    <row r="941">
      <c r="C941" s="33"/>
      <c r="D941" s="33"/>
      <c r="E941" s="33"/>
      <c r="F941" s="33"/>
    </row>
    <row r="942">
      <c r="C942" s="33"/>
      <c r="D942" s="33"/>
      <c r="E942" s="33"/>
      <c r="F942" s="33"/>
    </row>
    <row r="943">
      <c r="C943" s="33"/>
      <c r="D943" s="33"/>
      <c r="E943" s="33"/>
      <c r="F943" s="33"/>
    </row>
    <row r="944">
      <c r="C944" s="33"/>
      <c r="D944" s="33"/>
      <c r="E944" s="33"/>
      <c r="F944" s="33"/>
    </row>
    <row r="945">
      <c r="C945" s="33"/>
      <c r="D945" s="33"/>
      <c r="E945" s="33"/>
      <c r="F945" s="33"/>
    </row>
    <row r="946">
      <c r="C946" s="33"/>
      <c r="D946" s="33"/>
      <c r="E946" s="33"/>
      <c r="F946" s="33"/>
    </row>
    <row r="947">
      <c r="C947" s="33"/>
      <c r="D947" s="33"/>
      <c r="E947" s="33"/>
      <c r="F947" s="33"/>
    </row>
    <row r="948">
      <c r="C948" s="33"/>
      <c r="D948" s="33"/>
      <c r="E948" s="33"/>
      <c r="F948" s="33"/>
    </row>
    <row r="949">
      <c r="C949" s="33"/>
      <c r="D949" s="33"/>
      <c r="E949" s="33"/>
      <c r="F949" s="33"/>
    </row>
    <row r="950">
      <c r="C950" s="33"/>
      <c r="D950" s="33"/>
      <c r="E950" s="33"/>
      <c r="F950" s="33"/>
    </row>
    <row r="951">
      <c r="C951" s="33"/>
      <c r="D951" s="33"/>
      <c r="E951" s="33"/>
      <c r="F951" s="33"/>
    </row>
    <row r="952">
      <c r="C952" s="33"/>
      <c r="D952" s="33"/>
      <c r="E952" s="33"/>
      <c r="F952" s="33"/>
    </row>
    <row r="953">
      <c r="C953" s="33"/>
      <c r="D953" s="33"/>
      <c r="E953" s="33"/>
      <c r="F953" s="33"/>
    </row>
    <row r="954">
      <c r="C954" s="33"/>
      <c r="D954" s="33"/>
      <c r="E954" s="33"/>
      <c r="F954" s="33"/>
    </row>
    <row r="955">
      <c r="C955" s="33"/>
      <c r="D955" s="33"/>
      <c r="E955" s="33"/>
      <c r="F955" s="33"/>
    </row>
    <row r="956">
      <c r="C956" s="33"/>
      <c r="D956" s="33"/>
      <c r="E956" s="33"/>
      <c r="F956" s="33"/>
    </row>
    <row r="957">
      <c r="C957" s="33"/>
      <c r="D957" s="33"/>
      <c r="E957" s="33"/>
      <c r="F957" s="33"/>
    </row>
    <row r="958">
      <c r="C958" s="33"/>
      <c r="D958" s="33"/>
      <c r="E958" s="33"/>
      <c r="F958" s="33"/>
    </row>
    <row r="959">
      <c r="C959" s="33"/>
      <c r="D959" s="33"/>
      <c r="E959" s="33"/>
      <c r="F959" s="33"/>
    </row>
    <row r="960">
      <c r="C960" s="33"/>
      <c r="D960" s="33"/>
      <c r="E960" s="33"/>
      <c r="F960" s="33"/>
    </row>
    <row r="961">
      <c r="C961" s="33"/>
      <c r="D961" s="33"/>
      <c r="E961" s="33"/>
      <c r="F961" s="33"/>
    </row>
    <row r="962">
      <c r="C962" s="33"/>
      <c r="D962" s="33"/>
      <c r="E962" s="33"/>
      <c r="F962" s="33"/>
    </row>
    <row r="963">
      <c r="C963" s="33"/>
      <c r="D963" s="33"/>
      <c r="E963" s="33"/>
      <c r="F963" s="33"/>
    </row>
    <row r="964">
      <c r="C964" s="33"/>
      <c r="D964" s="33"/>
      <c r="E964" s="33"/>
      <c r="F964" s="33"/>
    </row>
    <row r="965">
      <c r="C965" s="33"/>
      <c r="D965" s="33"/>
      <c r="E965" s="33"/>
      <c r="F965" s="33"/>
    </row>
    <row r="966">
      <c r="C966" s="33"/>
      <c r="D966" s="33"/>
      <c r="E966" s="33"/>
      <c r="F966" s="33"/>
    </row>
    <row r="967">
      <c r="C967" s="33"/>
      <c r="D967" s="33"/>
      <c r="E967" s="33"/>
      <c r="F967" s="33"/>
    </row>
    <row r="968">
      <c r="C968" s="33"/>
      <c r="D968" s="33"/>
      <c r="E968" s="33"/>
      <c r="F968" s="33"/>
    </row>
    <row r="969">
      <c r="C969" s="33"/>
      <c r="D969" s="33"/>
      <c r="E969" s="33"/>
      <c r="F969" s="33"/>
    </row>
    <row r="970">
      <c r="C970" s="33"/>
      <c r="D970" s="33"/>
      <c r="E970" s="33"/>
      <c r="F970" s="33"/>
    </row>
    <row r="971">
      <c r="C971" s="33"/>
      <c r="D971" s="33"/>
      <c r="E971" s="33"/>
      <c r="F971" s="33"/>
    </row>
    <row r="972">
      <c r="C972" s="33"/>
      <c r="D972" s="33"/>
      <c r="E972" s="33"/>
      <c r="F972" s="33"/>
    </row>
    <row r="973">
      <c r="C973" s="33"/>
      <c r="D973" s="33"/>
      <c r="E973" s="33"/>
      <c r="F973" s="33"/>
    </row>
    <row r="974">
      <c r="C974" s="33"/>
      <c r="D974" s="33"/>
      <c r="E974" s="33"/>
      <c r="F974" s="33"/>
    </row>
    <row r="975">
      <c r="C975" s="33"/>
      <c r="D975" s="33"/>
      <c r="E975" s="33"/>
      <c r="F975" s="33"/>
    </row>
    <row r="976">
      <c r="C976" s="33"/>
      <c r="D976" s="33"/>
      <c r="E976" s="33"/>
      <c r="F976" s="33"/>
    </row>
    <row r="977">
      <c r="C977" s="33"/>
      <c r="D977" s="33"/>
      <c r="E977" s="33"/>
      <c r="F977" s="33"/>
    </row>
    <row r="978">
      <c r="C978" s="33"/>
      <c r="D978" s="33"/>
      <c r="E978" s="33"/>
      <c r="F978" s="33"/>
    </row>
    <row r="979">
      <c r="C979" s="33"/>
      <c r="D979" s="33"/>
      <c r="E979" s="33"/>
      <c r="F979" s="33"/>
    </row>
    <row r="980">
      <c r="C980" s="33"/>
      <c r="D980" s="33"/>
      <c r="E980" s="33"/>
      <c r="F980" s="33"/>
    </row>
    <row r="981">
      <c r="C981" s="33"/>
      <c r="D981" s="33"/>
      <c r="E981" s="33"/>
      <c r="F981" s="33"/>
    </row>
    <row r="982">
      <c r="C982" s="33"/>
      <c r="D982" s="33"/>
      <c r="E982" s="33"/>
      <c r="F982" s="33"/>
    </row>
    <row r="983">
      <c r="C983" s="33"/>
      <c r="D983" s="33"/>
      <c r="E983" s="33"/>
      <c r="F983" s="33"/>
    </row>
    <row r="984">
      <c r="C984" s="33"/>
      <c r="D984" s="33"/>
      <c r="E984" s="33"/>
      <c r="F984" s="33"/>
    </row>
    <row r="985">
      <c r="C985" s="33"/>
      <c r="D985" s="33"/>
      <c r="E985" s="33"/>
      <c r="F985" s="33"/>
    </row>
    <row r="986">
      <c r="C986" s="33"/>
      <c r="D986" s="33"/>
      <c r="E986" s="33"/>
      <c r="F986" s="33"/>
    </row>
    <row r="987">
      <c r="C987" s="33"/>
      <c r="D987" s="33"/>
      <c r="E987" s="33"/>
      <c r="F987" s="33"/>
    </row>
    <row r="988">
      <c r="C988" s="33"/>
      <c r="D988" s="33"/>
      <c r="E988" s="33"/>
      <c r="F988" s="33"/>
    </row>
    <row r="989">
      <c r="C989" s="33"/>
      <c r="D989" s="33"/>
      <c r="E989" s="33"/>
      <c r="F989" s="33"/>
    </row>
    <row r="990">
      <c r="C990" s="33"/>
      <c r="D990" s="33"/>
      <c r="E990" s="33"/>
      <c r="F990" s="33"/>
    </row>
    <row r="991">
      <c r="C991" s="33"/>
      <c r="D991" s="33"/>
      <c r="E991" s="33"/>
      <c r="F991" s="33"/>
    </row>
    <row r="992">
      <c r="C992" s="33"/>
      <c r="D992" s="33"/>
      <c r="E992" s="33"/>
      <c r="F992" s="33"/>
    </row>
    <row r="993">
      <c r="C993" s="33"/>
      <c r="D993" s="33"/>
      <c r="E993" s="33"/>
      <c r="F993" s="33"/>
    </row>
    <row r="994">
      <c r="C994" s="33"/>
      <c r="D994" s="33"/>
      <c r="E994" s="33"/>
      <c r="F994" s="33"/>
    </row>
    <row r="995">
      <c r="C995" s="33"/>
      <c r="D995" s="33"/>
      <c r="E995" s="33"/>
      <c r="F995" s="33"/>
    </row>
    <row r="996">
      <c r="C996" s="33"/>
      <c r="D996" s="33"/>
      <c r="E996" s="33"/>
      <c r="F996" s="33"/>
    </row>
    <row r="997">
      <c r="C997" s="33"/>
      <c r="D997" s="33"/>
      <c r="E997" s="33"/>
      <c r="F997" s="33"/>
    </row>
    <row r="998">
      <c r="C998" s="33"/>
      <c r="D998" s="33"/>
      <c r="E998" s="33"/>
      <c r="F998" s="33"/>
    </row>
    <row r="999">
      <c r="C999" s="33"/>
      <c r="D999" s="33"/>
      <c r="E999" s="33"/>
      <c r="F999" s="33"/>
    </row>
    <row r="1000">
      <c r="C1000" s="33"/>
      <c r="D1000" s="33"/>
      <c r="E1000" s="33"/>
      <c r="F1000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5.63"/>
    <col customWidth="1" min="3" max="3" width="14.75"/>
    <col customWidth="1" min="4" max="4" width="20.88"/>
    <col customWidth="1" min="5" max="5" width="5.5"/>
  </cols>
  <sheetData>
    <row r="1">
      <c r="A1" s="25" t="s">
        <v>2</v>
      </c>
      <c r="B1" s="25" t="s">
        <v>159</v>
      </c>
      <c r="C1" s="25" t="s">
        <v>160</v>
      </c>
      <c r="D1" s="25" t="s">
        <v>161</v>
      </c>
      <c r="E1" s="25" t="s">
        <v>1</v>
      </c>
    </row>
    <row r="2">
      <c r="A2" s="25" t="s">
        <v>162</v>
      </c>
      <c r="B2" s="25" t="s">
        <v>163</v>
      </c>
      <c r="C2" s="25" t="s">
        <v>164</v>
      </c>
      <c r="D2" s="25" t="s">
        <v>165</v>
      </c>
      <c r="E2" s="25">
        <v>0.11</v>
      </c>
    </row>
    <row r="3">
      <c r="A3" s="25" t="s">
        <v>162</v>
      </c>
      <c r="B3" s="25" t="s">
        <v>28</v>
      </c>
      <c r="C3" s="25"/>
      <c r="D3" s="25" t="s">
        <v>166</v>
      </c>
      <c r="E3" s="25">
        <v>0.14</v>
      </c>
    </row>
    <row r="4">
      <c r="A4" s="25" t="s">
        <v>162</v>
      </c>
      <c r="B4" s="25" t="s">
        <v>167</v>
      </c>
      <c r="C4" s="25"/>
      <c r="D4" s="25"/>
      <c r="E4" s="25">
        <v>0.45</v>
      </c>
    </row>
    <row r="5">
      <c r="A5" s="25"/>
      <c r="B5" s="25"/>
      <c r="C5" s="25"/>
      <c r="D5" s="25"/>
      <c r="E5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25"/>
    <col customWidth="1" min="2" max="2" width="6.88"/>
    <col customWidth="1" min="3" max="3" width="6.13"/>
  </cols>
  <sheetData>
    <row r="1">
      <c r="A1" s="38" t="s">
        <v>168</v>
      </c>
      <c r="B1" s="39"/>
      <c r="C1" s="40"/>
    </row>
    <row r="2">
      <c r="A2" s="41" t="s">
        <v>169</v>
      </c>
      <c r="B2" s="42">
        <v>28000.0</v>
      </c>
      <c r="C2" s="43"/>
    </row>
    <row r="3">
      <c r="A3" s="44" t="s">
        <v>170</v>
      </c>
      <c r="B3" s="45" t="s">
        <v>171</v>
      </c>
      <c r="C3" s="46" t="s">
        <v>3</v>
      </c>
    </row>
    <row r="4">
      <c r="A4" s="47" t="s">
        <v>172</v>
      </c>
      <c r="B4" s="25">
        <v>2.0</v>
      </c>
      <c r="C4" s="48">
        <f t="shared" ref="C4:C9" si="1">$B$2/B4</f>
        <v>14000</v>
      </c>
    </row>
    <row r="5">
      <c r="A5" s="47" t="s">
        <v>173</v>
      </c>
      <c r="B5" s="25">
        <v>50.0</v>
      </c>
      <c r="C5" s="48">
        <f t="shared" si="1"/>
        <v>560</v>
      </c>
    </row>
    <row r="6">
      <c r="A6" s="47" t="s">
        <v>174</v>
      </c>
      <c r="B6" s="25">
        <v>100.0</v>
      </c>
      <c r="C6" s="48">
        <f t="shared" si="1"/>
        <v>280</v>
      </c>
    </row>
    <row r="7">
      <c r="A7" s="47" t="s">
        <v>175</v>
      </c>
      <c r="B7" s="25">
        <v>200.0</v>
      </c>
      <c r="C7" s="48">
        <f t="shared" si="1"/>
        <v>140</v>
      </c>
    </row>
    <row r="8">
      <c r="A8" s="47" t="s">
        <v>176</v>
      </c>
      <c r="B8" s="25">
        <v>100.0</v>
      </c>
      <c r="C8" s="48">
        <f t="shared" si="1"/>
        <v>280</v>
      </c>
    </row>
    <row r="9">
      <c r="A9" s="49" t="s">
        <v>177</v>
      </c>
      <c r="B9" s="50">
        <v>10000.0</v>
      </c>
      <c r="C9" s="51">
        <f t="shared" si="1"/>
        <v>2.8</v>
      </c>
    </row>
  </sheetData>
  <mergeCells count="1">
    <mergeCell ref="A1:C1"/>
  </mergeCells>
  <drawing r:id="rId1"/>
</worksheet>
</file>