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4.xml" ContentType="application/vnd.openxmlformats-officedocument.drawing+xml"/>
  <Override PartName="/xl/charts/chart1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charts/colors1.xml" ContentType="application/vnd.ms-office.chartcolorstyle+xml"/>
  <Override PartName="/xl/charts/style2.xml" ContentType="application/vnd.ms-office.chartstyle+xml"/>
  <Override PartName="/xl/charts/colors2.xml" ContentType="application/vnd.ms-office.chartcolorstyle+xml"/>
  <Override PartName="/xl/charts/style3.xml" ContentType="application/vnd.ms-office.chartstyle+xml"/>
  <Override PartName="/xl/charts/colors3.xml" ContentType="application/vnd.ms-office.chartcolorstyle+xml"/>
  <Override PartName="/xl/charts/style4.xml" ContentType="application/vnd.ms-office.chartstyle+xml"/>
  <Override PartName="/xl/charts/colors4.xml" ContentType="application/vnd.ms-office.chartcolorstyle+xml"/>
  <Override PartName="/xl/charts/style5.xml" ContentType="application/vnd.ms-office.chartstyle+xml"/>
  <Override PartName="/xl/charts/colors5.xml" ContentType="application/vnd.ms-office.chartcolorstyle+xml"/>
  <Override PartName="/xl/charts/style6.xml" ContentType="application/vnd.ms-office.chartstyle+xml"/>
  <Override PartName="/xl/charts/colors6.xml" ContentType="application/vnd.ms-office.chartcolorstyle+xml"/>
  <Override PartName="/xl/charts/style7.xml" ContentType="application/vnd.ms-office.chartstyle+xml"/>
  <Override PartName="/xl/charts/colors7.xml" ContentType="application/vnd.ms-office.chartcolorstyle+xml"/>
  <Override PartName="/xl/charts/style8.xml" ContentType="application/vnd.ms-office.chartstyle+xml"/>
  <Override PartName="/xl/charts/colors8.xml" ContentType="application/vnd.ms-office.chartcolorstyle+xml"/>
  <Override PartName="/xl/charts/style9.xml" ContentType="application/vnd.ms-office.chartstyle+xml"/>
  <Override PartName="/xl/charts/colors9.xml" ContentType="application/vnd.ms-office.chartcolorstyle+xml"/>
  <Override PartName="/xl/charts/style10.xml" ContentType="application/vnd.ms-office.chartstyle+xml"/>
  <Override PartName="/xl/charts/colors10.xml" ContentType="application/vnd.ms-office.chartcolorstyle+xml"/>
  <Override PartName="/xl/charts/style11.xml" ContentType="application/vnd.ms-office.chartstyle+xml"/>
  <Override PartName="/xl/charts/colors11.xml" ContentType="application/vnd.ms-office.chartcolorstyle+xml"/>
  <Override PartName="/xl/charts/style12.xml" ContentType="application/vnd.ms-office.chartstyle+xml"/>
  <Override PartName="/xl/charts/colors12.xml" ContentType="application/vnd.ms-office.chartcolorstyle+xml"/>
  <Override PartName="/xl/charts/style13.xml" ContentType="application/vnd.ms-office.chartstyle+xml"/>
  <Override PartName="/xl/charts/colors13.xml" ContentType="application/vnd.ms-office.chartcolorstyle+xml"/>
  <Override PartName="/xl/charts/style14.xml" ContentType="application/vnd.ms-office.chartstyle+xml"/>
  <Override PartName="/xl/charts/colors14.xml" ContentType="application/vnd.ms-office.chartcolorstyle+xml"/>
  <Override PartName="/xl/charts/style15.xml" ContentType="application/vnd.ms-office.chartstyle+xml"/>
  <Override PartName="/xl/charts/colors15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4030"/>
  <workbookPr autoCompressPictures="0"/>
  <bookViews>
    <workbookView xWindow="0" yWindow="0" windowWidth="25600" windowHeight="14260" activeTab="1"/>
  </bookViews>
  <sheets>
    <sheet name="search" sheetId="1" r:id="rId1"/>
    <sheet name="selected sequences" sheetId="2" r:id="rId2"/>
    <sheet name="selected sequences linear util" sheetId="4" r:id="rId3"/>
    <sheet name="bass" sheetId="3" r:id="rId4"/>
  </sheets>
  <definedNames>
    <definedName name="cpuebase" localSheetId="1">'selected sequences'!$B$13</definedName>
    <definedName name="cpuebase" localSheetId="2">'selected sequences linear util'!$B$13</definedName>
    <definedName name="cpuebase">search!$B$13</definedName>
    <definedName name="cpuehalf" localSheetId="1">'selected sequences'!$B$23</definedName>
    <definedName name="cpuehalf" localSheetId="2">'selected sequences linear util'!$B$23</definedName>
    <definedName name="cpuehalf">search!$B$23</definedName>
    <definedName name="M" localSheetId="1">'selected sequences'!$B$3</definedName>
    <definedName name="M" localSheetId="2">'selected sequences linear util'!$B$3</definedName>
    <definedName name="M">search!$B$3</definedName>
    <definedName name="No" localSheetId="1">'selected sequences'!$B$7</definedName>
    <definedName name="No" localSheetId="2">'selected sequences linear util'!$B$7</definedName>
    <definedName name="No">search!$B$7</definedName>
    <definedName name="Open" localSheetId="1">'selected sequences'!$I$5:$I$33</definedName>
    <definedName name="Open" localSheetId="2">'selected sequences linear util'!$I$5:$I$33</definedName>
    <definedName name="Open">search!$I$5:$I$33</definedName>
    <definedName name="PvulRecov" localSheetId="1">'selected sequences'!$B$10</definedName>
    <definedName name="PvulRecov" localSheetId="2">'selected sequences linear util'!$B$10</definedName>
    <definedName name="PvulRecov">search!$B$10</definedName>
    <definedName name="q" localSheetId="1">'selected sequences'!$B$4</definedName>
    <definedName name="q" localSheetId="2">'selected sequences linear util'!$B$4</definedName>
    <definedName name="q">search!$B$4</definedName>
    <definedName name="Recov" localSheetId="1">'selected sequences'!$B$9</definedName>
    <definedName name="Recov" localSheetId="2">'selected sequences linear util'!$B$9</definedName>
    <definedName name="Recov">search!$B$9</definedName>
    <definedName name="RelSurv" localSheetId="1">'selected sequences'!$B$8</definedName>
    <definedName name="RelSurv" localSheetId="2">'selected sequences linear util'!$B$8</definedName>
    <definedName name="RelSurv">search!$B$8</definedName>
    <definedName name="sdcpue" localSheetId="1">'selected sequences'!$B$24</definedName>
    <definedName name="sdcpue" localSheetId="2">'selected sequences linear util'!$B$24</definedName>
    <definedName name="sdcpue">search!$B$24</definedName>
    <definedName name="SeqCode" localSheetId="2">'selected sequences linear util'!$I$2</definedName>
    <definedName name="SeqCode">'selected sequences'!$I$2</definedName>
    <definedName name="solver_adj" localSheetId="0" hidden="1">search!$I$5:$I$33</definedName>
    <definedName name="solver_adj" localSheetId="1" hidden="1">'selected sequences'!$I$5:$I$33</definedName>
    <definedName name="solver_adj" localSheetId="2" hidden="1">'selected sequences linear util'!$I$5:$I$33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drv" localSheetId="0" hidden="1">1</definedName>
    <definedName name="solver_drv" localSheetId="1" hidden="1">1</definedName>
    <definedName name="solver_drv" localSheetId="2" hidden="1">1</definedName>
    <definedName name="solver_eng" localSheetId="0" hidden="1">3</definedName>
    <definedName name="solver_eng" localSheetId="1" hidden="1">3</definedName>
    <definedName name="solver_eng" localSheetId="2" hidden="1">3</definedName>
    <definedName name="solver_est" localSheetId="0" hidden="1">1</definedName>
    <definedName name="solver_est" localSheetId="1" hidden="1">1</definedName>
    <definedName name="solver_est" localSheetId="2" hidden="1">1</definedName>
    <definedName name="solver_itr" localSheetId="0" hidden="1">2147483647</definedName>
    <definedName name="solver_itr" localSheetId="1" hidden="1">2147483647</definedName>
    <definedName name="solver_itr" localSheetId="2" hidden="1">2147483647</definedName>
    <definedName name="solver_lhs1" localSheetId="0" hidden="1">search!$I$5:$I$33</definedName>
    <definedName name="solver_lhs1" localSheetId="1" hidden="1">'selected sequences'!$I$5:$I$33</definedName>
    <definedName name="solver_lhs1" localSheetId="2" hidden="1">'selected sequences linear util'!$I$5:$I$33</definedName>
    <definedName name="solver_lhs2" localSheetId="0" hidden="1">search!$I$5:$I$33</definedName>
    <definedName name="solver_lhs2" localSheetId="1" hidden="1">'selected sequences'!$I$5:$I$33</definedName>
    <definedName name="solver_lhs2" localSheetId="2" hidden="1">'selected sequences linear util'!$I$5:$I$33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um" localSheetId="0" hidden="1">2</definedName>
    <definedName name="solver_num" localSheetId="1" hidden="1">2</definedName>
    <definedName name="solver_num" localSheetId="2" hidden="1">2</definedName>
    <definedName name="solver_nwt" localSheetId="0" hidden="1">1</definedName>
    <definedName name="solver_nwt" localSheetId="1" hidden="1">1</definedName>
    <definedName name="solver_nwt" localSheetId="2" hidden="1">1</definedName>
    <definedName name="solver_opt" localSheetId="0" hidden="1">search!$B$15</definedName>
    <definedName name="solver_opt" localSheetId="1" hidden="1">'selected sequences'!$B$15</definedName>
    <definedName name="solver_opt" localSheetId="2" hidden="1">'selected sequences linear util'!$B$15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rbv" localSheetId="0" hidden="1">1</definedName>
    <definedName name="solver_rbv" localSheetId="1" hidden="1">1</definedName>
    <definedName name="solver_rbv" localSheetId="2" hidden="1">1</definedName>
    <definedName name="solver_rel1" localSheetId="0" hidden="1">1</definedName>
    <definedName name="solver_rel1" localSheetId="1" hidden="1">1</definedName>
    <definedName name="solver_rel1" localSheetId="2" hidden="1">1</definedName>
    <definedName name="solver_rel2" localSheetId="0" hidden="1">3</definedName>
    <definedName name="solver_rel2" localSheetId="1" hidden="1">3</definedName>
    <definedName name="solver_rel2" localSheetId="2" hidden="1">3</definedName>
    <definedName name="solver_rhs1" localSheetId="0" hidden="1">0.12</definedName>
    <definedName name="solver_rhs1" localSheetId="1" hidden="1">0.12</definedName>
    <definedName name="solver_rhs1" localSheetId="2" hidden="1">0.12</definedName>
    <definedName name="solver_rhs2" localSheetId="0" hidden="1">0.08</definedName>
    <definedName name="solver_rhs2" localSheetId="1" hidden="1">0.08</definedName>
    <definedName name="solver_rhs2" localSheetId="2" hidden="1">0.08</definedName>
    <definedName name="solver_rlx" localSheetId="0" hidden="1">2</definedName>
    <definedName name="solver_rlx" localSheetId="1" hidden="1">2</definedName>
    <definedName name="solver_rlx" localSheetId="2" hidden="1">2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scl" localSheetId="0" hidden="1">1</definedName>
    <definedName name="solver_scl" localSheetId="1" hidden="1">1</definedName>
    <definedName name="solver_scl" localSheetId="2" hidden="1">1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tim" localSheetId="0" hidden="1">2147483647</definedName>
    <definedName name="solver_tim" localSheetId="1" hidden="1">2147483647</definedName>
    <definedName name="solver_tim" localSheetId="2" hidden="1">2147483647</definedName>
    <definedName name="solver_tol" localSheetId="0" hidden="1">0.01</definedName>
    <definedName name="solver_tol" localSheetId="1" hidden="1">0.01</definedName>
    <definedName name="solver_tol" localSheetId="2" hidden="1">0.01</definedName>
    <definedName name="solver_typ" localSheetId="0" hidden="1">1</definedName>
    <definedName name="solver_typ" localSheetId="1" hidden="1">1</definedName>
    <definedName name="solver_typ" localSheetId="2" hidden="1">1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er" localSheetId="0" hidden="1">3</definedName>
    <definedName name="solver_ver" localSheetId="1" hidden="1">3</definedName>
    <definedName name="solver_ver" localSheetId="2" hidden="1">3</definedName>
    <definedName name="Surv" localSheetId="1">'selected sequences'!$B$11</definedName>
    <definedName name="Surv" localSheetId="2">'selected sequences linear util'!$B$11</definedName>
    <definedName name="Surv">search!$B$11</definedName>
    <definedName name="TotVal" localSheetId="2">'selected sequences linear util'!$B$15</definedName>
    <definedName name="TotVal">'selected sequences'!$B$15</definedName>
    <definedName name="valpower" localSheetId="1">'selected sequences'!$B$14</definedName>
    <definedName name="valpower" localSheetId="2">'selected sequences linear util'!$B$14</definedName>
    <definedName name="valpower">search!$B$14</definedName>
    <definedName name="vone" localSheetId="1">'selected sequences'!$B$5</definedName>
    <definedName name="vone" localSheetId="2">'selected sequences linear util'!$B$5</definedName>
    <definedName name="vone">search!$B$5</definedName>
    <definedName name="vtwo" localSheetId="1">'selected sequences'!$B$6</definedName>
    <definedName name="vtwo" localSheetId="2">'selected sequences linear util'!$B$6</definedName>
    <definedName name="vtwo">search!$B$6</definedName>
    <definedName name="weekday" localSheetId="1">'selected sequences'!$B$19</definedName>
    <definedName name="weekday" localSheetId="2">'selected sequences linear util'!$B$19</definedName>
    <definedName name="weekday">search!$B$19</definedName>
    <definedName name="weekend" localSheetId="1">'selected sequences'!$B$18</definedName>
    <definedName name="weekend" localSheetId="2">'selected sequences linear util'!$B$18</definedName>
    <definedName name="weekend">search!$B$18</definedName>
  </definedName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2" l="1"/>
  <c r="J2" i="4"/>
  <c r="G173" i="4"/>
  <c r="G187" i="4"/>
  <c r="M172" i="4"/>
  <c r="M186" i="4"/>
  <c r="G172" i="4"/>
  <c r="G186" i="4"/>
  <c r="M185" i="4"/>
  <c r="J185" i="4"/>
  <c r="G185" i="4"/>
  <c r="D185" i="4"/>
  <c r="M184" i="4"/>
  <c r="J184" i="4"/>
  <c r="I170" i="4"/>
  <c r="I177" i="4"/>
  <c r="I184" i="4"/>
  <c r="G184" i="4"/>
  <c r="D184" i="4"/>
  <c r="M183" i="4"/>
  <c r="J183" i="4"/>
  <c r="G183" i="4"/>
  <c r="D183" i="4"/>
  <c r="M182" i="4"/>
  <c r="J182" i="4"/>
  <c r="I168" i="4"/>
  <c r="I175" i="4"/>
  <c r="I182" i="4"/>
  <c r="G182" i="4"/>
  <c r="D182" i="4"/>
  <c r="M181" i="4"/>
  <c r="J181" i="4"/>
  <c r="G181" i="4"/>
  <c r="D181" i="4"/>
  <c r="M180" i="4"/>
  <c r="J180" i="4"/>
  <c r="I166" i="4"/>
  <c r="I173" i="4"/>
  <c r="I180" i="4"/>
  <c r="I187" i="4"/>
  <c r="G180" i="4"/>
  <c r="D180" i="4"/>
  <c r="M179" i="4"/>
  <c r="J179" i="4"/>
  <c r="G179" i="4"/>
  <c r="D179" i="4"/>
  <c r="M178" i="4"/>
  <c r="J178" i="4"/>
  <c r="I171" i="4"/>
  <c r="I178" i="4"/>
  <c r="I185" i="4"/>
  <c r="G178" i="4"/>
  <c r="D178" i="4"/>
  <c r="M177" i="4"/>
  <c r="J177" i="4"/>
  <c r="G177" i="4"/>
  <c r="D177" i="4"/>
  <c r="M176" i="4"/>
  <c r="J176" i="4"/>
  <c r="I169" i="4"/>
  <c r="I176" i="4"/>
  <c r="I183" i="4"/>
  <c r="G176" i="4"/>
  <c r="D176" i="4"/>
  <c r="M175" i="4"/>
  <c r="J175" i="4"/>
  <c r="G175" i="4"/>
  <c r="D175" i="4"/>
  <c r="M174" i="4"/>
  <c r="J174" i="4"/>
  <c r="I167" i="4"/>
  <c r="I174" i="4"/>
  <c r="I181" i="4"/>
  <c r="G174" i="4"/>
  <c r="D174" i="4"/>
  <c r="M173" i="4"/>
  <c r="M187" i="4"/>
  <c r="J173" i="4"/>
  <c r="J187" i="4"/>
  <c r="D173" i="4"/>
  <c r="D187" i="4"/>
  <c r="J172" i="4"/>
  <c r="J186" i="4"/>
  <c r="I165" i="4"/>
  <c r="I172" i="4"/>
  <c r="I179" i="4"/>
  <c r="I186" i="4"/>
  <c r="D172" i="4"/>
  <c r="D186" i="4"/>
  <c r="L171" i="4"/>
  <c r="L178" i="4"/>
  <c r="L185" i="4"/>
  <c r="F171" i="4"/>
  <c r="F178" i="4"/>
  <c r="F185" i="4"/>
  <c r="C171" i="4"/>
  <c r="C178" i="4"/>
  <c r="C185" i="4"/>
  <c r="L170" i="4"/>
  <c r="L177" i="4"/>
  <c r="L184" i="4"/>
  <c r="F170" i="4"/>
  <c r="F177" i="4"/>
  <c r="F184" i="4"/>
  <c r="C170" i="4"/>
  <c r="C177" i="4"/>
  <c r="C184" i="4"/>
  <c r="L169" i="4"/>
  <c r="L176" i="4"/>
  <c r="L183" i="4"/>
  <c r="F169" i="4"/>
  <c r="F176" i="4"/>
  <c r="F183" i="4"/>
  <c r="C169" i="4"/>
  <c r="C176" i="4"/>
  <c r="C183" i="4"/>
  <c r="L168" i="4"/>
  <c r="L175" i="4"/>
  <c r="L182" i="4"/>
  <c r="F168" i="4"/>
  <c r="F175" i="4"/>
  <c r="F182" i="4"/>
  <c r="C168" i="4"/>
  <c r="C175" i="4"/>
  <c r="C182" i="4"/>
  <c r="L167" i="4"/>
  <c r="L174" i="4"/>
  <c r="L181" i="4"/>
  <c r="F167" i="4"/>
  <c r="F174" i="4"/>
  <c r="F181" i="4"/>
  <c r="C167" i="4"/>
  <c r="C174" i="4"/>
  <c r="C181" i="4"/>
  <c r="L166" i="4"/>
  <c r="L173" i="4"/>
  <c r="L180" i="4"/>
  <c r="L187" i="4"/>
  <c r="F166" i="4"/>
  <c r="F173" i="4"/>
  <c r="F180" i="4"/>
  <c r="F187" i="4"/>
  <c r="C166" i="4"/>
  <c r="C173" i="4"/>
  <c r="C180" i="4"/>
  <c r="C187" i="4"/>
  <c r="L165" i="4"/>
  <c r="L172" i="4"/>
  <c r="L179" i="4"/>
  <c r="L186" i="4"/>
  <c r="F165" i="4"/>
  <c r="F172" i="4"/>
  <c r="F179" i="4"/>
  <c r="F186" i="4"/>
  <c r="C165" i="4"/>
  <c r="C172" i="4"/>
  <c r="C179" i="4"/>
  <c r="C186" i="4"/>
  <c r="N157" i="4"/>
  <c r="M157" i="4"/>
  <c r="L157" i="4"/>
  <c r="K157" i="4"/>
  <c r="J157" i="4"/>
  <c r="I157" i="4"/>
  <c r="H157" i="4"/>
  <c r="G157" i="4"/>
  <c r="F157" i="4"/>
  <c r="E157" i="4"/>
  <c r="D157" i="4"/>
  <c r="C157" i="4"/>
  <c r="B157" i="4"/>
  <c r="A43" i="4"/>
  <c r="I33" i="4"/>
  <c r="I63" i="4"/>
  <c r="I93" i="4"/>
  <c r="I32" i="4"/>
  <c r="I62" i="4"/>
  <c r="I31" i="4"/>
  <c r="I61" i="4"/>
  <c r="I30" i="4"/>
  <c r="I29" i="4"/>
  <c r="I59" i="4"/>
  <c r="I89" i="4"/>
  <c r="I28" i="4"/>
  <c r="I58" i="4"/>
  <c r="I88" i="4"/>
  <c r="B28" i="4"/>
  <c r="I27" i="4"/>
  <c r="I57" i="4"/>
  <c r="I26" i="4"/>
  <c r="I56" i="4"/>
  <c r="I25" i="4"/>
  <c r="I24" i="4"/>
  <c r="I54" i="4"/>
  <c r="I23" i="4"/>
  <c r="I53" i="4"/>
  <c r="I83" i="4"/>
  <c r="I113" i="4"/>
  <c r="J8" i="4"/>
  <c r="J15" i="4"/>
  <c r="J22" i="4"/>
  <c r="J29" i="4"/>
  <c r="J36" i="4"/>
  <c r="J43" i="4"/>
  <c r="J50" i="4"/>
  <c r="J57" i="4"/>
  <c r="J64" i="4"/>
  <c r="J71" i="4"/>
  <c r="J78" i="4"/>
  <c r="J85" i="4"/>
  <c r="J92" i="4"/>
  <c r="J99" i="4"/>
  <c r="J106" i="4"/>
  <c r="J113" i="4"/>
  <c r="J120" i="4"/>
  <c r="J127" i="4"/>
  <c r="J134" i="4"/>
  <c r="J141" i="4"/>
  <c r="J148" i="4"/>
  <c r="I22" i="4"/>
  <c r="I52" i="4"/>
  <c r="J7" i="4"/>
  <c r="J14" i="4"/>
  <c r="J21" i="4"/>
  <c r="J28" i="4"/>
  <c r="J35" i="4"/>
  <c r="J42" i="4"/>
  <c r="J49" i="4"/>
  <c r="J56" i="4"/>
  <c r="J63" i="4"/>
  <c r="J70" i="4"/>
  <c r="J77" i="4"/>
  <c r="J84" i="4"/>
  <c r="J91" i="4"/>
  <c r="J98" i="4"/>
  <c r="J105" i="4"/>
  <c r="J112" i="4"/>
  <c r="J119" i="4"/>
  <c r="J126" i="4"/>
  <c r="J133" i="4"/>
  <c r="J140" i="4"/>
  <c r="J147" i="4"/>
  <c r="I21" i="4"/>
  <c r="I51" i="4"/>
  <c r="I81" i="4"/>
  <c r="I20" i="4"/>
  <c r="I19" i="4"/>
  <c r="I49" i="4"/>
  <c r="I18" i="4"/>
  <c r="I48" i="4"/>
  <c r="J10" i="4"/>
  <c r="J17" i="4"/>
  <c r="J24" i="4"/>
  <c r="J31" i="4"/>
  <c r="J38" i="4"/>
  <c r="J45" i="4"/>
  <c r="J52" i="4"/>
  <c r="J59" i="4"/>
  <c r="J66" i="4"/>
  <c r="J73" i="4"/>
  <c r="J80" i="4"/>
  <c r="J87" i="4"/>
  <c r="J94" i="4"/>
  <c r="J101" i="4"/>
  <c r="J108" i="4"/>
  <c r="J115" i="4"/>
  <c r="J122" i="4"/>
  <c r="J129" i="4"/>
  <c r="J136" i="4"/>
  <c r="J143" i="4"/>
  <c r="J150" i="4"/>
  <c r="I17" i="4"/>
  <c r="I47" i="4"/>
  <c r="I77" i="4"/>
  <c r="I16" i="4"/>
  <c r="I15" i="4"/>
  <c r="I45" i="4"/>
  <c r="I14" i="4"/>
  <c r="I44" i="4"/>
  <c r="I13" i="4"/>
  <c r="J5" i="4"/>
  <c r="J12" i="4"/>
  <c r="J19" i="4"/>
  <c r="J26" i="4"/>
  <c r="J33" i="4"/>
  <c r="J40" i="4"/>
  <c r="J47" i="4"/>
  <c r="J54" i="4"/>
  <c r="J61" i="4"/>
  <c r="J68" i="4"/>
  <c r="J75" i="4"/>
  <c r="J82" i="4"/>
  <c r="J89" i="4"/>
  <c r="J96" i="4"/>
  <c r="J103" i="4"/>
  <c r="J110" i="4"/>
  <c r="J117" i="4"/>
  <c r="J124" i="4"/>
  <c r="J131" i="4"/>
  <c r="J138" i="4"/>
  <c r="J145" i="4"/>
  <c r="J152" i="4"/>
  <c r="I12" i="4"/>
  <c r="I42" i="4"/>
  <c r="I11" i="4"/>
  <c r="I10" i="4"/>
  <c r="J9" i="4"/>
  <c r="J16" i="4"/>
  <c r="J23" i="4"/>
  <c r="J30" i="4"/>
  <c r="J37" i="4"/>
  <c r="J44" i="4"/>
  <c r="J51" i="4"/>
  <c r="J58" i="4"/>
  <c r="J65" i="4"/>
  <c r="J72" i="4"/>
  <c r="J79" i="4"/>
  <c r="J86" i="4"/>
  <c r="J93" i="4"/>
  <c r="J100" i="4"/>
  <c r="J107" i="4"/>
  <c r="J114" i="4"/>
  <c r="J121" i="4"/>
  <c r="J128" i="4"/>
  <c r="J135" i="4"/>
  <c r="J142" i="4"/>
  <c r="J149" i="4"/>
  <c r="I9" i="4"/>
  <c r="I39" i="4"/>
  <c r="I8" i="4"/>
  <c r="I7" i="4"/>
  <c r="I37" i="4"/>
  <c r="J6" i="4"/>
  <c r="J13" i="4"/>
  <c r="J20" i="4"/>
  <c r="J27" i="4"/>
  <c r="J34" i="4"/>
  <c r="J41" i="4"/>
  <c r="J48" i="4"/>
  <c r="J55" i="4"/>
  <c r="J62" i="4"/>
  <c r="J69" i="4"/>
  <c r="J76" i="4"/>
  <c r="J83" i="4"/>
  <c r="J90" i="4"/>
  <c r="J97" i="4"/>
  <c r="J104" i="4"/>
  <c r="J111" i="4"/>
  <c r="J118" i="4"/>
  <c r="J125" i="4"/>
  <c r="J132" i="4"/>
  <c r="J139" i="4"/>
  <c r="J146" i="4"/>
  <c r="J153" i="4"/>
  <c r="I6" i="4"/>
  <c r="B6" i="4"/>
  <c r="I5" i="4"/>
  <c r="B5" i="4"/>
  <c r="F4" i="4"/>
  <c r="J4" i="4"/>
  <c r="J11" i="4"/>
  <c r="J18" i="4"/>
  <c r="J25" i="4"/>
  <c r="J32" i="4"/>
  <c r="J39" i="4"/>
  <c r="J46" i="4"/>
  <c r="J53" i="4"/>
  <c r="J60" i="4"/>
  <c r="J67" i="4"/>
  <c r="J74" i="4"/>
  <c r="J81" i="4"/>
  <c r="J88" i="4"/>
  <c r="J95" i="4"/>
  <c r="J102" i="4"/>
  <c r="J109" i="4"/>
  <c r="J116" i="4"/>
  <c r="J123" i="4"/>
  <c r="J130" i="4"/>
  <c r="J137" i="4"/>
  <c r="J144" i="4"/>
  <c r="J151" i="4"/>
  <c r="I4" i="4"/>
  <c r="I34" i="4"/>
  <c r="I64" i="4"/>
  <c r="B3" i="4"/>
  <c r="B11" i="4"/>
  <c r="C15" i="3"/>
  <c r="C5" i="3"/>
  <c r="C157" i="2"/>
  <c r="D157" i="2"/>
  <c r="E157" i="2"/>
  <c r="F157" i="2"/>
  <c r="G157" i="2"/>
  <c r="H157" i="2"/>
  <c r="I157" i="2"/>
  <c r="J157" i="2"/>
  <c r="K157" i="2"/>
  <c r="L157" i="2"/>
  <c r="M157" i="2"/>
  <c r="N157" i="2"/>
  <c r="B157" i="2"/>
  <c r="I5" i="2"/>
  <c r="I35" i="2"/>
  <c r="I65" i="2"/>
  <c r="I95" i="2"/>
  <c r="I125" i="2"/>
  <c r="I6" i="2"/>
  <c r="I36" i="2"/>
  <c r="I66" i="2"/>
  <c r="I96" i="2"/>
  <c r="I126" i="2"/>
  <c r="I7" i="2"/>
  <c r="I37" i="2"/>
  <c r="I67" i="2"/>
  <c r="I97" i="2"/>
  <c r="I127" i="2"/>
  <c r="I8" i="2"/>
  <c r="I38" i="2"/>
  <c r="I68" i="2"/>
  <c r="I98" i="2"/>
  <c r="I128" i="2"/>
  <c r="I9" i="2"/>
  <c r="I39" i="2"/>
  <c r="I69" i="2"/>
  <c r="I99" i="2"/>
  <c r="I129" i="2"/>
  <c r="I10" i="2"/>
  <c r="I40" i="2"/>
  <c r="I70" i="2"/>
  <c r="I100" i="2"/>
  <c r="I130" i="2"/>
  <c r="I11" i="2"/>
  <c r="I41" i="2"/>
  <c r="I71" i="2"/>
  <c r="I101" i="2"/>
  <c r="I131" i="2"/>
  <c r="I12" i="2"/>
  <c r="I42" i="2"/>
  <c r="I72" i="2"/>
  <c r="I102" i="2"/>
  <c r="I132" i="2"/>
  <c r="I13" i="2"/>
  <c r="I43" i="2"/>
  <c r="I73" i="2"/>
  <c r="I103" i="2"/>
  <c r="I133" i="2"/>
  <c r="I14" i="2"/>
  <c r="I44" i="2"/>
  <c r="I74" i="2"/>
  <c r="I104" i="2"/>
  <c r="I134" i="2"/>
  <c r="I15" i="2"/>
  <c r="I45" i="2"/>
  <c r="I75" i="2"/>
  <c r="I105" i="2"/>
  <c r="I135" i="2"/>
  <c r="I16" i="2"/>
  <c r="I46" i="2"/>
  <c r="I76" i="2"/>
  <c r="I106" i="2"/>
  <c r="I136" i="2"/>
  <c r="I17" i="2"/>
  <c r="I47" i="2"/>
  <c r="I77" i="2"/>
  <c r="I107" i="2"/>
  <c r="I137" i="2"/>
  <c r="D172" i="2"/>
  <c r="I18" i="2"/>
  <c r="I48" i="2"/>
  <c r="I78" i="2"/>
  <c r="I108" i="2"/>
  <c r="I138" i="2"/>
  <c r="D173" i="2"/>
  <c r="I19" i="2"/>
  <c r="I49" i="2"/>
  <c r="I79" i="2"/>
  <c r="I109" i="2"/>
  <c r="I139" i="2"/>
  <c r="D174" i="2"/>
  <c r="I20" i="2"/>
  <c r="I50" i="2"/>
  <c r="I80" i="2"/>
  <c r="I110" i="2"/>
  <c r="I140" i="2"/>
  <c r="D175" i="2"/>
  <c r="I21" i="2"/>
  <c r="I51" i="2"/>
  <c r="I81" i="2"/>
  <c r="I111" i="2"/>
  <c r="I141" i="2"/>
  <c r="D176" i="2"/>
  <c r="I22" i="2"/>
  <c r="I52" i="2"/>
  <c r="I82" i="2"/>
  <c r="I112" i="2"/>
  <c r="I142" i="2"/>
  <c r="D177" i="2"/>
  <c r="I23" i="2"/>
  <c r="I53" i="2"/>
  <c r="I83" i="2"/>
  <c r="I113" i="2"/>
  <c r="I143" i="2"/>
  <c r="D178" i="2"/>
  <c r="I24" i="2"/>
  <c r="I54" i="2"/>
  <c r="I84" i="2"/>
  <c r="I114" i="2"/>
  <c r="I144" i="2"/>
  <c r="D179" i="2"/>
  <c r="I25" i="2"/>
  <c r="I55" i="2"/>
  <c r="I85" i="2"/>
  <c r="I115" i="2"/>
  <c r="I145" i="2"/>
  <c r="D180" i="2"/>
  <c r="I26" i="2"/>
  <c r="I56" i="2"/>
  <c r="I86" i="2"/>
  <c r="I116" i="2"/>
  <c r="I146" i="2"/>
  <c r="D181" i="2"/>
  <c r="I27" i="2"/>
  <c r="I57" i="2"/>
  <c r="I87" i="2"/>
  <c r="I117" i="2"/>
  <c r="I147" i="2"/>
  <c r="D182" i="2"/>
  <c r="I28" i="2"/>
  <c r="I58" i="2"/>
  <c r="I88" i="2"/>
  <c r="I118" i="2"/>
  <c r="I148" i="2"/>
  <c r="D183" i="2"/>
  <c r="I29" i="2"/>
  <c r="I59" i="2"/>
  <c r="I89" i="2"/>
  <c r="I119" i="2"/>
  <c r="I149" i="2"/>
  <c r="D184" i="2"/>
  <c r="I30" i="2"/>
  <c r="I60" i="2"/>
  <c r="I90" i="2"/>
  <c r="I120" i="2"/>
  <c r="I150" i="2"/>
  <c r="D185" i="2"/>
  <c r="I31" i="2"/>
  <c r="I61" i="2"/>
  <c r="I91" i="2"/>
  <c r="I121" i="2"/>
  <c r="I151" i="2"/>
  <c r="D186" i="2"/>
  <c r="I32" i="2"/>
  <c r="I62" i="2"/>
  <c r="I92" i="2"/>
  <c r="I122" i="2"/>
  <c r="I152" i="2"/>
  <c r="D187" i="2"/>
  <c r="I33" i="2"/>
  <c r="I63" i="2"/>
  <c r="I93" i="2"/>
  <c r="I123" i="2"/>
  <c r="I153" i="2"/>
  <c r="I4" i="2"/>
  <c r="I34" i="2"/>
  <c r="I64" i="2"/>
  <c r="I94" i="2"/>
  <c r="I124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72" i="2"/>
  <c r="M186" i="2"/>
  <c r="M187" i="2"/>
  <c r="L166" i="2"/>
  <c r="L167" i="2"/>
  <c r="L174" i="2"/>
  <c r="L181" i="2"/>
  <c r="L168" i="2"/>
  <c r="L169" i="2"/>
  <c r="L176" i="2"/>
  <c r="L183" i="2"/>
  <c r="L170" i="2"/>
  <c r="L171" i="2"/>
  <c r="L178" i="2"/>
  <c r="L185" i="2"/>
  <c r="L165" i="2"/>
  <c r="L172" i="2"/>
  <c r="L173" i="2"/>
  <c r="L180" i="2"/>
  <c r="L187" i="2"/>
  <c r="L175" i="2"/>
  <c r="L182" i="2"/>
  <c r="L177" i="2"/>
  <c r="L184" i="2"/>
  <c r="L179" i="2"/>
  <c r="L186" i="2"/>
  <c r="J173" i="2"/>
  <c r="J187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72" i="2"/>
  <c r="J186" i="2"/>
  <c r="I166" i="2"/>
  <c r="I167" i="2"/>
  <c r="I174" i="2"/>
  <c r="I181" i="2"/>
  <c r="I168" i="2"/>
  <c r="I175" i="2"/>
  <c r="I182" i="2"/>
  <c r="I169" i="2"/>
  <c r="I176" i="2"/>
  <c r="I183" i="2"/>
  <c r="I170" i="2"/>
  <c r="I171" i="2"/>
  <c r="I178" i="2"/>
  <c r="I185" i="2"/>
  <c r="I165" i="2"/>
  <c r="I172" i="2"/>
  <c r="I179" i="2"/>
  <c r="I186" i="2"/>
  <c r="I173" i="2"/>
  <c r="I180" i="2"/>
  <c r="I187" i="2"/>
  <c r="I177" i="2"/>
  <c r="I184" i="2"/>
  <c r="G173" i="2"/>
  <c r="G187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72" i="2"/>
  <c r="G186" i="2"/>
  <c r="F166" i="2"/>
  <c r="F167" i="2"/>
  <c r="F174" i="2"/>
  <c r="F181" i="2"/>
  <c r="F168" i="2"/>
  <c r="F175" i="2"/>
  <c r="F182" i="2"/>
  <c r="F169" i="2"/>
  <c r="F170" i="2"/>
  <c r="F171" i="2"/>
  <c r="F178" i="2"/>
  <c r="F185" i="2"/>
  <c r="F165" i="2"/>
  <c r="F172" i="2"/>
  <c r="F179" i="2"/>
  <c r="F186" i="2"/>
  <c r="F173" i="2"/>
  <c r="F176" i="2"/>
  <c r="F183" i="2"/>
  <c r="F177" i="2"/>
  <c r="F180" i="2"/>
  <c r="F187" i="2"/>
  <c r="F184" i="2"/>
  <c r="C166" i="2"/>
  <c r="C173" i="2"/>
  <c r="C180" i="2"/>
  <c r="C187" i="2"/>
  <c r="C167" i="2"/>
  <c r="C174" i="2"/>
  <c r="C181" i="2"/>
  <c r="C168" i="2"/>
  <c r="C175" i="2"/>
  <c r="C182" i="2"/>
  <c r="C169" i="2"/>
  <c r="C170" i="2"/>
  <c r="C177" i="2"/>
  <c r="C184" i="2"/>
  <c r="C171" i="2"/>
  <c r="C178" i="2"/>
  <c r="C185" i="2"/>
  <c r="C165" i="2"/>
  <c r="C172" i="2"/>
  <c r="C179" i="2"/>
  <c r="C186" i="2"/>
  <c r="C176" i="2"/>
  <c r="C183" i="2"/>
  <c r="A43" i="2"/>
  <c r="B28" i="2"/>
  <c r="J10" i="2"/>
  <c r="J17" i="2"/>
  <c r="J24" i="2"/>
  <c r="J31" i="2"/>
  <c r="J38" i="2"/>
  <c r="J45" i="2"/>
  <c r="J52" i="2"/>
  <c r="J59" i="2"/>
  <c r="J66" i="2"/>
  <c r="J73" i="2"/>
  <c r="J80" i="2"/>
  <c r="J87" i="2"/>
  <c r="J94" i="2"/>
  <c r="J101" i="2"/>
  <c r="J108" i="2"/>
  <c r="J115" i="2"/>
  <c r="J122" i="2"/>
  <c r="J129" i="2"/>
  <c r="J136" i="2"/>
  <c r="J143" i="2"/>
  <c r="J150" i="2"/>
  <c r="J9" i="2"/>
  <c r="J16" i="2"/>
  <c r="J23" i="2"/>
  <c r="J30" i="2"/>
  <c r="J37" i="2"/>
  <c r="J44" i="2"/>
  <c r="J51" i="2"/>
  <c r="J58" i="2"/>
  <c r="J65" i="2"/>
  <c r="J72" i="2"/>
  <c r="J79" i="2"/>
  <c r="J86" i="2"/>
  <c r="J93" i="2"/>
  <c r="J100" i="2"/>
  <c r="J107" i="2"/>
  <c r="J114" i="2"/>
  <c r="J121" i="2"/>
  <c r="J128" i="2"/>
  <c r="J135" i="2"/>
  <c r="J142" i="2"/>
  <c r="J149" i="2"/>
  <c r="J8" i="2"/>
  <c r="J15" i="2"/>
  <c r="J22" i="2"/>
  <c r="J29" i="2"/>
  <c r="J36" i="2"/>
  <c r="J43" i="2"/>
  <c r="J50" i="2"/>
  <c r="J57" i="2"/>
  <c r="J64" i="2"/>
  <c r="J71" i="2"/>
  <c r="J78" i="2"/>
  <c r="J85" i="2"/>
  <c r="J92" i="2"/>
  <c r="J99" i="2"/>
  <c r="J106" i="2"/>
  <c r="J113" i="2"/>
  <c r="J120" i="2"/>
  <c r="J127" i="2"/>
  <c r="J134" i="2"/>
  <c r="J141" i="2"/>
  <c r="J148" i="2"/>
  <c r="J7" i="2"/>
  <c r="J14" i="2"/>
  <c r="J21" i="2"/>
  <c r="J28" i="2"/>
  <c r="J35" i="2"/>
  <c r="J42" i="2"/>
  <c r="J49" i="2"/>
  <c r="J56" i="2"/>
  <c r="J63" i="2"/>
  <c r="J70" i="2"/>
  <c r="J77" i="2"/>
  <c r="J84" i="2"/>
  <c r="J91" i="2"/>
  <c r="J98" i="2"/>
  <c r="J105" i="2"/>
  <c r="J112" i="2"/>
  <c r="J119" i="2"/>
  <c r="J126" i="2"/>
  <c r="J133" i="2"/>
  <c r="J140" i="2"/>
  <c r="J147" i="2"/>
  <c r="J6" i="2"/>
  <c r="J13" i="2"/>
  <c r="J20" i="2"/>
  <c r="J27" i="2"/>
  <c r="J34" i="2"/>
  <c r="J41" i="2"/>
  <c r="J48" i="2"/>
  <c r="J55" i="2"/>
  <c r="J62" i="2"/>
  <c r="J69" i="2"/>
  <c r="J76" i="2"/>
  <c r="J83" i="2"/>
  <c r="J90" i="2"/>
  <c r="J97" i="2"/>
  <c r="J104" i="2"/>
  <c r="J111" i="2"/>
  <c r="J118" i="2"/>
  <c r="J125" i="2"/>
  <c r="J132" i="2"/>
  <c r="J139" i="2"/>
  <c r="J146" i="2"/>
  <c r="J153" i="2"/>
  <c r="B6" i="2"/>
  <c r="B5" i="2"/>
  <c r="F4" i="2"/>
  <c r="J5" i="2"/>
  <c r="J12" i="2"/>
  <c r="J19" i="2"/>
  <c r="J26" i="2"/>
  <c r="J33" i="2"/>
  <c r="J40" i="2"/>
  <c r="J47" i="2"/>
  <c r="J54" i="2"/>
  <c r="J61" i="2"/>
  <c r="J68" i="2"/>
  <c r="J75" i="2"/>
  <c r="J82" i="2"/>
  <c r="J89" i="2"/>
  <c r="J96" i="2"/>
  <c r="J103" i="2"/>
  <c r="J110" i="2"/>
  <c r="J117" i="2"/>
  <c r="J124" i="2"/>
  <c r="J131" i="2"/>
  <c r="J138" i="2"/>
  <c r="J145" i="2"/>
  <c r="J152" i="2"/>
  <c r="J4" i="2"/>
  <c r="J11" i="2"/>
  <c r="J18" i="2"/>
  <c r="J25" i="2"/>
  <c r="J32" i="2"/>
  <c r="J39" i="2"/>
  <c r="J46" i="2"/>
  <c r="J53" i="2"/>
  <c r="J60" i="2"/>
  <c r="J67" i="2"/>
  <c r="J74" i="2"/>
  <c r="J81" i="2"/>
  <c r="J88" i="2"/>
  <c r="J95" i="2"/>
  <c r="J102" i="2"/>
  <c r="J109" i="2"/>
  <c r="J116" i="2"/>
  <c r="J123" i="2"/>
  <c r="J130" i="2"/>
  <c r="J137" i="2"/>
  <c r="J144" i="2"/>
  <c r="J151" i="2"/>
  <c r="B3" i="2"/>
  <c r="B11" i="2"/>
  <c r="A43" i="1"/>
  <c r="J7" i="1"/>
  <c r="J14" i="1"/>
  <c r="J21" i="1"/>
  <c r="J28" i="1"/>
  <c r="J35" i="1"/>
  <c r="J42" i="1"/>
  <c r="J49" i="1"/>
  <c r="J56" i="1"/>
  <c r="J8" i="1"/>
  <c r="J15" i="1"/>
  <c r="J22" i="1"/>
  <c r="J29" i="1"/>
  <c r="J36" i="1"/>
  <c r="J43" i="1"/>
  <c r="J50" i="1"/>
  <c r="J57" i="1"/>
  <c r="J64" i="1"/>
  <c r="J71" i="1"/>
  <c r="J78" i="1"/>
  <c r="J85" i="1"/>
  <c r="J92" i="1"/>
  <c r="J99" i="1"/>
  <c r="J106" i="1"/>
  <c r="J113" i="1"/>
  <c r="J120" i="1"/>
  <c r="J127" i="1"/>
  <c r="J134" i="1"/>
  <c r="J141" i="1"/>
  <c r="J148" i="1"/>
  <c r="J9" i="1"/>
  <c r="J16" i="1"/>
  <c r="J23" i="1"/>
  <c r="J30" i="1"/>
  <c r="J37" i="1"/>
  <c r="J44" i="1"/>
  <c r="J51" i="1"/>
  <c r="J58" i="1"/>
  <c r="J65" i="1"/>
  <c r="J72" i="1"/>
  <c r="J79" i="1"/>
  <c r="J86" i="1"/>
  <c r="J93" i="1"/>
  <c r="J100" i="1"/>
  <c r="J107" i="1"/>
  <c r="J114" i="1"/>
  <c r="J121" i="1"/>
  <c r="J128" i="1"/>
  <c r="J135" i="1"/>
  <c r="J142" i="1"/>
  <c r="J149" i="1"/>
  <c r="J10" i="1"/>
  <c r="J17" i="1"/>
  <c r="J24" i="1"/>
  <c r="J31" i="1"/>
  <c r="J38" i="1"/>
  <c r="J45" i="1"/>
  <c r="J6" i="1"/>
  <c r="J13" i="1"/>
  <c r="J20" i="1"/>
  <c r="J27" i="1"/>
  <c r="J34" i="1"/>
  <c r="J41" i="1"/>
  <c r="J48" i="1"/>
  <c r="J55" i="1"/>
  <c r="J62" i="1"/>
  <c r="J69" i="1"/>
  <c r="J76" i="1"/>
  <c r="J83" i="1"/>
  <c r="J90" i="1"/>
  <c r="J97" i="1"/>
  <c r="J104" i="1"/>
  <c r="J111" i="1"/>
  <c r="J118" i="1"/>
  <c r="J125" i="1"/>
  <c r="J132" i="1"/>
  <c r="J139" i="1"/>
  <c r="J146" i="1"/>
  <c r="J153" i="1"/>
  <c r="J5" i="1"/>
  <c r="J12" i="1"/>
  <c r="J19" i="1"/>
  <c r="J26" i="1"/>
  <c r="J33" i="1"/>
  <c r="J40" i="1"/>
  <c r="J47" i="1"/>
  <c r="J54" i="1"/>
  <c r="J61" i="1"/>
  <c r="J68" i="1"/>
  <c r="J75" i="1"/>
  <c r="J82" i="1"/>
  <c r="J89" i="1"/>
  <c r="J96" i="1"/>
  <c r="J103" i="1"/>
  <c r="J110" i="1"/>
  <c r="J117" i="1"/>
  <c r="J124" i="1"/>
  <c r="J4" i="1"/>
  <c r="I35" i="1"/>
  <c r="I65" i="1"/>
  <c r="I95" i="1"/>
  <c r="I125" i="1"/>
  <c r="I36" i="1"/>
  <c r="I66" i="1"/>
  <c r="I37" i="1"/>
  <c r="I67" i="1"/>
  <c r="I97" i="1"/>
  <c r="I127" i="1"/>
  <c r="I38" i="1"/>
  <c r="I39" i="1"/>
  <c r="I69" i="1"/>
  <c r="I99" i="1"/>
  <c r="I129" i="1"/>
  <c r="I40" i="1"/>
  <c r="I70" i="1"/>
  <c r="I100" i="1"/>
  <c r="I130" i="1"/>
  <c r="I41" i="1"/>
  <c r="I71" i="1"/>
  <c r="I101" i="1"/>
  <c r="I131" i="1"/>
  <c r="I42" i="1"/>
  <c r="I72" i="1"/>
  <c r="I102" i="1"/>
  <c r="I132" i="1"/>
  <c r="I43" i="1"/>
  <c r="I73" i="1"/>
  <c r="I103" i="1"/>
  <c r="I133" i="1"/>
  <c r="I44" i="1"/>
  <c r="I74" i="1"/>
  <c r="I45" i="1"/>
  <c r="I75" i="1"/>
  <c r="I105" i="1"/>
  <c r="I135" i="1"/>
  <c r="I46" i="1"/>
  <c r="I47" i="1"/>
  <c r="I77" i="1"/>
  <c r="I107" i="1"/>
  <c r="I137" i="1"/>
  <c r="I48" i="1"/>
  <c r="I78" i="1"/>
  <c r="I49" i="1"/>
  <c r="I79" i="1"/>
  <c r="I109" i="1"/>
  <c r="I139" i="1"/>
  <c r="I50" i="1"/>
  <c r="I80" i="1"/>
  <c r="I110" i="1"/>
  <c r="I140" i="1"/>
  <c r="I51" i="1"/>
  <c r="I81" i="1"/>
  <c r="I111" i="1"/>
  <c r="I141" i="1"/>
  <c r="I52" i="1"/>
  <c r="I82" i="1"/>
  <c r="I112" i="1"/>
  <c r="I142" i="1"/>
  <c r="I53" i="1"/>
  <c r="I83" i="1"/>
  <c r="I113" i="1"/>
  <c r="I143" i="1"/>
  <c r="I54" i="1"/>
  <c r="I84" i="1"/>
  <c r="I114" i="1"/>
  <c r="I144" i="1"/>
  <c r="I55" i="1"/>
  <c r="I85" i="1"/>
  <c r="I115" i="1"/>
  <c r="I145" i="1"/>
  <c r="I56" i="1"/>
  <c r="I86" i="1"/>
  <c r="I116" i="1"/>
  <c r="I146" i="1"/>
  <c r="I57" i="1"/>
  <c r="I87" i="1"/>
  <c r="I117" i="1"/>
  <c r="I147" i="1"/>
  <c r="I58" i="1"/>
  <c r="I59" i="1"/>
  <c r="I89" i="1"/>
  <c r="I119" i="1"/>
  <c r="I149" i="1"/>
  <c r="I60" i="1"/>
  <c r="I90" i="1"/>
  <c r="I120" i="1"/>
  <c r="I150" i="1"/>
  <c r="I61" i="1"/>
  <c r="I91" i="1"/>
  <c r="I121" i="1"/>
  <c r="I151" i="1"/>
  <c r="I62" i="1"/>
  <c r="I63" i="1"/>
  <c r="I93" i="1"/>
  <c r="I123" i="1"/>
  <c r="I153" i="1"/>
  <c r="I34" i="1"/>
  <c r="B22" i="4"/>
  <c r="K4" i="4"/>
  <c r="L4" i="4"/>
  <c r="I67" i="4"/>
  <c r="I38" i="4"/>
  <c r="I78" i="4"/>
  <c r="I55" i="4"/>
  <c r="I86" i="4"/>
  <c r="G4" i="4"/>
  <c r="O4" i="4"/>
  <c r="I69" i="4"/>
  <c r="I74" i="4"/>
  <c r="I79" i="4"/>
  <c r="I50" i="4"/>
  <c r="I94" i="4"/>
  <c r="I35" i="4"/>
  <c r="I40" i="4"/>
  <c r="I75" i="4"/>
  <c r="I82" i="4"/>
  <c r="I36" i="4"/>
  <c r="I41" i="4"/>
  <c r="I46" i="4"/>
  <c r="I118" i="4"/>
  <c r="I43" i="4"/>
  <c r="I107" i="4"/>
  <c r="I60" i="4"/>
  <c r="I119" i="4"/>
  <c r="I123" i="4"/>
  <c r="I72" i="4"/>
  <c r="I84" i="4"/>
  <c r="I143" i="4"/>
  <c r="I87" i="4"/>
  <c r="I92" i="4"/>
  <c r="I111" i="4"/>
  <c r="I91" i="4"/>
  <c r="B22" i="2"/>
  <c r="G4" i="2"/>
  <c r="O4" i="2"/>
  <c r="K4" i="2"/>
  <c r="L4" i="2"/>
  <c r="M4" i="2"/>
  <c r="J11" i="1"/>
  <c r="J18" i="1"/>
  <c r="J25" i="1"/>
  <c r="J32" i="1"/>
  <c r="J39" i="1"/>
  <c r="J46" i="1"/>
  <c r="J53" i="1"/>
  <c r="J60" i="1"/>
  <c r="J67" i="1"/>
  <c r="J74" i="1"/>
  <c r="J81" i="1"/>
  <c r="J88" i="1"/>
  <c r="J95" i="1"/>
  <c r="J102" i="1"/>
  <c r="J109" i="1"/>
  <c r="J116" i="1"/>
  <c r="J123" i="1"/>
  <c r="J130" i="1"/>
  <c r="J137" i="1"/>
  <c r="J144" i="1"/>
  <c r="J151" i="1"/>
  <c r="J131" i="1"/>
  <c r="J138" i="1"/>
  <c r="J145" i="1"/>
  <c r="J152" i="1"/>
  <c r="J52" i="1"/>
  <c r="J59" i="1"/>
  <c r="J66" i="1"/>
  <c r="J73" i="1"/>
  <c r="J80" i="1"/>
  <c r="J63" i="1"/>
  <c r="J70" i="1"/>
  <c r="J77" i="1"/>
  <c r="J84" i="1"/>
  <c r="J91" i="1"/>
  <c r="J98" i="1"/>
  <c r="J105" i="1"/>
  <c r="I88" i="1"/>
  <c r="I68" i="1"/>
  <c r="I76" i="1"/>
  <c r="I92" i="1"/>
  <c r="I64" i="1"/>
  <c r="I104" i="1"/>
  <c r="I108" i="1"/>
  <c r="I96" i="1"/>
  <c r="I141" i="4"/>
  <c r="I114" i="4"/>
  <c r="I149" i="4"/>
  <c r="I137" i="4"/>
  <c r="I76" i="4"/>
  <c r="I66" i="4"/>
  <c r="I124" i="4"/>
  <c r="I108" i="4"/>
  <c r="R5" i="4"/>
  <c r="I117" i="4"/>
  <c r="I153" i="4"/>
  <c r="I90" i="4"/>
  <c r="I73" i="4"/>
  <c r="I109" i="4"/>
  <c r="I99" i="4"/>
  <c r="I97" i="4"/>
  <c r="I121" i="4"/>
  <c r="I122" i="4"/>
  <c r="I102" i="4"/>
  <c r="I148" i="4"/>
  <c r="I71" i="4"/>
  <c r="I105" i="4"/>
  <c r="I65" i="4"/>
  <c r="I80" i="4"/>
  <c r="I85" i="4"/>
  <c r="I68" i="4"/>
  <c r="M4" i="4"/>
  <c r="I112" i="4"/>
  <c r="I70" i="4"/>
  <c r="I104" i="4"/>
  <c r="I116" i="4"/>
  <c r="Q4" i="4"/>
  <c r="P4" i="2"/>
  <c r="H5" i="2"/>
  <c r="N4" i="2"/>
  <c r="Q4" i="2"/>
  <c r="S4" i="2"/>
  <c r="T4" i="2"/>
  <c r="R5" i="2"/>
  <c r="J87" i="1"/>
  <c r="J94" i="1"/>
  <c r="I106" i="1"/>
  <c r="I134" i="1"/>
  <c r="I126" i="1"/>
  <c r="I122" i="1"/>
  <c r="I138" i="1"/>
  <c r="I98" i="1"/>
  <c r="I118" i="1"/>
  <c r="J101" i="1"/>
  <c r="J108" i="1"/>
  <c r="J115" i="1"/>
  <c r="J122" i="1"/>
  <c r="J129" i="1"/>
  <c r="J136" i="1"/>
  <c r="J143" i="1"/>
  <c r="J150" i="1"/>
  <c r="J112" i="1"/>
  <c r="J119" i="1"/>
  <c r="J126" i="1"/>
  <c r="J133" i="1"/>
  <c r="I94" i="1"/>
  <c r="I124" i="1"/>
  <c r="I110" i="4"/>
  <c r="I135" i="4"/>
  <c r="I127" i="4"/>
  <c r="I139" i="4"/>
  <c r="I120" i="4"/>
  <c r="I147" i="4"/>
  <c r="I144" i="4"/>
  <c r="I146" i="4"/>
  <c r="I100" i="4"/>
  <c r="P4" i="4"/>
  <c r="H5" i="4"/>
  <c r="N4" i="4"/>
  <c r="I115" i="4"/>
  <c r="S4" i="4"/>
  <c r="T4" i="4"/>
  <c r="I138" i="4"/>
  <c r="I96" i="4"/>
  <c r="I98" i="4"/>
  <c r="I95" i="4"/>
  <c r="I101" i="4"/>
  <c r="I132" i="4"/>
  <c r="I151" i="4"/>
  <c r="I129" i="4"/>
  <c r="I103" i="4"/>
  <c r="I134" i="4"/>
  <c r="I142" i="4"/>
  <c r="I152" i="4"/>
  <c r="I106" i="4"/>
  <c r="F5" i="2"/>
  <c r="K5" i="2"/>
  <c r="L5" i="2"/>
  <c r="M5" i="2"/>
  <c r="G5" i="2"/>
  <c r="O5" i="2"/>
  <c r="J140" i="1"/>
  <c r="I128" i="1"/>
  <c r="I152" i="1"/>
  <c r="I148" i="1"/>
  <c r="I136" i="1"/>
  <c r="I145" i="4"/>
  <c r="I150" i="4"/>
  <c r="I128" i="4"/>
  <c r="I126" i="4"/>
  <c r="I133" i="4"/>
  <c r="I131" i="4"/>
  <c r="I130" i="4"/>
  <c r="I136" i="4"/>
  <c r="I125" i="4"/>
  <c r="F5" i="4"/>
  <c r="G5" i="4"/>
  <c r="O5" i="4"/>
  <c r="I140" i="4"/>
  <c r="Q5" i="2"/>
  <c r="N5" i="2"/>
  <c r="P5" i="2"/>
  <c r="H6" i="2"/>
  <c r="S5" i="2"/>
  <c r="T5" i="2"/>
  <c r="R6" i="2"/>
  <c r="J147" i="1"/>
  <c r="Q5" i="4"/>
  <c r="K5" i="4"/>
  <c r="L5" i="4"/>
  <c r="F6" i="2"/>
  <c r="G6" i="2"/>
  <c r="O6" i="2"/>
  <c r="B28" i="1"/>
  <c r="B3" i="1"/>
  <c r="B11" i="1"/>
  <c r="B5" i="1"/>
  <c r="B6" i="1"/>
  <c r="F4" i="1"/>
  <c r="M5" i="4"/>
  <c r="P5" i="4"/>
  <c r="H6" i="4"/>
  <c r="S5" i="4"/>
  <c r="T5" i="4"/>
  <c r="R6" i="4"/>
  <c r="K4" i="1"/>
  <c r="L4" i="1"/>
  <c r="R5" i="1"/>
  <c r="B22" i="1"/>
  <c r="Q6" i="2"/>
  <c r="K6" i="2"/>
  <c r="L6" i="2"/>
  <c r="M6" i="2"/>
  <c r="G4" i="1"/>
  <c r="M4" i="1"/>
  <c r="S4" i="1"/>
  <c r="T4" i="1"/>
  <c r="N5" i="4"/>
  <c r="F6" i="4"/>
  <c r="P6" i="2"/>
  <c r="H7" i="2"/>
  <c r="N6" i="2"/>
  <c r="S6" i="2"/>
  <c r="T6" i="2"/>
  <c r="R7" i="2"/>
  <c r="P4" i="1"/>
  <c r="H5" i="1"/>
  <c r="O4" i="1"/>
  <c r="Q4" i="1"/>
  <c r="N4" i="1"/>
  <c r="G6" i="4"/>
  <c r="O6" i="4"/>
  <c r="K6" i="4"/>
  <c r="L6" i="4"/>
  <c r="Q6" i="4"/>
  <c r="F7" i="2"/>
  <c r="G7" i="2"/>
  <c r="O7" i="2"/>
  <c r="F5" i="1"/>
  <c r="G5" i="1"/>
  <c r="O5" i="1"/>
  <c r="M6" i="4"/>
  <c r="S6" i="4"/>
  <c r="T6" i="4"/>
  <c r="R7" i="4"/>
  <c r="K7" i="2"/>
  <c r="L7" i="2"/>
  <c r="M7" i="2"/>
  <c r="Q7" i="2"/>
  <c r="K5" i="1"/>
  <c r="L5" i="1"/>
  <c r="R6" i="1"/>
  <c r="Q5" i="1"/>
  <c r="P6" i="4"/>
  <c r="H7" i="4"/>
  <c r="N6" i="4"/>
  <c r="P7" i="2"/>
  <c r="H8" i="2"/>
  <c r="N7" i="2"/>
  <c r="S7" i="2"/>
  <c r="T7" i="2"/>
  <c r="R8" i="2"/>
  <c r="M5" i="1"/>
  <c r="F7" i="4"/>
  <c r="G7" i="4"/>
  <c r="O7" i="4"/>
  <c r="F8" i="2"/>
  <c r="G8" i="2"/>
  <c r="O8" i="2"/>
  <c r="S5" i="1"/>
  <c r="T5" i="1"/>
  <c r="N5" i="1"/>
  <c r="P5" i="1"/>
  <c r="H6" i="1"/>
  <c r="Q7" i="4"/>
  <c r="K7" i="4"/>
  <c r="L7" i="4"/>
  <c r="Q8" i="2"/>
  <c r="K8" i="2"/>
  <c r="L8" i="2"/>
  <c r="M8" i="2"/>
  <c r="G6" i="1"/>
  <c r="O6" i="1"/>
  <c r="F6" i="1"/>
  <c r="M7" i="4"/>
  <c r="S7" i="4"/>
  <c r="T7" i="4"/>
  <c r="R8" i="4"/>
  <c r="P8" i="2"/>
  <c r="H9" i="2"/>
  <c r="N8" i="2"/>
  <c r="S8" i="2"/>
  <c r="T8" i="2"/>
  <c r="R9" i="2"/>
  <c r="Q6" i="1"/>
  <c r="K6" i="1"/>
  <c r="L6" i="1"/>
  <c r="R7" i="1"/>
  <c r="P7" i="4"/>
  <c r="H8" i="4"/>
  <c r="N7" i="4"/>
  <c r="F9" i="2"/>
  <c r="G9" i="2"/>
  <c r="O9" i="2"/>
  <c r="M6" i="1"/>
  <c r="S6" i="1"/>
  <c r="T6" i="1"/>
  <c r="F8" i="4"/>
  <c r="G8" i="4"/>
  <c r="O8" i="4"/>
  <c r="K9" i="2"/>
  <c r="L9" i="2"/>
  <c r="M9" i="2"/>
  <c r="Q9" i="2"/>
  <c r="P6" i="1"/>
  <c r="H7" i="1"/>
  <c r="N6" i="1"/>
  <c r="K8" i="4"/>
  <c r="L8" i="4"/>
  <c r="Q8" i="4"/>
  <c r="P9" i="2"/>
  <c r="H10" i="2"/>
  <c r="N9" i="2"/>
  <c r="S9" i="2"/>
  <c r="T9" i="2"/>
  <c r="R10" i="2"/>
  <c r="G7" i="1"/>
  <c r="O7" i="1"/>
  <c r="F7" i="1"/>
  <c r="M8" i="4"/>
  <c r="S8" i="4"/>
  <c r="T8" i="4"/>
  <c r="R9" i="4"/>
  <c r="F10" i="2"/>
  <c r="G10" i="2"/>
  <c r="O10" i="2"/>
  <c r="Q7" i="1"/>
  <c r="K7" i="1"/>
  <c r="L7" i="1"/>
  <c r="P8" i="4"/>
  <c r="H9" i="4"/>
  <c r="N8" i="4"/>
  <c r="Q10" i="2"/>
  <c r="K10" i="2"/>
  <c r="L10" i="2"/>
  <c r="M10" i="2"/>
  <c r="R8" i="1"/>
  <c r="M7" i="1"/>
  <c r="S7" i="1"/>
  <c r="T7" i="1"/>
  <c r="F9" i="4"/>
  <c r="G9" i="4"/>
  <c r="O9" i="4"/>
  <c r="P10" i="2"/>
  <c r="H11" i="2"/>
  <c r="N10" i="2"/>
  <c r="S10" i="2"/>
  <c r="T10" i="2"/>
  <c r="R11" i="2"/>
  <c r="P7" i="1"/>
  <c r="H8" i="1"/>
  <c r="N7" i="1"/>
  <c r="K9" i="4"/>
  <c r="L9" i="4"/>
  <c r="Q9" i="4"/>
  <c r="F11" i="2"/>
  <c r="G11" i="2"/>
  <c r="O11" i="2"/>
  <c r="F8" i="1"/>
  <c r="G8" i="1"/>
  <c r="O8" i="1"/>
  <c r="M9" i="4"/>
  <c r="P9" i="4"/>
  <c r="H10" i="4"/>
  <c r="S9" i="4"/>
  <c r="T9" i="4"/>
  <c r="R10" i="4"/>
  <c r="Q11" i="2"/>
  <c r="K11" i="2"/>
  <c r="L11" i="2"/>
  <c r="M11" i="2"/>
  <c r="Q8" i="1"/>
  <c r="K8" i="1"/>
  <c r="L8" i="1"/>
  <c r="N9" i="4"/>
  <c r="F10" i="4"/>
  <c r="P11" i="2"/>
  <c r="H12" i="2"/>
  <c r="N11" i="2"/>
  <c r="S11" i="2"/>
  <c r="T11" i="2"/>
  <c r="R12" i="2"/>
  <c r="R9" i="1"/>
  <c r="M8" i="1"/>
  <c r="S8" i="1"/>
  <c r="T8" i="1"/>
  <c r="G10" i="4"/>
  <c r="O10" i="4"/>
  <c r="K10" i="4"/>
  <c r="L10" i="4"/>
  <c r="F12" i="2"/>
  <c r="G12" i="2"/>
  <c r="O12" i="2"/>
  <c r="N8" i="1"/>
  <c r="P8" i="1"/>
  <c r="H9" i="1"/>
  <c r="Q10" i="4"/>
  <c r="M10" i="4"/>
  <c r="P10" i="4"/>
  <c r="H11" i="4"/>
  <c r="S10" i="4"/>
  <c r="T10" i="4"/>
  <c r="R11" i="4"/>
  <c r="K12" i="2"/>
  <c r="L12" i="2"/>
  <c r="M12" i="2"/>
  <c r="Q12" i="2"/>
  <c r="F9" i="1"/>
  <c r="G9" i="1"/>
  <c r="O9" i="1"/>
  <c r="N10" i="4"/>
  <c r="F11" i="4"/>
  <c r="P12" i="2"/>
  <c r="H13" i="2"/>
  <c r="N12" i="2"/>
  <c r="S12" i="2"/>
  <c r="T12" i="2"/>
  <c r="R13" i="2"/>
  <c r="K9" i="1"/>
  <c r="L9" i="1"/>
  <c r="M9" i="1"/>
  <c r="Q9" i="1"/>
  <c r="G11" i="4"/>
  <c r="O11" i="4"/>
  <c r="K11" i="4"/>
  <c r="L11" i="4"/>
  <c r="F13" i="2"/>
  <c r="G13" i="2"/>
  <c r="O13" i="2"/>
  <c r="N9" i="1"/>
  <c r="P9" i="1"/>
  <c r="H10" i="1"/>
  <c r="R10" i="1"/>
  <c r="S9" i="1"/>
  <c r="T9" i="1"/>
  <c r="Q11" i="4"/>
  <c r="M11" i="4"/>
  <c r="S11" i="4"/>
  <c r="T11" i="4"/>
  <c r="R12" i="4"/>
  <c r="Q13" i="2"/>
  <c r="K13" i="2"/>
  <c r="L13" i="2"/>
  <c r="M13" i="2"/>
  <c r="F10" i="1"/>
  <c r="G10" i="1"/>
  <c r="O10" i="1"/>
  <c r="P11" i="4"/>
  <c r="H12" i="4"/>
  <c r="N11" i="4"/>
  <c r="P13" i="2"/>
  <c r="H14" i="2"/>
  <c r="N13" i="2"/>
  <c r="S13" i="2"/>
  <c r="T13" i="2"/>
  <c r="R14" i="2"/>
  <c r="Q10" i="1"/>
  <c r="K10" i="1"/>
  <c r="L10" i="1"/>
  <c r="M10" i="1"/>
  <c r="P10" i="1"/>
  <c r="H11" i="1"/>
  <c r="F12" i="4"/>
  <c r="G12" i="4"/>
  <c r="O12" i="4"/>
  <c r="F14" i="2"/>
  <c r="G14" i="2"/>
  <c r="O14" i="2"/>
  <c r="R11" i="1"/>
  <c r="S10" i="1"/>
  <c r="T10" i="1"/>
  <c r="N10" i="1"/>
  <c r="Q12" i="4"/>
  <c r="K12" i="4"/>
  <c r="L12" i="4"/>
  <c r="K14" i="2"/>
  <c r="L14" i="2"/>
  <c r="Q14" i="2"/>
  <c r="F11" i="1"/>
  <c r="G11" i="1"/>
  <c r="O11" i="1"/>
  <c r="M12" i="4"/>
  <c r="P12" i="4"/>
  <c r="H13" i="4"/>
  <c r="S12" i="4"/>
  <c r="T12" i="4"/>
  <c r="R13" i="4"/>
  <c r="R15" i="2"/>
  <c r="M14" i="2"/>
  <c r="S14" i="2"/>
  <c r="T14" i="2"/>
  <c r="K11" i="1"/>
  <c r="L11" i="1"/>
  <c r="Q11" i="1"/>
  <c r="N12" i="4"/>
  <c r="F13" i="4"/>
  <c r="P14" i="2"/>
  <c r="H15" i="2"/>
  <c r="N14" i="2"/>
  <c r="M11" i="1"/>
  <c r="S11" i="1"/>
  <c r="T11" i="1"/>
  <c r="R12" i="1"/>
  <c r="G13" i="4"/>
  <c r="O13" i="4"/>
  <c r="K13" i="4"/>
  <c r="L13" i="4"/>
  <c r="F15" i="2"/>
  <c r="G15" i="2"/>
  <c r="O15" i="2"/>
  <c r="P11" i="1"/>
  <c r="H12" i="1"/>
  <c r="N11" i="1"/>
  <c r="Q13" i="4"/>
  <c r="M13" i="4"/>
  <c r="N13" i="4"/>
  <c r="S13" i="4"/>
  <c r="T13" i="4"/>
  <c r="R14" i="4"/>
  <c r="Q15" i="2"/>
  <c r="K15" i="2"/>
  <c r="L15" i="2"/>
  <c r="M15" i="2"/>
  <c r="F12" i="1"/>
  <c r="G12" i="1"/>
  <c r="O12" i="1"/>
  <c r="P13" i="4"/>
  <c r="H14" i="4"/>
  <c r="P15" i="2"/>
  <c r="H16" i="2"/>
  <c r="N15" i="2"/>
  <c r="S15" i="2"/>
  <c r="T15" i="2"/>
  <c r="R16" i="2"/>
  <c r="K12" i="1"/>
  <c r="L12" i="1"/>
  <c r="M12" i="1"/>
  <c r="Q12" i="1"/>
  <c r="F14" i="4"/>
  <c r="K14" i="4"/>
  <c r="L14" i="4"/>
  <c r="G14" i="4"/>
  <c r="O14" i="4"/>
  <c r="F16" i="2"/>
  <c r="G16" i="2"/>
  <c r="O16" i="2"/>
  <c r="P12" i="1"/>
  <c r="H13" i="1"/>
  <c r="N12" i="1"/>
  <c r="R13" i="1"/>
  <c r="S12" i="1"/>
  <c r="T12" i="1"/>
  <c r="Q14" i="4"/>
  <c r="M14" i="4"/>
  <c r="N14" i="4"/>
  <c r="S14" i="4"/>
  <c r="T14" i="4"/>
  <c r="R15" i="4"/>
  <c r="K16" i="2"/>
  <c r="L16" i="2"/>
  <c r="Q16" i="2"/>
  <c r="F13" i="1"/>
  <c r="G13" i="1"/>
  <c r="O13" i="1"/>
  <c r="P14" i="4"/>
  <c r="H15" i="4"/>
  <c r="R17" i="2"/>
  <c r="M16" i="2"/>
  <c r="S16" i="2"/>
  <c r="T16" i="2"/>
  <c r="K13" i="1"/>
  <c r="L13" i="1"/>
  <c r="M13" i="1"/>
  <c r="Q13" i="1"/>
  <c r="G15" i="4"/>
  <c r="O15" i="4"/>
  <c r="F15" i="4"/>
  <c r="K15" i="4"/>
  <c r="L15" i="4"/>
  <c r="P16" i="2"/>
  <c r="H17" i="2"/>
  <c r="N16" i="2"/>
  <c r="P13" i="1"/>
  <c r="H14" i="1"/>
  <c r="N13" i="1"/>
  <c r="S13" i="1"/>
  <c r="T13" i="1"/>
  <c r="R14" i="1"/>
  <c r="Q15" i="4"/>
  <c r="M15" i="4"/>
  <c r="P15" i="4"/>
  <c r="H16" i="4"/>
  <c r="S15" i="4"/>
  <c r="T15" i="4"/>
  <c r="R16" i="4"/>
  <c r="F17" i="2"/>
  <c r="G17" i="2"/>
  <c r="O17" i="2"/>
  <c r="G14" i="1"/>
  <c r="O14" i="1"/>
  <c r="F14" i="1"/>
  <c r="N15" i="4"/>
  <c r="F16" i="4"/>
  <c r="Q17" i="2"/>
  <c r="K17" i="2"/>
  <c r="L17" i="2"/>
  <c r="M17" i="2"/>
  <c r="K14" i="1"/>
  <c r="L14" i="1"/>
  <c r="Q14" i="1"/>
  <c r="G16" i="4"/>
  <c r="O16" i="4"/>
  <c r="K16" i="4"/>
  <c r="L16" i="4"/>
  <c r="P17" i="2"/>
  <c r="H18" i="2"/>
  <c r="N17" i="2"/>
  <c r="S17" i="2"/>
  <c r="T17" i="2"/>
  <c r="R18" i="2"/>
  <c r="R15" i="1"/>
  <c r="M14" i="1"/>
  <c r="S14" i="1"/>
  <c r="T14" i="1"/>
  <c r="Q16" i="4"/>
  <c r="M16" i="4"/>
  <c r="P16" i="4"/>
  <c r="H17" i="4"/>
  <c r="S16" i="4"/>
  <c r="T16" i="4"/>
  <c r="R17" i="4"/>
  <c r="F18" i="2"/>
  <c r="G18" i="2"/>
  <c r="O18" i="2"/>
  <c r="N14" i="1"/>
  <c r="P14" i="1"/>
  <c r="H15" i="1"/>
  <c r="N16" i="4"/>
  <c r="G17" i="4"/>
  <c r="O17" i="4"/>
  <c r="K18" i="2"/>
  <c r="L18" i="2"/>
  <c r="Q18" i="2"/>
  <c r="F15" i="1"/>
  <c r="G15" i="1"/>
  <c r="O15" i="1"/>
  <c r="F17" i="4"/>
  <c r="Q17" i="4"/>
  <c r="R19" i="2"/>
  <c r="M18" i="2"/>
  <c r="S18" i="2"/>
  <c r="T18" i="2"/>
  <c r="K15" i="1"/>
  <c r="L15" i="1"/>
  <c r="Q15" i="1"/>
  <c r="K17" i="4"/>
  <c r="L17" i="4"/>
  <c r="R18" i="4"/>
  <c r="P18" i="2"/>
  <c r="H19" i="2"/>
  <c r="N18" i="2"/>
  <c r="R16" i="1"/>
  <c r="M15" i="1"/>
  <c r="S15" i="1"/>
  <c r="T15" i="1"/>
  <c r="M17" i="4"/>
  <c r="S17" i="4"/>
  <c r="T17" i="4"/>
  <c r="P17" i="4"/>
  <c r="H18" i="4"/>
  <c r="F19" i="2"/>
  <c r="G19" i="2"/>
  <c r="O19" i="2"/>
  <c r="N15" i="1"/>
  <c r="P15" i="1"/>
  <c r="H16" i="1"/>
  <c r="N17" i="4"/>
  <c r="F18" i="4"/>
  <c r="Q19" i="2"/>
  <c r="K19" i="2"/>
  <c r="L19" i="2"/>
  <c r="M19" i="2"/>
  <c r="G16" i="1"/>
  <c r="O16" i="1"/>
  <c r="F16" i="1"/>
  <c r="G18" i="4"/>
  <c r="O18" i="4"/>
  <c r="K18" i="4"/>
  <c r="L18" i="4"/>
  <c r="P19" i="2"/>
  <c r="H20" i="2"/>
  <c r="N19" i="2"/>
  <c r="S19" i="2"/>
  <c r="T19" i="2"/>
  <c r="R20" i="2"/>
  <c r="Q16" i="1"/>
  <c r="K16" i="1"/>
  <c r="L16" i="1"/>
  <c r="M16" i="1"/>
  <c r="P16" i="1"/>
  <c r="H17" i="1"/>
  <c r="Q18" i="4"/>
  <c r="R19" i="4"/>
  <c r="M18" i="4"/>
  <c r="F20" i="2"/>
  <c r="G20" i="2"/>
  <c r="O20" i="2"/>
  <c r="R17" i="1"/>
  <c r="S16" i="1"/>
  <c r="T16" i="1"/>
  <c r="N16" i="1"/>
  <c r="P18" i="4"/>
  <c r="H19" i="4"/>
  <c r="N18" i="4"/>
  <c r="S18" i="4"/>
  <c r="T18" i="4"/>
  <c r="Q20" i="2"/>
  <c r="K20" i="2"/>
  <c r="L20" i="2"/>
  <c r="M20" i="2"/>
  <c r="F17" i="1"/>
  <c r="G17" i="1"/>
  <c r="O17" i="1"/>
  <c r="F19" i="4"/>
  <c r="G19" i="4"/>
  <c r="O19" i="4"/>
  <c r="P20" i="2"/>
  <c r="H21" i="2"/>
  <c r="N20" i="2"/>
  <c r="S20" i="2"/>
  <c r="T20" i="2"/>
  <c r="R21" i="2"/>
  <c r="Q17" i="1"/>
  <c r="K17" i="1"/>
  <c r="L17" i="1"/>
  <c r="K19" i="4"/>
  <c r="L19" i="4"/>
  <c r="Q19" i="4"/>
  <c r="F21" i="2"/>
  <c r="G21" i="2"/>
  <c r="O21" i="2"/>
  <c r="M17" i="1"/>
  <c r="S17" i="1"/>
  <c r="T17" i="1"/>
  <c r="R18" i="1"/>
  <c r="M19" i="4"/>
  <c r="N19" i="4"/>
  <c r="S19" i="4"/>
  <c r="T19" i="4"/>
  <c r="R20" i="4"/>
  <c r="K21" i="2"/>
  <c r="L21" i="2"/>
  <c r="M21" i="2"/>
  <c r="Q21" i="2"/>
  <c r="P17" i="1"/>
  <c r="H18" i="1"/>
  <c r="N17" i="1"/>
  <c r="P19" i="4"/>
  <c r="H20" i="4"/>
  <c r="P21" i="2"/>
  <c r="H22" i="2"/>
  <c r="N21" i="2"/>
  <c r="S21" i="2"/>
  <c r="T21" i="2"/>
  <c r="R22" i="2"/>
  <c r="F18" i="1"/>
  <c r="G18" i="1"/>
  <c r="O18" i="1"/>
  <c r="G20" i="4"/>
  <c r="O20" i="4"/>
  <c r="F20" i="4"/>
  <c r="K20" i="4"/>
  <c r="L20" i="4"/>
  <c r="F22" i="2"/>
  <c r="G22" i="2"/>
  <c r="O22" i="2"/>
  <c r="Q18" i="1"/>
  <c r="K18" i="1"/>
  <c r="L18" i="1"/>
  <c r="M18" i="1"/>
  <c r="M20" i="4"/>
  <c r="P20" i="4"/>
  <c r="H21" i="4"/>
  <c r="Q20" i="4"/>
  <c r="S20" i="4"/>
  <c r="T20" i="4"/>
  <c r="R21" i="4"/>
  <c r="K22" i="2"/>
  <c r="L22" i="2"/>
  <c r="M22" i="2"/>
  <c r="Q22" i="2"/>
  <c r="P18" i="1"/>
  <c r="H19" i="1"/>
  <c r="N18" i="1"/>
  <c r="R19" i="1"/>
  <c r="S18" i="1"/>
  <c r="T18" i="1"/>
  <c r="N20" i="4"/>
  <c r="F21" i="4"/>
  <c r="P22" i="2"/>
  <c r="H23" i="2"/>
  <c r="N22" i="2"/>
  <c r="S22" i="2"/>
  <c r="T22" i="2"/>
  <c r="R23" i="2"/>
  <c r="F19" i="1"/>
  <c r="G19" i="1"/>
  <c r="O19" i="1"/>
  <c r="G21" i="4"/>
  <c r="O21" i="4"/>
  <c r="K21" i="4"/>
  <c r="L21" i="4"/>
  <c r="F23" i="2"/>
  <c r="G23" i="2"/>
  <c r="O23" i="2"/>
  <c r="Q19" i="1"/>
  <c r="K19" i="1"/>
  <c r="L19" i="1"/>
  <c r="M19" i="1"/>
  <c r="Q21" i="4"/>
  <c r="M21" i="4"/>
  <c r="S21" i="4"/>
  <c r="T21" i="4"/>
  <c r="R22" i="4"/>
  <c r="K23" i="2"/>
  <c r="L23" i="2"/>
  <c r="Q23" i="2"/>
  <c r="R20" i="1"/>
  <c r="S19" i="1"/>
  <c r="T19" i="1"/>
  <c r="N19" i="1"/>
  <c r="P19" i="1"/>
  <c r="H20" i="1"/>
  <c r="P21" i="4"/>
  <c r="H22" i="4"/>
  <c r="N21" i="4"/>
  <c r="R24" i="2"/>
  <c r="M23" i="2"/>
  <c r="S23" i="2"/>
  <c r="T23" i="2"/>
  <c r="F20" i="1"/>
  <c r="G20" i="1"/>
  <c r="O20" i="1"/>
  <c r="F22" i="4"/>
  <c r="G22" i="4"/>
  <c r="O22" i="4"/>
  <c r="P23" i="2"/>
  <c r="H24" i="2"/>
  <c r="N23" i="2"/>
  <c r="Q20" i="1"/>
  <c r="K20" i="1"/>
  <c r="L20" i="1"/>
  <c r="M20" i="1"/>
  <c r="Q22" i="4"/>
  <c r="K22" i="4"/>
  <c r="L22" i="4"/>
  <c r="F24" i="2"/>
  <c r="G24" i="2"/>
  <c r="O24" i="2"/>
  <c r="P20" i="1"/>
  <c r="H21" i="1"/>
  <c r="N20" i="1"/>
  <c r="S20" i="1"/>
  <c r="T20" i="1"/>
  <c r="R21" i="1"/>
  <c r="M22" i="4"/>
  <c r="S22" i="4"/>
  <c r="T22" i="4"/>
  <c r="R23" i="4"/>
  <c r="K24" i="2"/>
  <c r="L24" i="2"/>
  <c r="Q24" i="2"/>
  <c r="F21" i="1"/>
  <c r="G21" i="1"/>
  <c r="O21" i="1"/>
  <c r="P22" i="4"/>
  <c r="H23" i="4"/>
  <c r="N22" i="4"/>
  <c r="R25" i="2"/>
  <c r="M24" i="2"/>
  <c r="S24" i="2"/>
  <c r="T24" i="2"/>
  <c r="K21" i="1"/>
  <c r="L21" i="1"/>
  <c r="M21" i="1"/>
  <c r="Q21" i="1"/>
  <c r="F23" i="4"/>
  <c r="G23" i="4"/>
  <c r="O23" i="4"/>
  <c r="P24" i="2"/>
  <c r="H25" i="2"/>
  <c r="N24" i="2"/>
  <c r="P21" i="1"/>
  <c r="H22" i="1"/>
  <c r="N21" i="1"/>
  <c r="R22" i="1"/>
  <c r="S21" i="1"/>
  <c r="T21" i="1"/>
  <c r="Q23" i="4"/>
  <c r="K23" i="4"/>
  <c r="L23" i="4"/>
  <c r="F25" i="2"/>
  <c r="G25" i="2"/>
  <c r="O25" i="2"/>
  <c r="G22" i="1"/>
  <c r="O22" i="1"/>
  <c r="F22" i="1"/>
  <c r="M23" i="4"/>
  <c r="P23" i="4"/>
  <c r="H24" i="4"/>
  <c r="S23" i="4"/>
  <c r="T23" i="4"/>
  <c r="R24" i="4"/>
  <c r="Q25" i="2"/>
  <c r="K25" i="2"/>
  <c r="L25" i="2"/>
  <c r="M25" i="2"/>
  <c r="P25" i="2"/>
  <c r="H26" i="2"/>
  <c r="K22" i="1"/>
  <c r="L22" i="1"/>
  <c r="Q22" i="1"/>
  <c r="N23" i="4"/>
  <c r="F24" i="4"/>
  <c r="S25" i="2"/>
  <c r="T25" i="2"/>
  <c r="R26" i="2"/>
  <c r="N25" i="2"/>
  <c r="M22" i="1"/>
  <c r="S22" i="1"/>
  <c r="T22" i="1"/>
  <c r="R23" i="1"/>
  <c r="G24" i="4"/>
  <c r="O24" i="4"/>
  <c r="K24" i="4"/>
  <c r="L24" i="4"/>
  <c r="F26" i="2"/>
  <c r="G26" i="2"/>
  <c r="O26" i="2"/>
  <c r="P22" i="1"/>
  <c r="H23" i="1"/>
  <c r="N22" i="1"/>
  <c r="Q24" i="4"/>
  <c r="M24" i="4"/>
  <c r="S24" i="4"/>
  <c r="T24" i="4"/>
  <c r="R25" i="4"/>
  <c r="K26" i="2"/>
  <c r="L26" i="2"/>
  <c r="M26" i="2"/>
  <c r="Q26" i="2"/>
  <c r="F23" i="1"/>
  <c r="G23" i="1"/>
  <c r="O23" i="1"/>
  <c r="P24" i="4"/>
  <c r="H25" i="4"/>
  <c r="N24" i="4"/>
  <c r="P26" i="2"/>
  <c r="H27" i="2"/>
  <c r="N26" i="2"/>
  <c r="S26" i="2"/>
  <c r="T26" i="2"/>
  <c r="R27" i="2"/>
  <c r="K23" i="1"/>
  <c r="L23" i="1"/>
  <c r="M23" i="1"/>
  <c r="Q23" i="1"/>
  <c r="F25" i="4"/>
  <c r="G25" i="4"/>
  <c r="O25" i="4"/>
  <c r="F27" i="2"/>
  <c r="G27" i="2"/>
  <c r="O27" i="2"/>
  <c r="N23" i="1"/>
  <c r="P23" i="1"/>
  <c r="H24" i="1"/>
  <c r="R24" i="1"/>
  <c r="S23" i="1"/>
  <c r="T23" i="1"/>
  <c r="K25" i="4"/>
  <c r="L25" i="4"/>
  <c r="Q25" i="4"/>
  <c r="K27" i="2"/>
  <c r="L27" i="2"/>
  <c r="Q27" i="2"/>
  <c r="G24" i="1"/>
  <c r="O24" i="1"/>
  <c r="F24" i="1"/>
  <c r="M25" i="4"/>
  <c r="N25" i="4"/>
  <c r="S25" i="4"/>
  <c r="T25" i="4"/>
  <c r="R26" i="4"/>
  <c r="R28" i="2"/>
  <c r="M27" i="2"/>
  <c r="S27" i="2"/>
  <c r="T27" i="2"/>
  <c r="K24" i="1"/>
  <c r="L24" i="1"/>
  <c r="Q24" i="1"/>
  <c r="P25" i="4"/>
  <c r="H26" i="4"/>
  <c r="P27" i="2"/>
  <c r="H28" i="2"/>
  <c r="N27" i="2"/>
  <c r="R25" i="1"/>
  <c r="M24" i="1"/>
  <c r="S24" i="1"/>
  <c r="T24" i="1"/>
  <c r="G26" i="4"/>
  <c r="O26" i="4"/>
  <c r="F26" i="4"/>
  <c r="F28" i="2"/>
  <c r="G28" i="2"/>
  <c r="O28" i="2"/>
  <c r="P24" i="1"/>
  <c r="H25" i="1"/>
  <c r="N24" i="1"/>
  <c r="Q26" i="4"/>
  <c r="K26" i="4"/>
  <c r="L26" i="4"/>
  <c r="M26" i="4"/>
  <c r="P26" i="4"/>
  <c r="H27" i="4"/>
  <c r="K28" i="2"/>
  <c r="L28" i="2"/>
  <c r="Q28" i="2"/>
  <c r="F25" i="1"/>
  <c r="G25" i="1"/>
  <c r="O25" i="1"/>
  <c r="R27" i="4"/>
  <c r="S26" i="4"/>
  <c r="T26" i="4"/>
  <c r="N26" i="4"/>
  <c r="F27" i="4"/>
  <c r="R29" i="2"/>
  <c r="M28" i="2"/>
  <c r="S28" i="2"/>
  <c r="T28" i="2"/>
  <c r="Q25" i="1"/>
  <c r="K25" i="1"/>
  <c r="L25" i="1"/>
  <c r="G27" i="4"/>
  <c r="O27" i="4"/>
  <c r="K27" i="4"/>
  <c r="L27" i="4"/>
  <c r="P28" i="2"/>
  <c r="H29" i="2"/>
  <c r="N28" i="2"/>
  <c r="R26" i="1"/>
  <c r="M25" i="1"/>
  <c r="S25" i="1"/>
  <c r="T25" i="1"/>
  <c r="Q27" i="4"/>
  <c r="M27" i="4"/>
  <c r="S27" i="4"/>
  <c r="T27" i="4"/>
  <c r="R28" i="4"/>
  <c r="F29" i="2"/>
  <c r="G29" i="2"/>
  <c r="O29" i="2"/>
  <c r="P25" i="1"/>
  <c r="H26" i="1"/>
  <c r="N25" i="1"/>
  <c r="P27" i="4"/>
  <c r="H28" i="4"/>
  <c r="N27" i="4"/>
  <c r="Q29" i="2"/>
  <c r="K29" i="2"/>
  <c r="L29" i="2"/>
  <c r="M29" i="2"/>
  <c r="F26" i="1"/>
  <c r="G26" i="1"/>
  <c r="O26" i="1"/>
  <c r="F28" i="4"/>
  <c r="G28" i="4"/>
  <c r="O28" i="4"/>
  <c r="P29" i="2"/>
  <c r="H30" i="2"/>
  <c r="N29" i="2"/>
  <c r="S29" i="2"/>
  <c r="T29" i="2"/>
  <c r="R30" i="2"/>
  <c r="K26" i="1"/>
  <c r="L26" i="1"/>
  <c r="M26" i="1"/>
  <c r="Q26" i="1"/>
  <c r="Q28" i="4"/>
  <c r="K28" i="4"/>
  <c r="L28" i="4"/>
  <c r="F30" i="2"/>
  <c r="G30" i="2"/>
  <c r="O30" i="2"/>
  <c r="P26" i="1"/>
  <c r="H27" i="1"/>
  <c r="N26" i="1"/>
  <c r="R27" i="1"/>
  <c r="S26" i="1"/>
  <c r="T26" i="1"/>
  <c r="M28" i="4"/>
  <c r="P28" i="4"/>
  <c r="H29" i="4"/>
  <c r="S28" i="4"/>
  <c r="T28" i="4"/>
  <c r="R29" i="4"/>
  <c r="K30" i="2"/>
  <c r="L30" i="2"/>
  <c r="Q30" i="2"/>
  <c r="F27" i="1"/>
  <c r="G27" i="1"/>
  <c r="O27" i="1"/>
  <c r="N28" i="4"/>
  <c r="F29" i="4"/>
  <c r="R31" i="2"/>
  <c r="M30" i="2"/>
  <c r="S30" i="2"/>
  <c r="T30" i="2"/>
  <c r="K27" i="1"/>
  <c r="L27" i="1"/>
  <c r="Q27" i="1"/>
  <c r="G29" i="4"/>
  <c r="O29" i="4"/>
  <c r="K29" i="4"/>
  <c r="L29" i="4"/>
  <c r="P30" i="2"/>
  <c r="H31" i="2"/>
  <c r="N30" i="2"/>
  <c r="M27" i="1"/>
  <c r="S27" i="1"/>
  <c r="T27" i="1"/>
  <c r="R28" i="1"/>
  <c r="Q29" i="4"/>
  <c r="M29" i="4"/>
  <c r="P29" i="4"/>
  <c r="H30" i="4"/>
  <c r="S29" i="4"/>
  <c r="T29" i="4"/>
  <c r="R30" i="4"/>
  <c r="F31" i="2"/>
  <c r="G31" i="2"/>
  <c r="O31" i="2"/>
  <c r="P27" i="1"/>
  <c r="H28" i="1"/>
  <c r="N27" i="1"/>
  <c r="N29" i="4"/>
  <c r="F30" i="4"/>
  <c r="Q31" i="2"/>
  <c r="K31" i="2"/>
  <c r="L31" i="2"/>
  <c r="M31" i="2"/>
  <c r="F28" i="1"/>
  <c r="G28" i="1"/>
  <c r="O28" i="1"/>
  <c r="G30" i="4"/>
  <c r="O30" i="4"/>
  <c r="K30" i="4"/>
  <c r="L30" i="4"/>
  <c r="P31" i="2"/>
  <c r="H32" i="2"/>
  <c r="N31" i="2"/>
  <c r="S31" i="2"/>
  <c r="T31" i="2"/>
  <c r="R32" i="2"/>
  <c r="K28" i="1"/>
  <c r="L28" i="1"/>
  <c r="Q28" i="1"/>
  <c r="Q30" i="4"/>
  <c r="M30" i="4"/>
  <c r="P30" i="4"/>
  <c r="H31" i="4"/>
  <c r="S30" i="4"/>
  <c r="T30" i="4"/>
  <c r="R31" i="4"/>
  <c r="F32" i="2"/>
  <c r="G32" i="2"/>
  <c r="O32" i="2"/>
  <c r="M28" i="1"/>
  <c r="S28" i="1"/>
  <c r="T28" i="1"/>
  <c r="R29" i="1"/>
  <c r="N30" i="4"/>
  <c r="F31" i="4"/>
  <c r="K32" i="2"/>
  <c r="L32" i="2"/>
  <c r="M32" i="2"/>
  <c r="Q32" i="2"/>
  <c r="P28" i="1"/>
  <c r="H29" i="1"/>
  <c r="N28" i="1"/>
  <c r="G31" i="4"/>
  <c r="O31" i="4"/>
  <c r="K31" i="4"/>
  <c r="L31" i="4"/>
  <c r="P32" i="2"/>
  <c r="H33" i="2"/>
  <c r="N32" i="2"/>
  <c r="S32" i="2"/>
  <c r="T32" i="2"/>
  <c r="R33" i="2"/>
  <c r="F29" i="1"/>
  <c r="G29" i="1"/>
  <c r="O29" i="1"/>
  <c r="M31" i="4"/>
  <c r="P31" i="4"/>
  <c r="H32" i="4"/>
  <c r="Q31" i="4"/>
  <c r="S31" i="4"/>
  <c r="T31" i="4"/>
  <c r="R32" i="4"/>
  <c r="F33" i="2"/>
  <c r="G33" i="2"/>
  <c r="O33" i="2"/>
  <c r="Q29" i="1"/>
  <c r="K29" i="1"/>
  <c r="L29" i="1"/>
  <c r="M29" i="1"/>
  <c r="P29" i="1"/>
  <c r="H30" i="1"/>
  <c r="N31" i="4"/>
  <c r="F32" i="4"/>
  <c r="Q33" i="2"/>
  <c r="K33" i="2"/>
  <c r="L33" i="2"/>
  <c r="M33" i="2"/>
  <c r="R30" i="1"/>
  <c r="S29" i="1"/>
  <c r="T29" i="1"/>
  <c r="N29" i="1"/>
  <c r="G32" i="4"/>
  <c r="O32" i="4"/>
  <c r="K32" i="4"/>
  <c r="L32" i="4"/>
  <c r="P33" i="2"/>
  <c r="H34" i="2"/>
  <c r="N33" i="2"/>
  <c r="S33" i="2"/>
  <c r="T33" i="2"/>
  <c r="R34" i="2"/>
  <c r="F30" i="1"/>
  <c r="G30" i="1"/>
  <c r="O30" i="1"/>
  <c r="Q32" i="4"/>
  <c r="M32" i="4"/>
  <c r="P32" i="4"/>
  <c r="H33" i="4"/>
  <c r="R33" i="4"/>
  <c r="F34" i="2"/>
  <c r="G34" i="2"/>
  <c r="O34" i="2"/>
  <c r="K30" i="1"/>
  <c r="L30" i="1"/>
  <c r="M30" i="1"/>
  <c r="Q30" i="1"/>
  <c r="S32" i="4"/>
  <c r="T32" i="4"/>
  <c r="N32" i="4"/>
  <c r="F33" i="4"/>
  <c r="Q34" i="2"/>
  <c r="K34" i="2"/>
  <c r="L34" i="2"/>
  <c r="M34" i="2"/>
  <c r="P30" i="1"/>
  <c r="H31" i="1"/>
  <c r="N30" i="1"/>
  <c r="S30" i="1"/>
  <c r="T30" i="1"/>
  <c r="R31" i="1"/>
  <c r="G33" i="4"/>
  <c r="O33" i="4"/>
  <c r="K33" i="4"/>
  <c r="L33" i="4"/>
  <c r="P34" i="2"/>
  <c r="H35" i="2"/>
  <c r="N34" i="2"/>
  <c r="S34" i="2"/>
  <c r="T34" i="2"/>
  <c r="R35" i="2"/>
  <c r="F31" i="1"/>
  <c r="G31" i="1"/>
  <c r="O31" i="1"/>
  <c r="Q33" i="4"/>
  <c r="M33" i="4"/>
  <c r="P33" i="4"/>
  <c r="H34" i="4"/>
  <c r="S33" i="4"/>
  <c r="T33" i="4"/>
  <c r="R34" i="4"/>
  <c r="F35" i="2"/>
  <c r="G35" i="2"/>
  <c r="O35" i="2"/>
  <c r="Q31" i="1"/>
  <c r="K31" i="1"/>
  <c r="L31" i="1"/>
  <c r="M31" i="1"/>
  <c r="N33" i="4"/>
  <c r="F34" i="4"/>
  <c r="K35" i="2"/>
  <c r="L35" i="2"/>
  <c r="M35" i="2"/>
  <c r="Q35" i="2"/>
  <c r="P31" i="1"/>
  <c r="H32" i="1"/>
  <c r="N31" i="1"/>
  <c r="R32" i="1"/>
  <c r="S31" i="1"/>
  <c r="T31" i="1"/>
  <c r="G34" i="4"/>
  <c r="O34" i="4"/>
  <c r="K34" i="4"/>
  <c r="L34" i="4"/>
  <c r="P35" i="2"/>
  <c r="H36" i="2"/>
  <c r="N35" i="2"/>
  <c r="S35" i="2"/>
  <c r="T35" i="2"/>
  <c r="R36" i="2"/>
  <c r="F32" i="1"/>
  <c r="G32" i="1"/>
  <c r="O32" i="1"/>
  <c r="Q34" i="4"/>
  <c r="M34" i="4"/>
  <c r="N34" i="4"/>
  <c r="R35" i="4"/>
  <c r="F36" i="2"/>
  <c r="G36" i="2"/>
  <c r="O36" i="2"/>
  <c r="K32" i="1"/>
  <c r="L32" i="1"/>
  <c r="M32" i="1"/>
  <c r="Q32" i="1"/>
  <c r="S34" i="4"/>
  <c r="T34" i="4"/>
  <c r="P34" i="4"/>
  <c r="H35" i="4"/>
  <c r="F35" i="4"/>
  <c r="K36" i="2"/>
  <c r="L36" i="2"/>
  <c r="M36" i="2"/>
  <c r="Q36" i="2"/>
  <c r="P32" i="1"/>
  <c r="H33" i="1"/>
  <c r="N32" i="1"/>
  <c r="R33" i="1"/>
  <c r="S32" i="1"/>
  <c r="T32" i="1"/>
  <c r="G35" i="4"/>
  <c r="O35" i="4"/>
  <c r="K35" i="4"/>
  <c r="L35" i="4"/>
  <c r="P36" i="2"/>
  <c r="H37" i="2"/>
  <c r="N36" i="2"/>
  <c r="S36" i="2"/>
  <c r="T36" i="2"/>
  <c r="R37" i="2"/>
  <c r="F33" i="1"/>
  <c r="G33" i="1"/>
  <c r="O33" i="1"/>
  <c r="Q35" i="4"/>
  <c r="M35" i="4"/>
  <c r="P35" i="4"/>
  <c r="H36" i="4"/>
  <c r="S35" i="4"/>
  <c r="T35" i="4"/>
  <c r="R36" i="4"/>
  <c r="F37" i="2"/>
  <c r="G37" i="2"/>
  <c r="O37" i="2"/>
  <c r="K33" i="1"/>
  <c r="L33" i="1"/>
  <c r="M33" i="1"/>
  <c r="Q33" i="1"/>
  <c r="N35" i="4"/>
  <c r="F36" i="4"/>
  <c r="Q37" i="2"/>
  <c r="K37" i="2"/>
  <c r="L37" i="2"/>
  <c r="N33" i="1"/>
  <c r="P33" i="1"/>
  <c r="H34" i="1"/>
  <c r="R34" i="1"/>
  <c r="S33" i="1"/>
  <c r="T33" i="1"/>
  <c r="G36" i="4"/>
  <c r="O36" i="4"/>
  <c r="K36" i="4"/>
  <c r="L36" i="4"/>
  <c r="R38" i="2"/>
  <c r="M37" i="2"/>
  <c r="S37" i="2"/>
  <c r="T37" i="2"/>
  <c r="G34" i="1"/>
  <c r="O34" i="1"/>
  <c r="F34" i="1"/>
  <c r="Q36" i="4"/>
  <c r="M36" i="4"/>
  <c r="S36" i="4"/>
  <c r="T36" i="4"/>
  <c r="R37" i="4"/>
  <c r="P37" i="2"/>
  <c r="H38" i="2"/>
  <c r="N37" i="2"/>
  <c r="K34" i="1"/>
  <c r="L34" i="1"/>
  <c r="R35" i="1"/>
  <c r="Q34" i="1"/>
  <c r="P36" i="4"/>
  <c r="H37" i="4"/>
  <c r="N36" i="4"/>
  <c r="F38" i="2"/>
  <c r="G38" i="2"/>
  <c r="O38" i="2"/>
  <c r="M34" i="1"/>
  <c r="F37" i="4"/>
  <c r="G37" i="4"/>
  <c r="O37" i="4"/>
  <c r="Q38" i="2"/>
  <c r="K38" i="2"/>
  <c r="L38" i="2"/>
  <c r="N34" i="1"/>
  <c r="P34" i="1"/>
  <c r="H35" i="1"/>
  <c r="S34" i="1"/>
  <c r="T34" i="1"/>
  <c r="K37" i="4"/>
  <c r="L37" i="4"/>
  <c r="Q37" i="4"/>
  <c r="R39" i="2"/>
  <c r="M38" i="2"/>
  <c r="S38" i="2"/>
  <c r="T38" i="2"/>
  <c r="G35" i="1"/>
  <c r="O35" i="1"/>
  <c r="F35" i="1"/>
  <c r="M37" i="4"/>
  <c r="P37" i="4"/>
  <c r="H38" i="4"/>
  <c r="S37" i="4"/>
  <c r="T37" i="4"/>
  <c r="R38" i="4"/>
  <c r="P38" i="2"/>
  <c r="H39" i="2"/>
  <c r="N38" i="2"/>
  <c r="Q35" i="1"/>
  <c r="K35" i="1"/>
  <c r="L35" i="1"/>
  <c r="M35" i="1"/>
  <c r="N37" i="4"/>
  <c r="F38" i="4"/>
  <c r="F39" i="2"/>
  <c r="G39" i="2"/>
  <c r="O39" i="2"/>
  <c r="N35" i="1"/>
  <c r="P35" i="1"/>
  <c r="H36" i="1"/>
  <c r="R36" i="1"/>
  <c r="S35" i="1"/>
  <c r="T35" i="1"/>
  <c r="G38" i="4"/>
  <c r="O38" i="4"/>
  <c r="K38" i="4"/>
  <c r="L38" i="4"/>
  <c r="K39" i="2"/>
  <c r="L39" i="2"/>
  <c r="Q39" i="2"/>
  <c r="F36" i="1"/>
  <c r="G36" i="1"/>
  <c r="O36" i="1"/>
  <c r="Q38" i="4"/>
  <c r="M38" i="4"/>
  <c r="P38" i="4"/>
  <c r="H39" i="4"/>
  <c r="S38" i="4"/>
  <c r="T38" i="4"/>
  <c r="R39" i="4"/>
  <c r="R40" i="2"/>
  <c r="M39" i="2"/>
  <c r="S39" i="2"/>
  <c r="T39" i="2"/>
  <c r="K36" i="1"/>
  <c r="L36" i="1"/>
  <c r="M36" i="1"/>
  <c r="Q36" i="1"/>
  <c r="N38" i="4"/>
  <c r="F39" i="4"/>
  <c r="P39" i="2"/>
  <c r="H40" i="2"/>
  <c r="N39" i="2"/>
  <c r="P36" i="1"/>
  <c r="H37" i="1"/>
  <c r="N36" i="1"/>
  <c r="R37" i="1"/>
  <c r="S36" i="1"/>
  <c r="T36" i="1"/>
  <c r="G39" i="4"/>
  <c r="O39" i="4"/>
  <c r="K39" i="4"/>
  <c r="L39" i="4"/>
  <c r="F40" i="2"/>
  <c r="G40" i="2"/>
  <c r="O40" i="2"/>
  <c r="F37" i="1"/>
  <c r="G37" i="1"/>
  <c r="O37" i="1"/>
  <c r="Q39" i="4"/>
  <c r="M39" i="4"/>
  <c r="P39" i="4"/>
  <c r="H40" i="4"/>
  <c r="S39" i="4"/>
  <c r="T39" i="4"/>
  <c r="R40" i="4"/>
  <c r="K40" i="2"/>
  <c r="L40" i="2"/>
  <c r="M40" i="2"/>
  <c r="Q40" i="2"/>
  <c r="K37" i="1"/>
  <c r="L37" i="1"/>
  <c r="Q37" i="1"/>
  <c r="N39" i="4"/>
  <c r="F40" i="4"/>
  <c r="P40" i="2"/>
  <c r="H41" i="2"/>
  <c r="N40" i="2"/>
  <c r="S40" i="2"/>
  <c r="T40" i="2"/>
  <c r="R41" i="2"/>
  <c r="M37" i="1"/>
  <c r="S37" i="1"/>
  <c r="T37" i="1"/>
  <c r="R38" i="1"/>
  <c r="G40" i="4"/>
  <c r="O40" i="4"/>
  <c r="K40" i="4"/>
  <c r="L40" i="4"/>
  <c r="F41" i="2"/>
  <c r="G41" i="2"/>
  <c r="O41" i="2"/>
  <c r="P37" i="1"/>
  <c r="H38" i="1"/>
  <c r="N37" i="1"/>
  <c r="Q40" i="4"/>
  <c r="M40" i="4"/>
  <c r="S40" i="4"/>
  <c r="T40" i="4"/>
  <c r="R41" i="4"/>
  <c r="Q41" i="2"/>
  <c r="K41" i="2"/>
  <c r="L41" i="2"/>
  <c r="M41" i="2"/>
  <c r="F38" i="1"/>
  <c r="G38" i="1"/>
  <c r="O38" i="1"/>
  <c r="P40" i="4"/>
  <c r="H41" i="4"/>
  <c r="N40" i="4"/>
  <c r="P41" i="2"/>
  <c r="H42" i="2"/>
  <c r="N41" i="2"/>
  <c r="S41" i="2"/>
  <c r="T41" i="2"/>
  <c r="R42" i="2"/>
  <c r="K38" i="1"/>
  <c r="L38" i="1"/>
  <c r="M38" i="1"/>
  <c r="Q38" i="1"/>
  <c r="F41" i="4"/>
  <c r="G41" i="4"/>
  <c r="O41" i="4"/>
  <c r="F42" i="2"/>
  <c r="G42" i="2"/>
  <c r="O42" i="2"/>
  <c r="P38" i="1"/>
  <c r="H39" i="1"/>
  <c r="N38" i="1"/>
  <c r="R39" i="1"/>
  <c r="S38" i="1"/>
  <c r="T38" i="1"/>
  <c r="K41" i="4"/>
  <c r="L41" i="4"/>
  <c r="Q41" i="4"/>
  <c r="Q42" i="2"/>
  <c r="K42" i="2"/>
  <c r="L42" i="2"/>
  <c r="M42" i="2"/>
  <c r="F39" i="1"/>
  <c r="G39" i="1"/>
  <c r="O39" i="1"/>
  <c r="M41" i="4"/>
  <c r="S41" i="4"/>
  <c r="T41" i="4"/>
  <c r="R42" i="4"/>
  <c r="P42" i="2"/>
  <c r="H43" i="2"/>
  <c r="N42" i="2"/>
  <c r="S42" i="2"/>
  <c r="T42" i="2"/>
  <c r="R43" i="2"/>
  <c r="K39" i="1"/>
  <c r="L39" i="1"/>
  <c r="M39" i="1"/>
  <c r="Q39" i="1"/>
  <c r="P41" i="4"/>
  <c r="H42" i="4"/>
  <c r="N41" i="4"/>
  <c r="F43" i="2"/>
  <c r="G43" i="2"/>
  <c r="O43" i="2"/>
  <c r="N39" i="1"/>
  <c r="P39" i="1"/>
  <c r="H40" i="1"/>
  <c r="R40" i="1"/>
  <c r="S39" i="1"/>
  <c r="T39" i="1"/>
  <c r="F42" i="4"/>
  <c r="G42" i="4"/>
  <c r="O42" i="4"/>
  <c r="Q43" i="2"/>
  <c r="K43" i="2"/>
  <c r="L43" i="2"/>
  <c r="M43" i="2"/>
  <c r="G40" i="1"/>
  <c r="O40" i="1"/>
  <c r="F40" i="1"/>
  <c r="K42" i="4"/>
  <c r="L42" i="4"/>
  <c r="Q42" i="4"/>
  <c r="P43" i="2"/>
  <c r="H44" i="2"/>
  <c r="N43" i="2"/>
  <c r="S43" i="2"/>
  <c r="T43" i="2"/>
  <c r="R44" i="2"/>
  <c r="K40" i="1"/>
  <c r="L40" i="1"/>
  <c r="R41" i="1"/>
  <c r="Q40" i="1"/>
  <c r="M42" i="4"/>
  <c r="P42" i="4"/>
  <c r="H43" i="4"/>
  <c r="S42" i="4"/>
  <c r="T42" i="4"/>
  <c r="R43" i="4"/>
  <c r="F44" i="2"/>
  <c r="G44" i="2"/>
  <c r="O44" i="2"/>
  <c r="M40" i="1"/>
  <c r="S40" i="1"/>
  <c r="T40" i="1"/>
  <c r="N42" i="4"/>
  <c r="F43" i="4"/>
  <c r="K44" i="2"/>
  <c r="L44" i="2"/>
  <c r="M44" i="2"/>
  <c r="Q44" i="2"/>
  <c r="P40" i="1"/>
  <c r="H41" i="1"/>
  <c r="N40" i="1"/>
  <c r="G43" i="4"/>
  <c r="O43" i="4"/>
  <c r="K43" i="4"/>
  <c r="L43" i="4"/>
  <c r="P44" i="2"/>
  <c r="H45" i="2"/>
  <c r="N44" i="2"/>
  <c r="S44" i="2"/>
  <c r="T44" i="2"/>
  <c r="R45" i="2"/>
  <c r="F41" i="1"/>
  <c r="G41" i="1"/>
  <c r="O41" i="1"/>
  <c r="Q43" i="4"/>
  <c r="M43" i="4"/>
  <c r="P43" i="4"/>
  <c r="H44" i="4"/>
  <c r="S43" i="4"/>
  <c r="T43" i="4"/>
  <c r="R44" i="4"/>
  <c r="F45" i="2"/>
  <c r="G45" i="2"/>
  <c r="O45" i="2"/>
  <c r="K41" i="1"/>
  <c r="L41" i="1"/>
  <c r="R42" i="1"/>
  <c r="Q41" i="1"/>
  <c r="N43" i="4"/>
  <c r="F44" i="4"/>
  <c r="K45" i="2"/>
  <c r="L45" i="2"/>
  <c r="M45" i="2"/>
  <c r="Q45" i="2"/>
  <c r="M41" i="1"/>
  <c r="S41" i="1"/>
  <c r="T41" i="1"/>
  <c r="G44" i="4"/>
  <c r="O44" i="4"/>
  <c r="K44" i="4"/>
  <c r="L44" i="4"/>
  <c r="P45" i="2"/>
  <c r="H46" i="2"/>
  <c r="N45" i="2"/>
  <c r="S45" i="2"/>
  <c r="T45" i="2"/>
  <c r="R46" i="2"/>
  <c r="P41" i="1"/>
  <c r="H42" i="1"/>
  <c r="N41" i="1"/>
  <c r="Q44" i="4"/>
  <c r="M44" i="4"/>
  <c r="P44" i="4"/>
  <c r="H45" i="4"/>
  <c r="S44" i="4"/>
  <c r="T44" i="4"/>
  <c r="R45" i="4"/>
  <c r="F46" i="2"/>
  <c r="G46" i="2"/>
  <c r="O46" i="2"/>
  <c r="F42" i="1"/>
  <c r="G42" i="1"/>
  <c r="O42" i="1"/>
  <c r="N44" i="4"/>
  <c r="F45" i="4"/>
  <c r="Q46" i="2"/>
  <c r="K46" i="2"/>
  <c r="L46" i="2"/>
  <c r="M46" i="2"/>
  <c r="K42" i="1"/>
  <c r="L42" i="1"/>
  <c r="Q42" i="1"/>
  <c r="G45" i="4"/>
  <c r="O45" i="4"/>
  <c r="K45" i="4"/>
  <c r="L45" i="4"/>
  <c r="P46" i="2"/>
  <c r="H47" i="2"/>
  <c r="N46" i="2"/>
  <c r="S46" i="2"/>
  <c r="T46" i="2"/>
  <c r="R47" i="2"/>
  <c r="M42" i="1"/>
  <c r="S42" i="1"/>
  <c r="T42" i="1"/>
  <c r="R43" i="1"/>
  <c r="Q45" i="4"/>
  <c r="M45" i="4"/>
  <c r="P45" i="4"/>
  <c r="H46" i="4"/>
  <c r="S45" i="4"/>
  <c r="T45" i="4"/>
  <c r="R46" i="4"/>
  <c r="F47" i="2"/>
  <c r="G47" i="2"/>
  <c r="O47" i="2"/>
  <c r="P42" i="1"/>
  <c r="H43" i="1"/>
  <c r="N42" i="1"/>
  <c r="N45" i="4"/>
  <c r="F46" i="4"/>
  <c r="Q47" i="2"/>
  <c r="K47" i="2"/>
  <c r="L47" i="2"/>
  <c r="M47" i="2"/>
  <c r="F43" i="1"/>
  <c r="G43" i="1"/>
  <c r="O43" i="1"/>
  <c r="G46" i="4"/>
  <c r="O46" i="4"/>
  <c r="K46" i="4"/>
  <c r="L46" i="4"/>
  <c r="P47" i="2"/>
  <c r="H48" i="2"/>
  <c r="N47" i="2"/>
  <c r="S47" i="2"/>
  <c r="T47" i="2"/>
  <c r="R48" i="2"/>
  <c r="Q43" i="1"/>
  <c r="K43" i="1"/>
  <c r="L43" i="1"/>
  <c r="M43" i="1"/>
  <c r="Q46" i="4"/>
  <c r="M46" i="4"/>
  <c r="P46" i="4"/>
  <c r="H47" i="4"/>
  <c r="S46" i="4"/>
  <c r="T46" i="4"/>
  <c r="R47" i="4"/>
  <c r="F48" i="2"/>
  <c r="G48" i="2"/>
  <c r="O48" i="2"/>
  <c r="N43" i="1"/>
  <c r="P43" i="1"/>
  <c r="H44" i="1"/>
  <c r="R44" i="1"/>
  <c r="S43" i="1"/>
  <c r="T43" i="1"/>
  <c r="N46" i="4"/>
  <c r="F47" i="4"/>
  <c r="K48" i="2"/>
  <c r="L48" i="2"/>
  <c r="M48" i="2"/>
  <c r="Q48" i="2"/>
  <c r="G44" i="1"/>
  <c r="O44" i="1"/>
  <c r="F44" i="1"/>
  <c r="G47" i="4"/>
  <c r="O47" i="4"/>
  <c r="K47" i="4"/>
  <c r="L47" i="4"/>
  <c r="P48" i="2"/>
  <c r="H49" i="2"/>
  <c r="N48" i="2"/>
  <c r="S48" i="2"/>
  <c r="T48" i="2"/>
  <c r="R49" i="2"/>
  <c r="K44" i="1"/>
  <c r="L44" i="1"/>
  <c r="M44" i="1"/>
  <c r="Q44" i="1"/>
  <c r="Q47" i="4"/>
  <c r="M47" i="4"/>
  <c r="P47" i="4"/>
  <c r="H48" i="4"/>
  <c r="S47" i="4"/>
  <c r="T47" i="4"/>
  <c r="R48" i="4"/>
  <c r="F49" i="2"/>
  <c r="G49" i="2"/>
  <c r="O49" i="2"/>
  <c r="N44" i="1"/>
  <c r="P44" i="1"/>
  <c r="H45" i="1"/>
  <c r="S44" i="1"/>
  <c r="T44" i="1"/>
  <c r="R45" i="1"/>
  <c r="N47" i="4"/>
  <c r="F48" i="4"/>
  <c r="K49" i="2"/>
  <c r="L49" i="2"/>
  <c r="Q49" i="2"/>
  <c r="G45" i="1"/>
  <c r="O45" i="1"/>
  <c r="F45" i="1"/>
  <c r="K45" i="1"/>
  <c r="L45" i="1"/>
  <c r="R46" i="1"/>
  <c r="G48" i="4"/>
  <c r="O48" i="4"/>
  <c r="K48" i="4"/>
  <c r="L48" i="4"/>
  <c r="R50" i="2"/>
  <c r="M49" i="2"/>
  <c r="S49" i="2"/>
  <c r="T49" i="2"/>
  <c r="Q45" i="1"/>
  <c r="M45" i="1"/>
  <c r="N45" i="1"/>
  <c r="Q48" i="4"/>
  <c r="R49" i="4"/>
  <c r="M48" i="4"/>
  <c r="S48" i="4"/>
  <c r="T48" i="4"/>
  <c r="P49" i="2"/>
  <c r="H50" i="2"/>
  <c r="N49" i="2"/>
  <c r="S45" i="1"/>
  <c r="T45" i="1"/>
  <c r="P45" i="1"/>
  <c r="H46" i="1"/>
  <c r="P48" i="4"/>
  <c r="H49" i="4"/>
  <c r="N48" i="4"/>
  <c r="F50" i="2"/>
  <c r="G50" i="2"/>
  <c r="O50" i="2"/>
  <c r="F46" i="1"/>
  <c r="K46" i="1"/>
  <c r="L46" i="1"/>
  <c r="R47" i="1"/>
  <c r="G46" i="1"/>
  <c r="O46" i="1"/>
  <c r="F49" i="4"/>
  <c r="G49" i="4"/>
  <c r="O49" i="4"/>
  <c r="Q50" i="2"/>
  <c r="K50" i="2"/>
  <c r="L50" i="2"/>
  <c r="M50" i="2"/>
  <c r="Q46" i="1"/>
  <c r="M46" i="1"/>
  <c r="Q49" i="4"/>
  <c r="K49" i="4"/>
  <c r="L49" i="4"/>
  <c r="P50" i="2"/>
  <c r="H51" i="2"/>
  <c r="N50" i="2"/>
  <c r="S50" i="2"/>
  <c r="T50" i="2"/>
  <c r="R51" i="2"/>
  <c r="S46" i="1"/>
  <c r="T46" i="1"/>
  <c r="P46" i="1"/>
  <c r="H47" i="1"/>
  <c r="N46" i="1"/>
  <c r="M49" i="4"/>
  <c r="P49" i="4"/>
  <c r="H50" i="4"/>
  <c r="S49" i="4"/>
  <c r="T49" i="4"/>
  <c r="R50" i="4"/>
  <c r="F51" i="2"/>
  <c r="G51" i="2"/>
  <c r="O51" i="2"/>
  <c r="F47" i="1"/>
  <c r="G47" i="1"/>
  <c r="O47" i="1"/>
  <c r="N49" i="4"/>
  <c r="F50" i="4"/>
  <c r="Q51" i="2"/>
  <c r="K51" i="2"/>
  <c r="L51" i="2"/>
  <c r="M51" i="2"/>
  <c r="K47" i="1"/>
  <c r="L47" i="1"/>
  <c r="R48" i="1"/>
  <c r="Q47" i="1"/>
  <c r="G50" i="4"/>
  <c r="O50" i="4"/>
  <c r="K50" i="4"/>
  <c r="L50" i="4"/>
  <c r="P51" i="2"/>
  <c r="H52" i="2"/>
  <c r="N51" i="2"/>
  <c r="S51" i="2"/>
  <c r="T51" i="2"/>
  <c r="R52" i="2"/>
  <c r="M47" i="1"/>
  <c r="Q50" i="4"/>
  <c r="M50" i="4"/>
  <c r="S50" i="4"/>
  <c r="T50" i="4"/>
  <c r="R51" i="4"/>
  <c r="F52" i="2"/>
  <c r="G52" i="2"/>
  <c r="O52" i="2"/>
  <c r="S47" i="1"/>
  <c r="T47" i="1"/>
  <c r="P47" i="1"/>
  <c r="H48" i="1"/>
  <c r="N47" i="1"/>
  <c r="P50" i="4"/>
  <c r="H51" i="4"/>
  <c r="N50" i="4"/>
  <c r="K52" i="2"/>
  <c r="L52" i="2"/>
  <c r="Q52" i="2"/>
  <c r="F48" i="1"/>
  <c r="G48" i="1"/>
  <c r="O48" i="1"/>
  <c r="F51" i="4"/>
  <c r="G51" i="4"/>
  <c r="O51" i="4"/>
  <c r="R53" i="2"/>
  <c r="M52" i="2"/>
  <c r="S52" i="2"/>
  <c r="T52" i="2"/>
  <c r="K48" i="1"/>
  <c r="L48" i="1"/>
  <c r="M48" i="1"/>
  <c r="P48" i="1"/>
  <c r="H49" i="1"/>
  <c r="Q48" i="1"/>
  <c r="K51" i="4"/>
  <c r="L51" i="4"/>
  <c r="Q51" i="4"/>
  <c r="P52" i="2"/>
  <c r="H53" i="2"/>
  <c r="N52" i="2"/>
  <c r="S48" i="1"/>
  <c r="T48" i="1"/>
  <c r="R49" i="1"/>
  <c r="N48" i="1"/>
  <c r="M51" i="4"/>
  <c r="P51" i="4"/>
  <c r="H52" i="4"/>
  <c r="S51" i="4"/>
  <c r="T51" i="4"/>
  <c r="R52" i="4"/>
  <c r="F53" i="2"/>
  <c r="G53" i="2"/>
  <c r="O53" i="2"/>
  <c r="F49" i="1"/>
  <c r="G49" i="1"/>
  <c r="O49" i="1"/>
  <c r="N51" i="4"/>
  <c r="F52" i="4"/>
  <c r="K53" i="2"/>
  <c r="L53" i="2"/>
  <c r="M53" i="2"/>
  <c r="Q53" i="2"/>
  <c r="K49" i="1"/>
  <c r="L49" i="1"/>
  <c r="R50" i="1"/>
  <c r="Q49" i="1"/>
  <c r="G52" i="4"/>
  <c r="O52" i="4"/>
  <c r="K52" i="4"/>
  <c r="L52" i="4"/>
  <c r="P53" i="2"/>
  <c r="H54" i="2"/>
  <c r="N53" i="2"/>
  <c r="S53" i="2"/>
  <c r="T53" i="2"/>
  <c r="R54" i="2"/>
  <c r="M49" i="1"/>
  <c r="Q52" i="4"/>
  <c r="M52" i="4"/>
  <c r="P52" i="4"/>
  <c r="H53" i="4"/>
  <c r="S52" i="4"/>
  <c r="T52" i="4"/>
  <c r="R53" i="4"/>
  <c r="F54" i="2"/>
  <c r="G54" i="2"/>
  <c r="O54" i="2"/>
  <c r="S49" i="1"/>
  <c r="T49" i="1"/>
  <c r="P49" i="1"/>
  <c r="H50" i="1"/>
  <c r="N49" i="1"/>
  <c r="N52" i="4"/>
  <c r="F53" i="4"/>
  <c r="Q54" i="2"/>
  <c r="K54" i="2"/>
  <c r="L54" i="2"/>
  <c r="M54" i="2"/>
  <c r="F50" i="1"/>
  <c r="G50" i="1"/>
  <c r="O50" i="1"/>
  <c r="G53" i="4"/>
  <c r="O53" i="4"/>
  <c r="K53" i="4"/>
  <c r="L53" i="4"/>
  <c r="P54" i="2"/>
  <c r="H55" i="2"/>
  <c r="N54" i="2"/>
  <c r="S54" i="2"/>
  <c r="T54" i="2"/>
  <c r="R55" i="2"/>
  <c r="K50" i="1"/>
  <c r="L50" i="1"/>
  <c r="R51" i="1"/>
  <c r="Q50" i="1"/>
  <c r="Q53" i="4"/>
  <c r="M53" i="4"/>
  <c r="P53" i="4"/>
  <c r="H54" i="4"/>
  <c r="S53" i="4"/>
  <c r="T53" i="4"/>
  <c r="R54" i="4"/>
  <c r="F55" i="2"/>
  <c r="G55" i="2"/>
  <c r="O55" i="2"/>
  <c r="M50" i="1"/>
  <c r="N53" i="4"/>
  <c r="F54" i="4"/>
  <c r="Q55" i="2"/>
  <c r="K55" i="2"/>
  <c r="L55" i="2"/>
  <c r="M55" i="2"/>
  <c r="S50" i="1"/>
  <c r="T50" i="1"/>
  <c r="P50" i="1"/>
  <c r="H51" i="1"/>
  <c r="N50" i="1"/>
  <c r="G54" i="4"/>
  <c r="O54" i="4"/>
  <c r="K54" i="4"/>
  <c r="L54" i="4"/>
  <c r="P55" i="2"/>
  <c r="H56" i="2"/>
  <c r="N55" i="2"/>
  <c r="S55" i="2"/>
  <c r="T55" i="2"/>
  <c r="R56" i="2"/>
  <c r="F51" i="1"/>
  <c r="G51" i="1"/>
  <c r="O51" i="1"/>
  <c r="Q54" i="4"/>
  <c r="M54" i="4"/>
  <c r="P54" i="4"/>
  <c r="H55" i="4"/>
  <c r="S54" i="4"/>
  <c r="T54" i="4"/>
  <c r="R55" i="4"/>
  <c r="F56" i="2"/>
  <c r="G56" i="2"/>
  <c r="O56" i="2"/>
  <c r="K51" i="1"/>
  <c r="L51" i="1"/>
  <c r="R52" i="1"/>
  <c r="Q51" i="1"/>
  <c r="N54" i="4"/>
  <c r="F55" i="4"/>
  <c r="K56" i="2"/>
  <c r="L56" i="2"/>
  <c r="Q56" i="2"/>
  <c r="M51" i="1"/>
  <c r="G55" i="4"/>
  <c r="O55" i="4"/>
  <c r="K55" i="4"/>
  <c r="L55" i="4"/>
  <c r="Q55" i="4"/>
  <c r="R57" i="2"/>
  <c r="M56" i="2"/>
  <c r="S56" i="2"/>
  <c r="T56" i="2"/>
  <c r="S51" i="1"/>
  <c r="T51" i="1"/>
  <c r="P51" i="1"/>
  <c r="H52" i="1"/>
  <c r="N51" i="1"/>
  <c r="M55" i="4"/>
  <c r="P55" i="4"/>
  <c r="H56" i="4"/>
  <c r="S55" i="4"/>
  <c r="T55" i="4"/>
  <c r="R56" i="4"/>
  <c r="P56" i="2"/>
  <c r="H57" i="2"/>
  <c r="N56" i="2"/>
  <c r="F52" i="1"/>
  <c r="G52" i="1"/>
  <c r="O52" i="1"/>
  <c r="N55" i="4"/>
  <c r="F56" i="4"/>
  <c r="F57" i="2"/>
  <c r="G57" i="2"/>
  <c r="O57" i="2"/>
  <c r="K52" i="1"/>
  <c r="L52" i="1"/>
  <c r="R53" i="1"/>
  <c r="Q52" i="1"/>
  <c r="G56" i="4"/>
  <c r="O56" i="4"/>
  <c r="K56" i="4"/>
  <c r="L56" i="4"/>
  <c r="K57" i="2"/>
  <c r="L57" i="2"/>
  <c r="M57" i="2"/>
  <c r="Q57" i="2"/>
  <c r="M52" i="1"/>
  <c r="N52" i="1"/>
  <c r="Q56" i="4"/>
  <c r="M56" i="4"/>
  <c r="S56" i="4"/>
  <c r="T56" i="4"/>
  <c r="R57" i="4"/>
  <c r="P57" i="2"/>
  <c r="H58" i="2"/>
  <c r="N57" i="2"/>
  <c r="S57" i="2"/>
  <c r="T57" i="2"/>
  <c r="R58" i="2"/>
  <c r="P52" i="1"/>
  <c r="H53" i="1"/>
  <c r="S52" i="1"/>
  <c r="T52" i="1"/>
  <c r="P56" i="4"/>
  <c r="H57" i="4"/>
  <c r="N56" i="4"/>
  <c r="F58" i="2"/>
  <c r="G58" i="2"/>
  <c r="O58" i="2"/>
  <c r="F53" i="1"/>
  <c r="K53" i="1"/>
  <c r="L53" i="1"/>
  <c r="R54" i="1"/>
  <c r="G53" i="1"/>
  <c r="O53" i="1"/>
  <c r="F57" i="4"/>
  <c r="G57" i="4"/>
  <c r="O57" i="4"/>
  <c r="K58" i="2"/>
  <c r="L58" i="2"/>
  <c r="Q58" i="2"/>
  <c r="Q53" i="1"/>
  <c r="M53" i="1"/>
  <c r="P53" i="1"/>
  <c r="H54" i="1"/>
  <c r="Q57" i="4"/>
  <c r="K57" i="4"/>
  <c r="L57" i="4"/>
  <c r="R59" i="2"/>
  <c r="M58" i="2"/>
  <c r="S58" i="2"/>
  <c r="T58" i="2"/>
  <c r="S53" i="1"/>
  <c r="T53" i="1"/>
  <c r="N53" i="1"/>
  <c r="F54" i="1"/>
  <c r="M57" i="4"/>
  <c r="P57" i="4"/>
  <c r="H58" i="4"/>
  <c r="S57" i="4"/>
  <c r="T57" i="4"/>
  <c r="R58" i="4"/>
  <c r="P58" i="2"/>
  <c r="H59" i="2"/>
  <c r="N58" i="2"/>
  <c r="G54" i="1"/>
  <c r="O54" i="1"/>
  <c r="K54" i="1"/>
  <c r="L54" i="1"/>
  <c r="M54" i="1"/>
  <c r="P54" i="1"/>
  <c r="H55" i="1"/>
  <c r="N57" i="4"/>
  <c r="F58" i="4"/>
  <c r="F59" i="2"/>
  <c r="G59" i="2"/>
  <c r="O59" i="2"/>
  <c r="Q54" i="1"/>
  <c r="S54" i="1"/>
  <c r="T54" i="1"/>
  <c r="R55" i="1"/>
  <c r="N54" i="1"/>
  <c r="G58" i="4"/>
  <c r="O58" i="4"/>
  <c r="K58" i="4"/>
  <c r="L58" i="4"/>
  <c r="Q59" i="2"/>
  <c r="K59" i="2"/>
  <c r="L59" i="2"/>
  <c r="F55" i="1"/>
  <c r="G55" i="1"/>
  <c r="O55" i="1"/>
  <c r="Q58" i="4"/>
  <c r="M58" i="4"/>
  <c r="S58" i="4"/>
  <c r="T58" i="4"/>
  <c r="R59" i="4"/>
  <c r="R60" i="2"/>
  <c r="M59" i="2"/>
  <c r="S59" i="2"/>
  <c r="T59" i="2"/>
  <c r="K55" i="1"/>
  <c r="L55" i="1"/>
  <c r="M55" i="1"/>
  <c r="Q55" i="1"/>
  <c r="P58" i="4"/>
  <c r="H59" i="4"/>
  <c r="N58" i="4"/>
  <c r="P59" i="2"/>
  <c r="H60" i="2"/>
  <c r="N59" i="2"/>
  <c r="P55" i="1"/>
  <c r="H56" i="1"/>
  <c r="N55" i="1"/>
  <c r="S55" i="1"/>
  <c r="T55" i="1"/>
  <c r="R56" i="1"/>
  <c r="F59" i="4"/>
  <c r="G59" i="4"/>
  <c r="O59" i="4"/>
  <c r="F60" i="2"/>
  <c r="G60" i="2"/>
  <c r="O60" i="2"/>
  <c r="F56" i="1"/>
  <c r="G56" i="1"/>
  <c r="O56" i="1"/>
  <c r="K59" i="4"/>
  <c r="L59" i="4"/>
  <c r="Q59" i="4"/>
  <c r="Q60" i="2"/>
  <c r="K60" i="2"/>
  <c r="L60" i="2"/>
  <c r="M60" i="2"/>
  <c r="K56" i="1"/>
  <c r="L56" i="1"/>
  <c r="R57" i="1"/>
  <c r="Q56" i="1"/>
  <c r="M59" i="4"/>
  <c r="P59" i="4"/>
  <c r="H60" i="4"/>
  <c r="S59" i="4"/>
  <c r="T59" i="4"/>
  <c r="R60" i="4"/>
  <c r="P60" i="2"/>
  <c r="H61" i="2"/>
  <c r="N60" i="2"/>
  <c r="S60" i="2"/>
  <c r="T60" i="2"/>
  <c r="R61" i="2"/>
  <c r="M56" i="1"/>
  <c r="N59" i="4"/>
  <c r="F60" i="4"/>
  <c r="F61" i="2"/>
  <c r="G61" i="2"/>
  <c r="O61" i="2"/>
  <c r="S56" i="1"/>
  <c r="T56" i="1"/>
  <c r="P56" i="1"/>
  <c r="H57" i="1"/>
  <c r="N56" i="1"/>
  <c r="G60" i="4"/>
  <c r="O60" i="4"/>
  <c r="K60" i="4"/>
  <c r="L60" i="4"/>
  <c r="K61" i="2"/>
  <c r="L61" i="2"/>
  <c r="Q61" i="2"/>
  <c r="F57" i="1"/>
  <c r="G57" i="1"/>
  <c r="O57" i="1"/>
  <c r="Q60" i="4"/>
  <c r="M60" i="4"/>
  <c r="P60" i="4"/>
  <c r="H61" i="4"/>
  <c r="S60" i="4"/>
  <c r="T60" i="4"/>
  <c r="R61" i="4"/>
  <c r="R62" i="2"/>
  <c r="M61" i="2"/>
  <c r="S61" i="2"/>
  <c r="T61" i="2"/>
  <c r="K57" i="1"/>
  <c r="L57" i="1"/>
  <c r="R58" i="1"/>
  <c r="Q57" i="1"/>
  <c r="N60" i="4"/>
  <c r="F61" i="4"/>
  <c r="P61" i="2"/>
  <c r="H62" i="2"/>
  <c r="N61" i="2"/>
  <c r="M57" i="1"/>
  <c r="P57" i="1"/>
  <c r="H58" i="1"/>
  <c r="G61" i="4"/>
  <c r="O61" i="4"/>
  <c r="K61" i="4"/>
  <c r="L61" i="4"/>
  <c r="F62" i="2"/>
  <c r="G62" i="2"/>
  <c r="O62" i="2"/>
  <c r="S57" i="1"/>
  <c r="T57" i="1"/>
  <c r="N57" i="1"/>
  <c r="F58" i="1"/>
  <c r="M61" i="4"/>
  <c r="N61" i="4"/>
  <c r="Q61" i="4"/>
  <c r="S61" i="4"/>
  <c r="T61" i="4"/>
  <c r="R62" i="4"/>
  <c r="K62" i="2"/>
  <c r="L62" i="2"/>
  <c r="Q62" i="2"/>
  <c r="G58" i="1"/>
  <c r="O58" i="1"/>
  <c r="K58" i="1"/>
  <c r="L58" i="1"/>
  <c r="R59" i="1"/>
  <c r="P61" i="4"/>
  <c r="H62" i="4"/>
  <c r="R63" i="2"/>
  <c r="M62" i="2"/>
  <c r="S62" i="2"/>
  <c r="T62" i="2"/>
  <c r="Q58" i="1"/>
  <c r="M58" i="1"/>
  <c r="G62" i="4"/>
  <c r="O62" i="4"/>
  <c r="F62" i="4"/>
  <c r="Q62" i="4"/>
  <c r="K62" i="4"/>
  <c r="L62" i="4"/>
  <c r="P62" i="2"/>
  <c r="H63" i="2"/>
  <c r="N62" i="2"/>
  <c r="S58" i="1"/>
  <c r="T58" i="1"/>
  <c r="P58" i="1"/>
  <c r="H59" i="1"/>
  <c r="N58" i="1"/>
  <c r="M62" i="4"/>
  <c r="P62" i="4"/>
  <c r="H63" i="4"/>
  <c r="R63" i="4"/>
  <c r="F63" i="2"/>
  <c r="G63" i="2"/>
  <c r="O63" i="2"/>
  <c r="F59" i="1"/>
  <c r="G59" i="1"/>
  <c r="O59" i="1"/>
  <c r="N62" i="4"/>
  <c r="F63" i="4"/>
  <c r="S62" i="4"/>
  <c r="T62" i="4"/>
  <c r="Q63" i="2"/>
  <c r="K63" i="2"/>
  <c r="L63" i="2"/>
  <c r="K59" i="1"/>
  <c r="L59" i="1"/>
  <c r="R60" i="1"/>
  <c r="Q59" i="1"/>
  <c r="G63" i="4"/>
  <c r="O63" i="4"/>
  <c r="K63" i="4"/>
  <c r="L63" i="4"/>
  <c r="Q63" i="4"/>
  <c r="R64" i="2"/>
  <c r="M63" i="2"/>
  <c r="S63" i="2"/>
  <c r="T63" i="2"/>
  <c r="M59" i="1"/>
  <c r="M63" i="4"/>
  <c r="P63" i="4"/>
  <c r="H64" i="4"/>
  <c r="S63" i="4"/>
  <c r="T63" i="4"/>
  <c r="R64" i="4"/>
  <c r="P63" i="2"/>
  <c r="H64" i="2"/>
  <c r="N63" i="2"/>
  <c r="S59" i="1"/>
  <c r="T59" i="1"/>
  <c r="P59" i="1"/>
  <c r="H60" i="1"/>
  <c r="N59" i="1"/>
  <c r="N63" i="4"/>
  <c r="F64" i="4"/>
  <c r="F64" i="2"/>
  <c r="G64" i="2"/>
  <c r="O64" i="2"/>
  <c r="F60" i="1"/>
  <c r="G60" i="1"/>
  <c r="O60" i="1"/>
  <c r="G64" i="4"/>
  <c r="O64" i="4"/>
  <c r="K64" i="4"/>
  <c r="L64" i="4"/>
  <c r="Q64" i="4"/>
  <c r="Q64" i="2"/>
  <c r="K64" i="2"/>
  <c r="L64" i="2"/>
  <c r="K60" i="1"/>
  <c r="L60" i="1"/>
  <c r="R61" i="1"/>
  <c r="Q60" i="1"/>
  <c r="M64" i="4"/>
  <c r="P64" i="4"/>
  <c r="H65" i="4"/>
  <c r="R65" i="4"/>
  <c r="R65" i="2"/>
  <c r="M64" i="2"/>
  <c r="M60" i="1"/>
  <c r="P60" i="1"/>
  <c r="H61" i="1"/>
  <c r="S64" i="4"/>
  <c r="T64" i="4"/>
  <c r="N64" i="4"/>
  <c r="F65" i="4"/>
  <c r="G65" i="4"/>
  <c r="O65" i="4"/>
  <c r="P64" i="2"/>
  <c r="H65" i="2"/>
  <c r="N64" i="2"/>
  <c r="S64" i="2"/>
  <c r="T64" i="2"/>
  <c r="S60" i="1"/>
  <c r="T60" i="1"/>
  <c r="N60" i="1"/>
  <c r="F61" i="1"/>
  <c r="Q65" i="4"/>
  <c r="K65" i="4"/>
  <c r="L65" i="4"/>
  <c r="F65" i="2"/>
  <c r="G65" i="2"/>
  <c r="O65" i="2"/>
  <c r="G61" i="1"/>
  <c r="O61" i="1"/>
  <c r="K61" i="1"/>
  <c r="L61" i="1"/>
  <c r="R62" i="1"/>
  <c r="M65" i="4"/>
  <c r="P65" i="4"/>
  <c r="H66" i="4"/>
  <c r="S65" i="4"/>
  <c r="T65" i="4"/>
  <c r="R66" i="4"/>
  <c r="K65" i="2"/>
  <c r="L65" i="2"/>
  <c r="M65" i="2"/>
  <c r="P65" i="2"/>
  <c r="H66" i="2"/>
  <c r="Q65" i="2"/>
  <c r="Q61" i="1"/>
  <c r="M61" i="1"/>
  <c r="P61" i="1"/>
  <c r="H62" i="1"/>
  <c r="N65" i="4"/>
  <c r="F66" i="4"/>
  <c r="S65" i="2"/>
  <c r="T65" i="2"/>
  <c r="R66" i="2"/>
  <c r="N65" i="2"/>
  <c r="S61" i="1"/>
  <c r="T61" i="1"/>
  <c r="N61" i="1"/>
  <c r="F62" i="1"/>
  <c r="G66" i="4"/>
  <c r="O66" i="4"/>
  <c r="K66" i="4"/>
  <c r="L66" i="4"/>
  <c r="F66" i="2"/>
  <c r="G66" i="2"/>
  <c r="O66" i="2"/>
  <c r="G62" i="1"/>
  <c r="O62" i="1"/>
  <c r="K62" i="1"/>
  <c r="L62" i="1"/>
  <c r="R63" i="1"/>
  <c r="Q66" i="4"/>
  <c r="M66" i="4"/>
  <c r="S66" i="4"/>
  <c r="T66" i="4"/>
  <c r="R67" i="4"/>
  <c r="K66" i="2"/>
  <c r="L66" i="2"/>
  <c r="Q66" i="2"/>
  <c r="Q62" i="1"/>
  <c r="M62" i="1"/>
  <c r="P62" i="1"/>
  <c r="H63" i="1"/>
  <c r="P66" i="4"/>
  <c r="H67" i="4"/>
  <c r="N66" i="4"/>
  <c r="R67" i="2"/>
  <c r="M66" i="2"/>
  <c r="S66" i="2"/>
  <c r="T66" i="2"/>
  <c r="S62" i="1"/>
  <c r="T62" i="1"/>
  <c r="N62" i="1"/>
  <c r="F63" i="1"/>
  <c r="F67" i="4"/>
  <c r="G67" i="4"/>
  <c r="O67" i="4"/>
  <c r="P66" i="2"/>
  <c r="H67" i="2"/>
  <c r="N66" i="2"/>
  <c r="G63" i="1"/>
  <c r="O63" i="1"/>
  <c r="K63" i="1"/>
  <c r="L63" i="1"/>
  <c r="R64" i="1"/>
  <c r="K67" i="4"/>
  <c r="L67" i="4"/>
  <c r="Q67" i="4"/>
  <c r="F67" i="2"/>
  <c r="G67" i="2"/>
  <c r="O67" i="2"/>
  <c r="Q63" i="1"/>
  <c r="M63" i="1"/>
  <c r="M67" i="4"/>
  <c r="P67" i="4"/>
  <c r="H68" i="4"/>
  <c r="S67" i="4"/>
  <c r="T67" i="4"/>
  <c r="R68" i="4"/>
  <c r="Q67" i="2"/>
  <c r="K67" i="2"/>
  <c r="L67" i="2"/>
  <c r="S63" i="1"/>
  <c r="T63" i="1"/>
  <c r="P63" i="1"/>
  <c r="H64" i="1"/>
  <c r="N63" i="1"/>
  <c r="N67" i="4"/>
  <c r="F68" i="4"/>
  <c r="R68" i="2"/>
  <c r="M67" i="2"/>
  <c r="S67" i="2"/>
  <c r="T67" i="2"/>
  <c r="F64" i="1"/>
  <c r="G64" i="1"/>
  <c r="O64" i="1"/>
  <c r="G68" i="4"/>
  <c r="O68" i="4"/>
  <c r="K68" i="4"/>
  <c r="L68" i="4"/>
  <c r="Q68" i="4"/>
  <c r="P67" i="2"/>
  <c r="H68" i="2"/>
  <c r="N67" i="2"/>
  <c r="K64" i="1"/>
  <c r="L64" i="1"/>
  <c r="R65" i="1"/>
  <c r="Q64" i="1"/>
  <c r="M68" i="4"/>
  <c r="S68" i="4"/>
  <c r="T68" i="4"/>
  <c r="R69" i="4"/>
  <c r="F68" i="2"/>
  <c r="G68" i="2"/>
  <c r="O68" i="2"/>
  <c r="M64" i="1"/>
  <c r="S64" i="1"/>
  <c r="T64" i="1"/>
  <c r="P68" i="4"/>
  <c r="H69" i="4"/>
  <c r="N68" i="4"/>
  <c r="Q68" i="2"/>
  <c r="K68" i="2"/>
  <c r="L68" i="2"/>
  <c r="N64" i="1"/>
  <c r="P64" i="1"/>
  <c r="H65" i="1"/>
  <c r="F69" i="4"/>
  <c r="G69" i="4"/>
  <c r="O69" i="4"/>
  <c r="R69" i="2"/>
  <c r="M68" i="2"/>
  <c r="S68" i="2"/>
  <c r="T68" i="2"/>
  <c r="G65" i="1"/>
  <c r="O65" i="1"/>
  <c r="F65" i="1"/>
  <c r="K65" i="1"/>
  <c r="L65" i="1"/>
  <c r="M65" i="1"/>
  <c r="Q69" i="4"/>
  <c r="K69" i="4"/>
  <c r="L69" i="4"/>
  <c r="P68" i="2"/>
  <c r="H69" i="2"/>
  <c r="N68" i="2"/>
  <c r="Q65" i="1"/>
  <c r="P65" i="1"/>
  <c r="H66" i="1"/>
  <c r="N65" i="1"/>
  <c r="S65" i="1"/>
  <c r="T65" i="1"/>
  <c r="R66" i="1"/>
  <c r="M69" i="4"/>
  <c r="P69" i="4"/>
  <c r="H70" i="4"/>
  <c r="S69" i="4"/>
  <c r="T69" i="4"/>
  <c r="R70" i="4"/>
  <c r="F69" i="2"/>
  <c r="G69" i="2"/>
  <c r="O69" i="2"/>
  <c r="F66" i="1"/>
  <c r="G66" i="1"/>
  <c r="O66" i="1"/>
  <c r="N69" i="4"/>
  <c r="F70" i="4"/>
  <c r="K69" i="2"/>
  <c r="L69" i="2"/>
  <c r="M69" i="2"/>
  <c r="P69" i="2"/>
  <c r="H70" i="2"/>
  <c r="Q69" i="2"/>
  <c r="K66" i="1"/>
  <c r="L66" i="1"/>
  <c r="R67" i="1"/>
  <c r="Q66" i="1"/>
  <c r="G70" i="4"/>
  <c r="O70" i="4"/>
  <c r="K70" i="4"/>
  <c r="L70" i="4"/>
  <c r="S69" i="2"/>
  <c r="T69" i="2"/>
  <c r="R70" i="2"/>
  <c r="N69" i="2"/>
  <c r="M66" i="1"/>
  <c r="Q70" i="4"/>
  <c r="M70" i="4"/>
  <c r="S70" i="4"/>
  <c r="T70" i="4"/>
  <c r="R71" i="4"/>
  <c r="F70" i="2"/>
  <c r="G70" i="2"/>
  <c r="O70" i="2"/>
  <c r="S66" i="1"/>
  <c r="T66" i="1"/>
  <c r="P66" i="1"/>
  <c r="H67" i="1"/>
  <c r="N66" i="1"/>
  <c r="P70" i="4"/>
  <c r="H71" i="4"/>
  <c r="N70" i="4"/>
  <c r="K70" i="2"/>
  <c r="L70" i="2"/>
  <c r="M70" i="2"/>
  <c r="Q70" i="2"/>
  <c r="F67" i="1"/>
  <c r="G67" i="1"/>
  <c r="O67" i="1"/>
  <c r="F71" i="4"/>
  <c r="G71" i="4"/>
  <c r="O71" i="4"/>
  <c r="P70" i="2"/>
  <c r="H71" i="2"/>
  <c r="N70" i="2"/>
  <c r="S70" i="2"/>
  <c r="T70" i="2"/>
  <c r="R71" i="2"/>
  <c r="K67" i="1"/>
  <c r="L67" i="1"/>
  <c r="Q67" i="1"/>
  <c r="K71" i="4"/>
  <c r="L71" i="4"/>
  <c r="Q71" i="4"/>
  <c r="F71" i="2"/>
  <c r="G71" i="2"/>
  <c r="O71" i="2"/>
  <c r="R68" i="1"/>
  <c r="M67" i="1"/>
  <c r="S67" i="1"/>
  <c r="T67" i="1"/>
  <c r="M71" i="4"/>
  <c r="P71" i="4"/>
  <c r="H72" i="4"/>
  <c r="S71" i="4"/>
  <c r="T71" i="4"/>
  <c r="R72" i="4"/>
  <c r="Q71" i="2"/>
  <c r="K71" i="2"/>
  <c r="L71" i="2"/>
  <c r="P67" i="1"/>
  <c r="H68" i="1"/>
  <c r="N67" i="1"/>
  <c r="N71" i="4"/>
  <c r="F72" i="4"/>
  <c r="R72" i="2"/>
  <c r="M71" i="2"/>
  <c r="S71" i="2"/>
  <c r="T71" i="2"/>
  <c r="F68" i="1"/>
  <c r="G68" i="1"/>
  <c r="O68" i="1"/>
  <c r="G72" i="4"/>
  <c r="O72" i="4"/>
  <c r="K72" i="4"/>
  <c r="L72" i="4"/>
  <c r="P71" i="2"/>
  <c r="H72" i="2"/>
  <c r="N71" i="2"/>
  <c r="K68" i="1"/>
  <c r="L68" i="1"/>
  <c r="R69" i="1"/>
  <c r="Q68" i="1"/>
  <c r="M72" i="4"/>
  <c r="P72" i="4"/>
  <c r="H73" i="4"/>
  <c r="Q72" i="4"/>
  <c r="S72" i="4"/>
  <c r="T72" i="4"/>
  <c r="R73" i="4"/>
  <c r="F72" i="2"/>
  <c r="G72" i="2"/>
  <c r="O72" i="2"/>
  <c r="M68" i="1"/>
  <c r="N72" i="4"/>
  <c r="G73" i="4"/>
  <c r="O73" i="4"/>
  <c r="Q72" i="2"/>
  <c r="K72" i="2"/>
  <c r="L72" i="2"/>
  <c r="S68" i="1"/>
  <c r="T68" i="1"/>
  <c r="P68" i="1"/>
  <c r="H69" i="1"/>
  <c r="N68" i="1"/>
  <c r="F73" i="4"/>
  <c r="Q73" i="4"/>
  <c r="R73" i="2"/>
  <c r="M72" i="2"/>
  <c r="S72" i="2"/>
  <c r="T72" i="2"/>
  <c r="F69" i="1"/>
  <c r="G69" i="1"/>
  <c r="O69" i="1"/>
  <c r="K73" i="4"/>
  <c r="L73" i="4"/>
  <c r="M73" i="4"/>
  <c r="P73" i="4"/>
  <c r="H74" i="4"/>
  <c r="P72" i="2"/>
  <c r="H73" i="2"/>
  <c r="N72" i="2"/>
  <c r="K69" i="1"/>
  <c r="L69" i="1"/>
  <c r="Q69" i="1"/>
  <c r="R74" i="4"/>
  <c r="S73" i="4"/>
  <c r="T73" i="4"/>
  <c r="N73" i="4"/>
  <c r="G74" i="4"/>
  <c r="O74" i="4"/>
  <c r="F73" i="2"/>
  <c r="G73" i="2"/>
  <c r="O73" i="2"/>
  <c r="R70" i="1"/>
  <c r="M69" i="1"/>
  <c r="S69" i="1"/>
  <c r="T69" i="1"/>
  <c r="F74" i="4"/>
  <c r="Q74" i="4"/>
  <c r="K73" i="2"/>
  <c r="L73" i="2"/>
  <c r="M73" i="2"/>
  <c r="P73" i="2"/>
  <c r="H74" i="2"/>
  <c r="Q73" i="2"/>
  <c r="P69" i="1"/>
  <c r="H70" i="1"/>
  <c r="N69" i="1"/>
  <c r="K74" i="4"/>
  <c r="L74" i="4"/>
  <c r="M74" i="4"/>
  <c r="P74" i="4"/>
  <c r="H75" i="4"/>
  <c r="S73" i="2"/>
  <c r="T73" i="2"/>
  <c r="R74" i="2"/>
  <c r="N73" i="2"/>
  <c r="F70" i="1"/>
  <c r="G70" i="1"/>
  <c r="O70" i="1"/>
  <c r="R75" i="4"/>
  <c r="S74" i="4"/>
  <c r="T74" i="4"/>
  <c r="N74" i="4"/>
  <c r="F75" i="4"/>
  <c r="F74" i="2"/>
  <c r="G74" i="2"/>
  <c r="O74" i="2"/>
  <c r="K70" i="1"/>
  <c r="L70" i="1"/>
  <c r="R71" i="1"/>
  <c r="Q70" i="1"/>
  <c r="G75" i="4"/>
  <c r="O75" i="4"/>
  <c r="K75" i="4"/>
  <c r="L75" i="4"/>
  <c r="K74" i="2"/>
  <c r="L74" i="2"/>
  <c r="M74" i="2"/>
  <c r="Q74" i="2"/>
  <c r="M70" i="1"/>
  <c r="Q75" i="4"/>
  <c r="M75" i="4"/>
  <c r="N75" i="4"/>
  <c r="S75" i="4"/>
  <c r="T75" i="4"/>
  <c r="R76" i="4"/>
  <c r="P74" i="2"/>
  <c r="H75" i="2"/>
  <c r="N74" i="2"/>
  <c r="S74" i="2"/>
  <c r="T74" i="2"/>
  <c r="R75" i="2"/>
  <c r="S70" i="1"/>
  <c r="T70" i="1"/>
  <c r="P70" i="1"/>
  <c r="H71" i="1"/>
  <c r="N70" i="1"/>
  <c r="P75" i="4"/>
  <c r="H76" i="4"/>
  <c r="F75" i="2"/>
  <c r="G75" i="2"/>
  <c r="O75" i="2"/>
  <c r="F71" i="1"/>
  <c r="G71" i="1"/>
  <c r="O71" i="1"/>
  <c r="G76" i="4"/>
  <c r="O76" i="4"/>
  <c r="F76" i="4"/>
  <c r="K76" i="4"/>
  <c r="L76" i="4"/>
  <c r="Q76" i="4"/>
  <c r="Q75" i="2"/>
  <c r="K75" i="2"/>
  <c r="L75" i="2"/>
  <c r="K71" i="1"/>
  <c r="L71" i="1"/>
  <c r="M71" i="1"/>
  <c r="Q71" i="1"/>
  <c r="M76" i="4"/>
  <c r="P76" i="4"/>
  <c r="H77" i="4"/>
  <c r="S76" i="4"/>
  <c r="T76" i="4"/>
  <c r="R77" i="4"/>
  <c r="R76" i="2"/>
  <c r="M75" i="2"/>
  <c r="S75" i="2"/>
  <c r="T75" i="2"/>
  <c r="P71" i="1"/>
  <c r="H72" i="1"/>
  <c r="N71" i="1"/>
  <c r="S71" i="1"/>
  <c r="T71" i="1"/>
  <c r="R72" i="1"/>
  <c r="N76" i="4"/>
  <c r="F77" i="4"/>
  <c r="P75" i="2"/>
  <c r="H76" i="2"/>
  <c r="N75" i="2"/>
  <c r="F72" i="1"/>
  <c r="G72" i="1"/>
  <c r="O72" i="1"/>
  <c r="G77" i="4"/>
  <c r="O77" i="4"/>
  <c r="K77" i="4"/>
  <c r="L77" i="4"/>
  <c r="F76" i="2"/>
  <c r="G76" i="2"/>
  <c r="O76" i="2"/>
  <c r="K72" i="1"/>
  <c r="L72" i="1"/>
  <c r="R73" i="1"/>
  <c r="Q72" i="1"/>
  <c r="Q77" i="4"/>
  <c r="M77" i="4"/>
  <c r="S77" i="4"/>
  <c r="T77" i="4"/>
  <c r="R78" i="4"/>
  <c r="Q76" i="2"/>
  <c r="K76" i="2"/>
  <c r="L76" i="2"/>
  <c r="M72" i="1"/>
  <c r="P77" i="4"/>
  <c r="H78" i="4"/>
  <c r="N77" i="4"/>
  <c r="R77" i="2"/>
  <c r="M76" i="2"/>
  <c r="S76" i="2"/>
  <c r="T76" i="2"/>
  <c r="S72" i="1"/>
  <c r="T72" i="1"/>
  <c r="P72" i="1"/>
  <c r="H73" i="1"/>
  <c r="N72" i="1"/>
  <c r="F78" i="4"/>
  <c r="G78" i="4"/>
  <c r="O78" i="4"/>
  <c r="P76" i="2"/>
  <c r="H77" i="2"/>
  <c r="N76" i="2"/>
  <c r="F73" i="1"/>
  <c r="G73" i="1"/>
  <c r="O73" i="1"/>
  <c r="Q78" i="4"/>
  <c r="K78" i="4"/>
  <c r="L78" i="4"/>
  <c r="F77" i="2"/>
  <c r="G77" i="2"/>
  <c r="O77" i="2"/>
  <c r="K73" i="1"/>
  <c r="L73" i="1"/>
  <c r="M73" i="1"/>
  <c r="Q73" i="1"/>
  <c r="R79" i="4"/>
  <c r="M78" i="4"/>
  <c r="S78" i="4"/>
  <c r="T78" i="4"/>
  <c r="K77" i="2"/>
  <c r="L77" i="2"/>
  <c r="M77" i="2"/>
  <c r="P77" i="2"/>
  <c r="H78" i="2"/>
  <c r="Q77" i="2"/>
  <c r="P73" i="1"/>
  <c r="H74" i="1"/>
  <c r="N73" i="1"/>
  <c r="S73" i="1"/>
  <c r="T73" i="1"/>
  <c r="R74" i="1"/>
  <c r="P78" i="4"/>
  <c r="H79" i="4"/>
  <c r="N78" i="4"/>
  <c r="S77" i="2"/>
  <c r="T77" i="2"/>
  <c r="R78" i="2"/>
  <c r="N77" i="2"/>
  <c r="F74" i="1"/>
  <c r="G74" i="1"/>
  <c r="O74" i="1"/>
  <c r="F79" i="4"/>
  <c r="G79" i="4"/>
  <c r="O79" i="4"/>
  <c r="F78" i="2"/>
  <c r="G78" i="2"/>
  <c r="O78" i="2"/>
  <c r="K74" i="1"/>
  <c r="L74" i="1"/>
  <c r="R75" i="1"/>
  <c r="Q74" i="1"/>
  <c r="K79" i="4"/>
  <c r="L79" i="4"/>
  <c r="Q79" i="4"/>
  <c r="K78" i="2"/>
  <c r="L78" i="2"/>
  <c r="Q78" i="2"/>
  <c r="M74" i="1"/>
  <c r="M79" i="4"/>
  <c r="P79" i="4"/>
  <c r="H80" i="4"/>
  <c r="S79" i="4"/>
  <c r="T79" i="4"/>
  <c r="R80" i="4"/>
  <c r="R79" i="2"/>
  <c r="M78" i="2"/>
  <c r="S78" i="2"/>
  <c r="T78" i="2"/>
  <c r="S74" i="1"/>
  <c r="T74" i="1"/>
  <c r="P74" i="1"/>
  <c r="H75" i="1"/>
  <c r="N74" i="1"/>
  <c r="N79" i="4"/>
  <c r="F80" i="4"/>
  <c r="G80" i="4"/>
  <c r="O80" i="4"/>
  <c r="P78" i="2"/>
  <c r="H79" i="2"/>
  <c r="N78" i="2"/>
  <c r="F75" i="1"/>
  <c r="G75" i="1"/>
  <c r="O75" i="1"/>
  <c r="K80" i="4"/>
  <c r="L80" i="4"/>
  <c r="Q80" i="4"/>
  <c r="F79" i="2"/>
  <c r="G79" i="2"/>
  <c r="O79" i="2"/>
  <c r="K75" i="1"/>
  <c r="L75" i="1"/>
  <c r="R76" i="1"/>
  <c r="Q75" i="1"/>
  <c r="M80" i="4"/>
  <c r="P80" i="4"/>
  <c r="H81" i="4"/>
  <c r="S80" i="4"/>
  <c r="T80" i="4"/>
  <c r="R81" i="4"/>
  <c r="Q79" i="2"/>
  <c r="K79" i="2"/>
  <c r="L79" i="2"/>
  <c r="M75" i="1"/>
  <c r="N80" i="4"/>
  <c r="F81" i="4"/>
  <c r="G81" i="4"/>
  <c r="O81" i="4"/>
  <c r="R80" i="2"/>
  <c r="M79" i="2"/>
  <c r="S79" i="2"/>
  <c r="T79" i="2"/>
  <c r="S75" i="1"/>
  <c r="T75" i="1"/>
  <c r="P75" i="1"/>
  <c r="H76" i="1"/>
  <c r="N75" i="1"/>
  <c r="Q81" i="4"/>
  <c r="K81" i="4"/>
  <c r="L81" i="4"/>
  <c r="P79" i="2"/>
  <c r="H80" i="2"/>
  <c r="N79" i="2"/>
  <c r="F76" i="1"/>
  <c r="G76" i="1"/>
  <c r="O76" i="1"/>
  <c r="M81" i="4"/>
  <c r="P81" i="4"/>
  <c r="H82" i="4"/>
  <c r="S81" i="4"/>
  <c r="T81" i="4"/>
  <c r="R82" i="4"/>
  <c r="F80" i="2"/>
  <c r="G80" i="2"/>
  <c r="O80" i="2"/>
  <c r="K76" i="1"/>
  <c r="L76" i="1"/>
  <c r="R77" i="1"/>
  <c r="Q76" i="1"/>
  <c r="N81" i="4"/>
  <c r="F82" i="4"/>
  <c r="Q80" i="2"/>
  <c r="K80" i="2"/>
  <c r="L80" i="2"/>
  <c r="M76" i="1"/>
  <c r="G82" i="4"/>
  <c r="O82" i="4"/>
  <c r="K82" i="4"/>
  <c r="L82" i="4"/>
  <c r="R81" i="2"/>
  <c r="M80" i="2"/>
  <c r="S76" i="1"/>
  <c r="T76" i="1"/>
  <c r="P76" i="1"/>
  <c r="H77" i="1"/>
  <c r="N76" i="1"/>
  <c r="M82" i="4"/>
  <c r="P82" i="4"/>
  <c r="H83" i="4"/>
  <c r="Q82" i="4"/>
  <c r="S82" i="4"/>
  <c r="T82" i="4"/>
  <c r="R83" i="4"/>
  <c r="P80" i="2"/>
  <c r="H81" i="2"/>
  <c r="N80" i="2"/>
  <c r="S80" i="2"/>
  <c r="T80" i="2"/>
  <c r="F77" i="1"/>
  <c r="G77" i="1"/>
  <c r="O77" i="1"/>
  <c r="N82" i="4"/>
  <c r="F83" i="4"/>
  <c r="F81" i="2"/>
  <c r="G81" i="2"/>
  <c r="O81" i="2"/>
  <c r="K77" i="1"/>
  <c r="L77" i="1"/>
  <c r="M77" i="1"/>
  <c r="Q77" i="1"/>
  <c r="G83" i="4"/>
  <c r="O83" i="4"/>
  <c r="K83" i="4"/>
  <c r="L83" i="4"/>
  <c r="K81" i="2"/>
  <c r="L81" i="2"/>
  <c r="Q81" i="2"/>
  <c r="P77" i="1"/>
  <c r="H78" i="1"/>
  <c r="N77" i="1"/>
  <c r="S77" i="1"/>
  <c r="T77" i="1"/>
  <c r="R78" i="1"/>
  <c r="Q83" i="4"/>
  <c r="M83" i="4"/>
  <c r="P83" i="4"/>
  <c r="H84" i="4"/>
  <c r="S83" i="4"/>
  <c r="T83" i="4"/>
  <c r="R84" i="4"/>
  <c r="R82" i="2"/>
  <c r="M81" i="2"/>
  <c r="S81" i="2"/>
  <c r="T81" i="2"/>
  <c r="F78" i="1"/>
  <c r="G78" i="1"/>
  <c r="O78" i="1"/>
  <c r="N83" i="4"/>
  <c r="F84" i="4"/>
  <c r="P81" i="2"/>
  <c r="H82" i="2"/>
  <c r="N81" i="2"/>
  <c r="K78" i="1"/>
  <c r="L78" i="1"/>
  <c r="M78" i="1"/>
  <c r="Q78" i="1"/>
  <c r="G84" i="4"/>
  <c r="O84" i="4"/>
  <c r="K84" i="4"/>
  <c r="L84" i="4"/>
  <c r="F82" i="2"/>
  <c r="G82" i="2"/>
  <c r="O82" i="2"/>
  <c r="P78" i="1"/>
  <c r="H79" i="1"/>
  <c r="N78" i="1"/>
  <c r="S78" i="1"/>
  <c r="T78" i="1"/>
  <c r="R79" i="1"/>
  <c r="Q84" i="4"/>
  <c r="M84" i="4"/>
  <c r="P84" i="4"/>
  <c r="H85" i="4"/>
  <c r="S84" i="4"/>
  <c r="T84" i="4"/>
  <c r="R85" i="4"/>
  <c r="K82" i="2"/>
  <c r="L82" i="2"/>
  <c r="M82" i="2"/>
  <c r="P82" i="2"/>
  <c r="H83" i="2"/>
  <c r="Q82" i="2"/>
  <c r="F79" i="1"/>
  <c r="G79" i="1"/>
  <c r="O79" i="1"/>
  <c r="N84" i="4"/>
  <c r="F85" i="4"/>
  <c r="S82" i="2"/>
  <c r="T82" i="2"/>
  <c r="R83" i="2"/>
  <c r="N82" i="2"/>
  <c r="K79" i="1"/>
  <c r="L79" i="1"/>
  <c r="R80" i="1"/>
  <c r="Q79" i="1"/>
  <c r="G85" i="4"/>
  <c r="O85" i="4"/>
  <c r="K85" i="4"/>
  <c r="L85" i="4"/>
  <c r="F83" i="2"/>
  <c r="G83" i="2"/>
  <c r="O83" i="2"/>
  <c r="M79" i="1"/>
  <c r="Q85" i="4"/>
  <c r="M85" i="4"/>
  <c r="P85" i="4"/>
  <c r="H86" i="4"/>
  <c r="S85" i="4"/>
  <c r="T85" i="4"/>
  <c r="R86" i="4"/>
  <c r="Q83" i="2"/>
  <c r="K83" i="2"/>
  <c r="L83" i="2"/>
  <c r="S79" i="1"/>
  <c r="T79" i="1"/>
  <c r="P79" i="1"/>
  <c r="H80" i="1"/>
  <c r="N79" i="1"/>
  <c r="N85" i="4"/>
  <c r="F86" i="4"/>
  <c r="R84" i="2"/>
  <c r="M83" i="2"/>
  <c r="S83" i="2"/>
  <c r="T83" i="2"/>
  <c r="F80" i="1"/>
  <c r="G80" i="1"/>
  <c r="O80" i="1"/>
  <c r="G86" i="4"/>
  <c r="O86" i="4"/>
  <c r="K86" i="4"/>
  <c r="L86" i="4"/>
  <c r="P83" i="2"/>
  <c r="H84" i="2"/>
  <c r="N83" i="2"/>
  <c r="K80" i="1"/>
  <c r="L80" i="1"/>
  <c r="M80" i="1"/>
  <c r="Q80" i="1"/>
  <c r="Q86" i="4"/>
  <c r="M86" i="4"/>
  <c r="S86" i="4"/>
  <c r="T86" i="4"/>
  <c r="R87" i="4"/>
  <c r="F84" i="2"/>
  <c r="G84" i="2"/>
  <c r="O84" i="2"/>
  <c r="P80" i="1"/>
  <c r="H81" i="1"/>
  <c r="N80" i="1"/>
  <c r="S80" i="1"/>
  <c r="T80" i="1"/>
  <c r="R81" i="1"/>
  <c r="P86" i="4"/>
  <c r="H87" i="4"/>
  <c r="N86" i="4"/>
  <c r="Q84" i="2"/>
  <c r="K84" i="2"/>
  <c r="L84" i="2"/>
  <c r="F81" i="1"/>
  <c r="G81" i="1"/>
  <c r="O81" i="1"/>
  <c r="F87" i="4"/>
  <c r="G87" i="4"/>
  <c r="O87" i="4"/>
  <c r="R85" i="2"/>
  <c r="M84" i="2"/>
  <c r="S84" i="2"/>
  <c r="T84" i="2"/>
  <c r="K81" i="1"/>
  <c r="L81" i="1"/>
  <c r="R82" i="1"/>
  <c r="Q81" i="1"/>
  <c r="K87" i="4"/>
  <c r="L87" i="4"/>
  <c r="Q87" i="4"/>
  <c r="P84" i="2"/>
  <c r="H85" i="2"/>
  <c r="N84" i="2"/>
  <c r="M81" i="1"/>
  <c r="M87" i="4"/>
  <c r="P87" i="4"/>
  <c r="H88" i="4"/>
  <c r="S87" i="4"/>
  <c r="T87" i="4"/>
  <c r="R88" i="4"/>
  <c r="F85" i="2"/>
  <c r="G85" i="2"/>
  <c r="O85" i="2"/>
  <c r="S81" i="1"/>
  <c r="T81" i="1"/>
  <c r="P81" i="1"/>
  <c r="H82" i="1"/>
  <c r="N81" i="1"/>
  <c r="N87" i="4"/>
  <c r="F88" i="4"/>
  <c r="K85" i="2"/>
  <c r="L85" i="2"/>
  <c r="M85" i="2"/>
  <c r="Q85" i="2"/>
  <c r="F82" i="1"/>
  <c r="G82" i="1"/>
  <c r="O82" i="1"/>
  <c r="G88" i="4"/>
  <c r="O88" i="4"/>
  <c r="K88" i="4"/>
  <c r="L88" i="4"/>
  <c r="Q88" i="4"/>
  <c r="P85" i="2"/>
  <c r="H86" i="2"/>
  <c r="N85" i="2"/>
  <c r="S85" i="2"/>
  <c r="T85" i="2"/>
  <c r="R86" i="2"/>
  <c r="K82" i="1"/>
  <c r="L82" i="1"/>
  <c r="M82" i="1"/>
  <c r="Q82" i="1"/>
  <c r="M88" i="4"/>
  <c r="S88" i="4"/>
  <c r="T88" i="4"/>
  <c r="R89" i="4"/>
  <c r="F86" i="2"/>
  <c r="K86" i="2"/>
  <c r="L86" i="2"/>
  <c r="G86" i="2"/>
  <c r="O86" i="2"/>
  <c r="P82" i="1"/>
  <c r="H83" i="1"/>
  <c r="N82" i="1"/>
  <c r="S82" i="1"/>
  <c r="T82" i="1"/>
  <c r="R83" i="1"/>
  <c r="P88" i="4"/>
  <c r="H89" i="4"/>
  <c r="N88" i="4"/>
  <c r="R87" i="2"/>
  <c r="Q86" i="2"/>
  <c r="M86" i="2"/>
  <c r="N86" i="2"/>
  <c r="F83" i="1"/>
  <c r="G83" i="1"/>
  <c r="O83" i="1"/>
  <c r="F89" i="4"/>
  <c r="G89" i="4"/>
  <c r="O89" i="4"/>
  <c r="S86" i="2"/>
  <c r="T86" i="2"/>
  <c r="P86" i="2"/>
  <c r="H87" i="2"/>
  <c r="K83" i="1"/>
  <c r="L83" i="1"/>
  <c r="R84" i="1"/>
  <c r="Q83" i="1"/>
  <c r="Q89" i="4"/>
  <c r="K89" i="4"/>
  <c r="L89" i="4"/>
  <c r="G87" i="2"/>
  <c r="O87" i="2"/>
  <c r="F87" i="2"/>
  <c r="K87" i="2"/>
  <c r="L87" i="2"/>
  <c r="M83" i="1"/>
  <c r="M89" i="4"/>
  <c r="S89" i="4"/>
  <c r="T89" i="4"/>
  <c r="R90" i="4"/>
  <c r="Q87" i="2"/>
  <c r="R88" i="2"/>
  <c r="M87" i="2"/>
  <c r="S87" i="2"/>
  <c r="T87" i="2"/>
  <c r="S83" i="1"/>
  <c r="T83" i="1"/>
  <c r="P83" i="1"/>
  <c r="H84" i="1"/>
  <c r="N83" i="1"/>
  <c r="P89" i="4"/>
  <c r="H90" i="4"/>
  <c r="N89" i="4"/>
  <c r="P87" i="2"/>
  <c r="H88" i="2"/>
  <c r="N87" i="2"/>
  <c r="F84" i="1"/>
  <c r="G84" i="1"/>
  <c r="O84" i="1"/>
  <c r="F90" i="4"/>
  <c r="G90" i="4"/>
  <c r="O90" i="4"/>
  <c r="F88" i="2"/>
  <c r="G88" i="2"/>
  <c r="O88" i="2"/>
  <c r="K84" i="1"/>
  <c r="L84" i="1"/>
  <c r="R85" i="1"/>
  <c r="Q84" i="1"/>
  <c r="Q90" i="4"/>
  <c r="K90" i="4"/>
  <c r="L90" i="4"/>
  <c r="Q88" i="2"/>
  <c r="K88" i="2"/>
  <c r="L88" i="2"/>
  <c r="M84" i="1"/>
  <c r="M90" i="4"/>
  <c r="P90" i="4"/>
  <c r="H91" i="4"/>
  <c r="S90" i="4"/>
  <c r="T90" i="4"/>
  <c r="R91" i="4"/>
  <c r="R89" i="2"/>
  <c r="M88" i="2"/>
  <c r="S88" i="2"/>
  <c r="T88" i="2"/>
  <c r="S84" i="1"/>
  <c r="T84" i="1"/>
  <c r="P84" i="1"/>
  <c r="H85" i="1"/>
  <c r="N84" i="1"/>
  <c r="N90" i="4"/>
  <c r="F91" i="4"/>
  <c r="G91" i="4"/>
  <c r="O91" i="4"/>
  <c r="P88" i="2"/>
  <c r="H89" i="2"/>
  <c r="N88" i="2"/>
  <c r="F85" i="1"/>
  <c r="G85" i="1"/>
  <c r="O85" i="1"/>
  <c r="K91" i="4"/>
  <c r="L91" i="4"/>
  <c r="Q91" i="4"/>
  <c r="F89" i="2"/>
  <c r="G89" i="2"/>
  <c r="O89" i="2"/>
  <c r="K85" i="1"/>
  <c r="L85" i="1"/>
  <c r="M85" i="1"/>
  <c r="Q85" i="1"/>
  <c r="M91" i="4"/>
  <c r="P91" i="4"/>
  <c r="H92" i="4"/>
  <c r="S91" i="4"/>
  <c r="T91" i="4"/>
  <c r="R92" i="4"/>
  <c r="K89" i="2"/>
  <c r="L89" i="2"/>
  <c r="M89" i="2"/>
  <c r="P89" i="2"/>
  <c r="H90" i="2"/>
  <c r="Q89" i="2"/>
  <c r="P85" i="1"/>
  <c r="H86" i="1"/>
  <c r="N85" i="1"/>
  <c r="S85" i="1"/>
  <c r="T85" i="1"/>
  <c r="R86" i="1"/>
  <c r="N91" i="4"/>
  <c r="G92" i="4"/>
  <c r="O92" i="4"/>
  <c r="S89" i="2"/>
  <c r="T89" i="2"/>
  <c r="R90" i="2"/>
  <c r="N89" i="2"/>
  <c r="F86" i="1"/>
  <c r="G86" i="1"/>
  <c r="O86" i="1"/>
  <c r="F92" i="4"/>
  <c r="K92" i="4"/>
  <c r="L92" i="4"/>
  <c r="F90" i="2"/>
  <c r="G90" i="2"/>
  <c r="O90" i="2"/>
  <c r="K86" i="1"/>
  <c r="L86" i="1"/>
  <c r="R87" i="1"/>
  <c r="Q86" i="1"/>
  <c r="Q92" i="4"/>
  <c r="M92" i="4"/>
  <c r="P92" i="4"/>
  <c r="H93" i="4"/>
  <c r="R93" i="4"/>
  <c r="K90" i="2"/>
  <c r="L90" i="2"/>
  <c r="M90" i="2"/>
  <c r="Q90" i="2"/>
  <c r="M86" i="1"/>
  <c r="S92" i="4"/>
  <c r="T92" i="4"/>
  <c r="N92" i="4"/>
  <c r="G93" i="4"/>
  <c r="O93" i="4"/>
  <c r="F93" i="4"/>
  <c r="P90" i="2"/>
  <c r="H91" i="2"/>
  <c r="N90" i="2"/>
  <c r="S90" i="2"/>
  <c r="T90" i="2"/>
  <c r="R91" i="2"/>
  <c r="S86" i="1"/>
  <c r="T86" i="1"/>
  <c r="P86" i="1"/>
  <c r="H87" i="1"/>
  <c r="N86" i="1"/>
  <c r="Q93" i="4"/>
  <c r="K93" i="4"/>
  <c r="L93" i="4"/>
  <c r="F91" i="2"/>
  <c r="K91" i="2"/>
  <c r="L91" i="2"/>
  <c r="M91" i="2"/>
  <c r="N91" i="2"/>
  <c r="G91" i="2"/>
  <c r="O91" i="2"/>
  <c r="F87" i="1"/>
  <c r="G87" i="1"/>
  <c r="O87" i="1"/>
  <c r="M93" i="4"/>
  <c r="P93" i="4"/>
  <c r="H94" i="4"/>
  <c r="S93" i="4"/>
  <c r="T93" i="4"/>
  <c r="R94" i="4"/>
  <c r="S91" i="2"/>
  <c r="T91" i="2"/>
  <c r="P91" i="2"/>
  <c r="H92" i="2"/>
  <c r="R92" i="2"/>
  <c r="Q91" i="2"/>
  <c r="K87" i="1"/>
  <c r="L87" i="1"/>
  <c r="R88" i="1"/>
  <c r="Q87" i="1"/>
  <c r="N93" i="4"/>
  <c r="F94" i="4"/>
  <c r="G94" i="4"/>
  <c r="O94" i="4"/>
  <c r="G92" i="2"/>
  <c r="O92" i="2"/>
  <c r="F92" i="2"/>
  <c r="K92" i="2"/>
  <c r="L92" i="2"/>
  <c r="M92" i="2"/>
  <c r="P92" i="2"/>
  <c r="H93" i="2"/>
  <c r="M87" i="1"/>
  <c r="K94" i="4"/>
  <c r="L94" i="4"/>
  <c r="Q94" i="4"/>
  <c r="S92" i="2"/>
  <c r="T92" i="2"/>
  <c r="N92" i="2"/>
  <c r="F93" i="2"/>
  <c r="Q92" i="2"/>
  <c r="R93" i="2"/>
  <c r="S87" i="1"/>
  <c r="T87" i="1"/>
  <c r="P87" i="1"/>
  <c r="H88" i="1"/>
  <c r="N87" i="1"/>
  <c r="M94" i="4"/>
  <c r="P94" i="4"/>
  <c r="H95" i="4"/>
  <c r="R95" i="4"/>
  <c r="G93" i="2"/>
  <c r="O93" i="2"/>
  <c r="K93" i="2"/>
  <c r="L93" i="2"/>
  <c r="M93" i="2"/>
  <c r="F88" i="1"/>
  <c r="G88" i="1"/>
  <c r="O88" i="1"/>
  <c r="S94" i="4"/>
  <c r="T94" i="4"/>
  <c r="N94" i="4"/>
  <c r="G95" i="4"/>
  <c r="O95" i="4"/>
  <c r="Q93" i="2"/>
  <c r="P93" i="2"/>
  <c r="H94" i="2"/>
  <c r="N93" i="2"/>
  <c r="S93" i="2"/>
  <c r="T93" i="2"/>
  <c r="R94" i="2"/>
  <c r="K88" i="1"/>
  <c r="L88" i="1"/>
  <c r="R89" i="1"/>
  <c r="Q88" i="1"/>
  <c r="F95" i="4"/>
  <c r="K95" i="4"/>
  <c r="L95" i="4"/>
  <c r="Q95" i="4"/>
  <c r="F94" i="2"/>
  <c r="G94" i="2"/>
  <c r="O94" i="2"/>
  <c r="M88" i="1"/>
  <c r="M95" i="4"/>
  <c r="P95" i="4"/>
  <c r="H96" i="4"/>
  <c r="S95" i="4"/>
  <c r="T95" i="4"/>
  <c r="R96" i="4"/>
  <c r="Q94" i="2"/>
  <c r="K94" i="2"/>
  <c r="L94" i="2"/>
  <c r="M94" i="2"/>
  <c r="S88" i="1"/>
  <c r="T88" i="1"/>
  <c r="P88" i="1"/>
  <c r="H89" i="1"/>
  <c r="N88" i="1"/>
  <c r="N95" i="4"/>
  <c r="F96" i="4"/>
  <c r="R95" i="2"/>
  <c r="P94" i="2"/>
  <c r="H95" i="2"/>
  <c r="N94" i="2"/>
  <c r="S94" i="2"/>
  <c r="T94" i="2"/>
  <c r="F89" i="1"/>
  <c r="G89" i="1"/>
  <c r="O89" i="1"/>
  <c r="G96" i="4"/>
  <c r="O96" i="4"/>
  <c r="K96" i="4"/>
  <c r="L96" i="4"/>
  <c r="Q96" i="4"/>
  <c r="F95" i="2"/>
  <c r="G95" i="2"/>
  <c r="O95" i="2"/>
  <c r="K89" i="1"/>
  <c r="L89" i="1"/>
  <c r="R90" i="1"/>
  <c r="Q89" i="1"/>
  <c r="M96" i="4"/>
  <c r="P96" i="4"/>
  <c r="H97" i="4"/>
  <c r="S96" i="4"/>
  <c r="T96" i="4"/>
  <c r="R97" i="4"/>
  <c r="K95" i="2"/>
  <c r="L95" i="2"/>
  <c r="Q95" i="2"/>
  <c r="M89" i="1"/>
  <c r="N96" i="4"/>
  <c r="F97" i="4"/>
  <c r="R96" i="2"/>
  <c r="M95" i="2"/>
  <c r="S95" i="2"/>
  <c r="T95" i="2"/>
  <c r="S89" i="1"/>
  <c r="T89" i="1"/>
  <c r="P89" i="1"/>
  <c r="H90" i="1"/>
  <c r="N89" i="1"/>
  <c r="G97" i="4"/>
  <c r="O97" i="4"/>
  <c r="K97" i="4"/>
  <c r="L97" i="4"/>
  <c r="P95" i="2"/>
  <c r="H96" i="2"/>
  <c r="N95" i="2"/>
  <c r="F90" i="1"/>
  <c r="G90" i="1"/>
  <c r="O90" i="1"/>
  <c r="Q97" i="4"/>
  <c r="M97" i="4"/>
  <c r="P97" i="4"/>
  <c r="H98" i="4"/>
  <c r="S97" i="4"/>
  <c r="T97" i="4"/>
  <c r="R98" i="4"/>
  <c r="F96" i="2"/>
  <c r="G96" i="2"/>
  <c r="O96" i="2"/>
  <c r="K90" i="1"/>
  <c r="L90" i="1"/>
  <c r="R91" i="1"/>
  <c r="Q90" i="1"/>
  <c r="N97" i="4"/>
  <c r="F98" i="4"/>
  <c r="K96" i="2"/>
  <c r="L96" i="2"/>
  <c r="M96" i="2"/>
  <c r="Q96" i="2"/>
  <c r="M90" i="1"/>
  <c r="G98" i="4"/>
  <c r="O98" i="4"/>
  <c r="K98" i="4"/>
  <c r="L98" i="4"/>
  <c r="P96" i="2"/>
  <c r="H97" i="2"/>
  <c r="N96" i="2"/>
  <c r="S96" i="2"/>
  <c r="T96" i="2"/>
  <c r="R97" i="2"/>
  <c r="S90" i="1"/>
  <c r="T90" i="1"/>
  <c r="P90" i="1"/>
  <c r="H91" i="1"/>
  <c r="N90" i="1"/>
  <c r="Q98" i="4"/>
  <c r="M98" i="4"/>
  <c r="S98" i="4"/>
  <c r="T98" i="4"/>
  <c r="R99" i="4"/>
  <c r="F97" i="2"/>
  <c r="G97" i="2"/>
  <c r="O97" i="2"/>
  <c r="F91" i="1"/>
  <c r="G91" i="1"/>
  <c r="O91" i="1"/>
  <c r="P98" i="4"/>
  <c r="H99" i="4"/>
  <c r="N98" i="4"/>
  <c r="Q97" i="2"/>
  <c r="K97" i="2"/>
  <c r="L97" i="2"/>
  <c r="M97" i="2"/>
  <c r="K91" i="1"/>
  <c r="L91" i="1"/>
  <c r="M91" i="1"/>
  <c r="Q91" i="1"/>
  <c r="F99" i="4"/>
  <c r="G99" i="4"/>
  <c r="O99" i="4"/>
  <c r="P97" i="2"/>
  <c r="H98" i="2"/>
  <c r="N97" i="2"/>
  <c r="S97" i="2"/>
  <c r="T97" i="2"/>
  <c r="R98" i="2"/>
  <c r="P91" i="1"/>
  <c r="H92" i="1"/>
  <c r="N91" i="1"/>
  <c r="S91" i="1"/>
  <c r="T91" i="1"/>
  <c r="R92" i="1"/>
  <c r="K99" i="4"/>
  <c r="L99" i="4"/>
  <c r="Q99" i="4"/>
  <c r="F98" i="2"/>
  <c r="G98" i="2"/>
  <c r="O98" i="2"/>
  <c r="F92" i="1"/>
  <c r="G92" i="1"/>
  <c r="O92" i="1"/>
  <c r="M99" i="4"/>
  <c r="P99" i="4"/>
  <c r="H100" i="4"/>
  <c r="N99" i="4"/>
  <c r="S99" i="4"/>
  <c r="T99" i="4"/>
  <c r="R100" i="4"/>
  <c r="Q98" i="2"/>
  <c r="K98" i="2"/>
  <c r="L98" i="2"/>
  <c r="M98" i="2"/>
  <c r="K92" i="1"/>
  <c r="L92" i="1"/>
  <c r="R93" i="1"/>
  <c r="Q92" i="1"/>
  <c r="F100" i="4"/>
  <c r="G100" i="4"/>
  <c r="O100" i="4"/>
  <c r="P98" i="2"/>
  <c r="H99" i="2"/>
  <c r="N98" i="2"/>
  <c r="S98" i="2"/>
  <c r="T98" i="2"/>
  <c r="R99" i="2"/>
  <c r="M92" i="1"/>
  <c r="Q100" i="4"/>
  <c r="K100" i="4"/>
  <c r="L100" i="4"/>
  <c r="F99" i="2"/>
  <c r="G99" i="2"/>
  <c r="O99" i="2"/>
  <c r="S92" i="1"/>
  <c r="T92" i="1"/>
  <c r="P92" i="1"/>
  <c r="H93" i="1"/>
  <c r="N92" i="1"/>
  <c r="M100" i="4"/>
  <c r="P100" i="4"/>
  <c r="H101" i="4"/>
  <c r="S100" i="4"/>
  <c r="T100" i="4"/>
  <c r="R101" i="4"/>
  <c r="Q99" i="2"/>
  <c r="K99" i="2"/>
  <c r="L99" i="2"/>
  <c r="M99" i="2"/>
  <c r="F93" i="1"/>
  <c r="G93" i="1"/>
  <c r="O93" i="1"/>
  <c r="N100" i="4"/>
  <c r="F101" i="4"/>
  <c r="P99" i="2"/>
  <c r="H100" i="2"/>
  <c r="N99" i="2"/>
  <c r="S99" i="2"/>
  <c r="T99" i="2"/>
  <c r="R100" i="2"/>
  <c r="K93" i="1"/>
  <c r="L93" i="1"/>
  <c r="R94" i="1"/>
  <c r="Q93" i="1"/>
  <c r="G101" i="4"/>
  <c r="O101" i="4"/>
  <c r="Q101" i="4"/>
  <c r="K101" i="4"/>
  <c r="L101" i="4"/>
  <c r="F100" i="2"/>
  <c r="G100" i="2"/>
  <c r="O100" i="2"/>
  <c r="M93" i="1"/>
  <c r="M101" i="4"/>
  <c r="S101" i="4"/>
  <c r="T101" i="4"/>
  <c r="R102" i="4"/>
  <c r="K100" i="2"/>
  <c r="L100" i="2"/>
  <c r="Q100" i="2"/>
  <c r="S93" i="1"/>
  <c r="T93" i="1"/>
  <c r="P93" i="1"/>
  <c r="H94" i="1"/>
  <c r="N93" i="1"/>
  <c r="P101" i="4"/>
  <c r="H102" i="4"/>
  <c r="N101" i="4"/>
  <c r="R101" i="2"/>
  <c r="M100" i="2"/>
  <c r="S100" i="2"/>
  <c r="T100" i="2"/>
  <c r="F94" i="1"/>
  <c r="G94" i="1"/>
  <c r="O94" i="1"/>
  <c r="F102" i="4"/>
  <c r="G102" i="4"/>
  <c r="O102" i="4"/>
  <c r="P100" i="2"/>
  <c r="H101" i="2"/>
  <c r="N100" i="2"/>
  <c r="K94" i="1"/>
  <c r="L94" i="1"/>
  <c r="M94" i="1"/>
  <c r="Q94" i="1"/>
  <c r="K102" i="4"/>
  <c r="L102" i="4"/>
  <c r="Q102" i="4"/>
  <c r="F101" i="2"/>
  <c r="G101" i="2"/>
  <c r="O101" i="2"/>
  <c r="P94" i="1"/>
  <c r="H95" i="1"/>
  <c r="N94" i="1"/>
  <c r="S94" i="1"/>
  <c r="T94" i="1"/>
  <c r="R95" i="1"/>
  <c r="M102" i="4"/>
  <c r="P102" i="4"/>
  <c r="H103" i="4"/>
  <c r="S102" i="4"/>
  <c r="T102" i="4"/>
  <c r="R103" i="4"/>
  <c r="K101" i="2"/>
  <c r="L101" i="2"/>
  <c r="M101" i="2"/>
  <c r="Q101" i="2"/>
  <c r="F95" i="1"/>
  <c r="G95" i="1"/>
  <c r="O95" i="1"/>
  <c r="N102" i="4"/>
  <c r="F103" i="4"/>
  <c r="G103" i="4"/>
  <c r="O103" i="4"/>
  <c r="P101" i="2"/>
  <c r="H102" i="2"/>
  <c r="N101" i="2"/>
  <c r="S101" i="2"/>
  <c r="T101" i="2"/>
  <c r="R102" i="2"/>
  <c r="K95" i="1"/>
  <c r="L95" i="1"/>
  <c r="R96" i="1"/>
  <c r="Q95" i="1"/>
  <c r="K103" i="4"/>
  <c r="L103" i="4"/>
  <c r="Q103" i="4"/>
  <c r="F102" i="2"/>
  <c r="G102" i="2"/>
  <c r="O102" i="2"/>
  <c r="M95" i="1"/>
  <c r="M103" i="4"/>
  <c r="N103" i="4"/>
  <c r="S103" i="4"/>
  <c r="T103" i="4"/>
  <c r="R104" i="4"/>
  <c r="Q102" i="2"/>
  <c r="K102" i="2"/>
  <c r="L102" i="2"/>
  <c r="M102" i="2"/>
  <c r="S95" i="1"/>
  <c r="T95" i="1"/>
  <c r="P95" i="1"/>
  <c r="H96" i="1"/>
  <c r="N95" i="1"/>
  <c r="P103" i="4"/>
  <c r="H104" i="4"/>
  <c r="F104" i="4"/>
  <c r="G104" i="4"/>
  <c r="O104" i="4"/>
  <c r="P102" i="2"/>
  <c r="H103" i="2"/>
  <c r="N102" i="2"/>
  <c r="S102" i="2"/>
  <c r="T102" i="2"/>
  <c r="R103" i="2"/>
  <c r="F96" i="1"/>
  <c r="G96" i="1"/>
  <c r="O96" i="1"/>
  <c r="K104" i="4"/>
  <c r="L104" i="4"/>
  <c r="Q104" i="4"/>
  <c r="F103" i="2"/>
  <c r="G103" i="2"/>
  <c r="O103" i="2"/>
  <c r="K96" i="1"/>
  <c r="L96" i="1"/>
  <c r="M96" i="1"/>
  <c r="P96" i="1"/>
  <c r="H97" i="1"/>
  <c r="Q96" i="1"/>
  <c r="M104" i="4"/>
  <c r="S104" i="4"/>
  <c r="T104" i="4"/>
  <c r="R105" i="4"/>
  <c r="Q103" i="2"/>
  <c r="K103" i="2"/>
  <c r="L103" i="2"/>
  <c r="S96" i="1"/>
  <c r="T96" i="1"/>
  <c r="R97" i="1"/>
  <c r="N96" i="1"/>
  <c r="P104" i="4"/>
  <c r="H105" i="4"/>
  <c r="N104" i="4"/>
  <c r="R104" i="2"/>
  <c r="M103" i="2"/>
  <c r="S103" i="2"/>
  <c r="T103" i="2"/>
  <c r="F97" i="1"/>
  <c r="G97" i="1"/>
  <c r="O97" i="1"/>
  <c r="F105" i="4"/>
  <c r="G105" i="4"/>
  <c r="O105" i="4"/>
  <c r="P103" i="2"/>
  <c r="H104" i="2"/>
  <c r="N103" i="2"/>
  <c r="K97" i="1"/>
  <c r="L97" i="1"/>
  <c r="M97" i="1"/>
  <c r="Q97" i="1"/>
  <c r="Q105" i="4"/>
  <c r="K105" i="4"/>
  <c r="L105" i="4"/>
  <c r="F104" i="2"/>
  <c r="G104" i="2"/>
  <c r="O104" i="2"/>
  <c r="P97" i="1"/>
  <c r="H98" i="1"/>
  <c r="N97" i="1"/>
  <c r="S97" i="1"/>
  <c r="T97" i="1"/>
  <c r="R98" i="1"/>
  <c r="M105" i="4"/>
  <c r="P105" i="4"/>
  <c r="H106" i="4"/>
  <c r="S105" i="4"/>
  <c r="T105" i="4"/>
  <c r="R106" i="4"/>
  <c r="K104" i="2"/>
  <c r="L104" i="2"/>
  <c r="M104" i="2"/>
  <c r="Q104" i="2"/>
  <c r="F98" i="1"/>
  <c r="G98" i="1"/>
  <c r="O98" i="1"/>
  <c r="N105" i="4"/>
  <c r="G106" i="4"/>
  <c r="O106" i="4"/>
  <c r="P104" i="2"/>
  <c r="H105" i="2"/>
  <c r="N104" i="2"/>
  <c r="S104" i="2"/>
  <c r="T104" i="2"/>
  <c r="R105" i="2"/>
  <c r="K98" i="1"/>
  <c r="L98" i="1"/>
  <c r="R99" i="1"/>
  <c r="Q98" i="1"/>
  <c r="F106" i="4"/>
  <c r="K106" i="4"/>
  <c r="L106" i="4"/>
  <c r="F105" i="2"/>
  <c r="G105" i="2"/>
  <c r="O105" i="2"/>
  <c r="M98" i="1"/>
  <c r="Q106" i="4"/>
  <c r="M106" i="4"/>
  <c r="S106" i="4"/>
  <c r="T106" i="4"/>
  <c r="R107" i="4"/>
  <c r="K105" i="2"/>
  <c r="L105" i="2"/>
  <c r="M105" i="2"/>
  <c r="Q105" i="2"/>
  <c r="S98" i="1"/>
  <c r="T98" i="1"/>
  <c r="P98" i="1"/>
  <c r="H99" i="1"/>
  <c r="N98" i="1"/>
  <c r="P106" i="4"/>
  <c r="H107" i="4"/>
  <c r="N106" i="4"/>
  <c r="P105" i="2"/>
  <c r="H106" i="2"/>
  <c r="N105" i="2"/>
  <c r="S105" i="2"/>
  <c r="T105" i="2"/>
  <c r="R106" i="2"/>
  <c r="F99" i="1"/>
  <c r="G99" i="1"/>
  <c r="O99" i="1"/>
  <c r="F107" i="4"/>
  <c r="G107" i="4"/>
  <c r="O107" i="4"/>
  <c r="F106" i="2"/>
  <c r="G106" i="2"/>
  <c r="O106" i="2"/>
  <c r="K99" i="1"/>
  <c r="L99" i="1"/>
  <c r="R100" i="1"/>
  <c r="Q99" i="1"/>
  <c r="K107" i="4"/>
  <c r="L107" i="4"/>
  <c r="Q107" i="4"/>
  <c r="Q106" i="2"/>
  <c r="K106" i="2"/>
  <c r="L106" i="2"/>
  <c r="M99" i="1"/>
  <c r="N99" i="1"/>
  <c r="M107" i="4"/>
  <c r="N107" i="4"/>
  <c r="S107" i="4"/>
  <c r="T107" i="4"/>
  <c r="R108" i="4"/>
  <c r="R107" i="2"/>
  <c r="M106" i="2"/>
  <c r="S106" i="2"/>
  <c r="T106" i="2"/>
  <c r="S99" i="1"/>
  <c r="T99" i="1"/>
  <c r="P99" i="1"/>
  <c r="H100" i="1"/>
  <c r="P107" i="4"/>
  <c r="H108" i="4"/>
  <c r="G108" i="4"/>
  <c r="O108" i="4"/>
  <c r="P106" i="2"/>
  <c r="H107" i="2"/>
  <c r="N106" i="2"/>
  <c r="F100" i="1"/>
  <c r="K100" i="1"/>
  <c r="L100" i="1"/>
  <c r="R101" i="1"/>
  <c r="G100" i="1"/>
  <c r="O100" i="1"/>
  <c r="F108" i="4"/>
  <c r="Q108" i="4"/>
  <c r="F107" i="2"/>
  <c r="G107" i="2"/>
  <c r="O107" i="2"/>
  <c r="Q100" i="1"/>
  <c r="M100" i="1"/>
  <c r="P100" i="1"/>
  <c r="H101" i="1"/>
  <c r="K108" i="4"/>
  <c r="L108" i="4"/>
  <c r="Q107" i="2"/>
  <c r="K107" i="2"/>
  <c r="L107" i="2"/>
  <c r="M107" i="2"/>
  <c r="S100" i="1"/>
  <c r="T100" i="1"/>
  <c r="N100" i="1"/>
  <c r="F101" i="1"/>
  <c r="R109" i="4"/>
  <c r="M108" i="4"/>
  <c r="P107" i="2"/>
  <c r="H108" i="2"/>
  <c r="N107" i="2"/>
  <c r="S107" i="2"/>
  <c r="T107" i="2"/>
  <c r="R108" i="2"/>
  <c r="G101" i="1"/>
  <c r="O101" i="1"/>
  <c r="K101" i="1"/>
  <c r="L101" i="1"/>
  <c r="M101" i="1"/>
  <c r="P108" i="4"/>
  <c r="H109" i="4"/>
  <c r="N108" i="4"/>
  <c r="S108" i="4"/>
  <c r="T108" i="4"/>
  <c r="F108" i="2"/>
  <c r="G108" i="2"/>
  <c r="O108" i="2"/>
  <c r="Q101" i="1"/>
  <c r="P101" i="1"/>
  <c r="H102" i="1"/>
  <c r="N101" i="1"/>
  <c r="S101" i="1"/>
  <c r="T101" i="1"/>
  <c r="R102" i="1"/>
  <c r="F109" i="4"/>
  <c r="G109" i="4"/>
  <c r="O109" i="4"/>
  <c r="K108" i="2"/>
  <c r="L108" i="2"/>
  <c r="Q108" i="2"/>
  <c r="F102" i="1"/>
  <c r="G102" i="1"/>
  <c r="O102" i="1"/>
  <c r="K109" i="4"/>
  <c r="L109" i="4"/>
  <c r="Q109" i="4"/>
  <c r="R109" i="2"/>
  <c r="M108" i="2"/>
  <c r="S108" i="2"/>
  <c r="T108" i="2"/>
  <c r="K102" i="1"/>
  <c r="L102" i="1"/>
  <c r="M102" i="1"/>
  <c r="P102" i="1"/>
  <c r="H103" i="1"/>
  <c r="Q102" i="1"/>
  <c r="M109" i="4"/>
  <c r="S109" i="4"/>
  <c r="T109" i="4"/>
  <c r="R110" i="4"/>
  <c r="P108" i="2"/>
  <c r="H109" i="2"/>
  <c r="N108" i="2"/>
  <c r="S102" i="1"/>
  <c r="T102" i="1"/>
  <c r="R103" i="1"/>
  <c r="N102" i="1"/>
  <c r="P109" i="4"/>
  <c r="H110" i="4"/>
  <c r="N109" i="4"/>
  <c r="F109" i="2"/>
  <c r="G109" i="2"/>
  <c r="O109" i="2"/>
  <c r="F103" i="1"/>
  <c r="G103" i="1"/>
  <c r="O103" i="1"/>
  <c r="G110" i="4"/>
  <c r="O110" i="4"/>
  <c r="F110" i="4"/>
  <c r="K109" i="2"/>
  <c r="L109" i="2"/>
  <c r="M109" i="2"/>
  <c r="Q109" i="2"/>
  <c r="K103" i="1"/>
  <c r="L103" i="1"/>
  <c r="M103" i="1"/>
  <c r="Q103" i="1"/>
  <c r="Q110" i="4"/>
  <c r="K110" i="4"/>
  <c r="L110" i="4"/>
  <c r="P109" i="2"/>
  <c r="H110" i="2"/>
  <c r="N109" i="2"/>
  <c r="S109" i="2"/>
  <c r="T109" i="2"/>
  <c r="R110" i="2"/>
  <c r="P103" i="1"/>
  <c r="H104" i="1"/>
  <c r="N103" i="1"/>
  <c r="S103" i="1"/>
  <c r="T103" i="1"/>
  <c r="R104" i="1"/>
  <c r="M110" i="4"/>
  <c r="S110" i="4"/>
  <c r="T110" i="4"/>
  <c r="R111" i="4"/>
  <c r="F110" i="2"/>
  <c r="G110" i="2"/>
  <c r="O110" i="2"/>
  <c r="F104" i="1"/>
  <c r="G104" i="1"/>
  <c r="O104" i="1"/>
  <c r="P110" i="4"/>
  <c r="H111" i="4"/>
  <c r="N110" i="4"/>
  <c r="Q110" i="2"/>
  <c r="K110" i="2"/>
  <c r="L110" i="2"/>
  <c r="K104" i="1"/>
  <c r="L104" i="1"/>
  <c r="R105" i="1"/>
  <c r="Q104" i="1"/>
  <c r="F111" i="4"/>
  <c r="G111" i="4"/>
  <c r="O111" i="4"/>
  <c r="R111" i="2"/>
  <c r="M110" i="2"/>
  <c r="M104" i="1"/>
  <c r="K111" i="4"/>
  <c r="L111" i="4"/>
  <c r="Q111" i="4"/>
  <c r="P110" i="2"/>
  <c r="H111" i="2"/>
  <c r="N110" i="2"/>
  <c r="S110" i="2"/>
  <c r="T110" i="2"/>
  <c r="S104" i="1"/>
  <c r="T104" i="1"/>
  <c r="P104" i="1"/>
  <c r="H105" i="1"/>
  <c r="N104" i="1"/>
  <c r="M111" i="4"/>
  <c r="R112" i="4"/>
  <c r="S111" i="4"/>
  <c r="T111" i="4"/>
  <c r="F111" i="2"/>
  <c r="G111" i="2"/>
  <c r="O111" i="2"/>
  <c r="F105" i="1"/>
  <c r="G105" i="1"/>
  <c r="O105" i="1"/>
  <c r="P111" i="4"/>
  <c r="H112" i="4"/>
  <c r="N111" i="4"/>
  <c r="Q111" i="2"/>
  <c r="K111" i="2"/>
  <c r="L111" i="2"/>
  <c r="K105" i="1"/>
  <c r="L105" i="1"/>
  <c r="R106" i="1"/>
  <c r="Q105" i="1"/>
  <c r="F112" i="4"/>
  <c r="G112" i="4"/>
  <c r="O112" i="4"/>
  <c r="R112" i="2"/>
  <c r="M111" i="2"/>
  <c r="S111" i="2"/>
  <c r="T111" i="2"/>
  <c r="M105" i="1"/>
  <c r="Q112" i="4"/>
  <c r="K112" i="4"/>
  <c r="L112" i="4"/>
  <c r="P111" i="2"/>
  <c r="H112" i="2"/>
  <c r="N111" i="2"/>
  <c r="S105" i="1"/>
  <c r="T105" i="1"/>
  <c r="P105" i="1"/>
  <c r="H106" i="1"/>
  <c r="N105" i="1"/>
  <c r="M112" i="4"/>
  <c r="S112" i="4"/>
  <c r="T112" i="4"/>
  <c r="R113" i="4"/>
  <c r="F112" i="2"/>
  <c r="G112" i="2"/>
  <c r="O112" i="2"/>
  <c r="F106" i="1"/>
  <c r="G106" i="1"/>
  <c r="O106" i="1"/>
  <c r="P112" i="4"/>
  <c r="H113" i="4"/>
  <c r="N112" i="4"/>
  <c r="K112" i="2"/>
  <c r="L112" i="2"/>
  <c r="M112" i="2"/>
  <c r="Q112" i="2"/>
  <c r="K106" i="1"/>
  <c r="L106" i="1"/>
  <c r="M106" i="1"/>
  <c r="Q106" i="1"/>
  <c r="F113" i="4"/>
  <c r="G113" i="4"/>
  <c r="O113" i="4"/>
  <c r="P112" i="2"/>
  <c r="H113" i="2"/>
  <c r="N112" i="2"/>
  <c r="S112" i="2"/>
  <c r="T112" i="2"/>
  <c r="R113" i="2"/>
  <c r="P106" i="1"/>
  <c r="H107" i="1"/>
  <c r="N106" i="1"/>
  <c r="S106" i="1"/>
  <c r="T106" i="1"/>
  <c r="R107" i="1"/>
  <c r="K113" i="4"/>
  <c r="L113" i="4"/>
  <c r="Q113" i="4"/>
  <c r="M113" i="4"/>
  <c r="P113" i="4"/>
  <c r="H114" i="4"/>
  <c r="F113" i="2"/>
  <c r="G113" i="2"/>
  <c r="O113" i="2"/>
  <c r="F107" i="1"/>
  <c r="G107" i="1"/>
  <c r="O107" i="1"/>
  <c r="S113" i="4"/>
  <c r="T113" i="4"/>
  <c r="R114" i="4"/>
  <c r="N113" i="4"/>
  <c r="K113" i="2"/>
  <c r="L113" i="2"/>
  <c r="M113" i="2"/>
  <c r="Q113" i="2"/>
  <c r="K107" i="1"/>
  <c r="L107" i="1"/>
  <c r="M107" i="1"/>
  <c r="Q107" i="1"/>
  <c r="F114" i="4"/>
  <c r="G114" i="4"/>
  <c r="O114" i="4"/>
  <c r="P113" i="2"/>
  <c r="H114" i="2"/>
  <c r="N113" i="2"/>
  <c r="S113" i="2"/>
  <c r="T113" i="2"/>
  <c r="R114" i="2"/>
  <c r="P107" i="1"/>
  <c r="H108" i="1"/>
  <c r="N107" i="1"/>
  <c r="S107" i="1"/>
  <c r="T107" i="1"/>
  <c r="R108" i="1"/>
  <c r="Q114" i="4"/>
  <c r="K114" i="4"/>
  <c r="L114" i="4"/>
  <c r="F114" i="2"/>
  <c r="G114" i="2"/>
  <c r="O114" i="2"/>
  <c r="F108" i="1"/>
  <c r="G108" i="1"/>
  <c r="O108" i="1"/>
  <c r="M114" i="4"/>
  <c r="S114" i="4"/>
  <c r="T114" i="4"/>
  <c r="R115" i="4"/>
  <c r="Q114" i="2"/>
  <c r="K114" i="2"/>
  <c r="L114" i="2"/>
  <c r="M114" i="2"/>
  <c r="K108" i="1"/>
  <c r="L108" i="1"/>
  <c r="R109" i="1"/>
  <c r="Q108" i="1"/>
  <c r="P114" i="4"/>
  <c r="H115" i="4"/>
  <c r="N114" i="4"/>
  <c r="P114" i="2"/>
  <c r="H115" i="2"/>
  <c r="N114" i="2"/>
  <c r="S114" i="2"/>
  <c r="T114" i="2"/>
  <c r="R115" i="2"/>
  <c r="M108" i="1"/>
  <c r="P108" i="1"/>
  <c r="H109" i="1"/>
  <c r="F115" i="4"/>
  <c r="G115" i="4"/>
  <c r="O115" i="4"/>
  <c r="F115" i="2"/>
  <c r="G115" i="2"/>
  <c r="O115" i="2"/>
  <c r="S108" i="1"/>
  <c r="T108" i="1"/>
  <c r="N108" i="1"/>
  <c r="F109" i="1"/>
  <c r="Q115" i="4"/>
  <c r="K115" i="4"/>
  <c r="L115" i="4"/>
  <c r="K115" i="2"/>
  <c r="L115" i="2"/>
  <c r="Q115" i="2"/>
  <c r="G109" i="1"/>
  <c r="O109" i="1"/>
  <c r="K109" i="1"/>
  <c r="L109" i="1"/>
  <c r="M109" i="1"/>
  <c r="P109" i="1"/>
  <c r="H110" i="1"/>
  <c r="M115" i="4"/>
  <c r="S115" i="4"/>
  <c r="T115" i="4"/>
  <c r="R116" i="4"/>
  <c r="R116" i="2"/>
  <c r="M115" i="2"/>
  <c r="S115" i="2"/>
  <c r="T115" i="2"/>
  <c r="Q109" i="1"/>
  <c r="S109" i="1"/>
  <c r="T109" i="1"/>
  <c r="R110" i="1"/>
  <c r="N109" i="1"/>
  <c r="P115" i="4"/>
  <c r="H116" i="4"/>
  <c r="N115" i="4"/>
  <c r="P115" i="2"/>
  <c r="H116" i="2"/>
  <c r="N115" i="2"/>
  <c r="F110" i="1"/>
  <c r="G110" i="1"/>
  <c r="O110" i="1"/>
  <c r="F116" i="4"/>
  <c r="G116" i="4"/>
  <c r="O116" i="4"/>
  <c r="F116" i="2"/>
  <c r="G116" i="2"/>
  <c r="O116" i="2"/>
  <c r="K110" i="1"/>
  <c r="L110" i="1"/>
  <c r="R111" i="1"/>
  <c r="Q110" i="1"/>
  <c r="Q116" i="4"/>
  <c r="K116" i="4"/>
  <c r="L116" i="4"/>
  <c r="M116" i="4"/>
  <c r="K116" i="2"/>
  <c r="L116" i="2"/>
  <c r="M116" i="2"/>
  <c r="Q116" i="2"/>
  <c r="M110" i="1"/>
  <c r="P116" i="4"/>
  <c r="H117" i="4"/>
  <c r="N116" i="4"/>
  <c r="S116" i="4"/>
  <c r="T116" i="4"/>
  <c r="R117" i="4"/>
  <c r="P116" i="2"/>
  <c r="H117" i="2"/>
  <c r="N116" i="2"/>
  <c r="S116" i="2"/>
  <c r="T116" i="2"/>
  <c r="R117" i="2"/>
  <c r="S110" i="1"/>
  <c r="T110" i="1"/>
  <c r="P110" i="1"/>
  <c r="H111" i="1"/>
  <c r="N110" i="1"/>
  <c r="F117" i="4"/>
  <c r="G117" i="4"/>
  <c r="O117" i="4"/>
  <c r="F117" i="2"/>
  <c r="G117" i="2"/>
  <c r="O117" i="2"/>
  <c r="F111" i="1"/>
  <c r="G111" i="1"/>
  <c r="O111" i="1"/>
  <c r="Q117" i="4"/>
  <c r="K117" i="4"/>
  <c r="L117" i="4"/>
  <c r="M117" i="4"/>
  <c r="Q117" i="2"/>
  <c r="K117" i="2"/>
  <c r="L117" i="2"/>
  <c r="M117" i="2"/>
  <c r="K111" i="1"/>
  <c r="L111" i="1"/>
  <c r="R112" i="1"/>
  <c r="Q111" i="1"/>
  <c r="P117" i="4"/>
  <c r="H118" i="4"/>
  <c r="N117" i="4"/>
  <c r="S117" i="4"/>
  <c r="T117" i="4"/>
  <c r="R118" i="4"/>
  <c r="P117" i="2"/>
  <c r="H118" i="2"/>
  <c r="N117" i="2"/>
  <c r="S117" i="2"/>
  <c r="T117" i="2"/>
  <c r="R118" i="2"/>
  <c r="M111" i="1"/>
  <c r="P111" i="1"/>
  <c r="H112" i="1"/>
  <c r="F118" i="4"/>
  <c r="G118" i="4"/>
  <c r="O118" i="4"/>
  <c r="F118" i="2"/>
  <c r="G118" i="2"/>
  <c r="O118" i="2"/>
  <c r="S111" i="1"/>
  <c r="T111" i="1"/>
  <c r="N111" i="1"/>
  <c r="F112" i="1"/>
  <c r="K118" i="4"/>
  <c r="L118" i="4"/>
  <c r="Q118" i="4"/>
  <c r="Q118" i="2"/>
  <c r="K118" i="2"/>
  <c r="L118" i="2"/>
  <c r="M118" i="2"/>
  <c r="G112" i="1"/>
  <c r="O112" i="1"/>
  <c r="K112" i="1"/>
  <c r="L112" i="1"/>
  <c r="M112" i="1"/>
  <c r="P112" i="1"/>
  <c r="H113" i="1"/>
  <c r="M118" i="4"/>
  <c r="S118" i="4"/>
  <c r="T118" i="4"/>
  <c r="R119" i="4"/>
  <c r="P118" i="2"/>
  <c r="H119" i="2"/>
  <c r="N118" i="2"/>
  <c r="S118" i="2"/>
  <c r="T118" i="2"/>
  <c r="R119" i="2"/>
  <c r="Q112" i="1"/>
  <c r="S112" i="1"/>
  <c r="T112" i="1"/>
  <c r="R113" i="1"/>
  <c r="N112" i="1"/>
  <c r="P118" i="4"/>
  <c r="H119" i="4"/>
  <c r="N118" i="4"/>
  <c r="F119" i="2"/>
  <c r="G119" i="2"/>
  <c r="O119" i="2"/>
  <c r="F113" i="1"/>
  <c r="G113" i="1"/>
  <c r="O113" i="1"/>
  <c r="F119" i="4"/>
  <c r="G119" i="4"/>
  <c r="O119" i="4"/>
  <c r="Q119" i="2"/>
  <c r="K119" i="2"/>
  <c r="L119" i="2"/>
  <c r="M119" i="2"/>
  <c r="K113" i="1"/>
  <c r="L113" i="1"/>
  <c r="M113" i="1"/>
  <c r="P113" i="1"/>
  <c r="H114" i="1"/>
  <c r="Q113" i="1"/>
  <c r="Q119" i="4"/>
  <c r="K119" i="4"/>
  <c r="L119" i="4"/>
  <c r="P119" i="2"/>
  <c r="H120" i="2"/>
  <c r="N119" i="2"/>
  <c r="S119" i="2"/>
  <c r="T119" i="2"/>
  <c r="R120" i="2"/>
  <c r="S113" i="1"/>
  <c r="T113" i="1"/>
  <c r="R114" i="1"/>
  <c r="N113" i="1"/>
  <c r="M119" i="4"/>
  <c r="S119" i="4"/>
  <c r="T119" i="4"/>
  <c r="R120" i="4"/>
  <c r="F120" i="2"/>
  <c r="G120" i="2"/>
  <c r="O120" i="2"/>
  <c r="F114" i="1"/>
  <c r="G114" i="1"/>
  <c r="O114" i="1"/>
  <c r="P119" i="4"/>
  <c r="H120" i="4"/>
  <c r="N119" i="4"/>
  <c r="K120" i="2"/>
  <c r="L120" i="2"/>
  <c r="M120" i="2"/>
  <c r="Q120" i="2"/>
  <c r="K114" i="1"/>
  <c r="L114" i="1"/>
  <c r="M114" i="1"/>
  <c r="Q114" i="1"/>
  <c r="F120" i="4"/>
  <c r="G120" i="4"/>
  <c r="O120" i="4"/>
  <c r="P120" i="2"/>
  <c r="H121" i="2"/>
  <c r="N120" i="2"/>
  <c r="S120" i="2"/>
  <c r="T120" i="2"/>
  <c r="R121" i="2"/>
  <c r="P114" i="1"/>
  <c r="H115" i="1"/>
  <c r="N114" i="1"/>
  <c r="S114" i="1"/>
  <c r="T114" i="1"/>
  <c r="R115" i="1"/>
  <c r="Q120" i="4"/>
  <c r="K120" i="4"/>
  <c r="L120" i="4"/>
  <c r="F121" i="2"/>
  <c r="G121" i="2"/>
  <c r="O121" i="2"/>
  <c r="F115" i="1"/>
  <c r="G115" i="1"/>
  <c r="O115" i="1"/>
  <c r="M120" i="4"/>
  <c r="S120" i="4"/>
  <c r="T120" i="4"/>
  <c r="R121" i="4"/>
  <c r="K121" i="2"/>
  <c r="L121" i="2"/>
  <c r="M121" i="2"/>
  <c r="Q121" i="2"/>
  <c r="K115" i="1"/>
  <c r="L115" i="1"/>
  <c r="M115" i="1"/>
  <c r="Q115" i="1"/>
  <c r="P120" i="4"/>
  <c r="H121" i="4"/>
  <c r="N120" i="4"/>
  <c r="P121" i="2"/>
  <c r="H122" i="2"/>
  <c r="N121" i="2"/>
  <c r="S121" i="2"/>
  <c r="T121" i="2"/>
  <c r="R122" i="2"/>
  <c r="P115" i="1"/>
  <c r="H116" i="1"/>
  <c r="N115" i="1"/>
  <c r="S115" i="1"/>
  <c r="T115" i="1"/>
  <c r="R116" i="1"/>
  <c r="F121" i="4"/>
  <c r="G121" i="4"/>
  <c r="O121" i="4"/>
  <c r="F122" i="2"/>
  <c r="G122" i="2"/>
  <c r="O122" i="2"/>
  <c r="F116" i="1"/>
  <c r="G116" i="1"/>
  <c r="O116" i="1"/>
  <c r="Q121" i="4"/>
  <c r="K121" i="4"/>
  <c r="L121" i="4"/>
  <c r="M121" i="4"/>
  <c r="Q122" i="2"/>
  <c r="K122" i="2"/>
  <c r="L122" i="2"/>
  <c r="M122" i="2"/>
  <c r="K116" i="1"/>
  <c r="L116" i="1"/>
  <c r="R117" i="1"/>
  <c r="Q116" i="1"/>
  <c r="P121" i="4"/>
  <c r="H122" i="4"/>
  <c r="N121" i="4"/>
  <c r="S121" i="4"/>
  <c r="T121" i="4"/>
  <c r="R122" i="4"/>
  <c r="P122" i="2"/>
  <c r="H123" i="2"/>
  <c r="N122" i="2"/>
  <c r="S122" i="2"/>
  <c r="T122" i="2"/>
  <c r="R123" i="2"/>
  <c r="M116" i="1"/>
  <c r="P116" i="1"/>
  <c r="H117" i="1"/>
  <c r="F122" i="4"/>
  <c r="G122" i="4"/>
  <c r="O122" i="4"/>
  <c r="F123" i="2"/>
  <c r="G123" i="2"/>
  <c r="O123" i="2"/>
  <c r="S116" i="1"/>
  <c r="T116" i="1"/>
  <c r="N116" i="1"/>
  <c r="F117" i="1"/>
  <c r="Q122" i="4"/>
  <c r="K122" i="4"/>
  <c r="L122" i="4"/>
  <c r="Q123" i="2"/>
  <c r="K123" i="2"/>
  <c r="L123" i="2"/>
  <c r="M123" i="2"/>
  <c r="G117" i="1"/>
  <c r="O117" i="1"/>
  <c r="K117" i="1"/>
  <c r="L117" i="1"/>
  <c r="M117" i="1"/>
  <c r="P117" i="1"/>
  <c r="H118" i="1"/>
  <c r="M122" i="4"/>
  <c r="S122" i="4"/>
  <c r="T122" i="4"/>
  <c r="R123" i="4"/>
  <c r="P123" i="2"/>
  <c r="H124" i="2"/>
  <c r="N123" i="2"/>
  <c r="S123" i="2"/>
  <c r="T123" i="2"/>
  <c r="R124" i="2"/>
  <c r="Q117" i="1"/>
  <c r="S117" i="1"/>
  <c r="T117" i="1"/>
  <c r="R118" i="1"/>
  <c r="N117" i="1"/>
  <c r="P122" i="4"/>
  <c r="H123" i="4"/>
  <c r="N122" i="4"/>
  <c r="F124" i="2"/>
  <c r="G124" i="2"/>
  <c r="O124" i="2"/>
  <c r="F118" i="1"/>
  <c r="G118" i="1"/>
  <c r="O118" i="1"/>
  <c r="F123" i="4"/>
  <c r="G123" i="4"/>
  <c r="O123" i="4"/>
  <c r="K124" i="2"/>
  <c r="L124" i="2"/>
  <c r="M124" i="2"/>
  <c r="Q124" i="2"/>
  <c r="K118" i="1"/>
  <c r="L118" i="1"/>
  <c r="R119" i="1"/>
  <c r="Q118" i="1"/>
  <c r="K123" i="4"/>
  <c r="L123" i="4"/>
  <c r="M123" i="4"/>
  <c r="P123" i="4"/>
  <c r="H124" i="4"/>
  <c r="Q123" i="4"/>
  <c r="P124" i="2"/>
  <c r="H125" i="2"/>
  <c r="N124" i="2"/>
  <c r="S124" i="2"/>
  <c r="T124" i="2"/>
  <c r="R125" i="2"/>
  <c r="M118" i="1"/>
  <c r="N123" i="4"/>
  <c r="S123" i="4"/>
  <c r="T123" i="4"/>
  <c r="R124" i="4"/>
  <c r="F125" i="2"/>
  <c r="G125" i="2"/>
  <c r="O125" i="2"/>
  <c r="S118" i="1"/>
  <c r="T118" i="1"/>
  <c r="P118" i="1"/>
  <c r="H119" i="1"/>
  <c r="N118" i="1"/>
  <c r="F124" i="4"/>
  <c r="G124" i="4"/>
  <c r="O124" i="4"/>
  <c r="K125" i="2"/>
  <c r="L125" i="2"/>
  <c r="Q125" i="2"/>
  <c r="F119" i="1"/>
  <c r="G119" i="1"/>
  <c r="O119" i="1"/>
  <c r="Q124" i="4"/>
  <c r="K124" i="4"/>
  <c r="L124" i="4"/>
  <c r="R126" i="2"/>
  <c r="M125" i="2"/>
  <c r="S125" i="2"/>
  <c r="T125" i="2"/>
  <c r="K119" i="1"/>
  <c r="L119" i="1"/>
  <c r="M119" i="1"/>
  <c r="Q119" i="1"/>
  <c r="R125" i="4"/>
  <c r="M124" i="4"/>
  <c r="P125" i="2"/>
  <c r="H126" i="2"/>
  <c r="N125" i="2"/>
  <c r="P119" i="1"/>
  <c r="H120" i="1"/>
  <c r="N119" i="1"/>
  <c r="S119" i="1"/>
  <c r="T119" i="1"/>
  <c r="R120" i="1"/>
  <c r="P124" i="4"/>
  <c r="H125" i="4"/>
  <c r="N124" i="4"/>
  <c r="S124" i="4"/>
  <c r="T124" i="4"/>
  <c r="F126" i="2"/>
  <c r="G126" i="2"/>
  <c r="O126" i="2"/>
  <c r="F120" i="1"/>
  <c r="G120" i="1"/>
  <c r="O120" i="1"/>
  <c r="F125" i="4"/>
  <c r="G125" i="4"/>
  <c r="O125" i="4"/>
  <c r="Q126" i="2"/>
  <c r="K126" i="2"/>
  <c r="L126" i="2"/>
  <c r="K120" i="1"/>
  <c r="L120" i="1"/>
  <c r="R121" i="1"/>
  <c r="Q120" i="1"/>
  <c r="Q125" i="4"/>
  <c r="K125" i="4"/>
  <c r="L125" i="4"/>
  <c r="M125" i="4"/>
  <c r="R127" i="2"/>
  <c r="M126" i="2"/>
  <c r="S126" i="2"/>
  <c r="T126" i="2"/>
  <c r="M120" i="1"/>
  <c r="P120" i="1"/>
  <c r="H121" i="1"/>
  <c r="P125" i="4"/>
  <c r="H126" i="4"/>
  <c r="N125" i="4"/>
  <c r="S125" i="4"/>
  <c r="T125" i="4"/>
  <c r="R126" i="4"/>
  <c r="P126" i="2"/>
  <c r="H127" i="2"/>
  <c r="N126" i="2"/>
  <c r="N120" i="1"/>
  <c r="F121" i="1"/>
  <c r="S120" i="1"/>
  <c r="T120" i="1"/>
  <c r="F126" i="4"/>
  <c r="G126" i="4"/>
  <c r="O126" i="4"/>
  <c r="F127" i="2"/>
  <c r="G127" i="2"/>
  <c r="O127" i="2"/>
  <c r="G121" i="1"/>
  <c r="O121" i="1"/>
  <c r="K121" i="1"/>
  <c r="L121" i="1"/>
  <c r="R122" i="1"/>
  <c r="K126" i="4"/>
  <c r="L126" i="4"/>
  <c r="Q126" i="4"/>
  <c r="Q127" i="2"/>
  <c r="K127" i="2"/>
  <c r="L127" i="2"/>
  <c r="M127" i="2"/>
  <c r="Q121" i="1"/>
  <c r="M121" i="1"/>
  <c r="P121" i="1"/>
  <c r="H122" i="1"/>
  <c r="M126" i="4"/>
  <c r="S126" i="4"/>
  <c r="T126" i="4"/>
  <c r="R127" i="4"/>
  <c r="P127" i="2"/>
  <c r="H128" i="2"/>
  <c r="N127" i="2"/>
  <c r="S127" i="2"/>
  <c r="T127" i="2"/>
  <c r="R128" i="2"/>
  <c r="S121" i="1"/>
  <c r="T121" i="1"/>
  <c r="N121" i="1"/>
  <c r="F122" i="1"/>
  <c r="P126" i="4"/>
  <c r="H127" i="4"/>
  <c r="N126" i="4"/>
  <c r="F128" i="2"/>
  <c r="G128" i="2"/>
  <c r="O128" i="2"/>
  <c r="G122" i="1"/>
  <c r="O122" i="1"/>
  <c r="K122" i="1"/>
  <c r="L122" i="1"/>
  <c r="M122" i="1"/>
  <c r="F127" i="4"/>
  <c r="G127" i="4"/>
  <c r="O127" i="4"/>
  <c r="K128" i="2"/>
  <c r="L128" i="2"/>
  <c r="M128" i="2"/>
  <c r="Q128" i="2"/>
  <c r="Q122" i="1"/>
  <c r="P122" i="1"/>
  <c r="H123" i="1"/>
  <c r="N122" i="1"/>
  <c r="S122" i="1"/>
  <c r="T122" i="1"/>
  <c r="R123" i="1"/>
  <c r="K127" i="4"/>
  <c r="L127" i="4"/>
  <c r="M127" i="4"/>
  <c r="P127" i="4"/>
  <c r="H128" i="4"/>
  <c r="Q127" i="4"/>
  <c r="P128" i="2"/>
  <c r="H129" i="2"/>
  <c r="N128" i="2"/>
  <c r="S128" i="2"/>
  <c r="T128" i="2"/>
  <c r="R129" i="2"/>
  <c r="F123" i="1"/>
  <c r="G123" i="1"/>
  <c r="O123" i="1"/>
  <c r="N127" i="4"/>
  <c r="S127" i="4"/>
  <c r="T127" i="4"/>
  <c r="R128" i="4"/>
  <c r="F129" i="2"/>
  <c r="G129" i="2"/>
  <c r="O129" i="2"/>
  <c r="K123" i="1"/>
  <c r="L123" i="1"/>
  <c r="R124" i="1"/>
  <c r="Q123" i="1"/>
  <c r="F128" i="4"/>
  <c r="G128" i="4"/>
  <c r="O128" i="4"/>
  <c r="K129" i="2"/>
  <c r="L129" i="2"/>
  <c r="M129" i="2"/>
  <c r="Q129" i="2"/>
  <c r="M123" i="1"/>
  <c r="Q128" i="4"/>
  <c r="K128" i="4"/>
  <c r="L128" i="4"/>
  <c r="P129" i="2"/>
  <c r="H130" i="2"/>
  <c r="N129" i="2"/>
  <c r="S129" i="2"/>
  <c r="T129" i="2"/>
  <c r="R130" i="2"/>
  <c r="S123" i="1"/>
  <c r="T123" i="1"/>
  <c r="P123" i="1"/>
  <c r="H124" i="1"/>
  <c r="N123" i="1"/>
  <c r="M128" i="4"/>
  <c r="S128" i="4"/>
  <c r="T128" i="4"/>
  <c r="R129" i="4"/>
  <c r="F130" i="2"/>
  <c r="G130" i="2"/>
  <c r="O130" i="2"/>
  <c r="F124" i="1"/>
  <c r="G124" i="1"/>
  <c r="O124" i="1"/>
  <c r="P128" i="4"/>
  <c r="H129" i="4"/>
  <c r="N128" i="4"/>
  <c r="Q130" i="2"/>
  <c r="K130" i="2"/>
  <c r="L130" i="2"/>
  <c r="M130" i="2"/>
  <c r="K124" i="1"/>
  <c r="L124" i="1"/>
  <c r="R125" i="1"/>
  <c r="Q124" i="1"/>
  <c r="F129" i="4"/>
  <c r="G129" i="4"/>
  <c r="O129" i="4"/>
  <c r="P130" i="2"/>
  <c r="H131" i="2"/>
  <c r="N130" i="2"/>
  <c r="S130" i="2"/>
  <c r="T130" i="2"/>
  <c r="R131" i="2"/>
  <c r="M124" i="1"/>
  <c r="Q129" i="4"/>
  <c r="K129" i="4"/>
  <c r="L129" i="4"/>
  <c r="F131" i="2"/>
  <c r="G131" i="2"/>
  <c r="O131" i="2"/>
  <c r="S124" i="1"/>
  <c r="T124" i="1"/>
  <c r="P124" i="1"/>
  <c r="H125" i="1"/>
  <c r="N124" i="1"/>
  <c r="M129" i="4"/>
  <c r="S129" i="4"/>
  <c r="T129" i="4"/>
  <c r="R130" i="4"/>
  <c r="Q131" i="2"/>
  <c r="K131" i="2"/>
  <c r="L131" i="2"/>
  <c r="M131" i="2"/>
  <c r="F125" i="1"/>
  <c r="G125" i="1"/>
  <c r="O125" i="1"/>
  <c r="P129" i="4"/>
  <c r="H130" i="4"/>
  <c r="N129" i="4"/>
  <c r="P131" i="2"/>
  <c r="H132" i="2"/>
  <c r="N131" i="2"/>
  <c r="S131" i="2"/>
  <c r="T131" i="2"/>
  <c r="R132" i="2"/>
  <c r="K125" i="1"/>
  <c r="L125" i="1"/>
  <c r="R126" i="1"/>
  <c r="Q125" i="1"/>
  <c r="F130" i="4"/>
  <c r="G130" i="4"/>
  <c r="O130" i="4"/>
  <c r="F132" i="2"/>
  <c r="G132" i="2"/>
  <c r="O132" i="2"/>
  <c r="M125" i="1"/>
  <c r="Q130" i="4"/>
  <c r="K130" i="4"/>
  <c r="L130" i="4"/>
  <c r="K132" i="2"/>
  <c r="L132" i="2"/>
  <c r="M132" i="2"/>
  <c r="Q132" i="2"/>
  <c r="S125" i="1"/>
  <c r="T125" i="1"/>
  <c r="P125" i="1"/>
  <c r="H126" i="1"/>
  <c r="N125" i="1"/>
  <c r="M130" i="4"/>
  <c r="S130" i="4"/>
  <c r="T130" i="4"/>
  <c r="R131" i="4"/>
  <c r="P132" i="2"/>
  <c r="H133" i="2"/>
  <c r="N132" i="2"/>
  <c r="S132" i="2"/>
  <c r="T132" i="2"/>
  <c r="R133" i="2"/>
  <c r="F126" i="1"/>
  <c r="G126" i="1"/>
  <c r="O126" i="1"/>
  <c r="P130" i="4"/>
  <c r="H131" i="4"/>
  <c r="N130" i="4"/>
  <c r="F133" i="2"/>
  <c r="G133" i="2"/>
  <c r="O133" i="2"/>
  <c r="K126" i="1"/>
  <c r="L126" i="1"/>
  <c r="R127" i="1"/>
  <c r="Q126" i="1"/>
  <c r="F131" i="4"/>
  <c r="G131" i="4"/>
  <c r="O131" i="4"/>
  <c r="K133" i="2"/>
  <c r="L133" i="2"/>
  <c r="M133" i="2"/>
  <c r="Q133" i="2"/>
  <c r="M126" i="1"/>
  <c r="K131" i="4"/>
  <c r="L131" i="4"/>
  <c r="M131" i="4"/>
  <c r="P131" i="4"/>
  <c r="H132" i="4"/>
  <c r="Q131" i="4"/>
  <c r="P133" i="2"/>
  <c r="H134" i="2"/>
  <c r="N133" i="2"/>
  <c r="S133" i="2"/>
  <c r="T133" i="2"/>
  <c r="R134" i="2"/>
  <c r="S126" i="1"/>
  <c r="T126" i="1"/>
  <c r="P126" i="1"/>
  <c r="H127" i="1"/>
  <c r="N126" i="1"/>
  <c r="N131" i="4"/>
  <c r="F132" i="4"/>
  <c r="K132" i="4"/>
  <c r="L132" i="4"/>
  <c r="S131" i="4"/>
  <c r="T131" i="4"/>
  <c r="R132" i="4"/>
  <c r="F134" i="2"/>
  <c r="G134" i="2"/>
  <c r="O134" i="2"/>
  <c r="F127" i="1"/>
  <c r="G127" i="1"/>
  <c r="O127" i="1"/>
  <c r="G132" i="4"/>
  <c r="O132" i="4"/>
  <c r="R133" i="4"/>
  <c r="M132" i="4"/>
  <c r="S132" i="4"/>
  <c r="T132" i="4"/>
  <c r="Q134" i="2"/>
  <c r="K134" i="2"/>
  <c r="L134" i="2"/>
  <c r="M134" i="2"/>
  <c r="K127" i="1"/>
  <c r="L127" i="1"/>
  <c r="M127" i="1"/>
  <c r="Q127" i="1"/>
  <c r="Q132" i="4"/>
  <c r="P132" i="4"/>
  <c r="H133" i="4"/>
  <c r="N132" i="4"/>
  <c r="P134" i="2"/>
  <c r="H135" i="2"/>
  <c r="N134" i="2"/>
  <c r="S134" i="2"/>
  <c r="T134" i="2"/>
  <c r="R135" i="2"/>
  <c r="P127" i="1"/>
  <c r="H128" i="1"/>
  <c r="N127" i="1"/>
  <c r="S127" i="1"/>
  <c r="T127" i="1"/>
  <c r="R128" i="1"/>
  <c r="F133" i="4"/>
  <c r="G133" i="4"/>
  <c r="O133" i="4"/>
  <c r="F135" i="2"/>
  <c r="G135" i="2"/>
  <c r="O135" i="2"/>
  <c r="F128" i="1"/>
  <c r="G128" i="1"/>
  <c r="O128" i="1"/>
  <c r="K133" i="4"/>
  <c r="L133" i="4"/>
  <c r="Q133" i="4"/>
  <c r="Q135" i="2"/>
  <c r="K135" i="2"/>
  <c r="L135" i="2"/>
  <c r="M135" i="2"/>
  <c r="K128" i="1"/>
  <c r="L128" i="1"/>
  <c r="M128" i="1"/>
  <c r="Q128" i="1"/>
  <c r="M133" i="4"/>
  <c r="S133" i="4"/>
  <c r="T133" i="4"/>
  <c r="R134" i="4"/>
  <c r="P135" i="2"/>
  <c r="H136" i="2"/>
  <c r="N135" i="2"/>
  <c r="S135" i="2"/>
  <c r="T135" i="2"/>
  <c r="R136" i="2"/>
  <c r="P128" i="1"/>
  <c r="H129" i="1"/>
  <c r="N128" i="1"/>
  <c r="S128" i="1"/>
  <c r="T128" i="1"/>
  <c r="R129" i="1"/>
  <c r="P133" i="4"/>
  <c r="H134" i="4"/>
  <c r="N133" i="4"/>
  <c r="F136" i="2"/>
  <c r="G136" i="2"/>
  <c r="O136" i="2"/>
  <c r="F129" i="1"/>
  <c r="G129" i="1"/>
  <c r="O129" i="1"/>
  <c r="F134" i="4"/>
  <c r="G134" i="4"/>
  <c r="O134" i="4"/>
  <c r="K136" i="2"/>
  <c r="L136" i="2"/>
  <c r="M136" i="2"/>
  <c r="Q136" i="2"/>
  <c r="K129" i="1"/>
  <c r="L129" i="1"/>
  <c r="R130" i="1"/>
  <c r="Q129" i="1"/>
  <c r="Q134" i="4"/>
  <c r="K134" i="4"/>
  <c r="L134" i="4"/>
  <c r="P136" i="2"/>
  <c r="H137" i="2"/>
  <c r="N136" i="2"/>
  <c r="S136" i="2"/>
  <c r="T136" i="2"/>
  <c r="R137" i="2"/>
  <c r="M129" i="1"/>
  <c r="M134" i="4"/>
  <c r="S134" i="4"/>
  <c r="T134" i="4"/>
  <c r="R135" i="4"/>
  <c r="F137" i="2"/>
  <c r="G137" i="2"/>
  <c r="O137" i="2"/>
  <c r="S129" i="1"/>
  <c r="T129" i="1"/>
  <c r="P129" i="1"/>
  <c r="H130" i="1"/>
  <c r="N129" i="1"/>
  <c r="P134" i="4"/>
  <c r="H135" i="4"/>
  <c r="N134" i="4"/>
  <c r="K137" i="2"/>
  <c r="L137" i="2"/>
  <c r="M137" i="2"/>
  <c r="Q137" i="2"/>
  <c r="F130" i="1"/>
  <c r="G130" i="1"/>
  <c r="O130" i="1"/>
  <c r="F135" i="4"/>
  <c r="G135" i="4"/>
  <c r="O135" i="4"/>
  <c r="P137" i="2"/>
  <c r="H138" i="2"/>
  <c r="N137" i="2"/>
  <c r="S137" i="2"/>
  <c r="T137" i="2"/>
  <c r="R138" i="2"/>
  <c r="K130" i="1"/>
  <c r="L130" i="1"/>
  <c r="R131" i="1"/>
  <c r="Q130" i="1"/>
  <c r="Q135" i="4"/>
  <c r="K135" i="4"/>
  <c r="L135" i="4"/>
  <c r="M135" i="4"/>
  <c r="P135" i="4"/>
  <c r="H136" i="4"/>
  <c r="F138" i="2"/>
  <c r="G138" i="2"/>
  <c r="O138" i="2"/>
  <c r="M130" i="1"/>
  <c r="S135" i="4"/>
  <c r="T135" i="4"/>
  <c r="R136" i="4"/>
  <c r="N135" i="4"/>
  <c r="Q138" i="2"/>
  <c r="K138" i="2"/>
  <c r="L138" i="2"/>
  <c r="M138" i="2"/>
  <c r="S130" i="1"/>
  <c r="T130" i="1"/>
  <c r="P130" i="1"/>
  <c r="H131" i="1"/>
  <c r="N130" i="1"/>
  <c r="F136" i="4"/>
  <c r="G136" i="4"/>
  <c r="O136" i="4"/>
  <c r="P138" i="2"/>
  <c r="H139" i="2"/>
  <c r="N138" i="2"/>
  <c r="S138" i="2"/>
  <c r="T138" i="2"/>
  <c r="R139" i="2"/>
  <c r="F131" i="1"/>
  <c r="G131" i="1"/>
  <c r="O131" i="1"/>
  <c r="Q136" i="4"/>
  <c r="K136" i="4"/>
  <c r="L136" i="4"/>
  <c r="M136" i="4"/>
  <c r="P136" i="4"/>
  <c r="H137" i="4"/>
  <c r="F139" i="2"/>
  <c r="G139" i="2"/>
  <c r="O139" i="2"/>
  <c r="K131" i="1"/>
  <c r="L131" i="1"/>
  <c r="M131" i="1"/>
  <c r="Q131" i="1"/>
  <c r="S136" i="4"/>
  <c r="T136" i="4"/>
  <c r="R137" i="4"/>
  <c r="N136" i="4"/>
  <c r="Q139" i="2"/>
  <c r="K139" i="2"/>
  <c r="L139" i="2"/>
  <c r="M139" i="2"/>
  <c r="P131" i="1"/>
  <c r="H132" i="1"/>
  <c r="N131" i="1"/>
  <c r="S131" i="1"/>
  <c r="T131" i="1"/>
  <c r="R132" i="1"/>
  <c r="F137" i="4"/>
  <c r="G137" i="4"/>
  <c r="O137" i="4"/>
  <c r="P139" i="2"/>
  <c r="H140" i="2"/>
  <c r="N139" i="2"/>
  <c r="S139" i="2"/>
  <c r="T139" i="2"/>
  <c r="R140" i="2"/>
  <c r="F132" i="1"/>
  <c r="G132" i="1"/>
  <c r="O132" i="1"/>
  <c r="K137" i="4"/>
  <c r="L137" i="4"/>
  <c r="Q137" i="4"/>
  <c r="F140" i="2"/>
  <c r="G140" i="2"/>
  <c r="O140" i="2"/>
  <c r="K132" i="1"/>
  <c r="L132" i="1"/>
  <c r="M132" i="1"/>
  <c r="Q132" i="1"/>
  <c r="M137" i="4"/>
  <c r="S137" i="4"/>
  <c r="T137" i="4"/>
  <c r="R138" i="4"/>
  <c r="K140" i="2"/>
  <c r="L140" i="2"/>
  <c r="M140" i="2"/>
  <c r="Q140" i="2"/>
  <c r="P132" i="1"/>
  <c r="H133" i="1"/>
  <c r="N132" i="1"/>
  <c r="S132" i="1"/>
  <c r="T132" i="1"/>
  <c r="R133" i="1"/>
  <c r="P137" i="4"/>
  <c r="H138" i="4"/>
  <c r="N137" i="4"/>
  <c r="P140" i="2"/>
  <c r="H141" i="2"/>
  <c r="N140" i="2"/>
  <c r="S140" i="2"/>
  <c r="T140" i="2"/>
  <c r="R141" i="2"/>
  <c r="F133" i="1"/>
  <c r="G133" i="1"/>
  <c r="O133" i="1"/>
  <c r="F138" i="4"/>
  <c r="G138" i="4"/>
  <c r="O138" i="4"/>
  <c r="F141" i="2"/>
  <c r="G141" i="2"/>
  <c r="O141" i="2"/>
  <c r="K133" i="1"/>
  <c r="L133" i="1"/>
  <c r="R134" i="1"/>
  <c r="Q133" i="1"/>
  <c r="K138" i="4"/>
  <c r="L138" i="4"/>
  <c r="Q138" i="4"/>
  <c r="K141" i="2"/>
  <c r="L141" i="2"/>
  <c r="M141" i="2"/>
  <c r="Q141" i="2"/>
  <c r="M133" i="1"/>
  <c r="M138" i="4"/>
  <c r="S138" i="4"/>
  <c r="T138" i="4"/>
  <c r="R139" i="4"/>
  <c r="P141" i="2"/>
  <c r="H142" i="2"/>
  <c r="N141" i="2"/>
  <c r="S141" i="2"/>
  <c r="T141" i="2"/>
  <c r="R142" i="2"/>
  <c r="S133" i="1"/>
  <c r="T133" i="1"/>
  <c r="P133" i="1"/>
  <c r="H134" i="1"/>
  <c r="N133" i="1"/>
  <c r="P138" i="4"/>
  <c r="H139" i="4"/>
  <c r="N138" i="4"/>
  <c r="F142" i="2"/>
  <c r="G142" i="2"/>
  <c r="O142" i="2"/>
  <c r="F134" i="1"/>
  <c r="G134" i="1"/>
  <c r="O134" i="1"/>
  <c r="F139" i="4"/>
  <c r="G139" i="4"/>
  <c r="O139" i="4"/>
  <c r="Q142" i="2"/>
  <c r="K142" i="2"/>
  <c r="L142" i="2"/>
  <c r="M142" i="2"/>
  <c r="K134" i="1"/>
  <c r="L134" i="1"/>
  <c r="M134" i="1"/>
  <c r="P134" i="1"/>
  <c r="H135" i="1"/>
  <c r="Q134" i="1"/>
  <c r="Q139" i="4"/>
  <c r="K139" i="4"/>
  <c r="L139" i="4"/>
  <c r="P142" i="2"/>
  <c r="H143" i="2"/>
  <c r="N142" i="2"/>
  <c r="S142" i="2"/>
  <c r="T142" i="2"/>
  <c r="R143" i="2"/>
  <c r="S134" i="1"/>
  <c r="T134" i="1"/>
  <c r="R135" i="1"/>
  <c r="N134" i="1"/>
  <c r="M139" i="4"/>
  <c r="S139" i="4"/>
  <c r="T139" i="4"/>
  <c r="R140" i="4"/>
  <c r="F143" i="2"/>
  <c r="G143" i="2"/>
  <c r="O143" i="2"/>
  <c r="F135" i="1"/>
  <c r="G135" i="1"/>
  <c r="O135" i="1"/>
  <c r="P139" i="4"/>
  <c r="H140" i="4"/>
  <c r="N139" i="4"/>
  <c r="Q143" i="2"/>
  <c r="K143" i="2"/>
  <c r="L143" i="2"/>
  <c r="M143" i="2"/>
  <c r="K135" i="1"/>
  <c r="L135" i="1"/>
  <c r="M135" i="1"/>
  <c r="P135" i="1"/>
  <c r="H136" i="1"/>
  <c r="Q135" i="1"/>
  <c r="F140" i="4"/>
  <c r="G140" i="4"/>
  <c r="O140" i="4"/>
  <c r="P143" i="2"/>
  <c r="H144" i="2"/>
  <c r="N143" i="2"/>
  <c r="S143" i="2"/>
  <c r="T143" i="2"/>
  <c r="R144" i="2"/>
  <c r="S135" i="1"/>
  <c r="T135" i="1"/>
  <c r="R136" i="1"/>
  <c r="N135" i="1"/>
  <c r="K140" i="4"/>
  <c r="L140" i="4"/>
  <c r="Q140" i="4"/>
  <c r="F144" i="2"/>
  <c r="G144" i="2"/>
  <c r="O144" i="2"/>
  <c r="F136" i="1"/>
  <c r="G136" i="1"/>
  <c r="O136" i="1"/>
  <c r="M140" i="4"/>
  <c r="S140" i="4"/>
  <c r="T140" i="4"/>
  <c r="R141" i="4"/>
  <c r="K144" i="2"/>
  <c r="L144" i="2"/>
  <c r="M144" i="2"/>
  <c r="Q144" i="2"/>
  <c r="K136" i="1"/>
  <c r="L136" i="1"/>
  <c r="R137" i="1"/>
  <c r="Q136" i="1"/>
  <c r="P140" i="4"/>
  <c r="H141" i="4"/>
  <c r="N140" i="4"/>
  <c r="P144" i="2"/>
  <c r="H145" i="2"/>
  <c r="N144" i="2"/>
  <c r="S144" i="2"/>
  <c r="T144" i="2"/>
  <c r="R145" i="2"/>
  <c r="M136" i="1"/>
  <c r="F141" i="4"/>
  <c r="G141" i="4"/>
  <c r="O141" i="4"/>
  <c r="F145" i="2"/>
  <c r="G145" i="2"/>
  <c r="O145" i="2"/>
  <c r="S136" i="1"/>
  <c r="T136" i="1"/>
  <c r="P136" i="1"/>
  <c r="H137" i="1"/>
  <c r="N136" i="1"/>
  <c r="Q141" i="4"/>
  <c r="K141" i="4"/>
  <c r="L141" i="4"/>
  <c r="K145" i="2"/>
  <c r="L145" i="2"/>
  <c r="Q145" i="2"/>
  <c r="F137" i="1"/>
  <c r="G137" i="1"/>
  <c r="O137" i="1"/>
  <c r="M141" i="4"/>
  <c r="S141" i="4"/>
  <c r="T141" i="4"/>
  <c r="R142" i="4"/>
  <c r="R146" i="2"/>
  <c r="M145" i="2"/>
  <c r="S145" i="2"/>
  <c r="T145" i="2"/>
  <c r="K137" i="1"/>
  <c r="L137" i="1"/>
  <c r="M137" i="1"/>
  <c r="Q137" i="1"/>
  <c r="P141" i="4"/>
  <c r="H142" i="4"/>
  <c r="N141" i="4"/>
  <c r="P145" i="2"/>
  <c r="H146" i="2"/>
  <c r="N145" i="2"/>
  <c r="P137" i="1"/>
  <c r="H138" i="1"/>
  <c r="N137" i="1"/>
  <c r="S137" i="1"/>
  <c r="T137" i="1"/>
  <c r="R138" i="1"/>
  <c r="F142" i="4"/>
  <c r="G142" i="4"/>
  <c r="O142" i="4"/>
  <c r="F146" i="2"/>
  <c r="G146" i="2"/>
  <c r="O146" i="2"/>
  <c r="F138" i="1"/>
  <c r="G138" i="1"/>
  <c r="O138" i="1"/>
  <c r="K142" i="4"/>
  <c r="L142" i="4"/>
  <c r="M142" i="4"/>
  <c r="Q142" i="4"/>
  <c r="Q146" i="2"/>
  <c r="K146" i="2"/>
  <c r="L146" i="2"/>
  <c r="M146" i="2"/>
  <c r="K138" i="1"/>
  <c r="L138" i="1"/>
  <c r="R139" i="1"/>
  <c r="Q138" i="1"/>
  <c r="P142" i="4"/>
  <c r="H143" i="4"/>
  <c r="N142" i="4"/>
  <c r="S142" i="4"/>
  <c r="T142" i="4"/>
  <c r="R143" i="4"/>
  <c r="P146" i="2"/>
  <c r="H147" i="2"/>
  <c r="N146" i="2"/>
  <c r="S146" i="2"/>
  <c r="T146" i="2"/>
  <c r="R147" i="2"/>
  <c r="M138" i="1"/>
  <c r="F143" i="4"/>
  <c r="G143" i="4"/>
  <c r="O143" i="4"/>
  <c r="F147" i="2"/>
  <c r="G147" i="2"/>
  <c r="O147" i="2"/>
  <c r="S138" i="1"/>
  <c r="T138" i="1"/>
  <c r="P138" i="1"/>
  <c r="H139" i="1"/>
  <c r="N138" i="1"/>
  <c r="K143" i="4"/>
  <c r="L143" i="4"/>
  <c r="M143" i="4"/>
  <c r="Q143" i="4"/>
  <c r="Q147" i="2"/>
  <c r="K147" i="2"/>
  <c r="L147" i="2"/>
  <c r="F139" i="1"/>
  <c r="G139" i="1"/>
  <c r="O139" i="1"/>
  <c r="P143" i="4"/>
  <c r="H144" i="4"/>
  <c r="N143" i="4"/>
  <c r="S143" i="4"/>
  <c r="T143" i="4"/>
  <c r="R144" i="4"/>
  <c r="R148" i="2"/>
  <c r="M147" i="2"/>
  <c r="S147" i="2"/>
  <c r="T147" i="2"/>
  <c r="K139" i="1"/>
  <c r="L139" i="1"/>
  <c r="R140" i="1"/>
  <c r="Q139" i="1"/>
  <c r="F144" i="4"/>
  <c r="G144" i="4"/>
  <c r="O144" i="4"/>
  <c r="P147" i="2"/>
  <c r="H148" i="2"/>
  <c r="N147" i="2"/>
  <c r="M139" i="1"/>
  <c r="K144" i="4"/>
  <c r="L144" i="4"/>
  <c r="Q144" i="4"/>
  <c r="F148" i="2"/>
  <c r="G148" i="2"/>
  <c r="O148" i="2"/>
  <c r="S139" i="1"/>
  <c r="T139" i="1"/>
  <c r="P139" i="1"/>
  <c r="H140" i="1"/>
  <c r="N139" i="1"/>
  <c r="M144" i="4"/>
  <c r="S144" i="4"/>
  <c r="T144" i="4"/>
  <c r="R145" i="4"/>
  <c r="K148" i="2"/>
  <c r="L148" i="2"/>
  <c r="Q148" i="2"/>
  <c r="F140" i="1"/>
  <c r="G140" i="1"/>
  <c r="O140" i="1"/>
  <c r="P144" i="4"/>
  <c r="H145" i="4"/>
  <c r="N144" i="4"/>
  <c r="R149" i="2"/>
  <c r="M148" i="2"/>
  <c r="S148" i="2"/>
  <c r="T148" i="2"/>
  <c r="K140" i="1"/>
  <c r="L140" i="1"/>
  <c r="Q140" i="1"/>
  <c r="F145" i="4"/>
  <c r="G145" i="4"/>
  <c r="O145" i="4"/>
  <c r="P148" i="2"/>
  <c r="H149" i="2"/>
  <c r="N148" i="2"/>
  <c r="R141" i="1"/>
  <c r="M140" i="1"/>
  <c r="K145" i="4"/>
  <c r="L145" i="4"/>
  <c r="Q145" i="4"/>
  <c r="F149" i="2"/>
  <c r="G149" i="2"/>
  <c r="O149" i="2"/>
  <c r="P140" i="1"/>
  <c r="H141" i="1"/>
  <c r="N140" i="1"/>
  <c r="S140" i="1"/>
  <c r="T140" i="1"/>
  <c r="M145" i="4"/>
  <c r="S145" i="4"/>
  <c r="T145" i="4"/>
  <c r="R146" i="4"/>
  <c r="K149" i="2"/>
  <c r="L149" i="2"/>
  <c r="M149" i="2"/>
  <c r="Q149" i="2"/>
  <c r="F141" i="1"/>
  <c r="G141" i="1"/>
  <c r="O141" i="1"/>
  <c r="P145" i="4"/>
  <c r="H146" i="4"/>
  <c r="N145" i="4"/>
  <c r="P149" i="2"/>
  <c r="H150" i="2"/>
  <c r="N149" i="2"/>
  <c r="S149" i="2"/>
  <c r="T149" i="2"/>
  <c r="R150" i="2"/>
  <c r="K141" i="1"/>
  <c r="L141" i="1"/>
  <c r="R142" i="1"/>
  <c r="Q141" i="1"/>
  <c r="F146" i="4"/>
  <c r="G146" i="4"/>
  <c r="O146" i="4"/>
  <c r="F150" i="2"/>
  <c r="G150" i="2"/>
  <c r="O150" i="2"/>
  <c r="M141" i="1"/>
  <c r="P141" i="1"/>
  <c r="H142" i="1"/>
  <c r="Q146" i="4"/>
  <c r="K146" i="4"/>
  <c r="L146" i="4"/>
  <c r="M146" i="4"/>
  <c r="Q150" i="2"/>
  <c r="K150" i="2"/>
  <c r="L150" i="2"/>
  <c r="S141" i="1"/>
  <c r="T141" i="1"/>
  <c r="N141" i="1"/>
  <c r="F142" i="1"/>
  <c r="P146" i="4"/>
  <c r="H147" i="4"/>
  <c r="N146" i="4"/>
  <c r="S146" i="4"/>
  <c r="T146" i="4"/>
  <c r="R147" i="4"/>
  <c r="R151" i="2"/>
  <c r="M150" i="2"/>
  <c r="S150" i="2"/>
  <c r="T150" i="2"/>
  <c r="G142" i="1"/>
  <c r="O142" i="1"/>
  <c r="K142" i="1"/>
  <c r="L142" i="1"/>
  <c r="F147" i="4"/>
  <c r="G147" i="4"/>
  <c r="O147" i="4"/>
  <c r="P150" i="2"/>
  <c r="H151" i="2"/>
  <c r="N150" i="2"/>
  <c r="Q142" i="1"/>
  <c r="R143" i="1"/>
  <c r="M142" i="1"/>
  <c r="S142" i="1"/>
  <c r="T142" i="1"/>
  <c r="Q147" i="4"/>
  <c r="K147" i="4"/>
  <c r="L147" i="4"/>
  <c r="F151" i="2"/>
  <c r="G151" i="2"/>
  <c r="O151" i="2"/>
  <c r="P142" i="1"/>
  <c r="H143" i="1"/>
  <c r="N142" i="1"/>
  <c r="M147" i="4"/>
  <c r="S147" i="4"/>
  <c r="T147" i="4"/>
  <c r="R148" i="4"/>
  <c r="Q151" i="2"/>
  <c r="K151" i="2"/>
  <c r="L151" i="2"/>
  <c r="M151" i="2"/>
  <c r="F143" i="1"/>
  <c r="G143" i="1"/>
  <c r="O143" i="1"/>
  <c r="P147" i="4"/>
  <c r="H148" i="4"/>
  <c r="N147" i="4"/>
  <c r="P151" i="2"/>
  <c r="H152" i="2"/>
  <c r="N151" i="2"/>
  <c r="S151" i="2"/>
  <c r="T151" i="2"/>
  <c r="R152" i="2"/>
  <c r="K143" i="1"/>
  <c r="L143" i="1"/>
  <c r="M143" i="1"/>
  <c r="Q143" i="1"/>
  <c r="F148" i="4"/>
  <c r="G148" i="4"/>
  <c r="O148" i="4"/>
  <c r="F152" i="2"/>
  <c r="G152" i="2"/>
  <c r="O152" i="2"/>
  <c r="P143" i="1"/>
  <c r="H144" i="1"/>
  <c r="N143" i="1"/>
  <c r="S143" i="1"/>
  <c r="T143" i="1"/>
  <c r="R144" i="1"/>
  <c r="Q148" i="4"/>
  <c r="K148" i="4"/>
  <c r="L148" i="4"/>
  <c r="K152" i="2"/>
  <c r="L152" i="2"/>
  <c r="Q152" i="2"/>
  <c r="F144" i="1"/>
  <c r="G144" i="1"/>
  <c r="O144" i="1"/>
  <c r="M148" i="4"/>
  <c r="S148" i="4"/>
  <c r="T148" i="4"/>
  <c r="R149" i="4"/>
  <c r="R153" i="2"/>
  <c r="M152" i="2"/>
  <c r="S152" i="2"/>
  <c r="T152" i="2"/>
  <c r="K144" i="1"/>
  <c r="L144" i="1"/>
  <c r="R145" i="1"/>
  <c r="Q144" i="1"/>
  <c r="P148" i="4"/>
  <c r="H149" i="4"/>
  <c r="N148" i="4"/>
  <c r="P152" i="2"/>
  <c r="H153" i="2"/>
  <c r="N152" i="2"/>
  <c r="M144" i="1"/>
  <c r="F149" i="4"/>
  <c r="G149" i="4"/>
  <c r="O149" i="4"/>
  <c r="F153" i="2"/>
  <c r="G153" i="2"/>
  <c r="O153" i="2"/>
  <c r="S144" i="1"/>
  <c r="T144" i="1"/>
  <c r="P144" i="1"/>
  <c r="H145" i="1"/>
  <c r="N144" i="1"/>
  <c r="K149" i="4"/>
  <c r="L149" i="4"/>
  <c r="Q149" i="4"/>
  <c r="K153" i="2"/>
  <c r="L153" i="2"/>
  <c r="M153" i="2"/>
  <c r="Q153" i="2"/>
  <c r="F145" i="1"/>
  <c r="G145" i="1"/>
  <c r="O145" i="1"/>
  <c r="M149" i="4"/>
  <c r="S149" i="4"/>
  <c r="T149" i="4"/>
  <c r="R150" i="4"/>
  <c r="P153" i="2"/>
  <c r="N153" i="2"/>
  <c r="S153" i="2"/>
  <c r="T153" i="2"/>
  <c r="B15" i="2"/>
  <c r="A190" i="2"/>
  <c r="K145" i="1"/>
  <c r="L145" i="1"/>
  <c r="R146" i="1"/>
  <c r="Q145" i="1"/>
  <c r="P149" i="4"/>
  <c r="H150" i="4"/>
  <c r="N149" i="4"/>
  <c r="M145" i="1"/>
  <c r="P145" i="1"/>
  <c r="H146" i="1"/>
  <c r="F150" i="4"/>
  <c r="G150" i="4"/>
  <c r="O150" i="4"/>
  <c r="N145" i="1"/>
  <c r="F146" i="1"/>
  <c r="S145" i="1"/>
  <c r="T145" i="1"/>
  <c r="Q150" i="4"/>
  <c r="K150" i="4"/>
  <c r="L150" i="4"/>
  <c r="G146" i="1"/>
  <c r="O146" i="1"/>
  <c r="K146" i="1"/>
  <c r="L146" i="1"/>
  <c r="R147" i="1"/>
  <c r="M150" i="4"/>
  <c r="S150" i="4"/>
  <c r="T150" i="4"/>
  <c r="R151" i="4"/>
  <c r="Q146" i="1"/>
  <c r="M146" i="1"/>
  <c r="P150" i="4"/>
  <c r="H151" i="4"/>
  <c r="N150" i="4"/>
  <c r="S146" i="1"/>
  <c r="T146" i="1"/>
  <c r="P146" i="1"/>
  <c r="H147" i="1"/>
  <c r="N146" i="1"/>
  <c r="F151" i="4"/>
  <c r="G151" i="4"/>
  <c r="O151" i="4"/>
  <c r="F147" i="1"/>
  <c r="G147" i="1"/>
  <c r="O147" i="1"/>
  <c r="K151" i="4"/>
  <c r="L151" i="4"/>
  <c r="M151" i="4"/>
  <c r="Q151" i="4"/>
  <c r="K147" i="1"/>
  <c r="L147" i="1"/>
  <c r="R148" i="1"/>
  <c r="Q147" i="1"/>
  <c r="P151" i="4"/>
  <c r="H152" i="4"/>
  <c r="N151" i="4"/>
  <c r="S151" i="4"/>
  <c r="T151" i="4"/>
  <c r="R152" i="4"/>
  <c r="M147" i="1"/>
  <c r="F152" i="4"/>
  <c r="G152" i="4"/>
  <c r="O152" i="4"/>
  <c r="S147" i="1"/>
  <c r="T147" i="1"/>
  <c r="P147" i="1"/>
  <c r="H148" i="1"/>
  <c r="N147" i="1"/>
  <c r="Q152" i="4"/>
  <c r="K152" i="4"/>
  <c r="L152" i="4"/>
  <c r="F148" i="1"/>
  <c r="G148" i="1"/>
  <c r="O148" i="1"/>
  <c r="M152" i="4"/>
  <c r="S152" i="4"/>
  <c r="T152" i="4"/>
  <c r="R153" i="4"/>
  <c r="K148" i="1"/>
  <c r="L148" i="1"/>
  <c r="R149" i="1"/>
  <c r="Q148" i="1"/>
  <c r="P152" i="4"/>
  <c r="H153" i="4"/>
  <c r="N152" i="4"/>
  <c r="M148" i="1"/>
  <c r="F153" i="4"/>
  <c r="G153" i="4"/>
  <c r="O153" i="4"/>
  <c r="S148" i="1"/>
  <c r="T148" i="1"/>
  <c r="P148" i="1"/>
  <c r="H149" i="1"/>
  <c r="N148" i="1"/>
  <c r="K153" i="4"/>
  <c r="L153" i="4"/>
  <c r="Q153" i="4"/>
  <c r="F149" i="1"/>
  <c r="G149" i="1"/>
  <c r="O149" i="1"/>
  <c r="M153" i="4"/>
  <c r="S153" i="4"/>
  <c r="K149" i="1"/>
  <c r="L149" i="1"/>
  <c r="R150" i="1"/>
  <c r="Q149" i="1"/>
  <c r="T153" i="4"/>
  <c r="B15" i="4"/>
  <c r="A190" i="4"/>
  <c r="P153" i="4"/>
  <c r="N153" i="4"/>
  <c r="M149" i="1"/>
  <c r="S149" i="1"/>
  <c r="T149" i="1"/>
  <c r="P149" i="1"/>
  <c r="H150" i="1"/>
  <c r="N149" i="1"/>
  <c r="F150" i="1"/>
  <c r="G150" i="1"/>
  <c r="O150" i="1"/>
  <c r="K150" i="1"/>
  <c r="L150" i="1"/>
  <c r="M150" i="1"/>
  <c r="Q150" i="1"/>
  <c r="P150" i="1"/>
  <c r="H151" i="1"/>
  <c r="N150" i="1"/>
  <c r="S150" i="1"/>
  <c r="T150" i="1"/>
  <c r="R151" i="1"/>
  <c r="F151" i="1"/>
  <c r="G151" i="1"/>
  <c r="O151" i="1"/>
  <c r="K151" i="1"/>
  <c r="L151" i="1"/>
  <c r="M151" i="1"/>
  <c r="P151" i="1"/>
  <c r="H152" i="1"/>
  <c r="Q151" i="1"/>
  <c r="S151" i="1"/>
  <c r="T151" i="1"/>
  <c r="R152" i="1"/>
  <c r="N151" i="1"/>
  <c r="F152" i="1"/>
  <c r="G152" i="1"/>
  <c r="O152" i="1"/>
  <c r="K152" i="1"/>
  <c r="L152" i="1"/>
  <c r="R153" i="1"/>
  <c r="Q152" i="1"/>
  <c r="M152" i="1"/>
  <c r="S152" i="1"/>
  <c r="T152" i="1"/>
  <c r="P152" i="1"/>
  <c r="H153" i="1"/>
  <c r="N152" i="1"/>
  <c r="F153" i="1"/>
  <c r="G153" i="1"/>
  <c r="O153" i="1"/>
  <c r="K153" i="1"/>
  <c r="L153" i="1"/>
  <c r="Q153" i="1"/>
  <c r="M153" i="1"/>
  <c r="S153" i="1"/>
  <c r="T153" i="1"/>
  <c r="B15" i="1"/>
  <c r="P153" i="1"/>
  <c r="N153" i="1"/>
</calcChain>
</file>

<file path=xl/sharedStrings.xml><?xml version="1.0" encoding="utf-8"?>
<sst xmlns="http://schemas.openxmlformats.org/spreadsheetml/2006/main" count="159" uniqueCount="64">
  <si>
    <t>M</t>
  </si>
  <si>
    <t>q</t>
  </si>
  <si>
    <t>day</t>
  </si>
  <si>
    <t>vone</t>
  </si>
  <si>
    <t>vtwo</t>
  </si>
  <si>
    <t>No</t>
  </si>
  <si>
    <t>Effort</t>
  </si>
  <si>
    <t>Catch</t>
  </si>
  <si>
    <t>Surv</t>
  </si>
  <si>
    <t>vul survive</t>
  </si>
  <si>
    <t>Inv survive</t>
  </si>
  <si>
    <t>Ref surv</t>
  </si>
  <si>
    <t>RelSurv</t>
  </si>
  <si>
    <t>Recov</t>
  </si>
  <si>
    <t>PvulRecov</t>
  </si>
  <si>
    <t>alive</t>
  </si>
  <si>
    <t>Invulnerable</t>
  </si>
  <si>
    <t>Refractory</t>
  </si>
  <si>
    <t>Vulnerable</t>
  </si>
  <si>
    <t>cpue</t>
  </si>
  <si>
    <t>Cox-Walters vulnerability exchange model for seasonal sport fishery with catch and release, released fish first enter "refractory" state then move back onto the vulnerable and invulnerable pools</t>
  </si>
  <si>
    <t>cum effort</t>
  </si>
  <si>
    <t>valpower</t>
  </si>
  <si>
    <t>totval</t>
  </si>
  <si>
    <t>valfishing</t>
  </si>
  <si>
    <t>cpuebase</t>
  </si>
  <si>
    <t>Open</t>
  </si>
  <si>
    <t>max effor</t>
  </si>
  <si>
    <t>weekend</t>
  </si>
  <si>
    <t>weekday</t>
  </si>
  <si>
    <t>maximum efforts</t>
  </si>
  <si>
    <t>PmaxEffort</t>
  </si>
  <si>
    <t>effort response parameters</t>
  </si>
  <si>
    <t>cpuehalf</t>
  </si>
  <si>
    <t>sdcpue</t>
  </si>
  <si>
    <t>max cpue</t>
  </si>
  <si>
    <t>possible open-closed</t>
  </si>
  <si>
    <t>sequences for 30 days</t>
  </si>
  <si>
    <t>SeqCode</t>
  </si>
  <si>
    <t>1-month</t>
  </si>
  <si>
    <t>1-week</t>
  </si>
  <si>
    <t>1-biweekly</t>
  </si>
  <si>
    <t>2-month</t>
  </si>
  <si>
    <t>2-weekly</t>
  </si>
  <si>
    <t>2-biweekly</t>
  </si>
  <si>
    <t>3-month</t>
  </si>
  <si>
    <t>3-weekly</t>
  </si>
  <si>
    <t>3-biweekly</t>
  </si>
  <si>
    <t>4-month</t>
  </si>
  <si>
    <t>4-weekly</t>
  </si>
  <si>
    <t>4-biweekly</t>
  </si>
  <si>
    <t>all open</t>
  </si>
  <si>
    <t>sequence code</t>
  </si>
  <si>
    <t>No est</t>
  </si>
  <si>
    <t>this indicates all 360 marked fish were vulnerable to</t>
  </si>
  <si>
    <t>the finesse lure</t>
  </si>
  <si>
    <t>finesse cpue</t>
  </si>
  <si>
    <t>active lure cpue</t>
  </si>
  <si>
    <t>this indicates only 100/365 were vulnerable to</t>
  </si>
  <si>
    <t>the active lure</t>
  </si>
  <si>
    <t>Leslie model analysis to estimate initial vulnerable numbers in Mike's bass experiment</t>
  </si>
  <si>
    <t>cum catch K</t>
  </si>
  <si>
    <t>(see bar chart labels for fishing patterns corresponding to each of the 13 sequence code values)</t>
  </si>
  <si>
    <t>cpue for zero utility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</si>
</sst>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2" borderId="0" xfId="0" applyFill="1"/>
    <xf numFmtId="0" fontId="0" fillId="0" borderId="0" xfId="0" applyFill="1"/>
    <xf numFmtId="3" fontId="0" fillId="0" borderId="0" xfId="0" applyNumberForma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13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/Relationships>
</file>

<file path=xl/charts/_rels/chart14.xml.rels><?xml version="1.0" encoding="UTF-8" standalone="yes"?>
<Relationships xmlns="http://schemas.openxmlformats.org/package/2006/relationships"><Relationship Id="rId1" Type="http://schemas.microsoft.com/office/2011/relationships/chartStyle" Target="style14.xml"/><Relationship Id="rId2" Type="http://schemas.microsoft.com/office/2011/relationships/chartColorStyle" Target="colors14.xml"/></Relationships>
</file>

<file path=xl/charts/_rels/chart15.xml.rels><?xml version="1.0" encoding="UTF-8" standalone="yes"?>
<Relationships xmlns="http://schemas.openxmlformats.org/package/2006/relationships"><Relationship Id="rId1" Type="http://schemas.microsoft.com/office/2011/relationships/chartStyle" Target="style15.xml"/><Relationship Id="rId2" Type="http://schemas.microsoft.com/office/2011/relationships/chartColorStyle" Target="colors15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Abundances by pool over time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search!$F$3</c:f>
              <c:strCache>
                <c:ptCount val="1"/>
                <c:pt idx="0">
                  <c:v>Vulnerable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search!$E$4:$E$153</c:f>
              <c:numCache>
                <c:formatCode>General</c:formatCode>
                <c:ptCount val="15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</c:numCache>
            </c:numRef>
          </c:xVal>
          <c:yVal>
            <c:numRef>
              <c:f>search!$F$4:$F$153</c:f>
              <c:numCache>
                <c:formatCode>General</c:formatCode>
                <c:ptCount val="150"/>
                <c:pt idx="0">
                  <c:v>400.0</c:v>
                </c:pt>
                <c:pt idx="1">
                  <c:v>259.2892012485703</c:v>
                </c:pt>
                <c:pt idx="2">
                  <c:v>272.7202084808233</c:v>
                </c:pt>
                <c:pt idx="3">
                  <c:v>283.5549091979969</c:v>
                </c:pt>
                <c:pt idx="4">
                  <c:v>292.3123398216738</c:v>
                </c:pt>
                <c:pt idx="5">
                  <c:v>299.4072092894779</c:v>
                </c:pt>
                <c:pt idx="6">
                  <c:v>305.1708780766594</c:v>
                </c:pt>
                <c:pt idx="7">
                  <c:v>309.8681184493598</c:v>
                </c:pt>
                <c:pt idx="8">
                  <c:v>313.7105043231979</c:v>
                </c:pt>
                <c:pt idx="9">
                  <c:v>316.8671084970061</c:v>
                </c:pt>
                <c:pt idx="10">
                  <c:v>319.4730487353264</c:v>
                </c:pt>
                <c:pt idx="11">
                  <c:v>321.63631528557</c:v>
                </c:pt>
                <c:pt idx="12">
                  <c:v>323.4432254248221</c:v>
                </c:pt>
                <c:pt idx="13">
                  <c:v>324.9627811338042</c:v>
                </c:pt>
                <c:pt idx="14">
                  <c:v>326.2501504736423</c:v>
                </c:pt>
                <c:pt idx="15">
                  <c:v>327.3494488843977</c:v>
                </c:pt>
                <c:pt idx="16">
                  <c:v>328.2959611875488</c:v>
                </c:pt>
                <c:pt idx="17">
                  <c:v>214.0803620577174</c:v>
                </c:pt>
                <c:pt idx="18">
                  <c:v>226.2725140233713</c:v>
                </c:pt>
                <c:pt idx="19">
                  <c:v>236.2492826199962</c:v>
                </c:pt>
                <c:pt idx="20">
                  <c:v>244.4511515029647</c:v>
                </c:pt>
                <c:pt idx="21">
                  <c:v>251.2301027386861</c:v>
                </c:pt>
                <c:pt idx="22">
                  <c:v>256.8674128745173</c:v>
                </c:pt>
                <c:pt idx="23">
                  <c:v>261.5878703231044</c:v>
                </c:pt>
                <c:pt idx="24">
                  <c:v>265.5711337171669</c:v>
                </c:pt>
                <c:pt idx="25">
                  <c:v>268.9608061714123</c:v>
                </c:pt>
                <c:pt idx="26">
                  <c:v>271.8716847713004</c:v>
                </c:pt>
                <c:pt idx="27">
                  <c:v>274.3955522414159</c:v>
                </c:pt>
                <c:pt idx="28">
                  <c:v>276.6058039537966</c:v>
                </c:pt>
                <c:pt idx="29">
                  <c:v>278.5611444834462</c:v>
                </c:pt>
                <c:pt idx="30">
                  <c:v>280.3085408203288</c:v>
                </c:pt>
                <c:pt idx="31">
                  <c:v>183.6632064507843</c:v>
                </c:pt>
                <c:pt idx="32">
                  <c:v>194.8952485794764</c:v>
                </c:pt>
                <c:pt idx="33">
                  <c:v>204.191196905146</c:v>
                </c:pt>
                <c:pt idx="34">
                  <c:v>211.9341016235436</c:v>
                </c:pt>
                <c:pt idx="35">
                  <c:v>218.4300800003024</c:v>
                </c:pt>
                <c:pt idx="36">
                  <c:v>223.9237857528609</c:v>
                </c:pt>
                <c:pt idx="37">
                  <c:v>228.61076763678</c:v>
                </c:pt>
                <c:pt idx="38">
                  <c:v>232.6473428020046</c:v>
                </c:pt>
                <c:pt idx="39">
                  <c:v>236.1584846864312</c:v>
                </c:pt>
                <c:pt idx="40">
                  <c:v>239.2441247133586</c:v>
                </c:pt>
                <c:pt idx="41">
                  <c:v>241.9841867688387</c:v>
                </c:pt>
                <c:pt idx="42">
                  <c:v>244.4426092904194</c:v>
                </c:pt>
                <c:pt idx="43">
                  <c:v>246.6705585534029</c:v>
                </c:pt>
                <c:pt idx="44">
                  <c:v>248.7089958005679</c:v>
                </c:pt>
                <c:pt idx="45">
                  <c:v>250.5907281539969</c:v>
                </c:pt>
                <c:pt idx="46">
                  <c:v>252.3420471176277</c:v>
                </c:pt>
                <c:pt idx="47">
                  <c:v>165.5613474646935</c:v>
                </c:pt>
                <c:pt idx="48">
                  <c:v>175.9289177539396</c:v>
                </c:pt>
                <c:pt idx="49">
                  <c:v>184.5793170687076</c:v>
                </c:pt>
                <c:pt idx="50">
                  <c:v>191.8509239473063</c:v>
                </c:pt>
                <c:pt idx="51">
                  <c:v>198.0141769502881</c:v>
                </c:pt>
                <c:pt idx="52">
                  <c:v>203.2852354574527</c:v>
                </c:pt>
                <c:pt idx="53">
                  <c:v>207.8368933690803</c:v>
                </c:pt>
                <c:pt idx="54">
                  <c:v>211.8072981386404</c:v>
                </c:pt>
                <c:pt idx="55">
                  <c:v>215.3069164737918</c:v>
                </c:pt>
                <c:pt idx="56">
                  <c:v>218.4240992918089</c:v>
                </c:pt>
                <c:pt idx="57">
                  <c:v>221.2295276122137</c:v>
                </c:pt>
                <c:pt idx="58">
                  <c:v>223.7797644243629</c:v>
                </c:pt>
                <c:pt idx="59">
                  <c:v>226.1200923137433</c:v>
                </c:pt>
                <c:pt idx="60">
                  <c:v>228.2867804770991</c:v>
                </c:pt>
                <c:pt idx="61">
                  <c:v>150.3153653318811</c:v>
                </c:pt>
                <c:pt idx="62">
                  <c:v>160.1936028612871</c:v>
                </c:pt>
                <c:pt idx="63">
                  <c:v>168.4871083518033</c:v>
                </c:pt>
                <c:pt idx="64">
                  <c:v>175.50714195358</c:v>
                </c:pt>
                <c:pt idx="65">
                  <c:v>181.5024844857248</c:v>
                </c:pt>
                <c:pt idx="66">
                  <c:v>186.6720000144267</c:v>
                </c:pt>
                <c:pt idx="67">
                  <c:v>191.1746721834335</c:v>
                </c:pt>
                <c:pt idx="68">
                  <c:v>195.1376223126205</c:v>
                </c:pt>
                <c:pt idx="69">
                  <c:v>198.6625151208976</c:v>
                </c:pt>
                <c:pt idx="70">
                  <c:v>201.8306763139868</c:v>
                </c:pt>
                <c:pt idx="71">
                  <c:v>204.7071810744158</c:v>
                </c:pt>
                <c:pt idx="72">
                  <c:v>207.344120399924</c:v>
                </c:pt>
                <c:pt idx="73">
                  <c:v>209.7832106206124</c:v>
                </c:pt>
                <c:pt idx="74">
                  <c:v>212.0578781780436</c:v>
                </c:pt>
                <c:pt idx="75">
                  <c:v>214.1949251882175</c:v>
                </c:pt>
                <c:pt idx="76">
                  <c:v>216.2158600904017</c:v>
                </c:pt>
                <c:pt idx="77">
                  <c:v>142.3741781262558</c:v>
                </c:pt>
                <c:pt idx="78">
                  <c:v>151.766911191468</c:v>
                </c:pt>
                <c:pt idx="79">
                  <c:v>159.6820891952936</c:v>
                </c:pt>
                <c:pt idx="80">
                  <c:v>166.409305721047</c:v>
                </c:pt>
                <c:pt idx="81">
                  <c:v>172.18003373397</c:v>
                </c:pt>
                <c:pt idx="82">
                  <c:v>177.1793116182595</c:v>
                </c:pt>
                <c:pt idx="83">
                  <c:v>181.5550792349808</c:v>
                </c:pt>
                <c:pt idx="84">
                  <c:v>185.425636569854</c:v>
                </c:pt>
                <c:pt idx="85">
                  <c:v>188.8856025085776</c:v>
                </c:pt>
                <c:pt idx="86">
                  <c:v>192.0106753563714</c:v>
                </c:pt>
                <c:pt idx="87">
                  <c:v>194.861436064777</c:v>
                </c:pt>
                <c:pt idx="88">
                  <c:v>197.4863866722628</c:v>
                </c:pt>
                <c:pt idx="89">
                  <c:v>199.9243777530579</c:v>
                </c:pt>
                <c:pt idx="90">
                  <c:v>202.2065477413293</c:v>
                </c:pt>
                <c:pt idx="91">
                  <c:v>133.5030658126407</c:v>
                </c:pt>
                <c:pt idx="92">
                  <c:v>142.6096163268732</c:v>
                </c:pt>
                <c:pt idx="93">
                  <c:v>150.3086328681994</c:v>
                </c:pt>
                <c:pt idx="94">
                  <c:v>156.8754660169756</c:v>
                </c:pt>
                <c:pt idx="95">
                  <c:v>162.5302123385997</c:v>
                </c:pt>
                <c:pt idx="96">
                  <c:v>167.4488239244472</c:v>
                </c:pt>
                <c:pt idx="97">
                  <c:v>171.7719838848001</c:v>
                </c:pt>
                <c:pt idx="98">
                  <c:v>175.6121970495636</c:v>
                </c:pt>
                <c:pt idx="99">
                  <c:v>179.0594547894158</c:v>
                </c:pt>
                <c:pt idx="100">
                  <c:v>182.1857606944518</c:v>
                </c:pt>
                <c:pt idx="101">
                  <c:v>185.0487461859603</c:v>
                </c:pt>
                <c:pt idx="102">
                  <c:v>187.6945590709787</c:v>
                </c:pt>
                <c:pt idx="103">
                  <c:v>190.1601712469295</c:v>
                </c:pt>
                <c:pt idx="104">
                  <c:v>192.4752223620653</c:v>
                </c:pt>
                <c:pt idx="105">
                  <c:v>194.6634927483948</c:v>
                </c:pt>
                <c:pt idx="106">
                  <c:v>196.7440801782354</c:v>
                </c:pt>
                <c:pt idx="107">
                  <c:v>129.7916262544977</c:v>
                </c:pt>
                <c:pt idx="108">
                  <c:v>138.5750596564879</c:v>
                </c:pt>
                <c:pt idx="109">
                  <c:v>146.011114266662</c:v>
                </c:pt>
                <c:pt idx="110">
                  <c:v>152.3631449505355</c:v>
                </c:pt>
                <c:pt idx="111">
                  <c:v>157.841663276491</c:v>
                </c:pt>
                <c:pt idx="112">
                  <c:v>162.6149622966379</c:v>
                </c:pt>
                <c:pt idx="113">
                  <c:v>166.8176047622042</c:v>
                </c:pt>
                <c:pt idx="114">
                  <c:v>170.5572044259991</c:v>
                </c:pt>
                <c:pt idx="115">
                  <c:v>173.9198436834482</c:v>
                </c:pt>
                <c:pt idx="116">
                  <c:v>176.9744017775052</c:v>
                </c:pt>
                <c:pt idx="117">
                  <c:v>179.7760126473692</c:v>
                </c:pt>
                <c:pt idx="118">
                  <c:v>182.3688274450374</c:v>
                </c:pt>
                <c:pt idx="119">
                  <c:v>184.7882215472439</c:v>
                </c:pt>
                <c:pt idx="120">
                  <c:v>187.062557771701</c:v>
                </c:pt>
                <c:pt idx="121">
                  <c:v>123.6663649076048</c:v>
                </c:pt>
                <c:pt idx="122">
                  <c:v>132.2512041797258</c:v>
                </c:pt>
                <c:pt idx="123">
                  <c:v>139.532196612613</c:v>
                </c:pt>
                <c:pt idx="124">
                  <c:v>145.7639134417473</c:v>
                </c:pt>
                <c:pt idx="125">
                  <c:v>151.1498493621225</c:v>
                </c:pt>
                <c:pt idx="126">
                  <c:v>155.8526920167851</c:v>
                </c:pt>
                <c:pt idx="127">
                  <c:v>160.0025263675587</c:v>
                </c:pt>
                <c:pt idx="128">
                  <c:v>163.7033892327118</c:v>
                </c:pt>
                <c:pt idx="129">
                  <c:v>167.0385057645879</c:v>
                </c:pt>
                <c:pt idx="130">
                  <c:v>170.0744729222787</c:v>
                </c:pt>
                <c:pt idx="131">
                  <c:v>172.8646016931415</c:v>
                </c:pt>
                <c:pt idx="132">
                  <c:v>175.4515872343046</c:v>
                </c:pt>
                <c:pt idx="133">
                  <c:v>177.8696420858159</c:v>
                </c:pt>
                <c:pt idx="134">
                  <c:v>180.1462004287567</c:v>
                </c:pt>
                <c:pt idx="135">
                  <c:v>182.3032796487336</c:v>
                </c:pt>
                <c:pt idx="136">
                  <c:v>184.358568118621</c:v>
                </c:pt>
                <c:pt idx="137">
                  <c:v>121.7255639333537</c:v>
                </c:pt>
                <c:pt idx="138">
                  <c:v>130.0595212751348</c:v>
                </c:pt>
                <c:pt idx="139">
                  <c:v>137.1296575348729</c:v>
                </c:pt>
                <c:pt idx="140">
                  <c:v>143.1826793323387</c:v>
                </c:pt>
                <c:pt idx="141">
                  <c:v>148.4157954706552</c:v>
                </c:pt>
                <c:pt idx="142">
                  <c:v>152.9866689935169</c:v>
                </c:pt>
                <c:pt idx="143">
                  <c:v>157.0213679578516</c:v>
                </c:pt>
                <c:pt idx="144">
                  <c:v>160.620717370136</c:v>
                </c:pt>
                <c:pt idx="145">
                  <c:v>163.8653738042014</c:v>
                </c:pt>
                <c:pt idx="146">
                  <c:v>166.8198795626982</c:v>
                </c:pt>
                <c:pt idx="147">
                  <c:v>169.5359015906594</c:v>
                </c:pt>
                <c:pt idx="148">
                  <c:v>172.0548190831881</c:v>
                </c:pt>
                <c:pt idx="149">
                  <c:v>174.4097907613569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search!$G$3</c:f>
              <c:strCache>
                <c:ptCount val="1"/>
                <c:pt idx="0">
                  <c:v>Invulnerable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search!$E$4:$E$153</c:f>
              <c:numCache>
                <c:formatCode>General</c:formatCode>
                <c:ptCount val="15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</c:numCache>
            </c:numRef>
          </c:xVal>
          <c:yVal>
            <c:numRef>
              <c:f>search!$G$4:$G$153</c:f>
              <c:numCache>
                <c:formatCode>General</c:formatCode>
                <c:ptCount val="150"/>
                <c:pt idx="0">
                  <c:v>600.0</c:v>
                </c:pt>
                <c:pt idx="1">
                  <c:v>613.6040463077762</c:v>
                </c:pt>
                <c:pt idx="2">
                  <c:v>624.0912538470488</c:v>
                </c:pt>
                <c:pt idx="3">
                  <c:v>632.0918951834025</c:v>
                </c:pt>
                <c:pt idx="4">
                  <c:v>638.1094486626225</c:v>
                </c:pt>
                <c:pt idx="5">
                  <c:v>642.5460968523527</c:v>
                </c:pt>
                <c:pt idx="6">
                  <c:v>645.7230973599197</c:v>
                </c:pt>
                <c:pt idx="7">
                  <c:v>647.8970571667252</c:v>
                </c:pt>
                <c:pt idx="8">
                  <c:v>649.2729342622814</c:v>
                </c:pt>
                <c:pt idx="9">
                  <c:v>650.0144247021892</c:v>
                </c:pt>
                <c:pt idx="10">
                  <c:v>650.2522608687574</c:v>
                </c:pt>
                <c:pt idx="11">
                  <c:v>650.0908409814177</c:v>
                </c:pt>
                <c:pt idx="12">
                  <c:v>649.6135254346486</c:v>
                </c:pt>
                <c:pt idx="13">
                  <c:v>648.8868680580694</c:v>
                </c:pt>
                <c:pt idx="14">
                  <c:v>647.963996480829</c:v>
                </c:pt>
                <c:pt idx="15">
                  <c:v>646.8873127114316</c:v>
                </c:pt>
                <c:pt idx="16">
                  <c:v>645.6906506345154</c:v>
                </c:pt>
                <c:pt idx="17">
                  <c:v>656.2405021941867</c:v>
                </c:pt>
                <c:pt idx="18">
                  <c:v>664.1598499562454</c:v>
                </c:pt>
                <c:pt idx="19">
                  <c:v>669.983139509115</c:v>
                </c:pt>
                <c:pt idx="20">
                  <c:v>674.1372628086227</c:v>
                </c:pt>
                <c:pt idx="21">
                  <c:v>676.9631878789024</c:v>
                </c:pt>
                <c:pt idx="22">
                  <c:v>678.7332388676904</c:v>
                </c:pt>
                <c:pt idx="23">
                  <c:v>679.664901148875</c:v>
                </c:pt>
                <c:pt idx="24">
                  <c:v>679.9318502686736</c:v>
                </c:pt>
                <c:pt idx="25">
                  <c:v>679.6727630072552</c:v>
                </c:pt>
                <c:pt idx="26">
                  <c:v>678.9983565618686</c:v>
                </c:pt>
                <c:pt idx="27">
                  <c:v>677.9970121678839</c:v>
                </c:pt>
                <c:pt idx="28">
                  <c:v>676.7392678206544</c:v>
                </c:pt>
                <c:pt idx="29">
                  <c:v>675.2814075167713</c:v>
                </c:pt>
                <c:pt idx="30">
                  <c:v>673.6683287005137</c:v>
                </c:pt>
                <c:pt idx="31">
                  <c:v>682.04474111902</c:v>
                </c:pt>
                <c:pt idx="32">
                  <c:v>688.1452935308497</c:v>
                </c:pt>
                <c:pt idx="33">
                  <c:v>692.434396471913</c:v>
                </c:pt>
                <c:pt idx="34">
                  <c:v>695.2829712032092</c:v>
                </c:pt>
                <c:pt idx="35">
                  <c:v>696.9872514290389</c:v>
                </c:pt>
                <c:pt idx="36">
                  <c:v>697.7838040587982</c:v>
                </c:pt>
                <c:pt idx="37">
                  <c:v>697.8615293446549</c:v>
                </c:pt>
                <c:pt idx="38">
                  <c:v>697.371247828262</c:v>
                </c:pt>
                <c:pt idx="39">
                  <c:v>696.4333593778131</c:v>
                </c:pt>
                <c:pt idx="40">
                  <c:v>695.1439620090188</c:v>
                </c:pt>
                <c:pt idx="41">
                  <c:v>693.5797402202894</c:v>
                </c:pt>
                <c:pt idx="42">
                  <c:v>691.801870287148</c:v>
                </c:pt>
                <c:pt idx="43">
                  <c:v>689.8591402008998</c:v>
                </c:pt>
                <c:pt idx="44">
                  <c:v>687.7904421830824</c:v>
                </c:pt>
                <c:pt idx="45">
                  <c:v>685.6267639479561</c:v>
                </c:pt>
                <c:pt idx="46">
                  <c:v>683.392779512659</c:v>
                </c:pt>
                <c:pt idx="47">
                  <c:v>690.208458393573</c:v>
                </c:pt>
                <c:pt idx="48">
                  <c:v>695.0220829726014</c:v>
                </c:pt>
                <c:pt idx="49">
                  <c:v>698.2436521894966</c:v>
                </c:pt>
                <c:pt idx="50">
                  <c:v>700.2006077800377</c:v>
                </c:pt>
                <c:pt idx="51">
                  <c:v>701.1544377560217</c:v>
                </c:pt>
                <c:pt idx="52">
                  <c:v>701.313940981632</c:v>
                </c:pt>
                <c:pt idx="53">
                  <c:v>700.8458242838464</c:v>
                </c:pt>
                <c:pt idx="54">
                  <c:v>699.8831685116856</c:v>
                </c:pt>
                <c:pt idx="55">
                  <c:v>698.5321920886956</c:v>
                </c:pt>
                <c:pt idx="56">
                  <c:v>696.8776544248479</c:v>
                </c:pt>
                <c:pt idx="57">
                  <c:v>694.9871727058709</c:v>
                </c:pt>
                <c:pt idx="58">
                  <c:v>692.914670574865</c:v>
                </c:pt>
                <c:pt idx="59">
                  <c:v>690.703133278788</c:v>
                </c:pt>
                <c:pt idx="60">
                  <c:v>688.3868087466805</c:v>
                </c:pt>
                <c:pt idx="61">
                  <c:v>694.2257871360147</c:v>
                </c:pt>
                <c:pt idx="62">
                  <c:v>698.2294678652074</c:v>
                </c:pt>
                <c:pt idx="63">
                  <c:v>700.7748021919281</c:v>
                </c:pt>
                <c:pt idx="64">
                  <c:v>702.1628225255885</c:v>
                </c:pt>
                <c:pt idx="65">
                  <c:v>702.6339110772834</c:v>
                </c:pt>
                <c:pt idx="66">
                  <c:v>702.3799980322748</c:v>
                </c:pt>
                <c:pt idx="67">
                  <c:v>701.5543067035071</c:v>
                </c:pt>
                <c:pt idx="68">
                  <c:v>700.2791389567347</c:v>
                </c:pt>
                <c:pt idx="69">
                  <c:v>698.6520949994983</c:v>
                </c:pt>
                <c:pt idx="70">
                  <c:v>696.751042376148</c:v>
                </c:pt>
                <c:pt idx="71">
                  <c:v>694.6380856978674</c:v>
                </c:pt>
                <c:pt idx="72">
                  <c:v>692.362738055401</c:v>
                </c:pt>
                <c:pt idx="73">
                  <c:v>689.9644546525699</c:v>
                </c:pt>
                <c:pt idx="74">
                  <c:v>687.4746569152334</c:v>
                </c:pt>
                <c:pt idx="75">
                  <c:v>684.9183495389531</c:v>
                </c:pt>
                <c:pt idx="76">
                  <c:v>682.3154123337546</c:v>
                </c:pt>
                <c:pt idx="77">
                  <c:v>687.4791336985658</c:v>
                </c:pt>
                <c:pt idx="78">
                  <c:v>690.9391480874655</c:v>
                </c:pt>
                <c:pt idx="79">
                  <c:v>693.0460525318518</c:v>
                </c:pt>
                <c:pt idx="80">
                  <c:v>694.0798232347623</c:v>
                </c:pt>
                <c:pt idx="81">
                  <c:v>694.2640188402303</c:v>
                </c:pt>
                <c:pt idx="82">
                  <c:v>693.7771274676601</c:v>
                </c:pt>
                <c:pt idx="83">
                  <c:v>692.7616318865939</c:v>
                </c:pt>
                <c:pt idx="84">
                  <c:v>691.3312517031386</c:v>
                </c:pt>
                <c:pt idx="85">
                  <c:v>689.5767291525395</c:v>
                </c:pt>
                <c:pt idx="86">
                  <c:v>687.5704513720066</c:v>
                </c:pt>
                <c:pt idx="87">
                  <c:v>685.3701431323352</c:v>
                </c:pt>
                <c:pt idx="88">
                  <c:v>683.0218169549128</c:v>
                </c:pt>
                <c:pt idx="89">
                  <c:v>680.5621299506633</c:v>
                </c:pt>
                <c:pt idx="90">
                  <c:v>678.0202666866265</c:v>
                </c:pt>
                <c:pt idx="91">
                  <c:v>682.7117199439436</c:v>
                </c:pt>
                <c:pt idx="92">
                  <c:v>685.7864813571927</c:v>
                </c:pt>
                <c:pt idx="93">
                  <c:v>687.5778077745221</c:v>
                </c:pt>
                <c:pt idx="94">
                  <c:v>688.3518198099437</c:v>
                </c:pt>
                <c:pt idx="95">
                  <c:v>688.3210044144024</c:v>
                </c:pt>
                <c:pt idx="96">
                  <c:v>687.6550021183325</c:v>
                </c:pt>
                <c:pt idx="97">
                  <c:v>686.4892249854737</c:v>
                </c:pt>
                <c:pt idx="98">
                  <c:v>684.9317415117744</c:v>
                </c:pt>
                <c:pt idx="99">
                  <c:v>683.0687769786975</c:v>
                </c:pt>
                <c:pt idx="100">
                  <c:v>680.9691076867086</c:v>
                </c:pt>
                <c:pt idx="101">
                  <c:v>678.68757150465</c:v>
                </c:pt>
                <c:pt idx="102">
                  <c:v>676.2678724399616</c:v>
                </c:pt>
                <c:pt idx="103">
                  <c:v>673.7448211990933</c:v>
                </c:pt>
                <c:pt idx="104">
                  <c:v>671.1461251581113</c:v>
                </c:pt>
                <c:pt idx="105">
                  <c:v>668.4938183552777</c:v>
                </c:pt>
                <c:pt idx="106">
                  <c:v>665.8054038957904</c:v>
                </c:pt>
                <c:pt idx="107">
                  <c:v>670.1900474328791</c:v>
                </c:pt>
                <c:pt idx="108">
                  <c:v>673.0298617955664</c:v>
                </c:pt>
                <c:pt idx="109">
                  <c:v>674.6435426396392</c:v>
                </c:pt>
                <c:pt idx="110">
                  <c:v>675.2855791676397</c:v>
                </c:pt>
                <c:pt idx="111">
                  <c:v>675.1591675112998</c:v>
                </c:pt>
                <c:pt idx="112">
                  <c:v>674.4265272687932</c:v>
                </c:pt>
                <c:pt idx="113">
                  <c:v>673.2171434101534</c:v>
                </c:pt>
                <c:pt idx="114">
                  <c:v>671.634350749632</c:v>
                </c:pt>
                <c:pt idx="115">
                  <c:v>669.7605942871215</c:v>
                </c:pt>
                <c:pt idx="116">
                  <c:v>667.6616316953233</c:v>
                </c:pt>
                <c:pt idx="117">
                  <c:v>665.3898906823893</c:v>
                </c:pt>
                <c:pt idx="118">
                  <c:v>662.9871511808439</c:v>
                </c:pt>
                <c:pt idx="119">
                  <c:v>660.4866881373085</c:v>
                </c:pt>
                <c:pt idx="120">
                  <c:v>657.9149833739483</c:v>
                </c:pt>
                <c:pt idx="121">
                  <c:v>662.039224391612</c:v>
                </c:pt>
                <c:pt idx="122">
                  <c:v>664.6718678853653</c:v>
                </c:pt>
                <c:pt idx="123">
                  <c:v>666.1209287196276</c:v>
                </c:pt>
                <c:pt idx="124">
                  <c:v>666.6323627516563</c:v>
                </c:pt>
                <c:pt idx="125">
                  <c:v>666.4025483792377</c:v>
                </c:pt>
                <c:pt idx="126">
                  <c:v>665.5882580829682</c:v>
                </c:pt>
                <c:pt idx="127">
                  <c:v>664.3146247134222</c:v>
                </c:pt>
                <c:pt idx="128">
                  <c:v>662.681505770659</c:v>
                </c:pt>
                <c:pt idx="129">
                  <c:v>660.7685678324187</c:v>
                </c:pt>
                <c:pt idx="130">
                  <c:v>658.6393485032674</c:v>
                </c:pt>
                <c:pt idx="131">
                  <c:v>656.3445015006443</c:v>
                </c:pt>
                <c:pt idx="132">
                  <c:v>653.924389145381</c:v>
                </c:pt>
                <c:pt idx="133">
                  <c:v>651.4111534908511</c:v>
                </c:pt>
                <c:pt idx="134">
                  <c:v>648.8303709343523</c:v>
                </c:pt>
                <c:pt idx="135">
                  <c:v>646.2023740707762</c:v>
                </c:pt>
                <c:pt idx="136">
                  <c:v>643.543307704877</c:v>
                </c:pt>
                <c:pt idx="137">
                  <c:v>647.5145883522976</c:v>
                </c:pt>
                <c:pt idx="138">
                  <c:v>650.0406725364967</c:v>
                </c:pt>
                <c:pt idx="139">
                  <c:v>651.4200499852271</c:v>
                </c:pt>
                <c:pt idx="140">
                  <c:v>651.8910697423739</c:v>
                </c:pt>
                <c:pt idx="141">
                  <c:v>651.644035907122</c:v>
                </c:pt>
                <c:pt idx="142">
                  <c:v>650.8308709525812</c:v>
                </c:pt>
                <c:pt idx="143">
                  <c:v>649.5728357722144</c:v>
                </c:pt>
                <c:pt idx="144">
                  <c:v>647.9666972370489</c:v>
                </c:pt>
                <c:pt idx="145">
                  <c:v>646.0896554620927</c:v>
                </c:pt>
                <c:pt idx="146">
                  <c:v>644.003280198781</c:v>
                </c:pt>
                <c:pt idx="147">
                  <c:v>641.7566556137654</c:v>
                </c:pt>
                <c:pt idx="148">
                  <c:v>639.388892644068</c:v>
                </c:pt>
                <c:pt idx="149">
                  <c:v>636.9311361062831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search!$H$3</c:f>
              <c:strCache>
                <c:ptCount val="1"/>
                <c:pt idx="0">
                  <c:v>Refractory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search!$E$4:$E$153</c:f>
              <c:numCache>
                <c:formatCode>General</c:formatCode>
                <c:ptCount val="15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</c:numCache>
            </c:numRef>
          </c:xVal>
          <c:yVal>
            <c:numRef>
              <c:f>search!$H$4:$H$153</c:f>
              <c:numCache>
                <c:formatCode>General</c:formatCode>
                <c:ptCount val="150"/>
                <c:pt idx="0">
                  <c:v>0.0</c:v>
                </c:pt>
                <c:pt idx="1">
                  <c:v>125.7378272640094</c:v>
                </c:pt>
                <c:pt idx="2">
                  <c:v>100.4525612689872</c:v>
                </c:pt>
                <c:pt idx="3">
                  <c:v>80.25203938280504</c:v>
                </c:pt>
                <c:pt idx="4">
                  <c:v>64.11374427630091</c:v>
                </c:pt>
                <c:pt idx="5">
                  <c:v>51.22078188591986</c:v>
                </c:pt>
                <c:pt idx="6">
                  <c:v>40.92053157430014</c:v>
                </c:pt>
                <c:pt idx="7">
                  <c:v>32.69161154261093</c:v>
                </c:pt>
                <c:pt idx="8">
                  <c:v>26.11748733792568</c:v>
                </c:pt>
                <c:pt idx="9">
                  <c:v>20.86538756150381</c:v>
                </c:pt>
                <c:pt idx="10">
                  <c:v>16.66945952567027</c:v>
                </c:pt>
                <c:pt idx="11">
                  <c:v>13.31731222623562</c:v>
                </c:pt>
                <c:pt idx="12">
                  <c:v>10.63926545776316</c:v>
                </c:pt>
                <c:pt idx="13">
                  <c:v>8.499760879508087</c:v>
                </c:pt>
                <c:pt idx="14">
                  <c:v>6.790500274255341</c:v>
                </c:pt>
                <c:pt idx="15">
                  <c:v>5.424963669958027</c:v>
                </c:pt>
                <c:pt idx="16">
                  <c:v>4.334029840473254</c:v>
                </c:pt>
                <c:pt idx="17">
                  <c:v>106.6605296504961</c:v>
                </c:pt>
                <c:pt idx="18">
                  <c:v>85.21161549262666</c:v>
                </c:pt>
                <c:pt idx="19">
                  <c:v>68.07597373326453</c:v>
                </c:pt>
                <c:pt idx="20">
                  <c:v>54.38622625495383</c:v>
                </c:pt>
                <c:pt idx="21">
                  <c:v>43.44942046432609</c:v>
                </c:pt>
                <c:pt idx="22">
                  <c:v>34.71195316688922</c:v>
                </c:pt>
                <c:pt idx="23">
                  <c:v>27.73154808013156</c:v>
                </c:pt>
                <c:pt idx="24">
                  <c:v>22.15486853255533</c:v>
                </c:pt>
                <c:pt idx="25">
                  <c:v>17.69963214013553</c:v>
                </c:pt>
                <c:pt idx="26">
                  <c:v>14.14032213442277</c:v>
                </c:pt>
                <c:pt idx="27">
                  <c:v>11.29677207312374</c:v>
                </c:pt>
                <c:pt idx="28">
                  <c:v>9.025046109907314</c:v>
                </c:pt>
                <c:pt idx="29">
                  <c:v>7.210153197632012</c:v>
                </c:pt>
                <c:pt idx="30">
                  <c:v>5.760226429896546</c:v>
                </c:pt>
                <c:pt idx="31">
                  <c:v>92.71534010444952</c:v>
                </c:pt>
                <c:pt idx="32">
                  <c:v>74.07073579267303</c:v>
                </c:pt>
                <c:pt idx="33">
                  <c:v>59.17547079789735</c:v>
                </c:pt>
                <c:pt idx="34">
                  <c:v>47.27557120472385</c:v>
                </c:pt>
                <c:pt idx="35">
                  <c:v>37.76868358793572</c:v>
                </c:pt>
                <c:pt idx="36">
                  <c:v>30.17358486877615</c:v>
                </c:pt>
                <c:pt idx="37">
                  <c:v>24.10582359095132</c:v>
                </c:pt>
                <c:pt idx="38">
                  <c:v>19.25825961764929</c:v>
                </c:pt>
                <c:pt idx="39">
                  <c:v>15.38551720091406</c:v>
                </c:pt>
                <c:pt idx="40">
                  <c:v>12.2915644632127</c:v>
                </c:pt>
                <c:pt idx="41">
                  <c:v>9.819790584897434</c:v>
                </c:pt>
                <c:pt idx="42">
                  <c:v>7.845078421045549</c:v>
                </c:pt>
                <c:pt idx="43">
                  <c:v>6.267471276526958</c:v>
                </c:pt>
                <c:pt idx="44">
                  <c:v>5.00711326182706</c:v>
                </c:pt>
                <c:pt idx="45">
                  <c:v>4.000207118724492</c:v>
                </c:pt>
                <c:pt idx="46">
                  <c:v>3.195784907580703</c:v>
                </c:pt>
                <c:pt idx="47">
                  <c:v>81.87547992352818</c:v>
                </c:pt>
                <c:pt idx="48">
                  <c:v>65.41071881397234</c:v>
                </c:pt>
                <c:pt idx="49">
                  <c:v>52.25694114717542</c:v>
                </c:pt>
                <c:pt idx="50">
                  <c:v>41.7483242437023</c:v>
                </c:pt>
                <c:pt idx="51">
                  <c:v>33.35293912914972</c:v>
                </c:pt>
                <c:pt idx="52">
                  <c:v>26.64582516076856</c:v>
                </c:pt>
                <c:pt idx="53">
                  <c:v>21.28747921581887</c:v>
                </c:pt>
                <c:pt idx="54">
                  <c:v>17.00667059960735</c:v>
                </c:pt>
                <c:pt idx="55">
                  <c:v>13.58671179200131</c:v>
                </c:pt>
                <c:pt idx="56">
                  <c:v>10.85449008009654</c:v>
                </c:pt>
                <c:pt idx="57">
                  <c:v>8.67170487625096</c:v>
                </c:pt>
                <c:pt idx="58">
                  <c:v>6.927867168876334</c:v>
                </c:pt>
                <c:pt idx="59">
                  <c:v>5.534706749654104</c:v>
                </c:pt>
                <c:pt idx="60">
                  <c:v>4.421704120178046</c:v>
                </c:pt>
                <c:pt idx="61">
                  <c:v>75.29323033615179</c:v>
                </c:pt>
                <c:pt idx="62">
                  <c:v>60.15212762983032</c:v>
                </c:pt>
                <c:pt idx="63">
                  <c:v>48.05582709416694</c:v>
                </c:pt>
                <c:pt idx="64">
                  <c:v>38.3920338099433</c:v>
                </c:pt>
                <c:pt idx="65">
                  <c:v>30.6715823905305</c:v>
                </c:pt>
                <c:pt idx="66">
                  <c:v>24.50367623127726</c:v>
                </c:pt>
                <c:pt idx="67">
                  <c:v>19.57610602551234</c:v>
                </c:pt>
                <c:pt idx="68">
                  <c:v>15.63944624084371</c:v>
                </c:pt>
                <c:pt idx="69">
                  <c:v>12.49442960727114</c:v>
                </c:pt>
                <c:pt idx="70">
                  <c:v>9.98186053438117</c:v>
                </c:pt>
                <c:pt idx="71">
                  <c:v>7.974556891324768</c:v>
                </c:pt>
                <c:pt idx="72">
                  <c:v>6.370912255679784</c:v>
                </c:pt>
                <c:pt idx="73">
                  <c:v>5.089752762780545</c:v>
                </c:pt>
                <c:pt idx="74">
                  <c:v>4.06622821765233</c:v>
                </c:pt>
                <c:pt idx="75">
                  <c:v>3.248529484367205</c:v>
                </c:pt>
                <c:pt idx="76">
                  <c:v>2.595265992447391</c:v>
                </c:pt>
                <c:pt idx="77">
                  <c:v>70.03965178329795</c:v>
                </c:pt>
                <c:pt idx="78">
                  <c:v>55.95501819231865</c:v>
                </c:pt>
                <c:pt idx="79">
                  <c:v>44.7027359671902</c:v>
                </c:pt>
                <c:pt idx="80">
                  <c:v>35.71323301306058</c:v>
                </c:pt>
                <c:pt idx="81">
                  <c:v>28.53147541531401</c:v>
                </c:pt>
                <c:pt idx="82">
                  <c:v>22.79393436816447</c:v>
                </c:pt>
                <c:pt idx="83">
                  <c:v>18.21018494197179</c:v>
                </c:pt>
                <c:pt idx="84">
                  <c:v>14.548205249023</c:v>
                </c:pt>
                <c:pt idx="85">
                  <c:v>11.62263187563119</c:v>
                </c:pt>
                <c:pt idx="86">
                  <c:v>9.285377089762321</c:v>
                </c:pt>
                <c:pt idx="87">
                  <c:v>7.418132882609324</c:v>
                </c:pt>
                <c:pt idx="88">
                  <c:v>5.9263824109763</c:v>
                </c:pt>
                <c:pt idx="89">
                  <c:v>4.734615709495773</c:v>
                </c:pt>
                <c:pt idx="90">
                  <c:v>3.782507499868085</c:v>
                </c:pt>
                <c:pt idx="91">
                  <c:v>66.58439355141243</c:v>
                </c:pt>
                <c:pt idx="92">
                  <c:v>53.19459559880686</c:v>
                </c:pt>
                <c:pt idx="93">
                  <c:v>42.49742094197654</c:v>
                </c:pt>
                <c:pt idx="94">
                  <c:v>33.95139612190331</c:v>
                </c:pt>
                <c:pt idx="95">
                  <c:v>27.12393536069437</c:v>
                </c:pt>
                <c:pt idx="96">
                  <c:v>21.66944377808647</c:v>
                </c:pt>
                <c:pt idx="97">
                  <c:v>17.31182394469581</c:v>
                </c:pt>
                <c:pt idx="98">
                  <c:v>13.83050028239388</c:v>
                </c:pt>
                <c:pt idx="99">
                  <c:v>11.0492538898482</c:v>
                </c:pt>
                <c:pt idx="100">
                  <c:v>8.827302630385682</c:v>
                </c:pt>
                <c:pt idx="101">
                  <c:v>7.052174970837289</c:v>
                </c:pt>
                <c:pt idx="102">
                  <c:v>5.634016856758763</c:v>
                </c:pt>
                <c:pt idx="103">
                  <c:v>4.501043447376805</c:v>
                </c:pt>
                <c:pt idx="104">
                  <c:v>3.595905484533616</c:v>
                </c:pt>
                <c:pt idx="105">
                  <c:v>2.872786367177775</c:v>
                </c:pt>
                <c:pt idx="106">
                  <c:v>2.295082990067206</c:v>
                </c:pt>
                <c:pt idx="107">
                  <c:v>63.67898587238367</c:v>
                </c:pt>
                <c:pt idx="108">
                  <c:v>50.87345128416702</c:v>
                </c:pt>
                <c:pt idx="109">
                  <c:v>40.64304746858298</c:v>
                </c:pt>
                <c:pt idx="110">
                  <c:v>32.46992814202062</c:v>
                </c:pt>
                <c:pt idx="111">
                  <c:v>25.94038339184462</c:v>
                </c:pt>
                <c:pt idx="112">
                  <c:v>20.72389835827992</c:v>
                </c:pt>
                <c:pt idx="113">
                  <c:v>16.55642311359751</c:v>
                </c:pt>
                <c:pt idx="114">
                  <c:v>13.22700688728998</c:v>
                </c:pt>
                <c:pt idx="115">
                  <c:v>10.56712008360851</c:v>
                </c:pt>
                <c:pt idx="116">
                  <c:v>8.442123589479793</c:v>
                </c:pt>
                <c:pt idx="117">
                  <c:v>6.74445356314279</c:v>
                </c:pt>
                <c:pt idx="118">
                  <c:v>5.388176728669812</c:v>
                </c:pt>
                <c:pt idx="119">
                  <c:v>4.304640574298851</c:v>
                </c:pt>
                <c:pt idx="120">
                  <c:v>3.438998274741901</c:v>
                </c:pt>
                <c:pt idx="121">
                  <c:v>61.54953135753536</c:v>
                </c:pt>
                <c:pt idx="122">
                  <c:v>49.1722197234118</c:v>
                </c:pt>
                <c:pt idx="123">
                  <c:v>39.28392530695474</c:v>
                </c:pt>
                <c:pt idx="124">
                  <c:v>31.38411884195744</c:v>
                </c:pt>
                <c:pt idx="125">
                  <c:v>25.072925065147</c:v>
                </c:pt>
                <c:pt idx="126">
                  <c:v>20.03088168535839</c:v>
                </c:pt>
                <c:pt idx="127">
                  <c:v>16.00276872563907</c:v>
                </c:pt>
                <c:pt idx="128">
                  <c:v>12.78468970606922</c:v>
                </c:pt>
                <c:pt idx="129">
                  <c:v>10.21375073793332</c:v>
                </c:pt>
                <c:pt idx="130">
                  <c:v>8.15981510189564</c:v>
                </c:pt>
                <c:pt idx="131">
                  <c:v>6.518915940433132</c:v>
                </c:pt>
                <c:pt idx="132">
                  <c:v>5.207993625806632</c:v>
                </c:pt>
                <c:pt idx="133">
                  <c:v>4.160691417757472</c:v>
                </c:pt>
                <c:pt idx="134">
                  <c:v>3.32399659400878</c:v>
                </c:pt>
                <c:pt idx="135">
                  <c:v>2.655557033099352</c:v>
                </c:pt>
                <c:pt idx="136">
                  <c:v>2.12153741936861</c:v>
                </c:pt>
                <c:pt idx="137">
                  <c:v>59.64702100713296</c:v>
                </c:pt>
                <c:pt idx="138">
                  <c:v>47.65229495854844</c:v>
                </c:pt>
                <c:pt idx="139">
                  <c:v>38.0696500256895</c:v>
                </c:pt>
                <c:pt idx="140">
                  <c:v>30.41402841855127</c:v>
                </c:pt>
                <c:pt idx="141">
                  <c:v>24.29791511138777</c:v>
                </c:pt>
                <c:pt idx="142">
                  <c:v>19.41172246686315</c:v>
                </c:pt>
                <c:pt idx="143">
                  <c:v>15.5081194169584</c:v>
                </c:pt>
                <c:pt idx="144">
                  <c:v>12.38951196943968</c:v>
                </c:pt>
                <c:pt idx="145">
                  <c:v>9.898041323632972</c:v>
                </c:pt>
                <c:pt idx="146">
                  <c:v>7.907593316508716</c:v>
                </c:pt>
                <c:pt idx="147">
                  <c:v>6.31741473032589</c:v>
                </c:pt>
                <c:pt idx="148">
                  <c:v>5.047013329785035</c:v>
                </c:pt>
                <c:pt idx="149">
                  <c:v>4.032083476924714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6681656"/>
        <c:axId val="-2137839864"/>
      </c:scatterChart>
      <c:valAx>
        <c:axId val="-2136681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7839864"/>
        <c:crosses val="autoZero"/>
        <c:crossBetween val="midCat"/>
      </c:valAx>
      <c:valAx>
        <c:axId val="-2137839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6681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Abundances by pool over time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'selected sequences linear util'!$F$3</c:f>
              <c:strCache>
                <c:ptCount val="1"/>
                <c:pt idx="0">
                  <c:v>Vulnerable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'selected sequences linear util'!$E$4:$E$153</c:f>
              <c:numCache>
                <c:formatCode>General</c:formatCode>
                <c:ptCount val="15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</c:numCache>
            </c:numRef>
          </c:xVal>
          <c:yVal>
            <c:numRef>
              <c:f>'selected sequences linear util'!$F$4:$F$153</c:f>
              <c:numCache>
                <c:formatCode>General</c:formatCode>
                <c:ptCount val="150"/>
                <c:pt idx="0">
                  <c:v>400.0</c:v>
                </c:pt>
                <c:pt idx="1">
                  <c:v>256.4861255062038</c:v>
                </c:pt>
                <c:pt idx="2">
                  <c:v>177.9451533487771</c:v>
                </c:pt>
                <c:pt idx="3">
                  <c:v>136.1950662308972</c:v>
                </c:pt>
                <c:pt idx="4">
                  <c:v>113.5936832505399</c:v>
                </c:pt>
                <c:pt idx="5">
                  <c:v>100.2424177901811</c:v>
                </c:pt>
                <c:pt idx="6">
                  <c:v>91.43757754267381</c:v>
                </c:pt>
                <c:pt idx="7">
                  <c:v>85.01566446191918</c:v>
                </c:pt>
                <c:pt idx="8">
                  <c:v>79.94772713457894</c:v>
                </c:pt>
                <c:pt idx="9">
                  <c:v>75.72051958966184</c:v>
                </c:pt>
                <c:pt idx="10">
                  <c:v>72.06463337345988</c:v>
                </c:pt>
                <c:pt idx="11">
                  <c:v>68.83049758900073</c:v>
                </c:pt>
                <c:pt idx="12">
                  <c:v>65.92959085377035</c:v>
                </c:pt>
                <c:pt idx="13">
                  <c:v>63.30562312912593</c:v>
                </c:pt>
                <c:pt idx="14">
                  <c:v>60.91999113601658</c:v>
                </c:pt>
                <c:pt idx="15">
                  <c:v>58.74423650904997</c:v>
                </c:pt>
                <c:pt idx="16">
                  <c:v>56.75602845845033</c:v>
                </c:pt>
                <c:pt idx="17">
                  <c:v>54.93696203049526</c:v>
                </c:pt>
                <c:pt idx="18">
                  <c:v>53.27131272563372</c:v>
                </c:pt>
                <c:pt idx="19">
                  <c:v>51.74530625647197</c:v>
                </c:pt>
                <c:pt idx="20">
                  <c:v>50.34667229153578</c:v>
                </c:pt>
                <c:pt idx="21">
                  <c:v>49.06435866225266</c:v>
                </c:pt>
                <c:pt idx="22">
                  <c:v>47.88833868981703</c:v>
                </c:pt>
                <c:pt idx="23">
                  <c:v>46.80947415132216</c:v>
                </c:pt>
                <c:pt idx="24">
                  <c:v>45.81941257262037</c:v>
                </c:pt>
                <c:pt idx="25">
                  <c:v>44.91050645522252</c:v>
                </c:pt>
                <c:pt idx="26">
                  <c:v>44.07574706230407</c:v>
                </c:pt>
                <c:pt idx="27">
                  <c:v>43.30870826912013</c:v>
                </c:pt>
                <c:pt idx="28">
                  <c:v>42.6034976711687</c:v>
                </c:pt>
                <c:pt idx="29">
                  <c:v>41.95471315388613</c:v>
                </c:pt>
                <c:pt idx="30">
                  <c:v>41.35740374531887</c:v>
                </c:pt>
                <c:pt idx="31">
                  <c:v>40.80703395846672</c:v>
                </c:pt>
                <c:pt idx="32">
                  <c:v>40.29945107481875</c:v>
                </c:pt>
                <c:pt idx="33">
                  <c:v>39.83085497879649</c:v>
                </c:pt>
                <c:pt idx="34">
                  <c:v>39.39777025649026</c:v>
                </c:pt>
                <c:pt idx="35">
                  <c:v>38.99702034081046</c:v>
                </c:pt>
                <c:pt idx="36">
                  <c:v>38.625703531179</c:v>
                </c:pt>
                <c:pt idx="37">
                  <c:v>38.28117074692774</c:v>
                </c:pt>
                <c:pt idx="38">
                  <c:v>37.96100489469219</c:v>
                </c:pt>
                <c:pt idx="39">
                  <c:v>37.66300174461896</c:v>
                </c:pt>
                <c:pt idx="40">
                  <c:v>37.38515222037286</c:v>
                </c:pt>
                <c:pt idx="41">
                  <c:v>37.1256260152355</c:v>
                </c:pt>
                <c:pt idx="42">
                  <c:v>36.88275645205292</c:v>
                </c:pt>
                <c:pt idx="43">
                  <c:v>36.65502650910131</c:v>
                </c:pt>
                <c:pt idx="44">
                  <c:v>36.44105593756002</c:v>
                </c:pt>
                <c:pt idx="45">
                  <c:v>36.23958939951077</c:v>
                </c:pt>
                <c:pt idx="46">
                  <c:v>36.04948555841713</c:v>
                </c:pt>
                <c:pt idx="47">
                  <c:v>35.86970705699203</c:v>
                </c:pt>
                <c:pt idx="48">
                  <c:v>35.699311320302</c:v>
                </c:pt>
                <c:pt idx="49">
                  <c:v>35.5374421249109</c:v>
                </c:pt>
                <c:pt idx="50">
                  <c:v>35.38332187784196</c:v>
                </c:pt>
                <c:pt idx="51">
                  <c:v>35.23624455212676</c:v>
                </c:pt>
                <c:pt idx="52">
                  <c:v>35.09556922869633</c:v>
                </c:pt>
                <c:pt idx="53">
                  <c:v>34.96071419733551</c:v>
                </c:pt>
                <c:pt idx="54">
                  <c:v>34.83115157234415</c:v>
                </c:pt>
                <c:pt idx="55">
                  <c:v>34.70640238140954</c:v>
                </c:pt>
                <c:pt idx="56">
                  <c:v>34.58603208897493</c:v>
                </c:pt>
                <c:pt idx="57">
                  <c:v>34.46964651807501</c:v>
                </c:pt>
                <c:pt idx="58">
                  <c:v>34.35688813718724</c:v>
                </c:pt>
                <c:pt idx="59">
                  <c:v>34.24743268111081</c:v>
                </c:pt>
                <c:pt idx="60">
                  <c:v>34.1409860772231</c:v>
                </c:pt>
                <c:pt idx="61">
                  <c:v>34.03728165067684</c:v>
                </c:pt>
                <c:pt idx="62">
                  <c:v>33.93607758418375</c:v>
                </c:pt>
                <c:pt idx="63">
                  <c:v>33.8371546099858</c:v>
                </c:pt>
                <c:pt idx="64">
                  <c:v>33.7403139134428</c:v>
                </c:pt>
                <c:pt idx="65">
                  <c:v>33.64537522936886</c:v>
                </c:pt>
                <c:pt idx="66">
                  <c:v>33.55217511383409</c:v>
                </c:pt>
                <c:pt idx="67">
                  <c:v>33.46056537561584</c:v>
                </c:pt>
                <c:pt idx="68">
                  <c:v>33.37041165284261</c:v>
                </c:pt>
                <c:pt idx="69">
                  <c:v>33.28159212162691</c:v>
                </c:pt>
                <c:pt idx="70">
                  <c:v>33.19399632463863</c:v>
                </c:pt>
                <c:pt idx="71">
                  <c:v>33.10752410863311</c:v>
                </c:pt>
                <c:pt idx="72">
                  <c:v>33.02208466092342</c:v>
                </c:pt>
                <c:pt idx="73">
                  <c:v>32.93759563568123</c:v>
                </c:pt>
                <c:pt idx="74">
                  <c:v>32.85398236176997</c:v>
                </c:pt>
                <c:pt idx="75">
                  <c:v>32.77117712456384</c:v>
                </c:pt>
                <c:pt idx="76">
                  <c:v>32.68911851489094</c:v>
                </c:pt>
                <c:pt idx="77">
                  <c:v>32.60775083886459</c:v>
                </c:pt>
                <c:pt idx="78">
                  <c:v>32.52702358293744</c:v>
                </c:pt>
                <c:pt idx="79">
                  <c:v>32.44689092903293</c:v>
                </c:pt>
                <c:pt idx="80">
                  <c:v>32.36731131508265</c:v>
                </c:pt>
                <c:pt idx="81">
                  <c:v>32.28824703672947</c:v>
                </c:pt>
                <c:pt idx="82">
                  <c:v>32.20966388634839</c:v>
                </c:pt>
                <c:pt idx="83">
                  <c:v>32.13153082589468</c:v>
                </c:pt>
                <c:pt idx="84">
                  <c:v>32.05381969041233</c:v>
                </c:pt>
                <c:pt idx="85">
                  <c:v>31.9765049193313</c:v>
                </c:pt>
                <c:pt idx="86">
                  <c:v>31.89956331294952</c:v>
                </c:pt>
                <c:pt idx="87">
                  <c:v>31.82297381173846</c:v>
                </c:pt>
                <c:pt idx="88">
                  <c:v>31.74671729633203</c:v>
                </c:pt>
                <c:pt idx="89">
                  <c:v>31.67077640625864</c:v>
                </c:pt>
                <c:pt idx="90">
                  <c:v>31.59513537565783</c:v>
                </c:pt>
                <c:pt idx="91">
                  <c:v>31.5197798843877</c:v>
                </c:pt>
                <c:pt idx="92">
                  <c:v>31.44469692307899</c:v>
                </c:pt>
                <c:pt idx="93">
                  <c:v>31.36987467082664</c:v>
                </c:pt>
                <c:pt idx="94">
                  <c:v>31.29530238433302</c:v>
                </c:pt>
                <c:pt idx="95">
                  <c:v>31.22097029742819</c:v>
                </c:pt>
                <c:pt idx="96">
                  <c:v>31.14686952999322</c:v>
                </c:pt>
                <c:pt idx="97">
                  <c:v>31.07299200540453</c:v>
                </c:pt>
                <c:pt idx="98">
                  <c:v>30.99933037569958</c:v>
                </c:pt>
                <c:pt idx="99">
                  <c:v>30.92587795373995</c:v>
                </c:pt>
                <c:pt idx="100">
                  <c:v>30.85262865171531</c:v>
                </c:pt>
                <c:pt idx="101">
                  <c:v>30.77957692539383</c:v>
                </c:pt>
                <c:pt idx="102">
                  <c:v>30.70671772358034</c:v>
                </c:pt>
                <c:pt idx="103">
                  <c:v>30.63404644229418</c:v>
                </c:pt>
                <c:pt idx="104">
                  <c:v>30.56155888322445</c:v>
                </c:pt>
                <c:pt idx="105">
                  <c:v>30.48925121606211</c:v>
                </c:pt>
                <c:pt idx="106">
                  <c:v>30.41711994434571</c:v>
                </c:pt>
                <c:pt idx="107">
                  <c:v>30.34516187449208</c:v>
                </c:pt>
                <c:pt idx="108">
                  <c:v>30.27337408771356</c:v>
                </c:pt>
                <c:pt idx="109">
                  <c:v>30.20175391455213</c:v>
                </c:pt>
                <c:pt idx="110">
                  <c:v>30.13029891178525</c:v>
                </c:pt>
                <c:pt idx="111">
                  <c:v>30.05900684148209</c:v>
                </c:pt>
                <c:pt idx="112">
                  <c:v>29.9878756520088</c:v>
                </c:pt>
                <c:pt idx="113">
                  <c:v>29.91690346080105</c:v>
                </c:pt>
                <c:pt idx="114">
                  <c:v>29.84608853873847</c:v>
                </c:pt>
                <c:pt idx="115">
                  <c:v>29.77542929597175</c:v>
                </c:pt>
                <c:pt idx="116">
                  <c:v>29.70492426906653</c:v>
                </c:pt>
                <c:pt idx="117">
                  <c:v>29.6345721093415</c:v>
                </c:pt>
                <c:pt idx="118">
                  <c:v>29.56437157228908</c:v>
                </c:pt>
                <c:pt idx="119">
                  <c:v>29.49432150797806</c:v>
                </c:pt>
                <c:pt idx="120">
                  <c:v>29.42442085234639</c:v>
                </c:pt>
                <c:pt idx="121">
                  <c:v>29.35466861930142</c:v>
                </c:pt>
                <c:pt idx="122">
                  <c:v>29.2850638935523</c:v>
                </c:pt>
                <c:pt idx="123">
                  <c:v>29.21560582410649</c:v>
                </c:pt>
                <c:pt idx="124">
                  <c:v>29.14629361836845</c:v>
                </c:pt>
                <c:pt idx="125">
                  <c:v>29.07712653678464</c:v>
                </c:pt>
                <c:pt idx="126">
                  <c:v>29.00810388798399</c:v>
                </c:pt>
                <c:pt idx="127">
                  <c:v>28.93922502436774</c:v>
                </c:pt>
                <c:pt idx="128">
                  <c:v>28.87048933810707</c:v>
                </c:pt>
                <c:pt idx="129">
                  <c:v>28.80189625751046</c:v>
                </c:pt>
                <c:pt idx="130">
                  <c:v>28.7334452437266</c:v>
                </c:pt>
                <c:pt idx="131">
                  <c:v>28.66513578775169</c:v>
                </c:pt>
                <c:pt idx="132">
                  <c:v>28.59696740771285</c:v>
                </c:pt>
                <c:pt idx="133">
                  <c:v>28.52893964640215</c:v>
                </c:pt>
                <c:pt idx="134">
                  <c:v>28.46105206903788</c:v>
                </c:pt>
                <c:pt idx="135">
                  <c:v>28.39330426123222</c:v>
                </c:pt>
                <c:pt idx="136">
                  <c:v>28.325695827146</c:v>
                </c:pt>
                <c:pt idx="137">
                  <c:v>28.25822638781334</c:v>
                </c:pt>
                <c:pt idx="138">
                  <c:v>28.19089557962049</c:v>
                </c:pt>
                <c:pt idx="139">
                  <c:v>28.1237030529245</c:v>
                </c:pt>
                <c:pt idx="140">
                  <c:v>28.05664847079892</c:v>
                </c:pt>
                <c:pt idx="141">
                  <c:v>27.98973150789464</c:v>
                </c:pt>
                <c:pt idx="142">
                  <c:v>27.92295184940543</c:v>
                </c:pt>
                <c:pt idx="143">
                  <c:v>27.85630919012836</c:v>
                </c:pt>
                <c:pt idx="144">
                  <c:v>27.78980323361041</c:v>
                </c:pt>
                <c:pt idx="145">
                  <c:v>27.72343369137332</c:v>
                </c:pt>
                <c:pt idx="146">
                  <c:v>27.65720028220942</c:v>
                </c:pt>
                <c:pt idx="147">
                  <c:v>27.59110273154199</c:v>
                </c:pt>
                <c:pt idx="148">
                  <c:v>27.52514077084415</c:v>
                </c:pt>
                <c:pt idx="149">
                  <c:v>27.45931413711082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'selected sequences linear util'!$G$3</c:f>
              <c:strCache>
                <c:ptCount val="1"/>
                <c:pt idx="0">
                  <c:v>Invulnerable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'selected sequences linear util'!$E$4:$E$153</c:f>
              <c:numCache>
                <c:formatCode>General</c:formatCode>
                <c:ptCount val="15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</c:numCache>
            </c:numRef>
          </c:xVal>
          <c:yVal>
            <c:numRef>
              <c:f>'selected sequences linear util'!$G$4:$G$153</c:f>
              <c:numCache>
                <c:formatCode>General</c:formatCode>
                <c:ptCount val="150"/>
                <c:pt idx="0">
                  <c:v>600.0</c:v>
                </c:pt>
                <c:pt idx="1">
                  <c:v>610.433804675431</c:v>
                </c:pt>
                <c:pt idx="2">
                  <c:v>625.4262656118419</c:v>
                </c:pt>
                <c:pt idx="3">
                  <c:v>641.4303232800319</c:v>
                </c:pt>
                <c:pt idx="4">
                  <c:v>656.7825547986918</c:v>
                </c:pt>
                <c:pt idx="5">
                  <c:v>670.8317829094625</c:v>
                </c:pt>
                <c:pt idx="6">
                  <c:v>683.389222254774</c:v>
                </c:pt>
                <c:pt idx="7">
                  <c:v>694.4640538960107</c:v>
                </c:pt>
                <c:pt idx="8">
                  <c:v>704.1464392035776</c:v>
                </c:pt>
                <c:pt idx="9">
                  <c:v>712.5555294968935</c:v>
                </c:pt>
                <c:pt idx="10">
                  <c:v>719.8161183175646</c:v>
                </c:pt>
                <c:pt idx="11">
                  <c:v>726.0483130817952</c:v>
                </c:pt>
                <c:pt idx="12">
                  <c:v>731.3632819192741</c:v>
                </c:pt>
                <c:pt idx="13">
                  <c:v>735.861871072608</c:v>
                </c:pt>
                <c:pt idx="14">
                  <c:v>739.6345692550528</c:v>
                </c:pt>
                <c:pt idx="15">
                  <c:v>742.76207950416</c:v>
                </c:pt>
                <c:pt idx="16">
                  <c:v>745.3161356979227</c:v>
                </c:pt>
                <c:pt idx="17">
                  <c:v>747.3603859226417</c:v>
                </c:pt>
                <c:pt idx="18">
                  <c:v>748.9512573129782</c:v>
                </c:pt>
                <c:pt idx="19">
                  <c:v>750.138763664695</c:v>
                </c:pt>
                <c:pt idx="20">
                  <c:v>750.9672407739507</c:v>
                </c:pt>
                <c:pt idx="21">
                  <c:v>751.4760063449446</c:v>
                </c:pt>
                <c:pt idx="22">
                  <c:v>751.699947114615</c:v>
                </c:pt>
                <c:pt idx="23">
                  <c:v>751.6700384854664</c:v>
                </c:pt>
                <c:pt idx="24">
                  <c:v>751.4138029534456</c:v>
                </c:pt>
                <c:pt idx="25">
                  <c:v>750.9557137669461</c:v>
                </c:pt>
                <c:pt idx="26">
                  <c:v>750.3175499808481</c:v>
                </c:pt>
                <c:pt idx="27">
                  <c:v>749.518708603375</c:v>
                </c:pt>
                <c:pt idx="28">
                  <c:v>748.5764789948244</c:v>
                </c:pt>
                <c:pt idx="29">
                  <c:v>747.5062841298434</c:v>
                </c:pt>
                <c:pt idx="30">
                  <c:v>746.3218928114744</c:v>
                </c:pt>
                <c:pt idx="31">
                  <c:v>745.0356064410905</c:v>
                </c:pt>
                <c:pt idx="32">
                  <c:v>743.6584235095284</c:v>
                </c:pt>
                <c:pt idx="33">
                  <c:v>742.2001845820951</c:v>
                </c:pt>
                <c:pt idx="34">
                  <c:v>740.669700201832</c:v>
                </c:pt>
                <c:pt idx="35">
                  <c:v>739.0748638283148</c:v>
                </c:pt>
                <c:pt idx="36">
                  <c:v>737.4227516596664</c:v>
                </c:pt>
                <c:pt idx="37">
                  <c:v>735.7197109494986</c:v>
                </c:pt>
                <c:pt idx="38">
                  <c:v>733.9714382244891</c:v>
                </c:pt>
                <c:pt idx="39">
                  <c:v>732.1830486287282</c:v>
                </c:pt>
                <c:pt idx="40">
                  <c:v>730.3591374646542</c:v>
                </c:pt>
                <c:pt idx="41">
                  <c:v>728.5038348644283</c:v>
                </c:pt>
                <c:pt idx="42">
                  <c:v>726.6208544074243</c:v>
                </c:pt>
                <c:pt idx="43">
                  <c:v>724.7135363967888</c:v>
                </c:pt>
                <c:pt idx="44">
                  <c:v>722.7848864187956</c:v>
                </c:pt>
                <c:pt idx="45">
                  <c:v>720.837609731154</c:v>
                </c:pt>
                <c:pt idx="46">
                  <c:v>718.8741419590063</c:v>
                </c:pt>
                <c:pt idx="47">
                  <c:v>716.8966765187125</c:v>
                </c:pt>
                <c:pt idx="48">
                  <c:v>714.90718913848</c:v>
                </c:pt>
                <c:pt idx="49">
                  <c:v>712.9074598004506</c:v>
                </c:pt>
                <c:pt idx="50">
                  <c:v>710.8990923901068</c:v>
                </c:pt>
                <c:pt idx="51">
                  <c:v>708.883532305046</c:v>
                </c:pt>
                <c:pt idx="52">
                  <c:v>706.8620822456386</c:v>
                </c:pt>
                <c:pt idx="53">
                  <c:v>704.8359163842508</c:v>
                </c:pt>
                <c:pt idx="54">
                  <c:v>702.8060930870985</c:v>
                </c:pt>
                <c:pt idx="55">
                  <c:v>700.7735663429645</c:v>
                </c:pt>
                <c:pt idx="56">
                  <c:v>698.7391960356042</c:v>
                </c:pt>
                <c:pt idx="57">
                  <c:v>696.703757181359</c:v>
                </c:pt>
                <c:pt idx="58">
                  <c:v>694.6679482400284</c:v>
                </c:pt>
                <c:pt idx="59">
                  <c:v>692.6323985951723</c:v>
                </c:pt>
                <c:pt idx="60">
                  <c:v>690.5976752895407</c:v>
                </c:pt>
                <c:pt idx="61">
                  <c:v>688.5642890920572</c:v>
                </c:pt>
                <c:pt idx="62">
                  <c:v>686.5326999645955</c:v>
                </c:pt>
                <c:pt idx="63">
                  <c:v>684.5033219895132</c:v>
                </c:pt>
                <c:pt idx="64">
                  <c:v>682.4765278124717</c:v>
                </c:pt>
                <c:pt idx="65">
                  <c:v>680.4526526493438</c:v>
                </c:pt>
                <c:pt idx="66">
                  <c:v>678.4319979009215</c:v>
                </c:pt>
                <c:pt idx="67">
                  <c:v>676.414834414601</c:v>
                </c:pt>
                <c:pt idx="68">
                  <c:v>674.4014054281932</c:v>
                </c:pt>
                <c:pt idx="69">
                  <c:v>672.3919292273936</c:v>
                </c:pt>
                <c:pt idx="70">
                  <c:v>670.3866015452381</c:v>
                </c:pt>
                <c:pt idx="71">
                  <c:v>668.3855977289942</c:v>
                </c:pt>
                <c:pt idx="72">
                  <c:v>666.3890746973593</c:v>
                </c:pt>
                <c:pt idx="73">
                  <c:v>664.3971727085492</c:v>
                </c:pt>
                <c:pt idx="74">
                  <c:v>662.4100169577818</c:v>
                </c:pt>
                <c:pt idx="75">
                  <c:v>660.4277190208282</c:v>
                </c:pt>
                <c:pt idx="76">
                  <c:v>658.4503781586304</c:v>
                </c:pt>
                <c:pt idx="77">
                  <c:v>656.4780824965082</c:v>
                </c:pt>
                <c:pt idx="78">
                  <c:v>654.5109100901338</c:v>
                </c:pt>
                <c:pt idx="79">
                  <c:v>652.5489298892537</c:v>
                </c:pt>
                <c:pt idx="80">
                  <c:v>650.5922026090584</c:v>
                </c:pt>
                <c:pt idx="81">
                  <c:v>648.6407815181257</c:v>
                </c:pt>
                <c:pt idx="82">
                  <c:v>646.6947131509942</c:v>
                </c:pt>
                <c:pt idx="83">
                  <c:v>644.754037952631</c:v>
                </c:pt>
                <c:pt idx="84">
                  <c:v>642.8187908613545</c:v>
                </c:pt>
                <c:pt idx="85">
                  <c:v>640.88900183613</c:v>
                </c:pt>
                <c:pt idx="86">
                  <c:v>638.9646963335859</c:v>
                </c:pt>
                <c:pt idx="87">
                  <c:v>637.045895739572</c:v>
                </c:pt>
                <c:pt idx="88">
                  <c:v>635.1326177596237</c:v>
                </c:pt>
                <c:pt idx="89">
                  <c:v>633.224876772266</c:v>
                </c:pt>
                <c:pt idx="90">
                  <c:v>631.3226841487153</c:v>
                </c:pt>
                <c:pt idx="91">
                  <c:v>629.4260485421933</c:v>
                </c:pt>
                <c:pt idx="92">
                  <c:v>627.5349761497543</c:v>
                </c:pt>
                <c:pt idx="93">
                  <c:v>625.649470949254</c:v>
                </c:pt>
                <c:pt idx="94">
                  <c:v>623.7695349138291</c:v>
                </c:pt>
                <c:pt idx="95">
                  <c:v>621.895168206034</c:v>
                </c:pt>
                <c:pt idx="96">
                  <c:v>620.0263693535707</c:v>
                </c:pt>
                <c:pt idx="97">
                  <c:v>618.1631354083667</c:v>
                </c:pt>
                <c:pt idx="98">
                  <c:v>616.3054620905848</c:v>
                </c:pt>
                <c:pt idx="99">
                  <c:v>614.4533439189963</c:v>
                </c:pt>
                <c:pt idx="100">
                  <c:v>612.6067743290175</c:v>
                </c:pt>
                <c:pt idx="101">
                  <c:v>610.7657457795763</c:v>
                </c:pt>
                <c:pt idx="102">
                  <c:v>608.9302498498738</c:v>
                </c:pt>
                <c:pt idx="103">
                  <c:v>607.1002773269963</c:v>
                </c:pt>
                <c:pt idx="104">
                  <c:v>605.2758182852483</c:v>
                </c:pt>
                <c:pt idx="105">
                  <c:v>603.4568621579881</c:v>
                </c:pt>
                <c:pt idx="106">
                  <c:v>601.643397802679</c:v>
                </c:pt>
                <c:pt idx="107">
                  <c:v>599.8354135597963</c:v>
                </c:pt>
                <c:pt idx="108">
                  <c:v>598.0328973061745</c:v>
                </c:pt>
                <c:pt idx="109">
                  <c:v>596.2358365033146</c:v>
                </c:pt>
                <c:pt idx="110">
                  <c:v>594.4442182411366</c:v>
                </c:pt>
                <c:pt idx="111">
                  <c:v>592.6580292775995</c:v>
                </c:pt>
                <c:pt idx="112">
                  <c:v>590.8772560745842</c:v>
                </c:pt>
                <c:pt idx="113">
                  <c:v>589.1018848303898</c:v>
                </c:pt>
                <c:pt idx="114">
                  <c:v>587.3319015091641</c:v>
                </c:pt>
                <c:pt idx="115">
                  <c:v>585.5672918675563</c:v>
                </c:pt>
                <c:pt idx="116">
                  <c:v>583.808041478854</c:v>
                </c:pt>
                <c:pt idx="117">
                  <c:v>582.0541357548434</c:v>
                </c:pt>
                <c:pt idx="118">
                  <c:v>580.3055599656042</c:v>
                </c:pt>
                <c:pt idx="119">
                  <c:v>578.5622992574356</c:v>
                </c:pt>
                <c:pt idx="120">
                  <c:v>576.824338669089</c:v>
                </c:pt>
                <c:pt idx="121">
                  <c:v>575.091663146467</c:v>
                </c:pt>
                <c:pt idx="122">
                  <c:v>573.3642575559304</c:v>
                </c:pt>
                <c:pt idx="123">
                  <c:v>571.6421066963485</c:v>
                </c:pt>
                <c:pt idx="124">
                  <c:v>569.9251953100066</c:v>
                </c:pt>
                <c:pt idx="125">
                  <c:v>568.2135080924814</c:v>
                </c:pt>
                <c:pt idx="126">
                  <c:v>566.5070297015772</c:v>
                </c:pt>
                <c:pt idx="127">
                  <c:v>564.8057447654153</c:v>
                </c:pt>
                <c:pt idx="128">
                  <c:v>563.1096378897537</c:v>
                </c:pt>
                <c:pt idx="129">
                  <c:v>561.4186936646091</c:v>
                </c:pt>
                <c:pt idx="130">
                  <c:v>559.7328966702477</c:v>
                </c:pt>
                <c:pt idx="131">
                  <c:v>558.0522314826035</c:v>
                </c:pt>
                <c:pt idx="132">
                  <c:v>556.3766826781765</c:v>
                </c:pt>
                <c:pt idx="133">
                  <c:v>554.7062348384624</c:v>
                </c:pt>
                <c:pt idx="134">
                  <c:v>553.040872553955</c:v>
                </c:pt>
                <c:pt idx="135">
                  <c:v>551.3805804277614</c:v>
                </c:pt>
                <c:pt idx="136">
                  <c:v>549.7253430788683</c:v>
                </c:pt>
                <c:pt idx="137">
                  <c:v>548.0751451450904</c:v>
                </c:pt>
                <c:pt idx="138">
                  <c:v>546.4299712857301</c:v>
                </c:pt>
                <c:pt idx="139">
                  <c:v>544.789806183977</c:v>
                </c:pt>
                <c:pt idx="140">
                  <c:v>543.154634549071</c:v>
                </c:pt>
                <c:pt idx="141">
                  <c:v>541.5244411182507</c:v>
                </c:pt>
                <c:pt idx="142">
                  <c:v>539.8992106585062</c:v>
                </c:pt>
                <c:pt idx="143">
                  <c:v>538.2789279681583</c:v>
                </c:pt>
                <c:pt idx="144">
                  <c:v>536.6635778782748</c:v>
                </c:pt>
                <c:pt idx="145">
                  <c:v>535.0531452539444</c:v>
                </c:pt>
                <c:pt idx="146">
                  <c:v>533.4476149954171</c:v>
                </c:pt>
                <c:pt idx="147">
                  <c:v>531.8469720391271</c:v>
                </c:pt>
                <c:pt idx="148">
                  <c:v>530.2512013586073</c:v>
                </c:pt>
                <c:pt idx="149">
                  <c:v>528.660287965305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'selected sequences linear util'!$H$3</c:f>
              <c:strCache>
                <c:ptCount val="1"/>
                <c:pt idx="0">
                  <c:v>Refractory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'selected sequences linear util'!$E$4:$E$153</c:f>
              <c:numCache>
                <c:formatCode>General</c:formatCode>
                <c:ptCount val="15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</c:numCache>
            </c:numRef>
          </c:xVal>
          <c:yVal>
            <c:numRef>
              <c:f>'selected sequences linear util'!$H$4:$H$153</c:f>
              <c:numCache>
                <c:formatCode>General</c:formatCode>
                <c:ptCount val="150"/>
                <c:pt idx="0">
                  <c:v>0.0</c:v>
                </c:pt>
                <c:pt idx="1">
                  <c:v>100.3513482961684</c:v>
                </c:pt>
                <c:pt idx="2">
                  <c:v>142.9556047319604</c:v>
                </c:pt>
                <c:pt idx="3">
                  <c:v>154.7399318796251</c:v>
                </c:pt>
                <c:pt idx="4">
                  <c:v>151.881730361058</c:v>
                </c:pt>
                <c:pt idx="5">
                  <c:v>143.1159767349118</c:v>
                </c:pt>
                <c:pt idx="6">
                  <c:v>132.4509981728927</c:v>
                </c:pt>
                <c:pt idx="7">
                  <c:v>121.617908462052</c:v>
                </c:pt>
                <c:pt idx="8">
                  <c:v>111.3392616475197</c:v>
                </c:pt>
                <c:pt idx="9">
                  <c:v>101.8882355543224</c:v>
                </c:pt>
                <c:pt idx="10">
                  <c:v>93.33497462276511</c:v>
                </c:pt>
                <c:pt idx="11">
                  <c:v>85.65860803984117</c:v>
                </c:pt>
                <c:pt idx="12">
                  <c:v>78.7996137501801</c:v>
                </c:pt>
                <c:pt idx="13">
                  <c:v>72.68466514337896</c:v>
                </c:pt>
                <c:pt idx="14">
                  <c:v>67.2383923039706</c:v>
                </c:pt>
                <c:pt idx="15">
                  <c:v>62.38878480159602</c:v>
                </c:pt>
                <c:pt idx="16">
                  <c:v>58.06946568239614</c:v>
                </c:pt>
                <c:pt idx="17">
                  <c:v>54.2204233010663</c:v>
                </c:pt>
                <c:pt idx="18">
                  <c:v>50.78799418765601</c:v>
                </c:pt>
                <c:pt idx="19">
                  <c:v>47.7244982637155</c:v>
                </c:pt>
                <c:pt idx="20">
                  <c:v>44.98773051935652</c:v>
                </c:pt>
                <c:pt idx="21">
                  <c:v>42.54041247141848</c:v>
                </c:pt>
                <c:pt idx="22">
                  <c:v>40.34965457282119</c:v>
                </c:pt>
                <c:pt idx="23">
                  <c:v>38.38645354149752</c:v>
                </c:pt>
                <c:pt idx="24">
                  <c:v>36.62523436099305</c:v>
                </c:pt>
                <c:pt idx="25">
                  <c:v>35.04343933367431</c:v>
                </c:pt>
                <c:pt idx="26">
                  <c:v>33.62116284153344</c:v>
                </c:pt>
                <c:pt idx="27">
                  <c:v>32.34082869732006</c:v>
                </c:pt>
                <c:pt idx="28">
                  <c:v>31.18690624431632</c:v>
                </c:pt>
                <c:pt idx="29">
                  <c:v>30.14566119575582</c:v>
                </c:pt>
                <c:pt idx="30">
                  <c:v>29.20493732629906</c:v>
                </c:pt>
                <c:pt idx="31">
                  <c:v>28.3539653904564</c:v>
                </c:pt>
                <c:pt idx="32">
                  <c:v>27.58319596506097</c:v>
                </c:pt>
                <c:pt idx="33">
                  <c:v>26.88415325037593</c:v>
                </c:pt>
                <c:pt idx="34">
                  <c:v>26.24930719338965</c:v>
                </c:pt>
                <c:pt idx="35">
                  <c:v>25.67196160521588</c:v>
                </c:pt>
                <c:pt idx="36">
                  <c:v>25.14615622679786</c:v>
                </c:pt>
                <c:pt idx="37">
                  <c:v>24.66658095157639</c:v>
                </c:pt>
                <c:pt idx="38">
                  <c:v>24.22850064075749</c:v>
                </c:pt>
                <c:pt idx="39">
                  <c:v>23.8276891677491</c:v>
                </c:pt>
                <c:pt idx="40">
                  <c:v>23.46037150522515</c:v>
                </c:pt>
                <c:pt idx="41">
                  <c:v>23.12317282332966</c:v>
                </c:pt>
                <c:pt idx="42">
                  <c:v>22.81307370299752</c:v>
                </c:pt>
                <c:pt idx="43">
                  <c:v>22.52737068640609</c:v>
                </c:pt>
                <c:pt idx="44">
                  <c:v>22.26364148920848</c:v>
                </c:pt>
                <c:pt idx="45">
                  <c:v>22.01971428829676</c:v>
                </c:pt>
                <c:pt idx="46">
                  <c:v>21.79364057608809</c:v>
                </c:pt>
                <c:pt idx="47">
                  <c:v>21.58367113922767</c:v>
                </c:pt>
                <c:pt idx="48">
                  <c:v>21.38823477750574</c:v>
                </c:pt>
                <c:pt idx="49">
                  <c:v>21.2059194288772</c:v>
                </c:pt>
                <c:pt idx="50">
                  <c:v>21.0354554097964</c:v>
                </c:pt>
                <c:pt idx="51">
                  <c:v>20.87570051755029</c:v>
                </c:pt>
                <c:pt idx="52">
                  <c:v>20.72562677368636</c:v>
                </c:pt>
                <c:pt idx="53">
                  <c:v>20.58430861568065</c:v>
                </c:pt>
                <c:pt idx="54">
                  <c:v>20.45091236827705</c:v>
                </c:pt>
                <c:pt idx="55">
                  <c:v>20.32468684696976</c:v>
                </c:pt>
                <c:pt idx="56">
                  <c:v>20.2049549643467</c:v>
                </c:pt>
                <c:pt idx="57">
                  <c:v>20.09110622584771</c:v>
                </c:pt>
                <c:pt idx="58">
                  <c:v>19.98259001525214</c:v>
                </c:pt>
                <c:pt idx="59">
                  <c:v>19.87890958218051</c:v>
                </c:pt>
                <c:pt idx="60">
                  <c:v>19.7796166543215</c:v>
                </c:pt>
                <c:pt idx="61">
                  <c:v>19.68430660618887</c:v>
                </c:pt>
                <c:pt idx="62">
                  <c:v>19.59261412415579</c:v>
                </c:pt>
                <c:pt idx="63">
                  <c:v>19.50420931446033</c:v>
                </c:pt>
                <c:pt idx="64">
                  <c:v>19.4187942069607</c:v>
                </c:pt>
                <c:pt idx="65">
                  <c:v>19.33609961275696</c:v>
                </c:pt>
                <c:pt idx="66">
                  <c:v>19.2558822984846</c:v>
                </c:pt>
                <c:pt idx="67">
                  <c:v>19.17792244421193</c:v>
                </c:pt>
                <c:pt idx="68">
                  <c:v>19.10202135550803</c:v>
                </c:pt>
                <c:pt idx="69">
                  <c:v>19.02799940345615</c:v>
                </c:pt>
                <c:pt idx="70">
                  <c:v>18.95569416922205</c:v>
                </c:pt>
                <c:pt idx="71">
                  <c:v>18.88495877229456</c:v>
                </c:pt>
                <c:pt idx="72">
                  <c:v>18.81566036373877</c:v>
                </c:pt>
                <c:pt idx="73">
                  <c:v>18.74767876777288</c:v>
                </c:pt>
                <c:pt idx="74">
                  <c:v>18.68090525673191</c:v>
                </c:pt>
                <c:pt idx="75">
                  <c:v>18.61524144603844</c:v>
                </c:pt>
                <c:pt idx="76">
                  <c:v>18.55059829718712</c:v>
                </c:pt>
                <c:pt idx="77">
                  <c:v>18.4868952179859</c:v>
                </c:pt>
                <c:pt idx="78">
                  <c:v>18.42405925039889</c:v>
                </c:pt>
                <c:pt idx="79">
                  <c:v>18.36202433732083</c:v>
                </c:pt>
                <c:pt idx="80">
                  <c:v>18.3007306604928</c:v>
                </c:pt>
                <c:pt idx="81">
                  <c:v>18.24012404255604</c:v>
                </c:pt>
                <c:pt idx="82">
                  <c:v>18.18015540694571</c:v>
                </c:pt>
                <c:pt idx="83">
                  <c:v>18.12078028995741</c:v>
                </c:pt>
                <c:pt idx="84">
                  <c:v>18.06195839988572</c:v>
                </c:pt>
                <c:pt idx="85">
                  <c:v>18.00365321864153</c:v>
                </c:pt>
                <c:pt idx="86">
                  <c:v>17.94583164171095</c:v>
                </c:pt>
                <c:pt idx="87">
                  <c:v>17.88846365272789</c:v>
                </c:pt>
                <c:pt idx="88">
                  <c:v>17.83152202930035</c:v>
                </c:pt>
                <c:pt idx="89">
                  <c:v>17.77498207706108</c:v>
                </c:pt>
                <c:pt idx="90">
                  <c:v>17.71882138921108</c:v>
                </c:pt>
                <c:pt idx="91">
                  <c:v>17.66301962909159</c:v>
                </c:pt>
                <c:pt idx="92">
                  <c:v>17.60755833356183</c:v>
                </c:pt>
                <c:pt idx="93">
                  <c:v>17.55242073517597</c:v>
                </c:pt>
                <c:pt idx="94">
                  <c:v>17.49759160134914</c:v>
                </c:pt>
                <c:pt idx="95">
                  <c:v>17.44305708887747</c:v>
                </c:pt>
                <c:pt idx="96">
                  <c:v>17.38880461233687</c:v>
                </c:pt>
                <c:pt idx="97">
                  <c:v>17.3348227250274</c:v>
                </c:pt>
                <c:pt idx="98">
                  <c:v>17.28110101126001</c:v>
                </c:pt>
                <c:pt idx="99">
                  <c:v>17.22762998889817</c:v>
                </c:pt>
                <c:pt idx="100">
                  <c:v>17.17440102117238</c:v>
                </c:pt>
                <c:pt idx="101">
                  <c:v>17.12140623688003</c:v>
                </c:pt>
                <c:pt idx="102">
                  <c:v>17.06863845816885</c:v>
                </c:pt>
                <c:pt idx="103">
                  <c:v>17.01609113517914</c:v>
                </c:pt>
                <c:pt idx="104">
                  <c:v>16.96375828688994</c:v>
                </c:pt>
                <c:pt idx="105">
                  <c:v>16.91163444757704</c:v>
                </c:pt>
                <c:pt idx="106">
                  <c:v>16.85971461834772</c:v>
                </c:pt>
                <c:pt idx="107">
                  <c:v>16.8079942232683</c:v>
                </c:pt>
                <c:pt idx="108">
                  <c:v>16.75646906964712</c:v>
                </c:pt>
                <c:pt idx="109">
                  <c:v>16.70513531207742</c:v>
                </c:pt>
                <c:pt idx="110">
                  <c:v>16.65398941988231</c:v>
                </c:pt>
                <c:pt idx="111">
                  <c:v>16.60302814763847</c:v>
                </c:pt>
                <c:pt idx="112">
                  <c:v>16.55224850848602</c:v>
                </c:pt>
                <c:pt idx="113">
                  <c:v>16.50164774995983</c:v>
                </c:pt>
                <c:pt idx="114">
                  <c:v>16.45122333210304</c:v>
                </c:pt>
                <c:pt idx="115">
                  <c:v>16.40097290764625</c:v>
                </c:pt>
                <c:pt idx="116">
                  <c:v>16.35089430405635</c:v>
                </c:pt>
                <c:pt idx="117">
                  <c:v>16.30098550727812</c:v>
                </c:pt>
                <c:pt idx="118">
                  <c:v>16.25124464700779</c:v>
                </c:pt>
                <c:pt idx="119">
                  <c:v>16.20166998335393</c:v>
                </c:pt>
                <c:pt idx="120">
                  <c:v>16.15225989475414</c:v>
                </c:pt>
                <c:pt idx="121">
                  <c:v>16.10301286702877</c:v>
                </c:pt>
                <c:pt idx="122">
                  <c:v>16.05392748346425</c:v>
                </c:pt>
                <c:pt idx="123">
                  <c:v>16.00500241582867</c:v>
                </c:pt>
                <c:pt idx="124">
                  <c:v>15.95623641623155</c:v>
                </c:pt>
                <c:pt idx="125">
                  <c:v>15.90762830974815</c:v>
                </c:pt>
                <c:pt idx="126">
                  <c:v>15.85917698773603</c:v>
                </c:pt>
                <c:pt idx="127">
                  <c:v>15.8108814017788</c:v>
                </c:pt>
                <c:pt idx="128">
                  <c:v>15.7627405581977</c:v>
                </c:pt>
                <c:pt idx="129">
                  <c:v>15.71475351307756</c:v>
                </c:pt>
                <c:pt idx="130">
                  <c:v>15.66691936775879</c:v>
                </c:pt>
                <c:pt idx="131">
                  <c:v>15.61923726475138</c:v>
                </c:pt>
                <c:pt idx="132">
                  <c:v>15.57170638403126</c:v>
                </c:pt>
                <c:pt idx="133">
                  <c:v>15.52432593968305</c:v>
                </c:pt>
                <c:pt idx="134">
                  <c:v>15.47709517685663</c:v>
                </c:pt>
                <c:pt idx="135">
                  <c:v>15.43001336900799</c:v>
                </c:pt>
                <c:pt idx="136">
                  <c:v>15.38307981539776</c:v>
                </c:pt>
                <c:pt idx="137">
                  <c:v>15.33629383882301</c:v>
                </c:pt>
                <c:pt idx="138">
                  <c:v>15.28965478356074</c:v>
                </c:pt>
                <c:pt idx="139">
                  <c:v>15.24316201350288</c:v>
                </c:pt>
                <c:pt idx="140">
                  <c:v>15.19681491046507</c:v>
                </c:pt>
                <c:pt idx="141">
                  <c:v>15.15061287265277</c:v>
                </c:pt>
                <c:pt idx="142">
                  <c:v>15.10455531327011</c:v>
                </c:pt>
                <c:pt idx="143">
                  <c:v>15.05864165925796</c:v>
                </c:pt>
                <c:pt idx="144">
                  <c:v>15.01287135014923</c:v>
                </c:pt>
                <c:pt idx="145">
                  <c:v>14.9672438370304</c:v>
                </c:pt>
                <c:pt idx="146">
                  <c:v>14.92175858159932</c:v>
                </c:pt>
                <c:pt idx="147">
                  <c:v>14.8764150553103</c:v>
                </c:pt>
                <c:pt idx="148">
                  <c:v>14.83121273859833</c:v>
                </c:pt>
                <c:pt idx="149">
                  <c:v>14.78615112017508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3945768"/>
        <c:axId val="-2133940120"/>
      </c:scatterChart>
      <c:valAx>
        <c:axId val="-2133945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3940120"/>
        <c:crosses val="autoZero"/>
        <c:crossBetween val="midCat"/>
      </c:valAx>
      <c:valAx>
        <c:axId val="-2133940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3945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cpue vs day of season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'selected sequences linear util'!$S$3</c:f>
              <c:strCache>
                <c:ptCount val="1"/>
                <c:pt idx="0">
                  <c:v>cpue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'selected sequences linear util'!$S$4:$S$153</c:f>
              <c:numCache>
                <c:formatCode>General</c:formatCode>
                <c:ptCount val="150"/>
                <c:pt idx="0">
                  <c:v>15.74988933444405</c:v>
                </c:pt>
                <c:pt idx="1">
                  <c:v>10.17153755902003</c:v>
                </c:pt>
                <c:pt idx="2">
                  <c:v>7.195739059497709</c:v>
                </c:pt>
                <c:pt idx="3">
                  <c:v>5.632233173247106</c:v>
                </c:pt>
                <c:pt idx="4">
                  <c:v>4.777335346156244</c:v>
                </c:pt>
                <c:pt idx="5">
                  <c:v>4.264360527277007</c:v>
                </c:pt>
                <c:pt idx="6">
                  <c:v>3.921336552063691</c:v>
                </c:pt>
                <c:pt idx="7">
                  <c:v>3.668284775816842</c:v>
                </c:pt>
                <c:pt idx="8">
                  <c:v>3.466678437951428</c:v>
                </c:pt>
                <c:pt idx="9">
                  <c:v>3.29712971133628</c:v>
                </c:pt>
                <c:pt idx="10">
                  <c:v>3.149421586065332</c:v>
                </c:pt>
                <c:pt idx="11">
                  <c:v>3.017887261105074</c:v>
                </c:pt>
                <c:pt idx="12">
                  <c:v>2.899190733309381</c:v>
                </c:pt>
                <c:pt idx="13">
                  <c:v>2.791227870881109</c:v>
                </c:pt>
                <c:pt idx="14">
                  <c:v>2.692567755631845</c:v>
                </c:pt>
                <c:pt idx="15">
                  <c:v>2.602161756553341</c:v>
                </c:pt>
                <c:pt idx="16">
                  <c:v>2.51918845755009</c:v>
                </c:pt>
                <c:pt idx="17">
                  <c:v>2.442969015682151</c:v>
                </c:pt>
                <c:pt idx="18">
                  <c:v>2.37291977742038</c:v>
                </c:pt>
                <c:pt idx="19">
                  <c:v>2.308524993765511</c:v>
                </c:pt>
                <c:pt idx="20">
                  <c:v>2.249320588730914</c:v>
                </c:pt>
                <c:pt idx="21">
                  <c:v>2.194884124492318</c:v>
                </c:pt>
                <c:pt idx="22">
                  <c:v>2.14482830814388</c:v>
                </c:pt>
                <c:pt idx="23">
                  <c:v>2.098796562654965</c:v>
                </c:pt>
                <c:pt idx="24">
                  <c:v>2.056459825625025</c:v>
                </c:pt>
                <c:pt idx="25">
                  <c:v>2.017514094475168</c:v>
                </c:pt>
                <c:pt idx="26">
                  <c:v>1.981678436824361</c:v>
                </c:pt>
                <c:pt idx="27">
                  <c:v>1.948693299541897</c:v>
                </c:pt>
                <c:pt idx="28">
                  <c:v>1.91831901686079</c:v>
                </c:pt>
                <c:pt idx="29">
                  <c:v>1.890334457532679</c:v>
                </c:pt>
                <c:pt idx="30">
                  <c:v>1.864535774749632</c:v>
                </c:pt>
                <c:pt idx="31">
                  <c:v>1.840735236934091</c:v>
                </c:pt>
                <c:pt idx="32">
                  <c:v>1.818760126242215</c:v>
                </c:pt>
                <c:pt idx="33">
                  <c:v>1.798451696931629</c:v>
                </c:pt>
                <c:pt idx="34">
                  <c:v>1.779664188924716</c:v>
                </c:pt>
                <c:pt idx="35">
                  <c:v>1.762263893753295</c:v>
                </c:pt>
                <c:pt idx="36">
                  <c:v>1.746128271096176</c:v>
                </c:pt>
                <c:pt idx="37">
                  <c:v>1.73114511463153</c:v>
                </c:pt>
                <c:pt idx="38">
                  <c:v>1.71721176612122</c:v>
                </c:pt>
                <c:pt idx="39">
                  <c:v>1.70423437665397</c:v>
                </c:pt>
                <c:pt idx="40">
                  <c:v>1.692127213882011</c:v>
                </c:pt>
                <c:pt idx="41">
                  <c:v>1.680812013945804</c:v>
                </c:pt>
                <c:pt idx="42">
                  <c:v>1.670217376627891</c:v>
                </c:pt>
                <c:pt idx="43">
                  <c:v>1.660278202130823</c:v>
                </c:pt>
                <c:pt idx="44">
                  <c:v>1.650935167747978</c:v>
                </c:pt>
                <c:pt idx="45">
                  <c:v>1.642134242595873</c:v>
                </c:pt>
                <c:pt idx="46">
                  <c:v>1.633826238504879</c:v>
                </c:pt>
                <c:pt idx="47">
                  <c:v>1.625966395121715</c:v>
                </c:pt>
                <c:pt idx="48">
                  <c:v>1.618513997259987</c:v>
                </c:pt>
                <c:pt idx="49">
                  <c:v>1.611432022541484</c:v>
                </c:pt>
                <c:pt idx="50">
                  <c:v>1.604686817398003</c:v>
                </c:pt>
                <c:pt idx="51">
                  <c:v>1.598247799547507</c:v>
                </c:pt>
                <c:pt idx="52">
                  <c:v>1.592087185116483</c:v>
                </c:pt>
                <c:pt idx="53">
                  <c:v>1.586179738649153</c:v>
                </c:pt>
                <c:pt idx="54">
                  <c:v>1.580502544321147</c:v>
                </c:pt>
                <c:pt idx="55">
                  <c:v>1.575034796757753</c:v>
                </c:pt>
                <c:pt idx="56">
                  <c:v>1.569757609942913</c:v>
                </c:pt>
                <c:pt idx="57">
                  <c:v>1.564653842792917</c:v>
                </c:pt>
                <c:pt idx="58">
                  <c:v>1.559707940056701</c:v>
                </c:pt>
                <c:pt idx="59">
                  <c:v>1.554905787291732</c:v>
                </c:pt>
                <c:pt idx="60">
                  <c:v>1.550234578749439</c:v>
                </c:pt>
                <c:pt idx="61">
                  <c:v>1.545682697086636</c:v>
                </c:pt>
                <c:pt idx="62">
                  <c:v>1.541239603898427</c:v>
                </c:pt>
                <c:pt idx="63">
                  <c:v>1.536895740143692</c:v>
                </c:pt>
                <c:pt idx="64">
                  <c:v>1.532642435605764</c:v>
                </c:pt>
                <c:pt idx="65">
                  <c:v>1.528471826598584</c:v>
                </c:pt>
                <c:pt idx="66">
                  <c:v>1.524376781192025</c:v>
                </c:pt>
                <c:pt idx="67">
                  <c:v>1.520350831289501</c:v>
                </c:pt>
                <c:pt idx="68">
                  <c:v>1.516388110946347</c:v>
                </c:pt>
                <c:pt idx="69">
                  <c:v>1.512483300368915</c:v>
                </c:pt>
                <c:pt idx="70">
                  <c:v>1.508631575082038</c:v>
                </c:pt>
                <c:pt idx="71">
                  <c:v>1.504828559796666</c:v>
                </c:pt>
                <c:pt idx="72">
                  <c:v>1.501070286550131</c:v>
                </c:pt>
                <c:pt idx="73">
                  <c:v>1.497353156729033</c:v>
                </c:pt>
                <c:pt idx="74">
                  <c:v>1.493673906619162</c:v>
                </c:pt>
                <c:pt idx="75">
                  <c:v>1.49002957615855</c:v>
                </c:pt>
                <c:pt idx="76">
                  <c:v>1.486417480598703</c:v>
                </c:pt>
                <c:pt idx="77">
                  <c:v>1.48283518480562</c:v>
                </c:pt>
                <c:pt idx="78">
                  <c:v>1.47928047995648</c:v>
                </c:pt>
                <c:pt idx="79">
                  <c:v>1.475751362410079</c:v>
                </c:pt>
                <c:pt idx="80">
                  <c:v>1.47224601454928</c:v>
                </c:pt>
                <c:pt idx="81">
                  <c:v>1.468762787412265</c:v>
                </c:pt>
                <c:pt idx="82">
                  <c:v>1.465300184946146</c:v>
                </c:pt>
                <c:pt idx="83">
                  <c:v>1.461856849731844</c:v>
                </c:pt>
                <c:pt idx="84">
                  <c:v>1.458431550043077</c:v>
                </c:pt>
                <c:pt idx="85">
                  <c:v>1.455023168114976</c:v>
                </c:pt>
                <c:pt idx="86">
                  <c:v>1.451630689509401</c:v>
                </c:pt>
                <c:pt idx="87">
                  <c:v>1.448253193474492</c:v>
                </c:pt>
                <c:pt idx="88">
                  <c:v>1.444889844205532</c:v>
                </c:pt>
                <c:pt idx="89">
                  <c:v>1.441539882922833</c:v>
                </c:pt>
                <c:pt idx="90">
                  <c:v>1.438202620690232</c:v>
                </c:pt>
                <c:pt idx="91">
                  <c:v>1.434877431904886</c:v>
                </c:pt>
                <c:pt idx="92">
                  <c:v>1.431563748395556</c:v>
                </c:pt>
                <c:pt idx="93">
                  <c:v>1.428261054072421</c:v>
                </c:pt>
                <c:pt idx="94">
                  <c:v>1.42496888007679</c:v>
                </c:pt>
                <c:pt idx="95">
                  <c:v>1.421686800383923</c:v>
                </c:pt>
                <c:pt idx="96">
                  <c:v>1.418414427816534</c:v>
                </c:pt>
                <c:pt idx="97">
                  <c:v>1.415151410430544</c:v>
                </c:pt>
                <c:pt idx="98">
                  <c:v>1.411897428238225</c:v>
                </c:pt>
                <c:pt idx="99">
                  <c:v>1.408652190237173</c:v>
                </c:pt>
                <c:pt idx="100">
                  <c:v>1.40541543171648</c:v>
                </c:pt>
                <c:pt idx="101">
                  <c:v>1.402186911814156</c:v>
                </c:pt>
                <c:pt idx="102">
                  <c:v>1.398966411302337</c:v>
                </c:pt>
                <c:pt idx="103">
                  <c:v>1.395753730578918</c:v>
                </c:pt>
                <c:pt idx="104">
                  <c:v>1.392548687846352</c:v>
                </c:pt>
                <c:pt idx="105">
                  <c:v>1.3893511174601</c:v>
                </c:pt>
                <c:pt idx="106">
                  <c:v>1.386160868430866</c:v>
                </c:pt>
                <c:pt idx="107">
                  <c:v>1.382977803066278</c:v>
                </c:pt>
                <c:pt idx="108">
                  <c:v>1.379801795738943</c:v>
                </c:pt>
                <c:pt idx="109">
                  <c:v>1.376632731769121</c:v>
                </c:pt>
                <c:pt idx="110">
                  <c:v>1.373470506411286</c:v>
                </c:pt>
                <c:pt idx="111">
                  <c:v>1.37031502393489</c:v>
                </c:pt>
                <c:pt idx="112">
                  <c:v>1.367166196790547</c:v>
                </c:pt>
                <c:pt idx="113">
                  <c:v>1.364023944853654</c:v>
                </c:pt>
                <c:pt idx="114">
                  <c:v>1.360888194738239</c:v>
                </c:pt>
                <c:pt idx="115">
                  <c:v>1.357758879174502</c:v>
                </c:pt>
                <c:pt idx="116">
                  <c:v>1.354635936444091</c:v>
                </c:pt>
                <c:pt idx="117">
                  <c:v>1.35151930986775</c:v>
                </c:pt>
                <c:pt idx="118">
                  <c:v>1.348408947340468</c:v>
                </c:pt>
                <c:pt idx="119">
                  <c:v>1.345304800909693</c:v>
                </c:pt>
                <c:pt idx="120">
                  <c:v>1.342206826392621</c:v>
                </c:pt>
                <c:pt idx="121">
                  <c:v>1.339114983028912</c:v>
                </c:pt>
                <c:pt idx="122">
                  <c:v>1.336029233165551</c:v>
                </c:pt>
                <c:pt idx="123">
                  <c:v>1.332949541970853</c:v>
                </c:pt>
                <c:pt idx="124">
                  <c:v>1.329875877174932</c:v>
                </c:pt>
                <c:pt idx="125">
                  <c:v>1.326808208834141</c:v>
                </c:pt>
                <c:pt idx="126">
                  <c:v>1.323746509117281</c:v>
                </c:pt>
                <c:pt idx="127">
                  <c:v>1.320690752111563</c:v>
                </c:pt>
                <c:pt idx="128">
                  <c:v>1.317640913646465</c:v>
                </c:pt>
                <c:pt idx="129">
                  <c:v>1.314596971133863</c:v>
                </c:pt>
                <c:pt idx="130">
                  <c:v>1.311558903422894</c:v>
                </c:pt>
                <c:pt idx="131">
                  <c:v>1.308526690668198</c:v>
                </c:pt>
                <c:pt idx="132">
                  <c:v>1.305500314210314</c:v>
                </c:pt>
                <c:pt idx="133">
                  <c:v>1.302479756467086</c:v>
                </c:pt>
                <c:pt idx="134">
                  <c:v>1.299465000835063</c:v>
                </c:pt>
                <c:pt idx="135">
                  <c:v>1.296456031599984</c:v>
                </c:pt>
                <c:pt idx="136">
                  <c:v>1.293452833855488</c:v>
                </c:pt>
                <c:pt idx="137">
                  <c:v>1.29045539342931</c:v>
                </c:pt>
                <c:pt idx="138">
                  <c:v>1.28746369681624</c:v>
                </c:pt>
                <c:pt idx="139">
                  <c:v>1.284477731117272</c:v>
                </c:pt>
                <c:pt idx="140">
                  <c:v>1.281497483984306</c:v>
                </c:pt>
                <c:pt idx="141">
                  <c:v>1.278522943569954</c:v>
                </c:pt>
                <c:pt idx="142">
                  <c:v>1.275554098481931</c:v>
                </c:pt>
                <c:pt idx="143">
                  <c:v>1.272590937741639</c:v>
                </c:pt>
                <c:pt idx="144">
                  <c:v>1.269633450746547</c:v>
                </c:pt>
                <c:pt idx="145">
                  <c:v>1.26668162723601</c:v>
                </c:pt>
                <c:pt idx="146">
                  <c:v>1.263735457260221</c:v>
                </c:pt>
                <c:pt idx="147">
                  <c:v>1.260794931152013</c:v>
                </c:pt>
                <c:pt idx="148">
                  <c:v>1.257860039501223</c:v>
                </c:pt>
                <c:pt idx="149">
                  <c:v>1.254930773131419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3901400"/>
        <c:axId val="-2133898168"/>
      </c:lineChart>
      <c:catAx>
        <c:axId val="-2133901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3898168"/>
        <c:crosses val="autoZero"/>
        <c:auto val="1"/>
        <c:lblAlgn val="ctr"/>
        <c:lblOffset val="100"/>
        <c:noMultiLvlLbl val="0"/>
      </c:catAx>
      <c:valAx>
        <c:axId val="-2133898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3901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cpue vs cumulative effort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'selected sequences linear util'!$S$3</c:f>
              <c:strCache>
                <c:ptCount val="1"/>
                <c:pt idx="0">
                  <c:v>cpue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'selected sequences linear util'!$R$4:$R$153</c:f>
              <c:numCache>
                <c:formatCode>General</c:formatCode>
                <c:ptCount val="150"/>
                <c:pt idx="0">
                  <c:v>0.0</c:v>
                </c:pt>
                <c:pt idx="1">
                  <c:v>9.969207953785225</c:v>
                </c:pt>
                <c:pt idx="2">
                  <c:v>19.62705366984466</c:v>
                </c:pt>
                <c:pt idx="3">
                  <c:v>28.44033485282419</c:v>
                </c:pt>
                <c:pt idx="4">
                  <c:v>36.2907912464607</c:v>
                </c:pt>
                <c:pt idx="5">
                  <c:v>43.42302818231751</c:v>
                </c:pt>
                <c:pt idx="6">
                  <c:v>50.06960681461084</c:v>
                </c:pt>
                <c:pt idx="7">
                  <c:v>56.37478480920042</c:v>
                </c:pt>
                <c:pt idx="8">
                  <c:v>62.42221219829498</c:v>
                </c:pt>
                <c:pt idx="9">
                  <c:v>68.26195865660664</c:v>
                </c:pt>
                <c:pt idx="10">
                  <c:v>73.9261323887837</c:v>
                </c:pt>
                <c:pt idx="11">
                  <c:v>79.43708942287284</c:v>
                </c:pt>
                <c:pt idx="12">
                  <c:v>84.81168236293394</c:v>
                </c:pt>
                <c:pt idx="13">
                  <c:v>90.0634767980558</c:v>
                </c:pt>
                <c:pt idx="14">
                  <c:v>95.2039288213454</c:v>
                </c:pt>
                <c:pt idx="15">
                  <c:v>100.243027647649</c:v>
                </c:pt>
                <c:pt idx="16">
                  <c:v>105.1896597260762</c:v>
                </c:pt>
                <c:pt idx="17">
                  <c:v>110.051825866042</c:v>
                </c:pt>
                <c:pt idx="18">
                  <c:v>114.8367794971211</c:v>
                </c:pt>
                <c:pt idx="19">
                  <c:v>119.5511216951863</c:v>
                </c:pt>
                <c:pt idx="20">
                  <c:v>124.2008717957778</c:v>
                </c:pt>
                <c:pt idx="21">
                  <c:v>128.7915236345575</c:v>
                </c:pt>
                <c:pt idx="22">
                  <c:v>133.3280928290342</c:v>
                </c:pt>
                <c:pt idx="23">
                  <c:v>137.8151580609883</c:v>
                </c:pt>
                <c:pt idx="24">
                  <c:v>142.2568980082769</c:v>
                </c:pt>
                <c:pt idx="25">
                  <c:v>146.6571248713687</c:v>
                </c:pt>
                <c:pt idx="26">
                  <c:v>151.0193150610746</c:v>
                </c:pt>
                <c:pt idx="27">
                  <c:v>155.34663740909</c:v>
                </c:pt>
                <c:pt idx="28">
                  <c:v>159.641979151651</c:v>
                </c:pt>
                <c:pt idx="29">
                  <c:v>163.9079698755142</c:v>
                </c:pt>
                <c:pt idx="30">
                  <c:v>168.1470035812366</c:v>
                </c:pt>
                <c:pt idx="31">
                  <c:v>172.3612589987331</c:v>
                </c:pt>
                <c:pt idx="32">
                  <c:v>176.5527182775331</c:v>
                </c:pt>
                <c:pt idx="33">
                  <c:v>180.7231841654157</c:v>
                </c:pt>
                <c:pt idx="34">
                  <c:v>184.8742957822567</c:v>
                </c:pt>
                <c:pt idx="35">
                  <c:v>189.0075430899954</c:v>
                </c:pt>
                <c:pt idx="36">
                  <c:v>193.1242801541274</c:v>
                </c:pt>
                <c:pt idx="37">
                  <c:v>197.225737286838</c:v>
                </c:pt>
                <c:pt idx="38">
                  <c:v>201.3130321567199</c:v>
                </c:pt>
                <c:pt idx="39">
                  <c:v>205.3871799449476</c:v>
                </c:pt>
                <c:pt idx="40">
                  <c:v>209.4491026228146</c:v>
                </c:pt>
                <c:pt idx="41">
                  <c:v>213.4996374207129</c:v>
                </c:pt>
                <c:pt idx="42">
                  <c:v>217.5395445539503</c:v>
                </c:pt>
                <c:pt idx="43">
                  <c:v>221.5695142663011</c:v>
                </c:pt>
                <c:pt idx="44">
                  <c:v>225.5901732478659</c:v>
                </c:pt>
                <c:pt idx="45">
                  <c:v>229.6020904797084</c:v>
                </c:pt>
                <c:pt idx="46">
                  <c:v>233.6057825538284</c:v>
                </c:pt>
                <c:pt idx="47">
                  <c:v>237.6017185133439</c:v>
                </c:pt>
                <c:pt idx="48">
                  <c:v>241.5903242542784</c:v>
                </c:pt>
                <c:pt idx="49">
                  <c:v>245.571986527083</c:v>
                </c:pt>
                <c:pt idx="50">
                  <c:v>249.5470565729734</c:v>
                </c:pt>
                <c:pt idx="51">
                  <c:v>253.5158534273037</c:v>
                </c:pt>
                <c:pt idx="52">
                  <c:v>257.4786669195468</c:v>
                </c:pt>
                <c:pt idx="53">
                  <c:v>261.4357603969834</c:v>
                </c:pt>
                <c:pt idx="54">
                  <c:v>265.3873731969105</c:v>
                </c:pt>
                <c:pt idx="55">
                  <c:v>269.3337228900691</c:v>
                </c:pt>
                <c:pt idx="56">
                  <c:v>273.2750073160307</c:v>
                </c:pt>
                <c:pt idx="57">
                  <c:v>277.2114064294822</c:v>
                </c:pt>
                <c:pt idx="58">
                  <c:v>281.143083974691</c:v>
                </c:pt>
                <c:pt idx="59">
                  <c:v>285.0701890039038</c:v>
                </c:pt>
                <c:pt idx="60">
                  <c:v>288.9928572540355</c:v>
                </c:pt>
                <c:pt idx="61">
                  <c:v>292.9112123947194</c:v>
                </c:pt>
                <c:pt idx="62">
                  <c:v>296.8253671596152</c:v>
                </c:pt>
                <c:pt idx="63">
                  <c:v>300.7354243717971</c:v>
                </c:pt>
                <c:pt idx="64">
                  <c:v>304.6414778730598</c:v>
                </c:pt>
                <c:pt idx="65">
                  <c:v>308.543613366083</c:v>
                </c:pt>
                <c:pt idx="66">
                  <c:v>312.4419091775806</c:v>
                </c:pt>
                <c:pt idx="67">
                  <c:v>316.3364369498075</c:v>
                </c:pt>
                <c:pt idx="68">
                  <c:v>320.2272622671242</c:v>
                </c:pt>
                <c:pt idx="69">
                  <c:v>324.1144452236954</c:v>
                </c:pt>
                <c:pt idx="70">
                  <c:v>327.9980409378384</c:v>
                </c:pt>
                <c:pt idx="71">
                  <c:v>331.8781000180244</c:v>
                </c:pt>
                <c:pt idx="72">
                  <c:v>335.754668985069</c:v>
                </c:pt>
                <c:pt idx="73">
                  <c:v>339.6277906546263</c:v>
                </c:pt>
                <c:pt idx="74">
                  <c:v>343.4975044837191</c:v>
                </c:pt>
                <c:pt idx="75">
                  <c:v>347.3638468846819</c:v>
                </c:pt>
                <c:pt idx="76">
                  <c:v>351.2268515095853</c:v>
                </c:pt>
                <c:pt idx="77">
                  <c:v>355.0865495079178</c:v>
                </c:pt>
                <c:pt idx="78">
                  <c:v>358.9429697600405</c:v>
                </c:pt>
                <c:pt idx="79">
                  <c:v>362.7961390886974</c:v>
                </c:pt>
                <c:pt idx="80">
                  <c:v>366.6460824506449</c:v>
                </c:pt>
                <c:pt idx="81">
                  <c:v>370.4928231102738</c:v>
                </c:pt>
                <c:pt idx="82">
                  <c:v>374.3363827969187</c:v>
                </c:pt>
                <c:pt idx="83">
                  <c:v>378.1767818473908</c:v>
                </c:pt>
                <c:pt idx="84">
                  <c:v>382.0140393351255</c:v>
                </c:pt>
                <c:pt idx="85">
                  <c:v>385.8481731872042</c:v>
                </c:pt>
                <c:pt idx="86">
                  <c:v>389.6792002903936</c:v>
                </c:pt>
                <c:pt idx="87">
                  <c:v>393.5071365872337</c:v>
                </c:pt>
                <c:pt idx="88">
                  <c:v>397.3319971631131</c:v>
                </c:pt>
                <c:pt idx="89">
                  <c:v>401.1537963251787</c:v>
                </c:pt>
                <c:pt idx="90">
                  <c:v>404.9725476738481</c:v>
                </c:pt>
                <c:pt idx="91">
                  <c:v>408.7882641676206</c:v>
                </c:pt>
                <c:pt idx="92">
                  <c:v>412.6009581818165</c:v>
                </c:pt>
                <c:pt idx="93">
                  <c:v>416.4106415618162</c:v>
                </c:pt>
                <c:pt idx="94">
                  <c:v>420.2173256713149</c:v>
                </c:pt>
                <c:pt idx="95">
                  <c:v>424.0210214360628</c:v>
                </c:pt>
                <c:pt idx="96">
                  <c:v>427.8217393835135</c:v>
                </c:pt>
                <c:pt idx="97">
                  <c:v>431.6194896787648</c:v>
                </c:pt>
                <c:pt idx="98">
                  <c:v>435.4142821571412</c:v>
                </c:pt>
                <c:pt idx="99">
                  <c:v>439.2061263537315</c:v>
                </c:pt>
                <c:pt idx="100">
                  <c:v>442.995031530169</c:v>
                </c:pt>
                <c:pt idx="101">
                  <c:v>446.781006698911</c:v>
                </c:pt>
                <c:pt idx="102">
                  <c:v>450.5640606452532</c:v>
                </c:pt>
                <c:pt idx="103">
                  <c:v>454.3442019472914</c:v>
                </c:pt>
                <c:pt idx="104">
                  <c:v>458.1214389940217</c:v>
                </c:pt>
                <c:pt idx="105">
                  <c:v>461.8957800017541</c:v>
                </c:pt>
                <c:pt idx="106">
                  <c:v>465.6672330289986</c:v>
                </c:pt>
                <c:pt idx="107">
                  <c:v>469.4358059899636</c:v>
                </c:pt>
                <c:pt idx="108">
                  <c:v>473.2015066668005</c:v>
                </c:pt>
                <c:pt idx="109">
                  <c:v>476.9643427207074</c:v>
                </c:pt>
                <c:pt idx="110">
                  <c:v>480.7243217020029</c:v>
                </c:pt>
                <c:pt idx="111">
                  <c:v>484.481451059262</c:v>
                </c:pt>
                <c:pt idx="112">
                  <c:v>488.2357381476054</c:v>
                </c:pt>
                <c:pt idx="113">
                  <c:v>491.9871902362181</c:v>
                </c:pt>
                <c:pt idx="114">
                  <c:v>495.735814515172</c:v>
                </c:pt>
                <c:pt idx="115">
                  <c:v>499.4816181016149</c:v>
                </c:pt>
                <c:pt idx="116">
                  <c:v>503.2246080453872</c:v>
                </c:pt>
                <c:pt idx="117">
                  <c:v>506.9647913341177</c:v>
                </c:pt>
                <c:pt idx="118">
                  <c:v>510.7021748978487</c:v>
                </c:pt>
                <c:pt idx="119">
                  <c:v>514.4367656132331</c:v>
                </c:pt>
                <c:pt idx="120">
                  <c:v>518.1685703073433</c:v>
                </c:pt>
                <c:pt idx="121">
                  <c:v>521.8975957611298</c:v>
                </c:pt>
                <c:pt idx="122">
                  <c:v>525.623848712559</c:v>
                </c:pt>
                <c:pt idx="123">
                  <c:v>529.347335859463</c:v>
                </c:pt>
                <c:pt idx="124">
                  <c:v>533.0680638621267</c:v>
                </c:pt>
                <c:pt idx="125">
                  <c:v>536.7860393456363</c:v>
                </c:pt>
                <c:pt idx="126">
                  <c:v>540.5012689020126</c:v>
                </c:pt>
                <c:pt idx="127">
                  <c:v>544.2137590921475</c:v>
                </c:pt>
                <c:pt idx="128">
                  <c:v>547.9235164475644</c:v>
                </c:pt>
                <c:pt idx="129">
                  <c:v>551.6305474720151</c:v>
                </c:pt>
                <c:pt idx="130">
                  <c:v>555.3348586429324</c:v>
                </c:pt>
                <c:pt idx="131">
                  <c:v>559.036456412749</c:v>
                </c:pt>
                <c:pt idx="132">
                  <c:v>562.735347210096</c:v>
                </c:pt>
                <c:pt idx="133">
                  <c:v>566.4315374408926</c:v>
                </c:pt>
                <c:pt idx="134">
                  <c:v>570.1250334893363</c:v>
                </c:pt>
                <c:pt idx="135">
                  <c:v>573.8158417188032</c:v>
                </c:pt>
                <c:pt idx="136">
                  <c:v>577.503968472666</c:v>
                </c:pt>
                <c:pt idx="137">
                  <c:v>581.1894200750397</c:v>
                </c:pt>
                <c:pt idx="138">
                  <c:v>584.8722028314576</c:v>
                </c:pt>
                <c:pt idx="139">
                  <c:v>588.5523230294881</c:v>
                </c:pt>
                <c:pt idx="140">
                  <c:v>592.2297869392958</c:v>
                </c:pt>
                <c:pt idx="141">
                  <c:v>595.9046008141516</c:v>
                </c:pt>
                <c:pt idx="142">
                  <c:v>599.5767708908974</c:v>
                </c:pt>
                <c:pt idx="143">
                  <c:v>603.24630339037</c:v>
                </c:pt>
                <c:pt idx="144">
                  <c:v>606.9132045177866</c:v>
                </c:pt>
                <c:pt idx="145">
                  <c:v>610.5774804630966</c:v>
                </c:pt>
                <c:pt idx="146">
                  <c:v>614.2391374013022</c:v>
                </c:pt>
                <c:pt idx="147">
                  <c:v>617.8981814927512</c:v>
                </c:pt>
                <c:pt idx="148">
                  <c:v>621.5546188834032</c:v>
                </c:pt>
                <c:pt idx="149">
                  <c:v>625.2084557050746</c:v>
                </c:pt>
              </c:numCache>
            </c:numRef>
          </c:xVal>
          <c:yVal>
            <c:numRef>
              <c:f>'selected sequences linear util'!$S$4:$S$153</c:f>
              <c:numCache>
                <c:formatCode>General</c:formatCode>
                <c:ptCount val="150"/>
                <c:pt idx="0">
                  <c:v>15.74988933444405</c:v>
                </c:pt>
                <c:pt idx="1">
                  <c:v>10.17153755902003</c:v>
                </c:pt>
                <c:pt idx="2">
                  <c:v>7.195739059497709</c:v>
                </c:pt>
                <c:pt idx="3">
                  <c:v>5.632233173247106</c:v>
                </c:pt>
                <c:pt idx="4">
                  <c:v>4.777335346156244</c:v>
                </c:pt>
                <c:pt idx="5">
                  <c:v>4.264360527277007</c:v>
                </c:pt>
                <c:pt idx="6">
                  <c:v>3.921336552063691</c:v>
                </c:pt>
                <c:pt idx="7">
                  <c:v>3.668284775816842</c:v>
                </c:pt>
                <c:pt idx="8">
                  <c:v>3.466678437951428</c:v>
                </c:pt>
                <c:pt idx="9">
                  <c:v>3.29712971133628</c:v>
                </c:pt>
                <c:pt idx="10">
                  <c:v>3.149421586065332</c:v>
                </c:pt>
                <c:pt idx="11">
                  <c:v>3.017887261105074</c:v>
                </c:pt>
                <c:pt idx="12">
                  <c:v>2.899190733309381</c:v>
                </c:pt>
                <c:pt idx="13">
                  <c:v>2.791227870881109</c:v>
                </c:pt>
                <c:pt idx="14">
                  <c:v>2.692567755631845</c:v>
                </c:pt>
                <c:pt idx="15">
                  <c:v>2.602161756553341</c:v>
                </c:pt>
                <c:pt idx="16">
                  <c:v>2.51918845755009</c:v>
                </c:pt>
                <c:pt idx="17">
                  <c:v>2.442969015682151</c:v>
                </c:pt>
                <c:pt idx="18">
                  <c:v>2.37291977742038</c:v>
                </c:pt>
                <c:pt idx="19">
                  <c:v>2.308524993765511</c:v>
                </c:pt>
                <c:pt idx="20">
                  <c:v>2.249320588730914</c:v>
                </c:pt>
                <c:pt idx="21">
                  <c:v>2.194884124492318</c:v>
                </c:pt>
                <c:pt idx="22">
                  <c:v>2.14482830814388</c:v>
                </c:pt>
                <c:pt idx="23">
                  <c:v>2.098796562654965</c:v>
                </c:pt>
                <c:pt idx="24">
                  <c:v>2.056459825625025</c:v>
                </c:pt>
                <c:pt idx="25">
                  <c:v>2.017514094475168</c:v>
                </c:pt>
                <c:pt idx="26">
                  <c:v>1.981678436824361</c:v>
                </c:pt>
                <c:pt idx="27">
                  <c:v>1.948693299541897</c:v>
                </c:pt>
                <c:pt idx="28">
                  <c:v>1.91831901686079</c:v>
                </c:pt>
                <c:pt idx="29">
                  <c:v>1.890334457532679</c:v>
                </c:pt>
                <c:pt idx="30">
                  <c:v>1.864535774749632</c:v>
                </c:pt>
                <c:pt idx="31">
                  <c:v>1.840735236934091</c:v>
                </c:pt>
                <c:pt idx="32">
                  <c:v>1.818760126242215</c:v>
                </c:pt>
                <c:pt idx="33">
                  <c:v>1.798451696931629</c:v>
                </c:pt>
                <c:pt idx="34">
                  <c:v>1.779664188924716</c:v>
                </c:pt>
                <c:pt idx="35">
                  <c:v>1.762263893753295</c:v>
                </c:pt>
                <c:pt idx="36">
                  <c:v>1.746128271096176</c:v>
                </c:pt>
                <c:pt idx="37">
                  <c:v>1.73114511463153</c:v>
                </c:pt>
                <c:pt idx="38">
                  <c:v>1.71721176612122</c:v>
                </c:pt>
                <c:pt idx="39">
                  <c:v>1.70423437665397</c:v>
                </c:pt>
                <c:pt idx="40">
                  <c:v>1.692127213882011</c:v>
                </c:pt>
                <c:pt idx="41">
                  <c:v>1.680812013945804</c:v>
                </c:pt>
                <c:pt idx="42">
                  <c:v>1.670217376627891</c:v>
                </c:pt>
                <c:pt idx="43">
                  <c:v>1.660278202130823</c:v>
                </c:pt>
                <c:pt idx="44">
                  <c:v>1.650935167747978</c:v>
                </c:pt>
                <c:pt idx="45">
                  <c:v>1.642134242595873</c:v>
                </c:pt>
                <c:pt idx="46">
                  <c:v>1.633826238504879</c:v>
                </c:pt>
                <c:pt idx="47">
                  <c:v>1.625966395121715</c:v>
                </c:pt>
                <c:pt idx="48">
                  <c:v>1.618513997259987</c:v>
                </c:pt>
                <c:pt idx="49">
                  <c:v>1.611432022541484</c:v>
                </c:pt>
                <c:pt idx="50">
                  <c:v>1.604686817398003</c:v>
                </c:pt>
                <c:pt idx="51">
                  <c:v>1.598247799547507</c:v>
                </c:pt>
                <c:pt idx="52">
                  <c:v>1.592087185116483</c:v>
                </c:pt>
                <c:pt idx="53">
                  <c:v>1.586179738649153</c:v>
                </c:pt>
                <c:pt idx="54">
                  <c:v>1.580502544321147</c:v>
                </c:pt>
                <c:pt idx="55">
                  <c:v>1.575034796757753</c:v>
                </c:pt>
                <c:pt idx="56">
                  <c:v>1.569757609942913</c:v>
                </c:pt>
                <c:pt idx="57">
                  <c:v>1.564653842792917</c:v>
                </c:pt>
                <c:pt idx="58">
                  <c:v>1.559707940056701</c:v>
                </c:pt>
                <c:pt idx="59">
                  <c:v>1.554905787291732</c:v>
                </c:pt>
                <c:pt idx="60">
                  <c:v>1.550234578749439</c:v>
                </c:pt>
                <c:pt idx="61">
                  <c:v>1.545682697086636</c:v>
                </c:pt>
                <c:pt idx="62">
                  <c:v>1.541239603898427</c:v>
                </c:pt>
                <c:pt idx="63">
                  <c:v>1.536895740143692</c:v>
                </c:pt>
                <c:pt idx="64">
                  <c:v>1.532642435605764</c:v>
                </c:pt>
                <c:pt idx="65">
                  <c:v>1.528471826598584</c:v>
                </c:pt>
                <c:pt idx="66">
                  <c:v>1.524376781192025</c:v>
                </c:pt>
                <c:pt idx="67">
                  <c:v>1.520350831289501</c:v>
                </c:pt>
                <c:pt idx="68">
                  <c:v>1.516388110946347</c:v>
                </c:pt>
                <c:pt idx="69">
                  <c:v>1.512483300368915</c:v>
                </c:pt>
                <c:pt idx="70">
                  <c:v>1.508631575082038</c:v>
                </c:pt>
                <c:pt idx="71">
                  <c:v>1.504828559796666</c:v>
                </c:pt>
                <c:pt idx="72">
                  <c:v>1.501070286550131</c:v>
                </c:pt>
                <c:pt idx="73">
                  <c:v>1.497353156729033</c:v>
                </c:pt>
                <c:pt idx="74">
                  <c:v>1.493673906619162</c:v>
                </c:pt>
                <c:pt idx="75">
                  <c:v>1.49002957615855</c:v>
                </c:pt>
                <c:pt idx="76">
                  <c:v>1.486417480598703</c:v>
                </c:pt>
                <c:pt idx="77">
                  <c:v>1.48283518480562</c:v>
                </c:pt>
                <c:pt idx="78">
                  <c:v>1.47928047995648</c:v>
                </c:pt>
                <c:pt idx="79">
                  <c:v>1.475751362410079</c:v>
                </c:pt>
                <c:pt idx="80">
                  <c:v>1.47224601454928</c:v>
                </c:pt>
                <c:pt idx="81">
                  <c:v>1.468762787412265</c:v>
                </c:pt>
                <c:pt idx="82">
                  <c:v>1.465300184946146</c:v>
                </c:pt>
                <c:pt idx="83">
                  <c:v>1.461856849731844</c:v>
                </c:pt>
                <c:pt idx="84">
                  <c:v>1.458431550043077</c:v>
                </c:pt>
                <c:pt idx="85">
                  <c:v>1.455023168114976</c:v>
                </c:pt>
                <c:pt idx="86">
                  <c:v>1.451630689509401</c:v>
                </c:pt>
                <c:pt idx="87">
                  <c:v>1.448253193474492</c:v>
                </c:pt>
                <c:pt idx="88">
                  <c:v>1.444889844205532</c:v>
                </c:pt>
                <c:pt idx="89">
                  <c:v>1.441539882922833</c:v>
                </c:pt>
                <c:pt idx="90">
                  <c:v>1.438202620690232</c:v>
                </c:pt>
                <c:pt idx="91">
                  <c:v>1.434877431904886</c:v>
                </c:pt>
                <c:pt idx="92">
                  <c:v>1.431563748395556</c:v>
                </c:pt>
                <c:pt idx="93">
                  <c:v>1.428261054072421</c:v>
                </c:pt>
                <c:pt idx="94">
                  <c:v>1.42496888007679</c:v>
                </c:pt>
                <c:pt idx="95">
                  <c:v>1.421686800383923</c:v>
                </c:pt>
                <c:pt idx="96">
                  <c:v>1.418414427816534</c:v>
                </c:pt>
                <c:pt idx="97">
                  <c:v>1.415151410430544</c:v>
                </c:pt>
                <c:pt idx="98">
                  <c:v>1.411897428238225</c:v>
                </c:pt>
                <c:pt idx="99">
                  <c:v>1.408652190237173</c:v>
                </c:pt>
                <c:pt idx="100">
                  <c:v>1.40541543171648</c:v>
                </c:pt>
                <c:pt idx="101">
                  <c:v>1.402186911814156</c:v>
                </c:pt>
                <c:pt idx="102">
                  <c:v>1.398966411302337</c:v>
                </c:pt>
                <c:pt idx="103">
                  <c:v>1.395753730578918</c:v>
                </c:pt>
                <c:pt idx="104">
                  <c:v>1.392548687846352</c:v>
                </c:pt>
                <c:pt idx="105">
                  <c:v>1.3893511174601</c:v>
                </c:pt>
                <c:pt idx="106">
                  <c:v>1.386160868430866</c:v>
                </c:pt>
                <c:pt idx="107">
                  <c:v>1.382977803066278</c:v>
                </c:pt>
                <c:pt idx="108">
                  <c:v>1.379801795738943</c:v>
                </c:pt>
                <c:pt idx="109">
                  <c:v>1.376632731769121</c:v>
                </c:pt>
                <c:pt idx="110">
                  <c:v>1.373470506411286</c:v>
                </c:pt>
                <c:pt idx="111">
                  <c:v>1.37031502393489</c:v>
                </c:pt>
                <c:pt idx="112">
                  <c:v>1.367166196790547</c:v>
                </c:pt>
                <c:pt idx="113">
                  <c:v>1.364023944853654</c:v>
                </c:pt>
                <c:pt idx="114">
                  <c:v>1.360888194738239</c:v>
                </c:pt>
                <c:pt idx="115">
                  <c:v>1.357758879174502</c:v>
                </c:pt>
                <c:pt idx="116">
                  <c:v>1.354635936444091</c:v>
                </c:pt>
                <c:pt idx="117">
                  <c:v>1.35151930986775</c:v>
                </c:pt>
                <c:pt idx="118">
                  <c:v>1.348408947340468</c:v>
                </c:pt>
                <c:pt idx="119">
                  <c:v>1.345304800909693</c:v>
                </c:pt>
                <c:pt idx="120">
                  <c:v>1.342206826392621</c:v>
                </c:pt>
                <c:pt idx="121">
                  <c:v>1.339114983028912</c:v>
                </c:pt>
                <c:pt idx="122">
                  <c:v>1.336029233165551</c:v>
                </c:pt>
                <c:pt idx="123">
                  <c:v>1.332949541970853</c:v>
                </c:pt>
                <c:pt idx="124">
                  <c:v>1.329875877174932</c:v>
                </c:pt>
                <c:pt idx="125">
                  <c:v>1.326808208834141</c:v>
                </c:pt>
                <c:pt idx="126">
                  <c:v>1.323746509117281</c:v>
                </c:pt>
                <c:pt idx="127">
                  <c:v>1.320690752111563</c:v>
                </c:pt>
                <c:pt idx="128">
                  <c:v>1.317640913646465</c:v>
                </c:pt>
                <c:pt idx="129">
                  <c:v>1.314596971133863</c:v>
                </c:pt>
                <c:pt idx="130">
                  <c:v>1.311558903422894</c:v>
                </c:pt>
                <c:pt idx="131">
                  <c:v>1.308526690668198</c:v>
                </c:pt>
                <c:pt idx="132">
                  <c:v>1.305500314210314</c:v>
                </c:pt>
                <c:pt idx="133">
                  <c:v>1.302479756467086</c:v>
                </c:pt>
                <c:pt idx="134">
                  <c:v>1.299465000835063</c:v>
                </c:pt>
                <c:pt idx="135">
                  <c:v>1.296456031599984</c:v>
                </c:pt>
                <c:pt idx="136">
                  <c:v>1.293452833855488</c:v>
                </c:pt>
                <c:pt idx="137">
                  <c:v>1.29045539342931</c:v>
                </c:pt>
                <c:pt idx="138">
                  <c:v>1.28746369681624</c:v>
                </c:pt>
                <c:pt idx="139">
                  <c:v>1.284477731117272</c:v>
                </c:pt>
                <c:pt idx="140">
                  <c:v>1.281497483984306</c:v>
                </c:pt>
                <c:pt idx="141">
                  <c:v>1.278522943569954</c:v>
                </c:pt>
                <c:pt idx="142">
                  <c:v>1.275554098481931</c:v>
                </c:pt>
                <c:pt idx="143">
                  <c:v>1.272590937741639</c:v>
                </c:pt>
                <c:pt idx="144">
                  <c:v>1.269633450746547</c:v>
                </c:pt>
                <c:pt idx="145">
                  <c:v>1.26668162723601</c:v>
                </c:pt>
                <c:pt idx="146">
                  <c:v>1.263735457260221</c:v>
                </c:pt>
                <c:pt idx="147">
                  <c:v>1.260794931152013</c:v>
                </c:pt>
                <c:pt idx="148">
                  <c:v>1.257860039501223</c:v>
                </c:pt>
                <c:pt idx="149">
                  <c:v>1.254930773131419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4896840"/>
        <c:axId val="-2134893384"/>
      </c:scatterChart>
      <c:valAx>
        <c:axId val="-2134896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4893384"/>
        <c:crosses val="autoZero"/>
        <c:crossBetween val="midCat"/>
      </c:valAx>
      <c:valAx>
        <c:axId val="-2134893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4896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Pmaxeffort vs vulnerable stock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'selected sequences linear util'!$K$3</c:f>
              <c:strCache>
                <c:ptCount val="1"/>
                <c:pt idx="0">
                  <c:v>PmaxEffort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'selected sequences linear util'!$F$4:$F$153</c:f>
              <c:numCache>
                <c:formatCode>General</c:formatCode>
                <c:ptCount val="150"/>
                <c:pt idx="0">
                  <c:v>400.0</c:v>
                </c:pt>
                <c:pt idx="1">
                  <c:v>256.4861255062038</c:v>
                </c:pt>
                <c:pt idx="2">
                  <c:v>177.9451533487771</c:v>
                </c:pt>
                <c:pt idx="3">
                  <c:v>136.1950662308972</c:v>
                </c:pt>
                <c:pt idx="4">
                  <c:v>113.5936832505399</c:v>
                </c:pt>
                <c:pt idx="5">
                  <c:v>100.2424177901811</c:v>
                </c:pt>
                <c:pt idx="6">
                  <c:v>91.43757754267381</c:v>
                </c:pt>
                <c:pt idx="7">
                  <c:v>85.01566446191918</c:v>
                </c:pt>
                <c:pt idx="8">
                  <c:v>79.94772713457894</c:v>
                </c:pt>
                <c:pt idx="9">
                  <c:v>75.72051958966184</c:v>
                </c:pt>
                <c:pt idx="10">
                  <c:v>72.06463337345988</c:v>
                </c:pt>
                <c:pt idx="11">
                  <c:v>68.83049758900073</c:v>
                </c:pt>
                <c:pt idx="12">
                  <c:v>65.92959085377035</c:v>
                </c:pt>
                <c:pt idx="13">
                  <c:v>63.30562312912593</c:v>
                </c:pt>
                <c:pt idx="14">
                  <c:v>60.91999113601658</c:v>
                </c:pt>
                <c:pt idx="15">
                  <c:v>58.74423650904997</c:v>
                </c:pt>
                <c:pt idx="16">
                  <c:v>56.75602845845033</c:v>
                </c:pt>
                <c:pt idx="17">
                  <c:v>54.93696203049526</c:v>
                </c:pt>
                <c:pt idx="18">
                  <c:v>53.27131272563372</c:v>
                </c:pt>
                <c:pt idx="19">
                  <c:v>51.74530625647197</c:v>
                </c:pt>
                <c:pt idx="20">
                  <c:v>50.34667229153578</c:v>
                </c:pt>
                <c:pt idx="21">
                  <c:v>49.06435866225266</c:v>
                </c:pt>
                <c:pt idx="22">
                  <c:v>47.88833868981703</c:v>
                </c:pt>
                <c:pt idx="23">
                  <c:v>46.80947415132216</c:v>
                </c:pt>
                <c:pt idx="24">
                  <c:v>45.81941257262037</c:v>
                </c:pt>
                <c:pt idx="25">
                  <c:v>44.91050645522252</c:v>
                </c:pt>
                <c:pt idx="26">
                  <c:v>44.07574706230407</c:v>
                </c:pt>
                <c:pt idx="27">
                  <c:v>43.30870826912013</c:v>
                </c:pt>
                <c:pt idx="28">
                  <c:v>42.6034976711687</c:v>
                </c:pt>
                <c:pt idx="29">
                  <c:v>41.95471315388613</c:v>
                </c:pt>
                <c:pt idx="30">
                  <c:v>41.35740374531887</c:v>
                </c:pt>
                <c:pt idx="31">
                  <c:v>40.80703395846672</c:v>
                </c:pt>
                <c:pt idx="32">
                  <c:v>40.29945107481875</c:v>
                </c:pt>
                <c:pt idx="33">
                  <c:v>39.83085497879649</c:v>
                </c:pt>
                <c:pt idx="34">
                  <c:v>39.39777025649026</c:v>
                </c:pt>
                <c:pt idx="35">
                  <c:v>38.99702034081046</c:v>
                </c:pt>
                <c:pt idx="36">
                  <c:v>38.625703531179</c:v>
                </c:pt>
                <c:pt idx="37">
                  <c:v>38.28117074692774</c:v>
                </c:pt>
                <c:pt idx="38">
                  <c:v>37.96100489469219</c:v>
                </c:pt>
                <c:pt idx="39">
                  <c:v>37.66300174461896</c:v>
                </c:pt>
                <c:pt idx="40">
                  <c:v>37.38515222037286</c:v>
                </c:pt>
                <c:pt idx="41">
                  <c:v>37.1256260152355</c:v>
                </c:pt>
                <c:pt idx="42">
                  <c:v>36.88275645205292</c:v>
                </c:pt>
                <c:pt idx="43">
                  <c:v>36.65502650910131</c:v>
                </c:pt>
                <c:pt idx="44">
                  <c:v>36.44105593756002</c:v>
                </c:pt>
                <c:pt idx="45">
                  <c:v>36.23958939951077</c:v>
                </c:pt>
                <c:pt idx="46">
                  <c:v>36.04948555841713</c:v>
                </c:pt>
                <c:pt idx="47">
                  <c:v>35.86970705699203</c:v>
                </c:pt>
                <c:pt idx="48">
                  <c:v>35.699311320302</c:v>
                </c:pt>
                <c:pt idx="49">
                  <c:v>35.5374421249109</c:v>
                </c:pt>
                <c:pt idx="50">
                  <c:v>35.38332187784196</c:v>
                </c:pt>
                <c:pt idx="51">
                  <c:v>35.23624455212676</c:v>
                </c:pt>
                <c:pt idx="52">
                  <c:v>35.09556922869633</c:v>
                </c:pt>
                <c:pt idx="53">
                  <c:v>34.96071419733551</c:v>
                </c:pt>
                <c:pt idx="54">
                  <c:v>34.83115157234415</c:v>
                </c:pt>
                <c:pt idx="55">
                  <c:v>34.70640238140954</c:v>
                </c:pt>
                <c:pt idx="56">
                  <c:v>34.58603208897493</c:v>
                </c:pt>
                <c:pt idx="57">
                  <c:v>34.46964651807501</c:v>
                </c:pt>
                <c:pt idx="58">
                  <c:v>34.35688813718724</c:v>
                </c:pt>
                <c:pt idx="59">
                  <c:v>34.24743268111081</c:v>
                </c:pt>
                <c:pt idx="60">
                  <c:v>34.1409860772231</c:v>
                </c:pt>
                <c:pt idx="61">
                  <c:v>34.03728165067684</c:v>
                </c:pt>
                <c:pt idx="62">
                  <c:v>33.93607758418375</c:v>
                </c:pt>
                <c:pt idx="63">
                  <c:v>33.8371546099858</c:v>
                </c:pt>
                <c:pt idx="64">
                  <c:v>33.7403139134428</c:v>
                </c:pt>
                <c:pt idx="65">
                  <c:v>33.64537522936886</c:v>
                </c:pt>
                <c:pt idx="66">
                  <c:v>33.55217511383409</c:v>
                </c:pt>
                <c:pt idx="67">
                  <c:v>33.46056537561584</c:v>
                </c:pt>
                <c:pt idx="68">
                  <c:v>33.37041165284261</c:v>
                </c:pt>
                <c:pt idx="69">
                  <c:v>33.28159212162691</c:v>
                </c:pt>
                <c:pt idx="70">
                  <c:v>33.19399632463863</c:v>
                </c:pt>
                <c:pt idx="71">
                  <c:v>33.10752410863311</c:v>
                </c:pt>
                <c:pt idx="72">
                  <c:v>33.02208466092342</c:v>
                </c:pt>
                <c:pt idx="73">
                  <c:v>32.93759563568123</c:v>
                </c:pt>
                <c:pt idx="74">
                  <c:v>32.85398236176997</c:v>
                </c:pt>
                <c:pt idx="75">
                  <c:v>32.77117712456384</c:v>
                </c:pt>
                <c:pt idx="76">
                  <c:v>32.68911851489094</c:v>
                </c:pt>
                <c:pt idx="77">
                  <c:v>32.60775083886459</c:v>
                </c:pt>
                <c:pt idx="78">
                  <c:v>32.52702358293744</c:v>
                </c:pt>
                <c:pt idx="79">
                  <c:v>32.44689092903293</c:v>
                </c:pt>
                <c:pt idx="80">
                  <c:v>32.36731131508265</c:v>
                </c:pt>
                <c:pt idx="81">
                  <c:v>32.28824703672947</c:v>
                </c:pt>
                <c:pt idx="82">
                  <c:v>32.20966388634839</c:v>
                </c:pt>
                <c:pt idx="83">
                  <c:v>32.13153082589468</c:v>
                </c:pt>
                <c:pt idx="84">
                  <c:v>32.05381969041233</c:v>
                </c:pt>
                <c:pt idx="85">
                  <c:v>31.9765049193313</c:v>
                </c:pt>
                <c:pt idx="86">
                  <c:v>31.89956331294952</c:v>
                </c:pt>
                <c:pt idx="87">
                  <c:v>31.82297381173846</c:v>
                </c:pt>
                <c:pt idx="88">
                  <c:v>31.74671729633203</c:v>
                </c:pt>
                <c:pt idx="89">
                  <c:v>31.67077640625864</c:v>
                </c:pt>
                <c:pt idx="90">
                  <c:v>31.59513537565783</c:v>
                </c:pt>
                <c:pt idx="91">
                  <c:v>31.5197798843877</c:v>
                </c:pt>
                <c:pt idx="92">
                  <c:v>31.44469692307899</c:v>
                </c:pt>
                <c:pt idx="93">
                  <c:v>31.36987467082664</c:v>
                </c:pt>
                <c:pt idx="94">
                  <c:v>31.29530238433302</c:v>
                </c:pt>
                <c:pt idx="95">
                  <c:v>31.22097029742819</c:v>
                </c:pt>
                <c:pt idx="96">
                  <c:v>31.14686952999322</c:v>
                </c:pt>
                <c:pt idx="97">
                  <c:v>31.07299200540453</c:v>
                </c:pt>
                <c:pt idx="98">
                  <c:v>30.99933037569958</c:v>
                </c:pt>
                <c:pt idx="99">
                  <c:v>30.92587795373995</c:v>
                </c:pt>
                <c:pt idx="100">
                  <c:v>30.85262865171531</c:v>
                </c:pt>
                <c:pt idx="101">
                  <c:v>30.77957692539383</c:v>
                </c:pt>
                <c:pt idx="102">
                  <c:v>30.70671772358034</c:v>
                </c:pt>
                <c:pt idx="103">
                  <c:v>30.63404644229418</c:v>
                </c:pt>
                <c:pt idx="104">
                  <c:v>30.56155888322445</c:v>
                </c:pt>
                <c:pt idx="105">
                  <c:v>30.48925121606211</c:v>
                </c:pt>
                <c:pt idx="106">
                  <c:v>30.41711994434571</c:v>
                </c:pt>
                <c:pt idx="107">
                  <c:v>30.34516187449208</c:v>
                </c:pt>
                <c:pt idx="108">
                  <c:v>30.27337408771356</c:v>
                </c:pt>
                <c:pt idx="109">
                  <c:v>30.20175391455213</c:v>
                </c:pt>
                <c:pt idx="110">
                  <c:v>30.13029891178525</c:v>
                </c:pt>
                <c:pt idx="111">
                  <c:v>30.05900684148209</c:v>
                </c:pt>
                <c:pt idx="112">
                  <c:v>29.9878756520088</c:v>
                </c:pt>
                <c:pt idx="113">
                  <c:v>29.91690346080105</c:v>
                </c:pt>
                <c:pt idx="114">
                  <c:v>29.84608853873847</c:v>
                </c:pt>
                <c:pt idx="115">
                  <c:v>29.77542929597175</c:v>
                </c:pt>
                <c:pt idx="116">
                  <c:v>29.70492426906653</c:v>
                </c:pt>
                <c:pt idx="117">
                  <c:v>29.6345721093415</c:v>
                </c:pt>
                <c:pt idx="118">
                  <c:v>29.56437157228908</c:v>
                </c:pt>
                <c:pt idx="119">
                  <c:v>29.49432150797806</c:v>
                </c:pt>
                <c:pt idx="120">
                  <c:v>29.42442085234639</c:v>
                </c:pt>
                <c:pt idx="121">
                  <c:v>29.35466861930142</c:v>
                </c:pt>
                <c:pt idx="122">
                  <c:v>29.2850638935523</c:v>
                </c:pt>
                <c:pt idx="123">
                  <c:v>29.21560582410649</c:v>
                </c:pt>
                <c:pt idx="124">
                  <c:v>29.14629361836845</c:v>
                </c:pt>
                <c:pt idx="125">
                  <c:v>29.07712653678464</c:v>
                </c:pt>
                <c:pt idx="126">
                  <c:v>29.00810388798399</c:v>
                </c:pt>
                <c:pt idx="127">
                  <c:v>28.93922502436774</c:v>
                </c:pt>
                <c:pt idx="128">
                  <c:v>28.87048933810707</c:v>
                </c:pt>
                <c:pt idx="129">
                  <c:v>28.80189625751046</c:v>
                </c:pt>
                <c:pt idx="130">
                  <c:v>28.7334452437266</c:v>
                </c:pt>
                <c:pt idx="131">
                  <c:v>28.66513578775169</c:v>
                </c:pt>
                <c:pt idx="132">
                  <c:v>28.59696740771285</c:v>
                </c:pt>
                <c:pt idx="133">
                  <c:v>28.52893964640215</c:v>
                </c:pt>
                <c:pt idx="134">
                  <c:v>28.46105206903788</c:v>
                </c:pt>
                <c:pt idx="135">
                  <c:v>28.39330426123222</c:v>
                </c:pt>
                <c:pt idx="136">
                  <c:v>28.325695827146</c:v>
                </c:pt>
                <c:pt idx="137">
                  <c:v>28.25822638781334</c:v>
                </c:pt>
                <c:pt idx="138">
                  <c:v>28.19089557962049</c:v>
                </c:pt>
                <c:pt idx="139">
                  <c:v>28.1237030529245</c:v>
                </c:pt>
                <c:pt idx="140">
                  <c:v>28.05664847079892</c:v>
                </c:pt>
                <c:pt idx="141">
                  <c:v>27.98973150789464</c:v>
                </c:pt>
                <c:pt idx="142">
                  <c:v>27.92295184940543</c:v>
                </c:pt>
                <c:pt idx="143">
                  <c:v>27.85630919012836</c:v>
                </c:pt>
                <c:pt idx="144">
                  <c:v>27.78980323361041</c:v>
                </c:pt>
                <c:pt idx="145">
                  <c:v>27.72343369137332</c:v>
                </c:pt>
                <c:pt idx="146">
                  <c:v>27.65720028220942</c:v>
                </c:pt>
                <c:pt idx="147">
                  <c:v>27.59110273154199</c:v>
                </c:pt>
                <c:pt idx="148">
                  <c:v>27.52514077084415</c:v>
                </c:pt>
                <c:pt idx="149">
                  <c:v>27.45931413711082</c:v>
                </c:pt>
              </c:numCache>
            </c:numRef>
          </c:xVal>
          <c:yVal>
            <c:numRef>
              <c:f>'selected sequences linear util'!$K$4:$K$153</c:f>
              <c:numCache>
                <c:formatCode>General</c:formatCode>
                <c:ptCount val="150"/>
                <c:pt idx="0">
                  <c:v>0.996920795378523</c:v>
                </c:pt>
                <c:pt idx="1">
                  <c:v>0.965784571605944</c:v>
                </c:pt>
                <c:pt idx="2">
                  <c:v>0.881328118297952</c:v>
                </c:pt>
                <c:pt idx="3">
                  <c:v>0.785045639363653</c:v>
                </c:pt>
                <c:pt idx="4">
                  <c:v>0.71322369358568</c:v>
                </c:pt>
                <c:pt idx="5">
                  <c:v>0.664657863229332</c:v>
                </c:pt>
                <c:pt idx="6">
                  <c:v>0.630517799458958</c:v>
                </c:pt>
                <c:pt idx="7">
                  <c:v>0.604742738909456</c:v>
                </c:pt>
                <c:pt idx="8">
                  <c:v>0.583974645831165</c:v>
                </c:pt>
                <c:pt idx="9">
                  <c:v>0.566417373217706</c:v>
                </c:pt>
                <c:pt idx="10">
                  <c:v>0.551095703408915</c:v>
                </c:pt>
                <c:pt idx="11">
                  <c:v>0.537459294006109</c:v>
                </c:pt>
                <c:pt idx="12">
                  <c:v>0.525179443512186</c:v>
                </c:pt>
                <c:pt idx="13">
                  <c:v>0.51404520232896</c:v>
                </c:pt>
                <c:pt idx="14">
                  <c:v>0.503909882630362</c:v>
                </c:pt>
                <c:pt idx="15">
                  <c:v>0.494663207842714</c:v>
                </c:pt>
                <c:pt idx="16">
                  <c:v>0.486216613996582</c:v>
                </c:pt>
                <c:pt idx="17">
                  <c:v>0.478495363107911</c:v>
                </c:pt>
                <c:pt idx="18">
                  <c:v>0.471434219806516</c:v>
                </c:pt>
                <c:pt idx="19">
                  <c:v>0.464975010059156</c:v>
                </c:pt>
                <c:pt idx="20">
                  <c:v>0.459065183877968</c:v>
                </c:pt>
                <c:pt idx="21">
                  <c:v>0.45365691944767</c:v>
                </c:pt>
                <c:pt idx="22">
                  <c:v>0.44870652319541</c:v>
                </c:pt>
                <c:pt idx="23">
                  <c:v>0.444173994728857</c:v>
                </c:pt>
                <c:pt idx="24">
                  <c:v>0.440022686309182</c:v>
                </c:pt>
                <c:pt idx="25">
                  <c:v>0.436219018970588</c:v>
                </c:pt>
                <c:pt idx="26">
                  <c:v>0.432732234801543</c:v>
                </c:pt>
                <c:pt idx="27">
                  <c:v>0.429534174256102</c:v>
                </c:pt>
                <c:pt idx="28">
                  <c:v>0.426599072386317</c:v>
                </c:pt>
                <c:pt idx="29">
                  <c:v>0.423903370572237</c:v>
                </c:pt>
                <c:pt idx="30">
                  <c:v>0.421425541749646</c:v>
                </c:pt>
                <c:pt idx="31">
                  <c:v>0.419145927880007</c:v>
                </c:pt>
                <c:pt idx="32">
                  <c:v>0.417046588788257</c:v>
                </c:pt>
                <c:pt idx="33">
                  <c:v>0.415111161684096</c:v>
                </c:pt>
                <c:pt idx="34">
                  <c:v>0.413324730773875</c:v>
                </c:pt>
                <c:pt idx="35">
                  <c:v>0.411673706413203</c:v>
                </c:pt>
                <c:pt idx="36">
                  <c:v>0.410145713271051</c:v>
                </c:pt>
                <c:pt idx="37">
                  <c:v>0.408729486988194</c:v>
                </c:pt>
                <c:pt idx="38">
                  <c:v>0.40741477882277</c:v>
                </c:pt>
                <c:pt idx="39">
                  <c:v>0.406192267786708</c:v>
                </c:pt>
                <c:pt idx="40">
                  <c:v>0.405053479789828</c:v>
                </c:pt>
                <c:pt idx="41">
                  <c:v>0.403990713323743</c:v>
                </c:pt>
                <c:pt idx="42">
                  <c:v>0.402996971235073</c:v>
                </c:pt>
                <c:pt idx="43">
                  <c:v>0.402065898156484</c:v>
                </c:pt>
                <c:pt idx="44">
                  <c:v>0.401191723184252</c:v>
                </c:pt>
                <c:pt idx="45">
                  <c:v>0.400369207411995</c:v>
                </c:pt>
                <c:pt idx="46">
                  <c:v>0.399593595951555</c:v>
                </c:pt>
                <c:pt idx="47">
                  <c:v>0.398860574093441</c:v>
                </c:pt>
                <c:pt idx="48">
                  <c:v>0.398166227280461</c:v>
                </c:pt>
                <c:pt idx="49">
                  <c:v>0.397507004589043</c:v>
                </c:pt>
                <c:pt idx="50">
                  <c:v>0.396879685433027</c:v>
                </c:pt>
                <c:pt idx="51">
                  <c:v>0.396281349224317</c:v>
                </c:pt>
                <c:pt idx="52">
                  <c:v>0.395709347743654</c:v>
                </c:pt>
                <c:pt idx="53">
                  <c:v>0.395161279992711</c:v>
                </c:pt>
                <c:pt idx="54">
                  <c:v>0.394634969315868</c:v>
                </c:pt>
                <c:pt idx="55">
                  <c:v>0.394128442596155</c:v>
                </c:pt>
                <c:pt idx="56">
                  <c:v>0.393639911345147</c:v>
                </c:pt>
                <c:pt idx="57">
                  <c:v>0.393167754520879</c:v>
                </c:pt>
                <c:pt idx="58">
                  <c:v>0.392710502921284</c:v>
                </c:pt>
                <c:pt idx="59">
                  <c:v>0.392266825013174</c:v>
                </c:pt>
                <c:pt idx="60">
                  <c:v>0.391835514068383</c:v>
                </c:pt>
                <c:pt idx="61">
                  <c:v>0.39141547648958</c:v>
                </c:pt>
                <c:pt idx="62">
                  <c:v>0.391005721218201</c:v>
                </c:pt>
                <c:pt idx="63">
                  <c:v>0.390605350126263</c:v>
                </c:pt>
                <c:pt idx="64">
                  <c:v>0.390213549302325</c:v>
                </c:pt>
                <c:pt idx="65">
                  <c:v>0.389829581149757</c:v>
                </c:pt>
                <c:pt idx="66">
                  <c:v>0.38945277722269</c:v>
                </c:pt>
                <c:pt idx="67">
                  <c:v>0.389082531731668</c:v>
                </c:pt>
                <c:pt idx="68">
                  <c:v>0.388718295657116</c:v>
                </c:pt>
                <c:pt idx="69">
                  <c:v>0.388359571414306</c:v>
                </c:pt>
                <c:pt idx="70">
                  <c:v>0.388005908018603</c:v>
                </c:pt>
                <c:pt idx="71">
                  <c:v>0.387656896704445</c:v>
                </c:pt>
                <c:pt idx="72">
                  <c:v>0.38731216695574</c:v>
                </c:pt>
                <c:pt idx="73">
                  <c:v>0.38697138290928</c:v>
                </c:pt>
                <c:pt idx="74">
                  <c:v>0.386634240096274</c:v>
                </c:pt>
                <c:pt idx="75">
                  <c:v>0.386300462490343</c:v>
                </c:pt>
                <c:pt idx="76">
                  <c:v>0.385969799833245</c:v>
                </c:pt>
                <c:pt idx="77">
                  <c:v>0.385642025212274</c:v>
                </c:pt>
                <c:pt idx="78">
                  <c:v>0.385316932865691</c:v>
                </c:pt>
                <c:pt idx="79">
                  <c:v>0.384994336194749</c:v>
                </c:pt>
                <c:pt idx="80">
                  <c:v>0.384674065962888</c:v>
                </c:pt>
                <c:pt idx="81">
                  <c:v>0.38435596866449</c:v>
                </c:pt>
                <c:pt idx="82">
                  <c:v>0.384039905047214</c:v>
                </c:pt>
                <c:pt idx="83">
                  <c:v>0.383725748773465</c:v>
                </c:pt>
                <c:pt idx="84">
                  <c:v>0.383413385207879</c:v>
                </c:pt>
                <c:pt idx="85">
                  <c:v>0.383102710318943</c:v>
                </c:pt>
                <c:pt idx="86">
                  <c:v>0.382793629684008</c:v>
                </c:pt>
                <c:pt idx="87">
                  <c:v>0.382486057587936</c:v>
                </c:pt>
                <c:pt idx="88">
                  <c:v>0.382179916206556</c:v>
                </c:pt>
                <c:pt idx="89">
                  <c:v>0.381875134866941</c:v>
                </c:pt>
                <c:pt idx="90">
                  <c:v>0.38157164937725</c:v>
                </c:pt>
                <c:pt idx="91">
                  <c:v>0.381269401419592</c:v>
                </c:pt>
                <c:pt idx="92">
                  <c:v>0.38096833799996</c:v>
                </c:pt>
                <c:pt idx="93">
                  <c:v>0.380668410949867</c:v>
                </c:pt>
                <c:pt idx="94">
                  <c:v>0.380369576474796</c:v>
                </c:pt>
                <c:pt idx="95">
                  <c:v>0.38007179474507</c:v>
                </c:pt>
                <c:pt idx="96">
                  <c:v>0.379775029525132</c:v>
                </c:pt>
                <c:pt idx="97">
                  <c:v>0.379479247837635</c:v>
                </c:pt>
                <c:pt idx="98">
                  <c:v>0.379184419659034</c:v>
                </c:pt>
                <c:pt idx="99">
                  <c:v>0.378890517643751</c:v>
                </c:pt>
                <c:pt idx="100">
                  <c:v>0.378597516874196</c:v>
                </c:pt>
                <c:pt idx="101">
                  <c:v>0.378305394634225</c:v>
                </c:pt>
                <c:pt idx="102">
                  <c:v>0.378014130203823</c:v>
                </c:pt>
                <c:pt idx="103">
                  <c:v>0.377723704673023</c:v>
                </c:pt>
                <c:pt idx="104">
                  <c:v>0.377434100773249</c:v>
                </c:pt>
                <c:pt idx="105">
                  <c:v>0.377145302724444</c:v>
                </c:pt>
                <c:pt idx="106">
                  <c:v>0.376857296096507</c:v>
                </c:pt>
                <c:pt idx="107">
                  <c:v>0.376570067683682</c:v>
                </c:pt>
                <c:pt idx="108">
                  <c:v>0.376283605390696</c:v>
                </c:pt>
                <c:pt idx="109">
                  <c:v>0.375997898129547</c:v>
                </c:pt>
                <c:pt idx="110">
                  <c:v>0.375712935725915</c:v>
                </c:pt>
                <c:pt idx="111">
                  <c:v>0.375428708834335</c:v>
                </c:pt>
                <c:pt idx="112">
                  <c:v>0.375145208861272</c:v>
                </c:pt>
                <c:pt idx="113">
                  <c:v>0.374862427895386</c:v>
                </c:pt>
                <c:pt idx="114">
                  <c:v>0.374580358644293</c:v>
                </c:pt>
                <c:pt idx="115">
                  <c:v>0.374298994377228</c:v>
                </c:pt>
                <c:pt idx="116">
                  <c:v>0.374018328873053</c:v>
                </c:pt>
                <c:pt idx="117">
                  <c:v>0.373738356373104</c:v>
                </c:pt>
                <c:pt idx="118">
                  <c:v>0.373459071538432</c:v>
                </c:pt>
                <c:pt idx="119">
                  <c:v>0.373180469411028</c:v>
                </c:pt>
                <c:pt idx="120">
                  <c:v>0.372902545378648</c:v>
                </c:pt>
                <c:pt idx="121">
                  <c:v>0.37262529514292</c:v>
                </c:pt>
                <c:pt idx="122">
                  <c:v>0.372348714690409</c:v>
                </c:pt>
                <c:pt idx="123">
                  <c:v>0.372072800266375</c:v>
                </c:pt>
                <c:pt idx="124">
                  <c:v>0.371797548350965</c:v>
                </c:pt>
                <c:pt idx="125">
                  <c:v>0.371522955637625</c:v>
                </c:pt>
                <c:pt idx="126">
                  <c:v>0.371249019013504</c:v>
                </c:pt>
                <c:pt idx="127">
                  <c:v>0.370975735541687</c:v>
                </c:pt>
                <c:pt idx="128">
                  <c:v>0.370703102445068</c:v>
                </c:pt>
                <c:pt idx="129">
                  <c:v>0.370431117091727</c:v>
                </c:pt>
                <c:pt idx="130">
                  <c:v>0.370159776981652</c:v>
                </c:pt>
                <c:pt idx="131">
                  <c:v>0.369889079734699</c:v>
                </c:pt>
                <c:pt idx="132">
                  <c:v>0.369619023079667</c:v>
                </c:pt>
                <c:pt idx="133">
                  <c:v>0.369349604844379</c:v>
                </c:pt>
                <c:pt idx="134">
                  <c:v>0.369080822946682</c:v>
                </c:pt>
                <c:pt idx="135">
                  <c:v>0.368812675386289</c:v>
                </c:pt>
                <c:pt idx="136">
                  <c:v>0.368545160237359</c:v>
                </c:pt>
                <c:pt idx="137">
                  <c:v>0.368278275641779</c:v>
                </c:pt>
                <c:pt idx="138">
                  <c:v>0.368012019803056</c:v>
                </c:pt>
                <c:pt idx="139">
                  <c:v>0.367746390980775</c:v>
                </c:pt>
                <c:pt idx="140">
                  <c:v>0.367481387485575</c:v>
                </c:pt>
                <c:pt idx="141">
                  <c:v>0.367217007674581</c:v>
                </c:pt>
                <c:pt idx="142">
                  <c:v>0.36695324994726</c:v>
                </c:pt>
                <c:pt idx="143">
                  <c:v>0.366690112741662</c:v>
                </c:pt>
                <c:pt idx="144">
                  <c:v>0.366427594531003</c:v>
                </c:pt>
                <c:pt idx="145">
                  <c:v>0.366165693820568</c:v>
                </c:pt>
                <c:pt idx="146">
                  <c:v>0.365904409144891</c:v>
                </c:pt>
                <c:pt idx="147">
                  <c:v>0.365643739065208</c:v>
                </c:pt>
                <c:pt idx="148">
                  <c:v>0.36538368216713</c:v>
                </c:pt>
                <c:pt idx="149">
                  <c:v>0.365124237058541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4855208"/>
        <c:axId val="-2134848712"/>
      </c:scatterChart>
      <c:valAx>
        <c:axId val="-2134855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Vulnerable stock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4848712"/>
        <c:crosses val="autoZero"/>
        <c:crossBetween val="midCat"/>
      </c:valAx>
      <c:valAx>
        <c:axId val="-2134848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Prop of max effort realized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4855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value by sequence code (days open-interval between openings)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'selected sequences linear util'!$B$157:$N$157</c:f>
              <c:strCache>
                <c:ptCount val="13"/>
                <c:pt idx="0">
                  <c:v>1-month (1)</c:v>
                </c:pt>
                <c:pt idx="1">
                  <c:v>1-week (2)</c:v>
                </c:pt>
                <c:pt idx="2">
                  <c:v>1-biweekly (3)</c:v>
                </c:pt>
                <c:pt idx="3">
                  <c:v>2-month (4)</c:v>
                </c:pt>
                <c:pt idx="4">
                  <c:v>2-weekly (5)</c:v>
                </c:pt>
                <c:pt idx="5">
                  <c:v>2-biweekly (6)</c:v>
                </c:pt>
                <c:pt idx="6">
                  <c:v>3-month (7)</c:v>
                </c:pt>
                <c:pt idx="7">
                  <c:v>3-weekly (8)</c:v>
                </c:pt>
                <c:pt idx="8">
                  <c:v>3-biweekly (9)</c:v>
                </c:pt>
                <c:pt idx="9">
                  <c:v>4-month (10)</c:v>
                </c:pt>
                <c:pt idx="10">
                  <c:v>4-weekly (11)</c:v>
                </c:pt>
                <c:pt idx="11">
                  <c:v>4-biweekly (12)</c:v>
                </c:pt>
                <c:pt idx="12">
                  <c:v>all open (13)</c:v>
                </c:pt>
              </c:strCache>
            </c:strRef>
          </c:cat>
          <c:val>
            <c:numRef>
              <c:f>'selected sequences linear util'!$B$190:$N$190</c:f>
              <c:numCache>
                <c:formatCode>General</c:formatCode>
                <c:ptCount val="13"/>
                <c:pt idx="0">
                  <c:v>467.1955070436922</c:v>
                </c:pt>
                <c:pt idx="1">
                  <c:v>745.8098289334732</c:v>
                </c:pt>
                <c:pt idx="2">
                  <c:v>706.2899725876903</c:v>
                </c:pt>
                <c:pt idx="3">
                  <c:v>604.4192415259646</c:v>
                </c:pt>
                <c:pt idx="4">
                  <c:v>672.2303181762432</c:v>
                </c:pt>
                <c:pt idx="5">
                  <c:v>724.2994081538184</c:v>
                </c:pt>
                <c:pt idx="6">
                  <c:v>648.8062785447637</c:v>
                </c:pt>
                <c:pt idx="7">
                  <c:v>580.156861254187</c:v>
                </c:pt>
                <c:pt idx="8">
                  <c:v>697.4732953614288</c:v>
                </c:pt>
                <c:pt idx="9">
                  <c:v>662.6149510293602</c:v>
                </c:pt>
                <c:pt idx="10">
                  <c:v>500.0616149821696</c:v>
                </c:pt>
                <c:pt idx="11">
                  <c:v>658.4653197118101</c:v>
                </c:pt>
                <c:pt idx="12">
                  <c:v>401.6175515110885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34308664"/>
        <c:axId val="-2134305256"/>
      </c:barChart>
      <c:catAx>
        <c:axId val="-2134308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4305256"/>
        <c:crosses val="autoZero"/>
        <c:auto val="1"/>
        <c:lblAlgn val="ctr"/>
        <c:lblOffset val="100"/>
        <c:tickLblSkip val="1"/>
        <c:noMultiLvlLbl val="0"/>
      </c:catAx>
      <c:valAx>
        <c:axId val="-2134305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4308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bass!$C$1</c:f>
              <c:strCache>
                <c:ptCount val="1"/>
                <c:pt idx="0">
                  <c:v>finesse cpue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0604658792650919"/>
                  <c:y val="0.013259332166812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bass!$B$2:$B$3</c:f>
              <c:numCache>
                <c:formatCode>General</c:formatCode>
                <c:ptCount val="2"/>
                <c:pt idx="0">
                  <c:v>0.0</c:v>
                </c:pt>
                <c:pt idx="1">
                  <c:v>160.0</c:v>
                </c:pt>
              </c:numCache>
            </c:numRef>
          </c:xVal>
          <c:yVal>
            <c:numRef>
              <c:f>bass!$C$2:$C$3</c:f>
              <c:numCache>
                <c:formatCode>General</c:formatCode>
                <c:ptCount val="2"/>
                <c:pt idx="0">
                  <c:v>1.7</c:v>
                </c:pt>
                <c:pt idx="1">
                  <c:v>1.0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bass!$C$11</c:f>
              <c:strCache>
                <c:ptCount val="1"/>
                <c:pt idx="0">
                  <c:v>active lure cpue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bass!$B$12:$B$13</c:f>
              <c:numCache>
                <c:formatCode>General</c:formatCode>
                <c:ptCount val="2"/>
                <c:pt idx="0">
                  <c:v>0.0</c:v>
                </c:pt>
                <c:pt idx="1">
                  <c:v>90.0</c:v>
                </c:pt>
              </c:numCache>
            </c:numRef>
          </c:xVal>
          <c:yVal>
            <c:numRef>
              <c:f>bass!$C$12:$C$13</c:f>
              <c:numCache>
                <c:formatCode>General</c:formatCode>
                <c:ptCount val="2"/>
                <c:pt idx="0">
                  <c:v>2.5</c:v>
                </c:pt>
                <c:pt idx="1">
                  <c:v>0.25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7832840"/>
        <c:axId val="-2137376424"/>
      </c:scatterChart>
      <c:valAx>
        <c:axId val="-2137832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cumulative catch before cpue was observed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7376424"/>
        <c:crosses val="autoZero"/>
        <c:crossBetween val="midCat"/>
      </c:valAx>
      <c:valAx>
        <c:axId val="-2137376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cpue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7832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cpue vs day of season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search!$S$3</c:f>
              <c:strCache>
                <c:ptCount val="1"/>
                <c:pt idx="0">
                  <c:v>cpue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search!$S$4:$S$153</c:f>
              <c:numCache>
                <c:formatCode>General</c:formatCode>
                <c:ptCount val="150"/>
                <c:pt idx="0">
                  <c:v>15.73877361149466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12.91743952674717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11.02928166334891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9.928885880613668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8.98238489106588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8.507431182949304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7.95620769421447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7.741276343459833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7.360338120591598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7.253944418490923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7589368"/>
        <c:axId val="-2137659112"/>
      </c:lineChart>
      <c:catAx>
        <c:axId val="-21375893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7659112"/>
        <c:crosses val="autoZero"/>
        <c:auto val="1"/>
        <c:lblAlgn val="ctr"/>
        <c:lblOffset val="100"/>
        <c:noMultiLvlLbl val="0"/>
      </c:catAx>
      <c:valAx>
        <c:axId val="-2137659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7589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cpue vs cumulative effort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search!$S$3</c:f>
              <c:strCache>
                <c:ptCount val="1"/>
                <c:pt idx="0">
                  <c:v>cpue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search!$R$4:$R$153</c:f>
              <c:numCache>
                <c:formatCode>General</c:formatCode>
                <c:ptCount val="150"/>
                <c:pt idx="0">
                  <c:v>0.0</c:v>
                </c:pt>
                <c:pt idx="1">
                  <c:v>10.0</c:v>
                </c:pt>
                <c:pt idx="2">
                  <c:v>10.0</c:v>
                </c:pt>
                <c:pt idx="3">
                  <c:v>10.0</c:v>
                </c:pt>
                <c:pt idx="4">
                  <c:v>10.0</c:v>
                </c:pt>
                <c:pt idx="5">
                  <c:v>10.0</c:v>
                </c:pt>
                <c:pt idx="6">
                  <c:v>10.0</c:v>
                </c:pt>
                <c:pt idx="7">
                  <c:v>10.0</c:v>
                </c:pt>
                <c:pt idx="8">
                  <c:v>10.0</c:v>
                </c:pt>
                <c:pt idx="9">
                  <c:v>10.0</c:v>
                </c:pt>
                <c:pt idx="10">
                  <c:v>10.0</c:v>
                </c:pt>
                <c:pt idx="11">
                  <c:v>10.0</c:v>
                </c:pt>
                <c:pt idx="12">
                  <c:v>10.0</c:v>
                </c:pt>
                <c:pt idx="13">
                  <c:v>10.0</c:v>
                </c:pt>
                <c:pt idx="14">
                  <c:v>10.0</c:v>
                </c:pt>
                <c:pt idx="15">
                  <c:v>10.0</c:v>
                </c:pt>
                <c:pt idx="16">
                  <c:v>10.0</c:v>
                </c:pt>
                <c:pt idx="17">
                  <c:v>20.0</c:v>
                </c:pt>
                <c:pt idx="18">
                  <c:v>20.0</c:v>
                </c:pt>
                <c:pt idx="19">
                  <c:v>20.0</c:v>
                </c:pt>
                <c:pt idx="20">
                  <c:v>20.0</c:v>
                </c:pt>
                <c:pt idx="21">
                  <c:v>20.0</c:v>
                </c:pt>
                <c:pt idx="22">
                  <c:v>20.0</c:v>
                </c:pt>
                <c:pt idx="23">
                  <c:v>20.0</c:v>
                </c:pt>
                <c:pt idx="24">
                  <c:v>20.0</c:v>
                </c:pt>
                <c:pt idx="25">
                  <c:v>20.0</c:v>
                </c:pt>
                <c:pt idx="26">
                  <c:v>20.0</c:v>
                </c:pt>
                <c:pt idx="27">
                  <c:v>20.0</c:v>
                </c:pt>
                <c:pt idx="28">
                  <c:v>20.0</c:v>
                </c:pt>
                <c:pt idx="29">
                  <c:v>20.0</c:v>
                </c:pt>
                <c:pt idx="30">
                  <c:v>20.0</c:v>
                </c:pt>
                <c:pt idx="31">
                  <c:v>30.0</c:v>
                </c:pt>
                <c:pt idx="32">
                  <c:v>30.0</c:v>
                </c:pt>
                <c:pt idx="33">
                  <c:v>30.0</c:v>
                </c:pt>
                <c:pt idx="34">
                  <c:v>30.0</c:v>
                </c:pt>
                <c:pt idx="35">
                  <c:v>30.0</c:v>
                </c:pt>
                <c:pt idx="36">
                  <c:v>30.0</c:v>
                </c:pt>
                <c:pt idx="37">
                  <c:v>30.0</c:v>
                </c:pt>
                <c:pt idx="38">
                  <c:v>30.0</c:v>
                </c:pt>
                <c:pt idx="39">
                  <c:v>30.0</c:v>
                </c:pt>
                <c:pt idx="40">
                  <c:v>30.0</c:v>
                </c:pt>
                <c:pt idx="41">
                  <c:v>30.0</c:v>
                </c:pt>
                <c:pt idx="42">
                  <c:v>30.0</c:v>
                </c:pt>
                <c:pt idx="43">
                  <c:v>30.0</c:v>
                </c:pt>
                <c:pt idx="44">
                  <c:v>30.0</c:v>
                </c:pt>
                <c:pt idx="45">
                  <c:v>30.0</c:v>
                </c:pt>
                <c:pt idx="46">
                  <c:v>30.0</c:v>
                </c:pt>
                <c:pt idx="47">
                  <c:v>39.99999999999993</c:v>
                </c:pt>
                <c:pt idx="48">
                  <c:v>39.99999999999993</c:v>
                </c:pt>
                <c:pt idx="49">
                  <c:v>39.99999999999993</c:v>
                </c:pt>
                <c:pt idx="50">
                  <c:v>39.99999999999993</c:v>
                </c:pt>
                <c:pt idx="51">
                  <c:v>39.99999999999993</c:v>
                </c:pt>
                <c:pt idx="52">
                  <c:v>39.99999999999993</c:v>
                </c:pt>
                <c:pt idx="53">
                  <c:v>39.99999999999993</c:v>
                </c:pt>
                <c:pt idx="54">
                  <c:v>39.99999999999993</c:v>
                </c:pt>
                <c:pt idx="55">
                  <c:v>39.99999999999993</c:v>
                </c:pt>
                <c:pt idx="56">
                  <c:v>39.99999999999993</c:v>
                </c:pt>
                <c:pt idx="57">
                  <c:v>39.99999999999993</c:v>
                </c:pt>
                <c:pt idx="58">
                  <c:v>39.99999999999993</c:v>
                </c:pt>
                <c:pt idx="59">
                  <c:v>39.99999999999993</c:v>
                </c:pt>
                <c:pt idx="60">
                  <c:v>39.99999999999993</c:v>
                </c:pt>
                <c:pt idx="61">
                  <c:v>49.99999999999618</c:v>
                </c:pt>
                <c:pt idx="62">
                  <c:v>49.99999999999618</c:v>
                </c:pt>
                <c:pt idx="63">
                  <c:v>49.99999999999618</c:v>
                </c:pt>
                <c:pt idx="64">
                  <c:v>49.99999999999618</c:v>
                </c:pt>
                <c:pt idx="65">
                  <c:v>49.99999999999618</c:v>
                </c:pt>
                <c:pt idx="66">
                  <c:v>49.99999999999618</c:v>
                </c:pt>
                <c:pt idx="67">
                  <c:v>49.99999999999618</c:v>
                </c:pt>
                <c:pt idx="68">
                  <c:v>49.99999999999618</c:v>
                </c:pt>
                <c:pt idx="69">
                  <c:v>49.99999999999618</c:v>
                </c:pt>
                <c:pt idx="70">
                  <c:v>49.99999999999618</c:v>
                </c:pt>
                <c:pt idx="71">
                  <c:v>49.99999999999618</c:v>
                </c:pt>
                <c:pt idx="72">
                  <c:v>49.99999999999618</c:v>
                </c:pt>
                <c:pt idx="73">
                  <c:v>49.99999999999618</c:v>
                </c:pt>
                <c:pt idx="74">
                  <c:v>49.99999999999618</c:v>
                </c:pt>
                <c:pt idx="75">
                  <c:v>49.99999999999618</c:v>
                </c:pt>
                <c:pt idx="76">
                  <c:v>49.99999999999618</c:v>
                </c:pt>
                <c:pt idx="77">
                  <c:v>59.9999999999669</c:v>
                </c:pt>
                <c:pt idx="78">
                  <c:v>59.9999999999669</c:v>
                </c:pt>
                <c:pt idx="79">
                  <c:v>59.9999999999669</c:v>
                </c:pt>
                <c:pt idx="80">
                  <c:v>59.9999999999669</c:v>
                </c:pt>
                <c:pt idx="81">
                  <c:v>59.9999999999669</c:v>
                </c:pt>
                <c:pt idx="82">
                  <c:v>59.9999999999669</c:v>
                </c:pt>
                <c:pt idx="83">
                  <c:v>59.9999999999669</c:v>
                </c:pt>
                <c:pt idx="84">
                  <c:v>59.9999999999669</c:v>
                </c:pt>
                <c:pt idx="85">
                  <c:v>59.9999999999669</c:v>
                </c:pt>
                <c:pt idx="86">
                  <c:v>59.9999999999669</c:v>
                </c:pt>
                <c:pt idx="87">
                  <c:v>59.9999999999669</c:v>
                </c:pt>
                <c:pt idx="88">
                  <c:v>59.9999999999669</c:v>
                </c:pt>
                <c:pt idx="89">
                  <c:v>59.9999999999669</c:v>
                </c:pt>
                <c:pt idx="90">
                  <c:v>59.9999999999669</c:v>
                </c:pt>
                <c:pt idx="91">
                  <c:v>69.99999999965002</c:v>
                </c:pt>
                <c:pt idx="92">
                  <c:v>69.99999999965002</c:v>
                </c:pt>
                <c:pt idx="93">
                  <c:v>69.99999999965002</c:v>
                </c:pt>
                <c:pt idx="94">
                  <c:v>69.99999999965002</c:v>
                </c:pt>
                <c:pt idx="95">
                  <c:v>69.99999999965002</c:v>
                </c:pt>
                <c:pt idx="96">
                  <c:v>69.99999999965002</c:v>
                </c:pt>
                <c:pt idx="97">
                  <c:v>69.99999999965002</c:v>
                </c:pt>
                <c:pt idx="98">
                  <c:v>69.99999999965002</c:v>
                </c:pt>
                <c:pt idx="99">
                  <c:v>69.99999999965002</c:v>
                </c:pt>
                <c:pt idx="100">
                  <c:v>69.99999999965002</c:v>
                </c:pt>
                <c:pt idx="101">
                  <c:v>69.99999999965002</c:v>
                </c:pt>
                <c:pt idx="102">
                  <c:v>69.99999999965002</c:v>
                </c:pt>
                <c:pt idx="103">
                  <c:v>69.99999999965002</c:v>
                </c:pt>
                <c:pt idx="104">
                  <c:v>69.99999999965002</c:v>
                </c:pt>
                <c:pt idx="105">
                  <c:v>69.99999999965002</c:v>
                </c:pt>
                <c:pt idx="106">
                  <c:v>69.99999999965002</c:v>
                </c:pt>
                <c:pt idx="107">
                  <c:v>79.999999998848</c:v>
                </c:pt>
                <c:pt idx="108">
                  <c:v>79.999999998848</c:v>
                </c:pt>
                <c:pt idx="109">
                  <c:v>79.999999998848</c:v>
                </c:pt>
                <c:pt idx="110">
                  <c:v>79.999999998848</c:v>
                </c:pt>
                <c:pt idx="111">
                  <c:v>79.999999998848</c:v>
                </c:pt>
                <c:pt idx="112">
                  <c:v>79.999999998848</c:v>
                </c:pt>
                <c:pt idx="113">
                  <c:v>79.999999998848</c:v>
                </c:pt>
                <c:pt idx="114">
                  <c:v>79.999999998848</c:v>
                </c:pt>
                <c:pt idx="115">
                  <c:v>79.999999998848</c:v>
                </c:pt>
                <c:pt idx="116">
                  <c:v>79.999999998848</c:v>
                </c:pt>
                <c:pt idx="117">
                  <c:v>79.999999998848</c:v>
                </c:pt>
                <c:pt idx="118">
                  <c:v>79.999999998848</c:v>
                </c:pt>
                <c:pt idx="119">
                  <c:v>79.999999998848</c:v>
                </c:pt>
                <c:pt idx="120">
                  <c:v>79.999999998848</c:v>
                </c:pt>
                <c:pt idx="121">
                  <c:v>89.99999999468927</c:v>
                </c:pt>
                <c:pt idx="122">
                  <c:v>89.99999999468927</c:v>
                </c:pt>
                <c:pt idx="123">
                  <c:v>89.99999999468927</c:v>
                </c:pt>
                <c:pt idx="124">
                  <c:v>89.99999999468927</c:v>
                </c:pt>
                <c:pt idx="125">
                  <c:v>89.99999999468927</c:v>
                </c:pt>
                <c:pt idx="126">
                  <c:v>89.99999999468927</c:v>
                </c:pt>
                <c:pt idx="127">
                  <c:v>89.99999999468927</c:v>
                </c:pt>
                <c:pt idx="128">
                  <c:v>89.99999999468927</c:v>
                </c:pt>
                <c:pt idx="129">
                  <c:v>89.99999999468927</c:v>
                </c:pt>
                <c:pt idx="130">
                  <c:v>89.99999999468927</c:v>
                </c:pt>
                <c:pt idx="131">
                  <c:v>89.99999999468927</c:v>
                </c:pt>
                <c:pt idx="132">
                  <c:v>89.99999999468927</c:v>
                </c:pt>
                <c:pt idx="133">
                  <c:v>89.99999999468927</c:v>
                </c:pt>
                <c:pt idx="134">
                  <c:v>89.99999999468927</c:v>
                </c:pt>
                <c:pt idx="135">
                  <c:v>89.99999999468927</c:v>
                </c:pt>
                <c:pt idx="136">
                  <c:v>89.99999999468927</c:v>
                </c:pt>
                <c:pt idx="137">
                  <c:v>99.9999999881036</c:v>
                </c:pt>
                <c:pt idx="138">
                  <c:v>99.9999999881036</c:v>
                </c:pt>
                <c:pt idx="139">
                  <c:v>99.9999999881036</c:v>
                </c:pt>
                <c:pt idx="140">
                  <c:v>99.9999999881036</c:v>
                </c:pt>
                <c:pt idx="141">
                  <c:v>99.9999999881036</c:v>
                </c:pt>
                <c:pt idx="142">
                  <c:v>99.9999999881036</c:v>
                </c:pt>
                <c:pt idx="143">
                  <c:v>99.9999999881036</c:v>
                </c:pt>
                <c:pt idx="144">
                  <c:v>99.9999999881036</c:v>
                </c:pt>
                <c:pt idx="145">
                  <c:v>99.9999999881036</c:v>
                </c:pt>
                <c:pt idx="146">
                  <c:v>99.9999999881036</c:v>
                </c:pt>
                <c:pt idx="147">
                  <c:v>99.9999999881036</c:v>
                </c:pt>
                <c:pt idx="148">
                  <c:v>99.9999999881036</c:v>
                </c:pt>
                <c:pt idx="149">
                  <c:v>99.9999999881036</c:v>
                </c:pt>
              </c:numCache>
            </c:numRef>
          </c:xVal>
          <c:yVal>
            <c:numRef>
              <c:f>search!$S$4:$S$153</c:f>
              <c:numCache>
                <c:formatCode>General</c:formatCode>
                <c:ptCount val="150"/>
                <c:pt idx="0">
                  <c:v>15.73877361149466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12.91743952674717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11.02928166334891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9.928885880613668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8.98238489106588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8.507431182949304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7.95620769421447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7.741276343459833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7.360338120591598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7.253944418490923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7888200"/>
        <c:axId val="-2136606072"/>
      </c:scatterChart>
      <c:valAx>
        <c:axId val="-2137888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6606072"/>
        <c:crosses val="autoZero"/>
        <c:crossBetween val="midCat"/>
      </c:valAx>
      <c:valAx>
        <c:axId val="-2136606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7888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Pmaxeffort vs vulnerable stock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search!$K$3</c:f>
              <c:strCache>
                <c:ptCount val="1"/>
                <c:pt idx="0">
                  <c:v>PmaxEffort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search!$F$4:$F$153</c:f>
              <c:numCache>
                <c:formatCode>General</c:formatCode>
                <c:ptCount val="150"/>
                <c:pt idx="0">
                  <c:v>400.0</c:v>
                </c:pt>
                <c:pt idx="1">
                  <c:v>259.2892012485703</c:v>
                </c:pt>
                <c:pt idx="2">
                  <c:v>272.7202084808233</c:v>
                </c:pt>
                <c:pt idx="3">
                  <c:v>283.5549091979969</c:v>
                </c:pt>
                <c:pt idx="4">
                  <c:v>292.3123398216738</c:v>
                </c:pt>
                <c:pt idx="5">
                  <c:v>299.4072092894779</c:v>
                </c:pt>
                <c:pt idx="6">
                  <c:v>305.1708780766594</c:v>
                </c:pt>
                <c:pt idx="7">
                  <c:v>309.8681184493598</c:v>
                </c:pt>
                <c:pt idx="8">
                  <c:v>313.7105043231979</c:v>
                </c:pt>
                <c:pt idx="9">
                  <c:v>316.8671084970061</c:v>
                </c:pt>
                <c:pt idx="10">
                  <c:v>319.4730487353264</c:v>
                </c:pt>
                <c:pt idx="11">
                  <c:v>321.63631528557</c:v>
                </c:pt>
                <c:pt idx="12">
                  <c:v>323.4432254248221</c:v>
                </c:pt>
                <c:pt idx="13">
                  <c:v>324.9627811338042</c:v>
                </c:pt>
                <c:pt idx="14">
                  <c:v>326.2501504736423</c:v>
                </c:pt>
                <c:pt idx="15">
                  <c:v>327.3494488843977</c:v>
                </c:pt>
                <c:pt idx="16">
                  <c:v>328.2959611875488</c:v>
                </c:pt>
                <c:pt idx="17">
                  <c:v>214.0803620577174</c:v>
                </c:pt>
                <c:pt idx="18">
                  <c:v>226.2725140233713</c:v>
                </c:pt>
                <c:pt idx="19">
                  <c:v>236.2492826199962</c:v>
                </c:pt>
                <c:pt idx="20">
                  <c:v>244.4511515029647</c:v>
                </c:pt>
                <c:pt idx="21">
                  <c:v>251.2301027386861</c:v>
                </c:pt>
                <c:pt idx="22">
                  <c:v>256.8674128745173</c:v>
                </c:pt>
                <c:pt idx="23">
                  <c:v>261.5878703231044</c:v>
                </c:pt>
                <c:pt idx="24">
                  <c:v>265.5711337171669</c:v>
                </c:pt>
                <c:pt idx="25">
                  <c:v>268.9608061714123</c:v>
                </c:pt>
                <c:pt idx="26">
                  <c:v>271.8716847713004</c:v>
                </c:pt>
                <c:pt idx="27">
                  <c:v>274.3955522414159</c:v>
                </c:pt>
                <c:pt idx="28">
                  <c:v>276.6058039537966</c:v>
                </c:pt>
                <c:pt idx="29">
                  <c:v>278.5611444834462</c:v>
                </c:pt>
                <c:pt idx="30">
                  <c:v>280.3085408203288</c:v>
                </c:pt>
                <c:pt idx="31">
                  <c:v>183.6632064507843</c:v>
                </c:pt>
                <c:pt idx="32">
                  <c:v>194.8952485794764</c:v>
                </c:pt>
                <c:pt idx="33">
                  <c:v>204.191196905146</c:v>
                </c:pt>
                <c:pt idx="34">
                  <c:v>211.9341016235436</c:v>
                </c:pt>
                <c:pt idx="35">
                  <c:v>218.4300800003024</c:v>
                </c:pt>
                <c:pt idx="36">
                  <c:v>223.9237857528609</c:v>
                </c:pt>
                <c:pt idx="37">
                  <c:v>228.61076763678</c:v>
                </c:pt>
                <c:pt idx="38">
                  <c:v>232.6473428020046</c:v>
                </c:pt>
                <c:pt idx="39">
                  <c:v>236.1584846864312</c:v>
                </c:pt>
                <c:pt idx="40">
                  <c:v>239.2441247133586</c:v>
                </c:pt>
                <c:pt idx="41">
                  <c:v>241.9841867688387</c:v>
                </c:pt>
                <c:pt idx="42">
                  <c:v>244.4426092904194</c:v>
                </c:pt>
                <c:pt idx="43">
                  <c:v>246.6705585534029</c:v>
                </c:pt>
                <c:pt idx="44">
                  <c:v>248.7089958005679</c:v>
                </c:pt>
                <c:pt idx="45">
                  <c:v>250.5907281539969</c:v>
                </c:pt>
                <c:pt idx="46">
                  <c:v>252.3420471176277</c:v>
                </c:pt>
                <c:pt idx="47">
                  <c:v>165.5613474646935</c:v>
                </c:pt>
                <c:pt idx="48">
                  <c:v>175.9289177539396</c:v>
                </c:pt>
                <c:pt idx="49">
                  <c:v>184.5793170687076</c:v>
                </c:pt>
                <c:pt idx="50">
                  <c:v>191.8509239473063</c:v>
                </c:pt>
                <c:pt idx="51">
                  <c:v>198.0141769502881</c:v>
                </c:pt>
                <c:pt idx="52">
                  <c:v>203.2852354574527</c:v>
                </c:pt>
                <c:pt idx="53">
                  <c:v>207.8368933690803</c:v>
                </c:pt>
                <c:pt idx="54">
                  <c:v>211.8072981386404</c:v>
                </c:pt>
                <c:pt idx="55">
                  <c:v>215.3069164737918</c:v>
                </c:pt>
                <c:pt idx="56">
                  <c:v>218.4240992918089</c:v>
                </c:pt>
                <c:pt idx="57">
                  <c:v>221.2295276122137</c:v>
                </c:pt>
                <c:pt idx="58">
                  <c:v>223.7797644243629</c:v>
                </c:pt>
                <c:pt idx="59">
                  <c:v>226.1200923137433</c:v>
                </c:pt>
                <c:pt idx="60">
                  <c:v>228.2867804770991</c:v>
                </c:pt>
                <c:pt idx="61">
                  <c:v>150.3153653318811</c:v>
                </c:pt>
                <c:pt idx="62">
                  <c:v>160.1936028612871</c:v>
                </c:pt>
                <c:pt idx="63">
                  <c:v>168.4871083518033</c:v>
                </c:pt>
                <c:pt idx="64">
                  <c:v>175.50714195358</c:v>
                </c:pt>
                <c:pt idx="65">
                  <c:v>181.5024844857248</c:v>
                </c:pt>
                <c:pt idx="66">
                  <c:v>186.6720000144267</c:v>
                </c:pt>
                <c:pt idx="67">
                  <c:v>191.1746721834335</c:v>
                </c:pt>
                <c:pt idx="68">
                  <c:v>195.1376223126205</c:v>
                </c:pt>
                <c:pt idx="69">
                  <c:v>198.6625151208976</c:v>
                </c:pt>
                <c:pt idx="70">
                  <c:v>201.8306763139868</c:v>
                </c:pt>
                <c:pt idx="71">
                  <c:v>204.7071810744158</c:v>
                </c:pt>
                <c:pt idx="72">
                  <c:v>207.344120399924</c:v>
                </c:pt>
                <c:pt idx="73">
                  <c:v>209.7832106206124</c:v>
                </c:pt>
                <c:pt idx="74">
                  <c:v>212.0578781780436</c:v>
                </c:pt>
                <c:pt idx="75">
                  <c:v>214.1949251882175</c:v>
                </c:pt>
                <c:pt idx="76">
                  <c:v>216.2158600904017</c:v>
                </c:pt>
                <c:pt idx="77">
                  <c:v>142.3741781262558</c:v>
                </c:pt>
                <c:pt idx="78">
                  <c:v>151.766911191468</c:v>
                </c:pt>
                <c:pt idx="79">
                  <c:v>159.6820891952936</c:v>
                </c:pt>
                <c:pt idx="80">
                  <c:v>166.409305721047</c:v>
                </c:pt>
                <c:pt idx="81">
                  <c:v>172.18003373397</c:v>
                </c:pt>
                <c:pt idx="82">
                  <c:v>177.1793116182595</c:v>
                </c:pt>
                <c:pt idx="83">
                  <c:v>181.5550792349808</c:v>
                </c:pt>
                <c:pt idx="84">
                  <c:v>185.425636569854</c:v>
                </c:pt>
                <c:pt idx="85">
                  <c:v>188.8856025085776</c:v>
                </c:pt>
                <c:pt idx="86">
                  <c:v>192.0106753563714</c:v>
                </c:pt>
                <c:pt idx="87">
                  <c:v>194.861436064777</c:v>
                </c:pt>
                <c:pt idx="88">
                  <c:v>197.4863866722628</c:v>
                </c:pt>
                <c:pt idx="89">
                  <c:v>199.9243777530579</c:v>
                </c:pt>
                <c:pt idx="90">
                  <c:v>202.2065477413293</c:v>
                </c:pt>
                <c:pt idx="91">
                  <c:v>133.5030658126407</c:v>
                </c:pt>
                <c:pt idx="92">
                  <c:v>142.6096163268732</c:v>
                </c:pt>
                <c:pt idx="93">
                  <c:v>150.3086328681994</c:v>
                </c:pt>
                <c:pt idx="94">
                  <c:v>156.8754660169756</c:v>
                </c:pt>
                <c:pt idx="95">
                  <c:v>162.5302123385997</c:v>
                </c:pt>
                <c:pt idx="96">
                  <c:v>167.4488239244472</c:v>
                </c:pt>
                <c:pt idx="97">
                  <c:v>171.7719838848001</c:v>
                </c:pt>
                <c:pt idx="98">
                  <c:v>175.6121970495636</c:v>
                </c:pt>
                <c:pt idx="99">
                  <c:v>179.0594547894158</c:v>
                </c:pt>
                <c:pt idx="100">
                  <c:v>182.1857606944518</c:v>
                </c:pt>
                <c:pt idx="101">
                  <c:v>185.0487461859603</c:v>
                </c:pt>
                <c:pt idx="102">
                  <c:v>187.6945590709787</c:v>
                </c:pt>
                <c:pt idx="103">
                  <c:v>190.1601712469295</c:v>
                </c:pt>
                <c:pt idx="104">
                  <c:v>192.4752223620653</c:v>
                </c:pt>
                <c:pt idx="105">
                  <c:v>194.6634927483948</c:v>
                </c:pt>
                <c:pt idx="106">
                  <c:v>196.7440801782354</c:v>
                </c:pt>
                <c:pt idx="107">
                  <c:v>129.7916262544977</c:v>
                </c:pt>
                <c:pt idx="108">
                  <c:v>138.5750596564879</c:v>
                </c:pt>
                <c:pt idx="109">
                  <c:v>146.011114266662</c:v>
                </c:pt>
                <c:pt idx="110">
                  <c:v>152.3631449505355</c:v>
                </c:pt>
                <c:pt idx="111">
                  <c:v>157.841663276491</c:v>
                </c:pt>
                <c:pt idx="112">
                  <c:v>162.6149622966379</c:v>
                </c:pt>
                <c:pt idx="113">
                  <c:v>166.8176047622042</c:v>
                </c:pt>
                <c:pt idx="114">
                  <c:v>170.5572044259991</c:v>
                </c:pt>
                <c:pt idx="115">
                  <c:v>173.9198436834482</c:v>
                </c:pt>
                <c:pt idx="116">
                  <c:v>176.9744017775052</c:v>
                </c:pt>
                <c:pt idx="117">
                  <c:v>179.7760126473692</c:v>
                </c:pt>
                <c:pt idx="118">
                  <c:v>182.3688274450374</c:v>
                </c:pt>
                <c:pt idx="119">
                  <c:v>184.7882215472439</c:v>
                </c:pt>
                <c:pt idx="120">
                  <c:v>187.062557771701</c:v>
                </c:pt>
                <c:pt idx="121">
                  <c:v>123.6663649076048</c:v>
                </c:pt>
                <c:pt idx="122">
                  <c:v>132.2512041797258</c:v>
                </c:pt>
                <c:pt idx="123">
                  <c:v>139.532196612613</c:v>
                </c:pt>
                <c:pt idx="124">
                  <c:v>145.7639134417473</c:v>
                </c:pt>
                <c:pt idx="125">
                  <c:v>151.1498493621225</c:v>
                </c:pt>
                <c:pt idx="126">
                  <c:v>155.8526920167851</c:v>
                </c:pt>
                <c:pt idx="127">
                  <c:v>160.0025263675587</c:v>
                </c:pt>
                <c:pt idx="128">
                  <c:v>163.7033892327118</c:v>
                </c:pt>
                <c:pt idx="129">
                  <c:v>167.0385057645879</c:v>
                </c:pt>
                <c:pt idx="130">
                  <c:v>170.0744729222787</c:v>
                </c:pt>
                <c:pt idx="131">
                  <c:v>172.8646016931415</c:v>
                </c:pt>
                <c:pt idx="132">
                  <c:v>175.4515872343046</c:v>
                </c:pt>
                <c:pt idx="133">
                  <c:v>177.8696420858159</c:v>
                </c:pt>
                <c:pt idx="134">
                  <c:v>180.1462004287567</c:v>
                </c:pt>
                <c:pt idx="135">
                  <c:v>182.3032796487336</c:v>
                </c:pt>
                <c:pt idx="136">
                  <c:v>184.358568118621</c:v>
                </c:pt>
                <c:pt idx="137">
                  <c:v>121.7255639333537</c:v>
                </c:pt>
                <c:pt idx="138">
                  <c:v>130.0595212751348</c:v>
                </c:pt>
                <c:pt idx="139">
                  <c:v>137.1296575348729</c:v>
                </c:pt>
                <c:pt idx="140">
                  <c:v>143.1826793323387</c:v>
                </c:pt>
                <c:pt idx="141">
                  <c:v>148.4157954706552</c:v>
                </c:pt>
                <c:pt idx="142">
                  <c:v>152.9866689935169</c:v>
                </c:pt>
                <c:pt idx="143">
                  <c:v>157.0213679578516</c:v>
                </c:pt>
                <c:pt idx="144">
                  <c:v>160.620717370136</c:v>
                </c:pt>
                <c:pt idx="145">
                  <c:v>163.8653738042014</c:v>
                </c:pt>
                <c:pt idx="146">
                  <c:v>166.8198795626982</c:v>
                </c:pt>
                <c:pt idx="147">
                  <c:v>169.5359015906594</c:v>
                </c:pt>
                <c:pt idx="148">
                  <c:v>172.0548190831881</c:v>
                </c:pt>
                <c:pt idx="149">
                  <c:v>174.4097907613569</c:v>
                </c:pt>
              </c:numCache>
            </c:numRef>
          </c:xVal>
          <c:yVal>
            <c:numRef>
              <c:f>search!$K$4:$K$153</c:f>
              <c:numCache>
                <c:formatCode>General</c:formatCode>
                <c:ptCount val="150"/>
                <c:pt idx="0">
                  <c:v>1.0</c:v>
                </c:pt>
                <c:pt idx="1">
                  <c:v>0.999999999999998</c:v>
                </c:pt>
                <c:pt idx="2">
                  <c:v>1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0.99999999999579</c:v>
                </c:pt>
                <c:pt idx="18">
                  <c:v>0.99999999999947</c:v>
                </c:pt>
                <c:pt idx="19">
                  <c:v>0.999999999999903</c:v>
                </c:pt>
                <c:pt idx="20">
                  <c:v>0.999999999999976</c:v>
                </c:pt>
                <c:pt idx="21">
                  <c:v>0.999999999999992</c:v>
                </c:pt>
                <c:pt idx="22">
                  <c:v>0.999999999999997</c:v>
                </c:pt>
                <c:pt idx="23">
                  <c:v>0.999999999999999</c:v>
                </c:pt>
                <c:pt idx="24">
                  <c:v>0.999999999999999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0.999999999258796</c:v>
                </c:pt>
                <c:pt idx="32">
                  <c:v>0.999999999890182</c:v>
                </c:pt>
                <c:pt idx="33">
                  <c:v>0.999999999977387</c:v>
                </c:pt>
                <c:pt idx="34">
                  <c:v>0.999999999993937</c:v>
                </c:pt>
                <c:pt idx="35">
                  <c:v>0.99999999999799</c:v>
                </c:pt>
                <c:pt idx="36">
                  <c:v>0.99999999999921</c:v>
                </c:pt>
                <c:pt idx="37">
                  <c:v>0.999999999999644</c:v>
                </c:pt>
                <c:pt idx="38">
                  <c:v>0.999999999999821</c:v>
                </c:pt>
                <c:pt idx="39">
                  <c:v>0.999999999999901</c:v>
                </c:pt>
                <c:pt idx="40">
                  <c:v>0.999999999999942</c:v>
                </c:pt>
                <c:pt idx="41">
                  <c:v>0.999999999999963</c:v>
                </c:pt>
                <c:pt idx="42">
                  <c:v>0.999999999999976</c:v>
                </c:pt>
                <c:pt idx="43">
                  <c:v>0.999999999999984</c:v>
                </c:pt>
                <c:pt idx="44">
                  <c:v>0.999999999999988</c:v>
                </c:pt>
                <c:pt idx="45">
                  <c:v>0.999999999999992</c:v>
                </c:pt>
                <c:pt idx="46">
                  <c:v>0.999999999999994</c:v>
                </c:pt>
                <c:pt idx="47">
                  <c:v>0.999999983915811</c:v>
                </c:pt>
                <c:pt idx="48">
                  <c:v>0.999999997239671</c:v>
                </c:pt>
                <c:pt idx="49">
                  <c:v>0.99999999936569</c:v>
                </c:pt>
                <c:pt idx="50">
                  <c:v>0.999999999815737</c:v>
                </c:pt>
                <c:pt idx="51">
                  <c:v>0.999999999935374</c:v>
                </c:pt>
                <c:pt idx="52">
                  <c:v>0.999999999973622</c:v>
                </c:pt>
                <c:pt idx="53">
                  <c:v>0.999999999987833</c:v>
                </c:pt>
                <c:pt idx="54">
                  <c:v>0.999999999993805</c:v>
                </c:pt>
                <c:pt idx="55">
                  <c:v>0.999999999996583</c:v>
                </c:pt>
                <c:pt idx="56">
                  <c:v>0.999999999997988</c:v>
                </c:pt>
                <c:pt idx="57">
                  <c:v>0.999999999998751</c:v>
                </c:pt>
                <c:pt idx="58">
                  <c:v>0.999999999999191</c:v>
                </c:pt>
                <c:pt idx="59">
                  <c:v>0.999999999999456</c:v>
                </c:pt>
                <c:pt idx="60">
                  <c:v>0.999999999999624</c:v>
                </c:pt>
                <c:pt idx="61">
                  <c:v>0.999999785211566</c:v>
                </c:pt>
                <c:pt idx="62">
                  <c:v>0.999999959941002</c:v>
                </c:pt>
                <c:pt idx="63">
                  <c:v>0.999999990218847</c:v>
                </c:pt>
                <c:pt idx="64">
                  <c:v>0.999999997034482</c:v>
                </c:pt>
                <c:pt idx="65">
                  <c:v>0.999999998929802</c:v>
                </c:pt>
                <c:pt idx="66">
                  <c:v>0.999999999555575</c:v>
                </c:pt>
                <c:pt idx="67">
                  <c:v>0.999999999793288</c:v>
                </c:pt>
                <c:pt idx="68">
                  <c:v>0.999999999894614</c:v>
                </c:pt>
                <c:pt idx="69">
                  <c:v>0.999999999942119</c:v>
                </c:pt>
                <c:pt idx="70">
                  <c:v>0.999999999966222</c:v>
                </c:pt>
                <c:pt idx="71">
                  <c:v>0.999999999979286</c:v>
                </c:pt>
                <c:pt idx="72">
                  <c:v>0.999999999986769</c:v>
                </c:pt>
                <c:pt idx="73">
                  <c:v>0.99999999999126</c:v>
                </c:pt>
                <c:pt idx="74">
                  <c:v>0.999999999994063</c:v>
                </c:pt>
                <c:pt idx="75">
                  <c:v>0.999999999995871</c:v>
                </c:pt>
                <c:pt idx="76">
                  <c:v>0.999999999997072</c:v>
                </c:pt>
                <c:pt idx="77">
                  <c:v>0.999999171468607</c:v>
                </c:pt>
                <c:pt idx="78">
                  <c:v>0.999999832180203</c:v>
                </c:pt>
                <c:pt idx="79">
                  <c:v>0.999999956301637</c:v>
                </c:pt>
                <c:pt idx="80">
                  <c:v>0.999999986075027</c:v>
                </c:pt>
                <c:pt idx="81">
                  <c:v>0.999999994779151</c:v>
                </c:pt>
                <c:pt idx="82">
                  <c:v>0.999999997768257</c:v>
                </c:pt>
                <c:pt idx="83">
                  <c:v>0.999999998939328</c:v>
                </c:pt>
                <c:pt idx="84">
                  <c:v>0.99999999945069</c:v>
                </c:pt>
                <c:pt idx="85">
                  <c:v>0.999999999694952</c:v>
                </c:pt>
                <c:pt idx="86">
                  <c:v>0.999999999820674</c:v>
                </c:pt>
                <c:pt idx="87">
                  <c:v>0.999999999889548</c:v>
                </c:pt>
                <c:pt idx="88">
                  <c:v>0.999999999929308</c:v>
                </c:pt>
                <c:pt idx="89">
                  <c:v>0.999999999953294</c:v>
                </c:pt>
                <c:pt idx="90">
                  <c:v>0.999999999968313</c:v>
                </c:pt>
                <c:pt idx="91">
                  <c:v>0.999996256632429</c:v>
                </c:pt>
                <c:pt idx="92">
                  <c:v>0.99999920397526</c:v>
                </c:pt>
                <c:pt idx="93">
                  <c:v>0.999999784965596</c:v>
                </c:pt>
                <c:pt idx="94">
                  <c:v>0.999999929582871</c:v>
                </c:pt>
                <c:pt idx="95">
                  <c:v>0.999999973072994</c:v>
                </c:pt>
                <c:pt idx="96">
                  <c:v>0.99999998833065</c:v>
                </c:pt>
                <c:pt idx="97">
                  <c:v>0.999999994404131</c:v>
                </c:pt>
                <c:pt idx="98">
                  <c:v>0.999999997086974</c:v>
                </c:pt>
                <c:pt idx="99">
                  <c:v>0.999999998378813</c:v>
                </c:pt>
                <c:pt idx="100">
                  <c:v>0.999999999047165</c:v>
                </c:pt>
                <c:pt idx="101">
                  <c:v>0.999999999414343</c:v>
                </c:pt>
                <c:pt idx="102">
                  <c:v>0.999999999626489</c:v>
                </c:pt>
                <c:pt idx="103">
                  <c:v>0.999999999754378</c:v>
                </c:pt>
                <c:pt idx="104">
                  <c:v>0.999999999834291</c:v>
                </c:pt>
                <c:pt idx="105">
                  <c:v>0.999999999885768</c:v>
                </c:pt>
                <c:pt idx="106">
                  <c:v>0.9999999999198</c:v>
                </c:pt>
                <c:pt idx="107">
                  <c:v>0.999992964793387</c:v>
                </c:pt>
                <c:pt idx="108">
                  <c:v>0.999998419488015</c:v>
                </c:pt>
                <c:pt idx="109">
                  <c:v>0.999999553528323</c:v>
                </c:pt>
                <c:pt idx="110">
                  <c:v>0.999999848356701</c:v>
                </c:pt>
                <c:pt idx="111">
                  <c:v>0.999999940249174</c:v>
                </c:pt>
                <c:pt idx="112">
                  <c:v>0.999999973458163</c:v>
                </c:pt>
                <c:pt idx="113">
                  <c:v>0.999999987008789</c:v>
                </c:pt>
                <c:pt idx="114">
                  <c:v>0.999999993120534</c:v>
                </c:pt>
                <c:pt idx="115">
                  <c:v>0.999999996115896</c:v>
                </c:pt>
                <c:pt idx="116">
                  <c:v>0.999999997689145</c:v>
                </c:pt>
                <c:pt idx="117">
                  <c:v>0.999999998564743</c:v>
                </c:pt>
                <c:pt idx="118">
                  <c:v>0.999999999076362</c:v>
                </c:pt>
                <c:pt idx="119">
                  <c:v>0.999999999387822</c:v>
                </c:pt>
                <c:pt idx="120">
                  <c:v>0.999999999584124</c:v>
                </c:pt>
                <c:pt idx="121">
                  <c:v>0.999980070349577</c:v>
                </c:pt>
                <c:pt idx="122">
                  <c:v>0.99999536886853</c:v>
                </c:pt>
                <c:pt idx="123">
                  <c:v>0.999998656825569</c:v>
                </c:pt>
                <c:pt idx="124">
                  <c:v>0.999999534365922</c:v>
                </c:pt>
                <c:pt idx="125">
                  <c:v>0.999999813619318</c:v>
                </c:pt>
                <c:pt idx="126">
                  <c:v>0.999999916210466</c:v>
                </c:pt>
                <c:pt idx="127">
                  <c:v>0.999999958618401</c:v>
                </c:pt>
                <c:pt idx="128">
                  <c:v>0.999999977941685</c:v>
                </c:pt>
                <c:pt idx="129">
                  <c:v>0.999999987487604</c:v>
                </c:pt>
                <c:pt idx="130">
                  <c:v>0.999999992532163</c:v>
                </c:pt>
                <c:pt idx="131">
                  <c:v>0.999999995352713</c:v>
                </c:pt>
                <c:pt idx="132">
                  <c:v>0.999999997006342</c:v>
                </c:pt>
                <c:pt idx="133">
                  <c:v>0.999999998015381</c:v>
                </c:pt>
                <c:pt idx="134">
                  <c:v>0.999999998652283</c:v>
                </c:pt>
                <c:pt idx="135">
                  <c:v>0.999999999066012</c:v>
                </c:pt>
                <c:pt idx="136">
                  <c:v>0.999999999341434</c:v>
                </c:pt>
                <c:pt idx="137">
                  <c:v>0.999972280476917</c:v>
                </c:pt>
                <c:pt idx="138">
                  <c:v>0.999993278003429</c:v>
                </c:pt>
                <c:pt idx="139">
                  <c:v>0.999997979253988</c:v>
                </c:pt>
                <c:pt idx="140">
                  <c:v>0.999999277866786</c:v>
                </c:pt>
                <c:pt idx="141">
                  <c:v>0.999999703341896</c:v>
                </c:pt>
                <c:pt idx="142">
                  <c:v>0.999999863608153</c:v>
                </c:pt>
                <c:pt idx="143">
                  <c:v>0.999999931307968</c:v>
                </c:pt>
                <c:pt idx="144">
                  <c:v>0.999999962746577</c:v>
                </c:pt>
                <c:pt idx="145">
                  <c:v>0.999999978540826</c:v>
                </c:pt>
                <c:pt idx="146">
                  <c:v>0.999999987013812</c:v>
                </c:pt>
                <c:pt idx="147">
                  <c:v>0.999999991816151</c:v>
                </c:pt>
                <c:pt idx="148">
                  <c:v>0.999999994666826</c:v>
                </c:pt>
                <c:pt idx="149">
                  <c:v>0.9999999964263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7719624"/>
        <c:axId val="-2137424280"/>
      </c:scatterChart>
      <c:valAx>
        <c:axId val="-2137719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Vulnerable stock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7424280"/>
        <c:crosses val="autoZero"/>
        <c:crossBetween val="midCat"/>
      </c:valAx>
      <c:valAx>
        <c:axId val="-2137424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Prop of max effort realized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7719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Abundances by pool over time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'selected sequences'!$F$3</c:f>
              <c:strCache>
                <c:ptCount val="1"/>
                <c:pt idx="0">
                  <c:v>Vulnerable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'selected sequences'!$E$4:$E$153</c:f>
              <c:numCache>
                <c:formatCode>General</c:formatCode>
                <c:ptCount val="15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</c:numCache>
            </c:numRef>
          </c:xVal>
          <c:yVal>
            <c:numRef>
              <c:f>'selected sequences'!$F$4:$F$153</c:f>
              <c:numCache>
                <c:formatCode>General</c:formatCode>
                <c:ptCount val="150"/>
                <c:pt idx="0">
                  <c:v>400.0</c:v>
                </c:pt>
                <c:pt idx="1">
                  <c:v>256.4861255062038</c:v>
                </c:pt>
                <c:pt idx="2">
                  <c:v>177.9451533487771</c:v>
                </c:pt>
                <c:pt idx="3">
                  <c:v>136.1950662308972</c:v>
                </c:pt>
                <c:pt idx="4">
                  <c:v>113.5936832505399</c:v>
                </c:pt>
                <c:pt idx="5">
                  <c:v>100.2424177901811</c:v>
                </c:pt>
                <c:pt idx="6">
                  <c:v>91.43757754267381</c:v>
                </c:pt>
                <c:pt idx="7">
                  <c:v>85.01566446191918</c:v>
                </c:pt>
                <c:pt idx="8">
                  <c:v>79.94772713457894</c:v>
                </c:pt>
                <c:pt idx="9">
                  <c:v>75.72051958966184</c:v>
                </c:pt>
                <c:pt idx="10">
                  <c:v>72.06463337345988</c:v>
                </c:pt>
                <c:pt idx="11">
                  <c:v>68.83049758900073</c:v>
                </c:pt>
                <c:pt idx="12">
                  <c:v>65.92959085377035</c:v>
                </c:pt>
                <c:pt idx="13">
                  <c:v>63.30562312912593</c:v>
                </c:pt>
                <c:pt idx="14">
                  <c:v>60.91999113601658</c:v>
                </c:pt>
                <c:pt idx="15">
                  <c:v>58.74423650904997</c:v>
                </c:pt>
                <c:pt idx="16">
                  <c:v>56.75602845845033</c:v>
                </c:pt>
                <c:pt idx="17">
                  <c:v>54.93696203049526</c:v>
                </c:pt>
                <c:pt idx="18">
                  <c:v>53.27131272563372</c:v>
                </c:pt>
                <c:pt idx="19">
                  <c:v>51.74530625647197</c:v>
                </c:pt>
                <c:pt idx="20">
                  <c:v>50.34667229153578</c:v>
                </c:pt>
                <c:pt idx="21">
                  <c:v>49.06435866225266</c:v>
                </c:pt>
                <c:pt idx="22">
                  <c:v>47.88833868981703</c:v>
                </c:pt>
                <c:pt idx="23">
                  <c:v>46.80947415132216</c:v>
                </c:pt>
                <c:pt idx="24">
                  <c:v>45.81941257262037</c:v>
                </c:pt>
                <c:pt idx="25">
                  <c:v>44.91050645522252</c:v>
                </c:pt>
                <c:pt idx="26">
                  <c:v>44.07574706230407</c:v>
                </c:pt>
                <c:pt idx="27">
                  <c:v>43.30870826912013</c:v>
                </c:pt>
                <c:pt idx="28">
                  <c:v>42.6034976711687</c:v>
                </c:pt>
                <c:pt idx="29">
                  <c:v>41.95471315388613</c:v>
                </c:pt>
                <c:pt idx="30">
                  <c:v>41.35740374531887</c:v>
                </c:pt>
                <c:pt idx="31">
                  <c:v>40.80703395846672</c:v>
                </c:pt>
                <c:pt idx="32">
                  <c:v>40.29945107481875</c:v>
                </c:pt>
                <c:pt idx="33">
                  <c:v>39.83085497879649</c:v>
                </c:pt>
                <c:pt idx="34">
                  <c:v>39.39777025649026</c:v>
                </c:pt>
                <c:pt idx="35">
                  <c:v>38.99702034081046</c:v>
                </c:pt>
                <c:pt idx="36">
                  <c:v>38.625703531179</c:v>
                </c:pt>
                <c:pt idx="37">
                  <c:v>38.28117074692774</c:v>
                </c:pt>
                <c:pt idx="38">
                  <c:v>37.96100489469219</c:v>
                </c:pt>
                <c:pt idx="39">
                  <c:v>37.66300174461896</c:v>
                </c:pt>
                <c:pt idx="40">
                  <c:v>37.38515222037286</c:v>
                </c:pt>
                <c:pt idx="41">
                  <c:v>37.1256260152355</c:v>
                </c:pt>
                <c:pt idx="42">
                  <c:v>36.88275645205292</c:v>
                </c:pt>
                <c:pt idx="43">
                  <c:v>36.65502650910131</c:v>
                </c:pt>
                <c:pt idx="44">
                  <c:v>36.44105593756002</c:v>
                </c:pt>
                <c:pt idx="45">
                  <c:v>36.23958939951077</c:v>
                </c:pt>
                <c:pt idx="46">
                  <c:v>36.04948555841713</c:v>
                </c:pt>
                <c:pt idx="47">
                  <c:v>35.86970705699203</c:v>
                </c:pt>
                <c:pt idx="48">
                  <c:v>35.699311320302</c:v>
                </c:pt>
                <c:pt idx="49">
                  <c:v>35.5374421249109</c:v>
                </c:pt>
                <c:pt idx="50">
                  <c:v>35.38332187784196</c:v>
                </c:pt>
                <c:pt idx="51">
                  <c:v>35.23624455212676</c:v>
                </c:pt>
                <c:pt idx="52">
                  <c:v>35.09556922869633</c:v>
                </c:pt>
                <c:pt idx="53">
                  <c:v>34.96071419733551</c:v>
                </c:pt>
                <c:pt idx="54">
                  <c:v>34.83115157234415</c:v>
                </c:pt>
                <c:pt idx="55">
                  <c:v>34.70640238140954</c:v>
                </c:pt>
                <c:pt idx="56">
                  <c:v>34.58603208897493</c:v>
                </c:pt>
                <c:pt idx="57">
                  <c:v>34.46964651807501</c:v>
                </c:pt>
                <c:pt idx="58">
                  <c:v>34.35688813718724</c:v>
                </c:pt>
                <c:pt idx="59">
                  <c:v>34.24743268111081</c:v>
                </c:pt>
                <c:pt idx="60">
                  <c:v>34.1409860772231</c:v>
                </c:pt>
                <c:pt idx="61">
                  <c:v>34.03728165067684</c:v>
                </c:pt>
                <c:pt idx="62">
                  <c:v>33.93607758418375</c:v>
                </c:pt>
                <c:pt idx="63">
                  <c:v>33.8371546099858</c:v>
                </c:pt>
                <c:pt idx="64">
                  <c:v>33.7403139134428</c:v>
                </c:pt>
                <c:pt idx="65">
                  <c:v>33.64537522936886</c:v>
                </c:pt>
                <c:pt idx="66">
                  <c:v>33.55217511383409</c:v>
                </c:pt>
                <c:pt idx="67">
                  <c:v>33.46056537561584</c:v>
                </c:pt>
                <c:pt idx="68">
                  <c:v>33.37041165284261</c:v>
                </c:pt>
                <c:pt idx="69">
                  <c:v>33.28159212162691</c:v>
                </c:pt>
                <c:pt idx="70">
                  <c:v>33.19399632463863</c:v>
                </c:pt>
                <c:pt idx="71">
                  <c:v>33.10752410863311</c:v>
                </c:pt>
                <c:pt idx="72">
                  <c:v>33.02208466092342</c:v>
                </c:pt>
                <c:pt idx="73">
                  <c:v>32.93759563568123</c:v>
                </c:pt>
                <c:pt idx="74">
                  <c:v>32.85398236176997</c:v>
                </c:pt>
                <c:pt idx="75">
                  <c:v>32.77117712456384</c:v>
                </c:pt>
                <c:pt idx="76">
                  <c:v>32.68911851489094</c:v>
                </c:pt>
                <c:pt idx="77">
                  <c:v>32.60775083886459</c:v>
                </c:pt>
                <c:pt idx="78">
                  <c:v>32.52702358293744</c:v>
                </c:pt>
                <c:pt idx="79">
                  <c:v>32.44689092903293</c:v>
                </c:pt>
                <c:pt idx="80">
                  <c:v>32.36731131508265</c:v>
                </c:pt>
                <c:pt idx="81">
                  <c:v>32.28824703672947</c:v>
                </c:pt>
                <c:pt idx="82">
                  <c:v>32.20966388634839</c:v>
                </c:pt>
                <c:pt idx="83">
                  <c:v>32.13153082589468</c:v>
                </c:pt>
                <c:pt idx="84">
                  <c:v>32.05381969041233</c:v>
                </c:pt>
                <c:pt idx="85">
                  <c:v>31.9765049193313</c:v>
                </c:pt>
                <c:pt idx="86">
                  <c:v>31.89956331294952</c:v>
                </c:pt>
                <c:pt idx="87">
                  <c:v>31.82297381173846</c:v>
                </c:pt>
                <c:pt idx="88">
                  <c:v>31.74671729633203</c:v>
                </c:pt>
                <c:pt idx="89">
                  <c:v>31.67077640625864</c:v>
                </c:pt>
                <c:pt idx="90">
                  <c:v>31.59513537565783</c:v>
                </c:pt>
                <c:pt idx="91">
                  <c:v>31.5197798843877</c:v>
                </c:pt>
                <c:pt idx="92">
                  <c:v>31.44469692307899</c:v>
                </c:pt>
                <c:pt idx="93">
                  <c:v>31.36987467082664</c:v>
                </c:pt>
                <c:pt idx="94">
                  <c:v>31.29530238433302</c:v>
                </c:pt>
                <c:pt idx="95">
                  <c:v>31.22097029742819</c:v>
                </c:pt>
                <c:pt idx="96">
                  <c:v>31.14686952999322</c:v>
                </c:pt>
                <c:pt idx="97">
                  <c:v>31.07299200540453</c:v>
                </c:pt>
                <c:pt idx="98">
                  <c:v>30.99933037569958</c:v>
                </c:pt>
                <c:pt idx="99">
                  <c:v>30.92587795373995</c:v>
                </c:pt>
                <c:pt idx="100">
                  <c:v>30.85262865171531</c:v>
                </c:pt>
                <c:pt idx="101">
                  <c:v>30.77957692539383</c:v>
                </c:pt>
                <c:pt idx="102">
                  <c:v>30.70671772358034</c:v>
                </c:pt>
                <c:pt idx="103">
                  <c:v>30.63404644229418</c:v>
                </c:pt>
                <c:pt idx="104">
                  <c:v>30.56155888322445</c:v>
                </c:pt>
                <c:pt idx="105">
                  <c:v>30.48925121606211</c:v>
                </c:pt>
                <c:pt idx="106">
                  <c:v>30.41711994434571</c:v>
                </c:pt>
                <c:pt idx="107">
                  <c:v>30.34516187449208</c:v>
                </c:pt>
                <c:pt idx="108">
                  <c:v>30.27337408771356</c:v>
                </c:pt>
                <c:pt idx="109">
                  <c:v>30.20175391455213</c:v>
                </c:pt>
                <c:pt idx="110">
                  <c:v>30.13029891178525</c:v>
                </c:pt>
                <c:pt idx="111">
                  <c:v>30.05900684148209</c:v>
                </c:pt>
                <c:pt idx="112">
                  <c:v>29.9878756520088</c:v>
                </c:pt>
                <c:pt idx="113">
                  <c:v>29.91690346080105</c:v>
                </c:pt>
                <c:pt idx="114">
                  <c:v>29.84608853873847</c:v>
                </c:pt>
                <c:pt idx="115">
                  <c:v>29.77542929597175</c:v>
                </c:pt>
                <c:pt idx="116">
                  <c:v>29.70492426906653</c:v>
                </c:pt>
                <c:pt idx="117">
                  <c:v>29.6345721093415</c:v>
                </c:pt>
                <c:pt idx="118">
                  <c:v>29.56437157228908</c:v>
                </c:pt>
                <c:pt idx="119">
                  <c:v>29.49432150797806</c:v>
                </c:pt>
                <c:pt idx="120">
                  <c:v>29.42442085234639</c:v>
                </c:pt>
                <c:pt idx="121">
                  <c:v>29.35466861930142</c:v>
                </c:pt>
                <c:pt idx="122">
                  <c:v>29.2850638935523</c:v>
                </c:pt>
                <c:pt idx="123">
                  <c:v>29.21560582410649</c:v>
                </c:pt>
                <c:pt idx="124">
                  <c:v>29.14629361836845</c:v>
                </c:pt>
                <c:pt idx="125">
                  <c:v>29.07712653678464</c:v>
                </c:pt>
                <c:pt idx="126">
                  <c:v>29.00810388798399</c:v>
                </c:pt>
                <c:pt idx="127">
                  <c:v>28.93922502436774</c:v>
                </c:pt>
                <c:pt idx="128">
                  <c:v>28.87048933810707</c:v>
                </c:pt>
                <c:pt idx="129">
                  <c:v>28.80189625751046</c:v>
                </c:pt>
                <c:pt idx="130">
                  <c:v>28.7334452437266</c:v>
                </c:pt>
                <c:pt idx="131">
                  <c:v>28.66513578775169</c:v>
                </c:pt>
                <c:pt idx="132">
                  <c:v>28.59696740771285</c:v>
                </c:pt>
                <c:pt idx="133">
                  <c:v>28.52893964640215</c:v>
                </c:pt>
                <c:pt idx="134">
                  <c:v>28.46105206903788</c:v>
                </c:pt>
                <c:pt idx="135">
                  <c:v>28.39330426123222</c:v>
                </c:pt>
                <c:pt idx="136">
                  <c:v>28.325695827146</c:v>
                </c:pt>
                <c:pt idx="137">
                  <c:v>28.25822638781334</c:v>
                </c:pt>
                <c:pt idx="138">
                  <c:v>28.19089557962049</c:v>
                </c:pt>
                <c:pt idx="139">
                  <c:v>28.1237030529245</c:v>
                </c:pt>
                <c:pt idx="140">
                  <c:v>28.05664847079892</c:v>
                </c:pt>
                <c:pt idx="141">
                  <c:v>27.98973150789464</c:v>
                </c:pt>
                <c:pt idx="142">
                  <c:v>27.92295184940543</c:v>
                </c:pt>
                <c:pt idx="143">
                  <c:v>27.85630919012836</c:v>
                </c:pt>
                <c:pt idx="144">
                  <c:v>27.78980323361041</c:v>
                </c:pt>
                <c:pt idx="145">
                  <c:v>27.72343369137332</c:v>
                </c:pt>
                <c:pt idx="146">
                  <c:v>27.65720028220942</c:v>
                </c:pt>
                <c:pt idx="147">
                  <c:v>27.59110273154199</c:v>
                </c:pt>
                <c:pt idx="148">
                  <c:v>27.52514077084415</c:v>
                </c:pt>
                <c:pt idx="149">
                  <c:v>27.45931413711082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'selected sequences'!$G$3</c:f>
              <c:strCache>
                <c:ptCount val="1"/>
                <c:pt idx="0">
                  <c:v>Invulnerable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'selected sequences'!$E$4:$E$153</c:f>
              <c:numCache>
                <c:formatCode>General</c:formatCode>
                <c:ptCount val="15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</c:numCache>
            </c:numRef>
          </c:xVal>
          <c:yVal>
            <c:numRef>
              <c:f>'selected sequences'!$G$4:$G$153</c:f>
              <c:numCache>
                <c:formatCode>General</c:formatCode>
                <c:ptCount val="150"/>
                <c:pt idx="0">
                  <c:v>600.0</c:v>
                </c:pt>
                <c:pt idx="1">
                  <c:v>610.433804675431</c:v>
                </c:pt>
                <c:pt idx="2">
                  <c:v>625.4262656118419</c:v>
                </c:pt>
                <c:pt idx="3">
                  <c:v>641.4303232800319</c:v>
                </c:pt>
                <c:pt idx="4">
                  <c:v>656.7825547986918</c:v>
                </c:pt>
                <c:pt idx="5">
                  <c:v>670.8317829094625</c:v>
                </c:pt>
                <c:pt idx="6">
                  <c:v>683.389222254774</c:v>
                </c:pt>
                <c:pt idx="7">
                  <c:v>694.4640538960107</c:v>
                </c:pt>
                <c:pt idx="8">
                  <c:v>704.1464392035776</c:v>
                </c:pt>
                <c:pt idx="9">
                  <c:v>712.5555294968935</c:v>
                </c:pt>
                <c:pt idx="10">
                  <c:v>719.8161183175646</c:v>
                </c:pt>
                <c:pt idx="11">
                  <c:v>726.0483130817952</c:v>
                </c:pt>
                <c:pt idx="12">
                  <c:v>731.3632819192741</c:v>
                </c:pt>
                <c:pt idx="13">
                  <c:v>735.861871072608</c:v>
                </c:pt>
                <c:pt idx="14">
                  <c:v>739.6345692550528</c:v>
                </c:pt>
                <c:pt idx="15">
                  <c:v>742.76207950416</c:v>
                </c:pt>
                <c:pt idx="16">
                  <c:v>745.3161356979227</c:v>
                </c:pt>
                <c:pt idx="17">
                  <c:v>747.3603859226417</c:v>
                </c:pt>
                <c:pt idx="18">
                  <c:v>748.9512573129782</c:v>
                </c:pt>
                <c:pt idx="19">
                  <c:v>750.138763664695</c:v>
                </c:pt>
                <c:pt idx="20">
                  <c:v>750.9672407739507</c:v>
                </c:pt>
                <c:pt idx="21">
                  <c:v>751.4760063449446</c:v>
                </c:pt>
                <c:pt idx="22">
                  <c:v>751.699947114615</c:v>
                </c:pt>
                <c:pt idx="23">
                  <c:v>751.6700384854664</c:v>
                </c:pt>
                <c:pt idx="24">
                  <c:v>751.4138029534456</c:v>
                </c:pt>
                <c:pt idx="25">
                  <c:v>750.9557137669461</c:v>
                </c:pt>
                <c:pt idx="26">
                  <c:v>750.3175499808481</c:v>
                </c:pt>
                <c:pt idx="27">
                  <c:v>749.518708603375</c:v>
                </c:pt>
                <c:pt idx="28">
                  <c:v>748.5764789948244</c:v>
                </c:pt>
                <c:pt idx="29">
                  <c:v>747.5062841298434</c:v>
                </c:pt>
                <c:pt idx="30">
                  <c:v>746.3218928114744</c:v>
                </c:pt>
                <c:pt idx="31">
                  <c:v>745.0356064410905</c:v>
                </c:pt>
                <c:pt idx="32">
                  <c:v>743.6584235095284</c:v>
                </c:pt>
                <c:pt idx="33">
                  <c:v>742.2001845820951</c:v>
                </c:pt>
                <c:pt idx="34">
                  <c:v>740.669700201832</c:v>
                </c:pt>
                <c:pt idx="35">
                  <c:v>739.0748638283148</c:v>
                </c:pt>
                <c:pt idx="36">
                  <c:v>737.4227516596664</c:v>
                </c:pt>
                <c:pt idx="37">
                  <c:v>735.7197109494986</c:v>
                </c:pt>
                <c:pt idx="38">
                  <c:v>733.9714382244891</c:v>
                </c:pt>
                <c:pt idx="39">
                  <c:v>732.1830486287282</c:v>
                </c:pt>
                <c:pt idx="40">
                  <c:v>730.3591374646542</c:v>
                </c:pt>
                <c:pt idx="41">
                  <c:v>728.5038348644283</c:v>
                </c:pt>
                <c:pt idx="42">
                  <c:v>726.6208544074243</c:v>
                </c:pt>
                <c:pt idx="43">
                  <c:v>724.7135363967888</c:v>
                </c:pt>
                <c:pt idx="44">
                  <c:v>722.7848864187956</c:v>
                </c:pt>
                <c:pt idx="45">
                  <c:v>720.837609731154</c:v>
                </c:pt>
                <c:pt idx="46">
                  <c:v>718.8741419590063</c:v>
                </c:pt>
                <c:pt idx="47">
                  <c:v>716.8966765187125</c:v>
                </c:pt>
                <c:pt idx="48">
                  <c:v>714.90718913848</c:v>
                </c:pt>
                <c:pt idx="49">
                  <c:v>712.9074598004506</c:v>
                </c:pt>
                <c:pt idx="50">
                  <c:v>710.8990923901068</c:v>
                </c:pt>
                <c:pt idx="51">
                  <c:v>708.883532305046</c:v>
                </c:pt>
                <c:pt idx="52">
                  <c:v>706.8620822456386</c:v>
                </c:pt>
                <c:pt idx="53">
                  <c:v>704.8359163842508</c:v>
                </c:pt>
                <c:pt idx="54">
                  <c:v>702.8060930870985</c:v>
                </c:pt>
                <c:pt idx="55">
                  <c:v>700.7735663429645</c:v>
                </c:pt>
                <c:pt idx="56">
                  <c:v>698.7391960356042</c:v>
                </c:pt>
                <c:pt idx="57">
                  <c:v>696.703757181359</c:v>
                </c:pt>
                <c:pt idx="58">
                  <c:v>694.6679482400284</c:v>
                </c:pt>
                <c:pt idx="59">
                  <c:v>692.6323985951723</c:v>
                </c:pt>
                <c:pt idx="60">
                  <c:v>690.5976752895407</c:v>
                </c:pt>
                <c:pt idx="61">
                  <c:v>688.5642890920572</c:v>
                </c:pt>
                <c:pt idx="62">
                  <c:v>686.5326999645955</c:v>
                </c:pt>
                <c:pt idx="63">
                  <c:v>684.5033219895132</c:v>
                </c:pt>
                <c:pt idx="64">
                  <c:v>682.4765278124717</c:v>
                </c:pt>
                <c:pt idx="65">
                  <c:v>680.4526526493438</c:v>
                </c:pt>
                <c:pt idx="66">
                  <c:v>678.4319979009215</c:v>
                </c:pt>
                <c:pt idx="67">
                  <c:v>676.414834414601</c:v>
                </c:pt>
                <c:pt idx="68">
                  <c:v>674.4014054281932</c:v>
                </c:pt>
                <c:pt idx="69">
                  <c:v>672.3919292273936</c:v>
                </c:pt>
                <c:pt idx="70">
                  <c:v>670.3866015452381</c:v>
                </c:pt>
                <c:pt idx="71">
                  <c:v>668.3855977289942</c:v>
                </c:pt>
                <c:pt idx="72">
                  <c:v>666.3890746973593</c:v>
                </c:pt>
                <c:pt idx="73">
                  <c:v>664.3971727085492</c:v>
                </c:pt>
                <c:pt idx="74">
                  <c:v>662.4100169577818</c:v>
                </c:pt>
                <c:pt idx="75">
                  <c:v>660.4277190208282</c:v>
                </c:pt>
                <c:pt idx="76">
                  <c:v>658.4503781586304</c:v>
                </c:pt>
                <c:pt idx="77">
                  <c:v>656.4780824965082</c:v>
                </c:pt>
                <c:pt idx="78">
                  <c:v>654.5109100901338</c:v>
                </c:pt>
                <c:pt idx="79">
                  <c:v>652.5489298892537</c:v>
                </c:pt>
                <c:pt idx="80">
                  <c:v>650.5922026090584</c:v>
                </c:pt>
                <c:pt idx="81">
                  <c:v>648.6407815181257</c:v>
                </c:pt>
                <c:pt idx="82">
                  <c:v>646.6947131509942</c:v>
                </c:pt>
                <c:pt idx="83">
                  <c:v>644.754037952631</c:v>
                </c:pt>
                <c:pt idx="84">
                  <c:v>642.8187908613545</c:v>
                </c:pt>
                <c:pt idx="85">
                  <c:v>640.88900183613</c:v>
                </c:pt>
                <c:pt idx="86">
                  <c:v>638.9646963335859</c:v>
                </c:pt>
                <c:pt idx="87">
                  <c:v>637.045895739572</c:v>
                </c:pt>
                <c:pt idx="88">
                  <c:v>635.1326177596237</c:v>
                </c:pt>
                <c:pt idx="89">
                  <c:v>633.224876772266</c:v>
                </c:pt>
                <c:pt idx="90">
                  <c:v>631.3226841487153</c:v>
                </c:pt>
                <c:pt idx="91">
                  <c:v>629.4260485421933</c:v>
                </c:pt>
                <c:pt idx="92">
                  <c:v>627.5349761497543</c:v>
                </c:pt>
                <c:pt idx="93">
                  <c:v>625.649470949254</c:v>
                </c:pt>
                <c:pt idx="94">
                  <c:v>623.7695349138291</c:v>
                </c:pt>
                <c:pt idx="95">
                  <c:v>621.895168206034</c:v>
                </c:pt>
                <c:pt idx="96">
                  <c:v>620.0263693535707</c:v>
                </c:pt>
                <c:pt idx="97">
                  <c:v>618.1631354083667</c:v>
                </c:pt>
                <c:pt idx="98">
                  <c:v>616.3054620905848</c:v>
                </c:pt>
                <c:pt idx="99">
                  <c:v>614.4533439189963</c:v>
                </c:pt>
                <c:pt idx="100">
                  <c:v>612.6067743290175</c:v>
                </c:pt>
                <c:pt idx="101">
                  <c:v>610.7657457795763</c:v>
                </c:pt>
                <c:pt idx="102">
                  <c:v>608.9302498498738</c:v>
                </c:pt>
                <c:pt idx="103">
                  <c:v>607.1002773269963</c:v>
                </c:pt>
                <c:pt idx="104">
                  <c:v>605.2758182852483</c:v>
                </c:pt>
                <c:pt idx="105">
                  <c:v>603.4568621579881</c:v>
                </c:pt>
                <c:pt idx="106">
                  <c:v>601.643397802679</c:v>
                </c:pt>
                <c:pt idx="107">
                  <c:v>599.8354135597963</c:v>
                </c:pt>
                <c:pt idx="108">
                  <c:v>598.0328973061745</c:v>
                </c:pt>
                <c:pt idx="109">
                  <c:v>596.2358365033146</c:v>
                </c:pt>
                <c:pt idx="110">
                  <c:v>594.4442182411366</c:v>
                </c:pt>
                <c:pt idx="111">
                  <c:v>592.6580292775995</c:v>
                </c:pt>
                <c:pt idx="112">
                  <c:v>590.8772560745842</c:v>
                </c:pt>
                <c:pt idx="113">
                  <c:v>589.1018848303898</c:v>
                </c:pt>
                <c:pt idx="114">
                  <c:v>587.3319015091641</c:v>
                </c:pt>
                <c:pt idx="115">
                  <c:v>585.5672918675563</c:v>
                </c:pt>
                <c:pt idx="116">
                  <c:v>583.808041478854</c:v>
                </c:pt>
                <c:pt idx="117">
                  <c:v>582.0541357548434</c:v>
                </c:pt>
                <c:pt idx="118">
                  <c:v>580.3055599656042</c:v>
                </c:pt>
                <c:pt idx="119">
                  <c:v>578.5622992574356</c:v>
                </c:pt>
                <c:pt idx="120">
                  <c:v>576.824338669089</c:v>
                </c:pt>
                <c:pt idx="121">
                  <c:v>575.091663146467</c:v>
                </c:pt>
                <c:pt idx="122">
                  <c:v>573.3642575559304</c:v>
                </c:pt>
                <c:pt idx="123">
                  <c:v>571.6421066963485</c:v>
                </c:pt>
                <c:pt idx="124">
                  <c:v>569.9251953100066</c:v>
                </c:pt>
                <c:pt idx="125">
                  <c:v>568.2135080924814</c:v>
                </c:pt>
                <c:pt idx="126">
                  <c:v>566.5070297015772</c:v>
                </c:pt>
                <c:pt idx="127">
                  <c:v>564.8057447654153</c:v>
                </c:pt>
                <c:pt idx="128">
                  <c:v>563.1096378897537</c:v>
                </c:pt>
                <c:pt idx="129">
                  <c:v>561.4186936646091</c:v>
                </c:pt>
                <c:pt idx="130">
                  <c:v>559.7328966702477</c:v>
                </c:pt>
                <c:pt idx="131">
                  <c:v>558.0522314826035</c:v>
                </c:pt>
                <c:pt idx="132">
                  <c:v>556.3766826781765</c:v>
                </c:pt>
                <c:pt idx="133">
                  <c:v>554.7062348384624</c:v>
                </c:pt>
                <c:pt idx="134">
                  <c:v>553.040872553955</c:v>
                </c:pt>
                <c:pt idx="135">
                  <c:v>551.3805804277614</c:v>
                </c:pt>
                <c:pt idx="136">
                  <c:v>549.7253430788683</c:v>
                </c:pt>
                <c:pt idx="137">
                  <c:v>548.0751451450904</c:v>
                </c:pt>
                <c:pt idx="138">
                  <c:v>546.4299712857301</c:v>
                </c:pt>
                <c:pt idx="139">
                  <c:v>544.789806183977</c:v>
                </c:pt>
                <c:pt idx="140">
                  <c:v>543.154634549071</c:v>
                </c:pt>
                <c:pt idx="141">
                  <c:v>541.5244411182507</c:v>
                </c:pt>
                <c:pt idx="142">
                  <c:v>539.8992106585062</c:v>
                </c:pt>
                <c:pt idx="143">
                  <c:v>538.2789279681583</c:v>
                </c:pt>
                <c:pt idx="144">
                  <c:v>536.6635778782748</c:v>
                </c:pt>
                <c:pt idx="145">
                  <c:v>535.0531452539444</c:v>
                </c:pt>
                <c:pt idx="146">
                  <c:v>533.4476149954171</c:v>
                </c:pt>
                <c:pt idx="147">
                  <c:v>531.8469720391271</c:v>
                </c:pt>
                <c:pt idx="148">
                  <c:v>530.2512013586073</c:v>
                </c:pt>
                <c:pt idx="149">
                  <c:v>528.660287965305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'selected sequences'!$H$3</c:f>
              <c:strCache>
                <c:ptCount val="1"/>
                <c:pt idx="0">
                  <c:v>Refractory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'selected sequences'!$E$4:$E$153</c:f>
              <c:numCache>
                <c:formatCode>General</c:formatCode>
                <c:ptCount val="15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</c:numCache>
            </c:numRef>
          </c:xVal>
          <c:yVal>
            <c:numRef>
              <c:f>'selected sequences'!$H$4:$H$153</c:f>
              <c:numCache>
                <c:formatCode>General</c:formatCode>
                <c:ptCount val="150"/>
                <c:pt idx="0">
                  <c:v>0.0</c:v>
                </c:pt>
                <c:pt idx="1">
                  <c:v>100.3513482961684</c:v>
                </c:pt>
                <c:pt idx="2">
                  <c:v>142.9556047319604</c:v>
                </c:pt>
                <c:pt idx="3">
                  <c:v>154.7399318796251</c:v>
                </c:pt>
                <c:pt idx="4">
                  <c:v>151.881730361058</c:v>
                </c:pt>
                <c:pt idx="5">
                  <c:v>143.1159767349118</c:v>
                </c:pt>
                <c:pt idx="6">
                  <c:v>132.4509981728927</c:v>
                </c:pt>
                <c:pt idx="7">
                  <c:v>121.617908462052</c:v>
                </c:pt>
                <c:pt idx="8">
                  <c:v>111.3392616475197</c:v>
                </c:pt>
                <c:pt idx="9">
                  <c:v>101.8882355543224</c:v>
                </c:pt>
                <c:pt idx="10">
                  <c:v>93.33497462276511</c:v>
                </c:pt>
                <c:pt idx="11">
                  <c:v>85.65860803984117</c:v>
                </c:pt>
                <c:pt idx="12">
                  <c:v>78.7996137501801</c:v>
                </c:pt>
                <c:pt idx="13">
                  <c:v>72.68466514337896</c:v>
                </c:pt>
                <c:pt idx="14">
                  <c:v>67.2383923039706</c:v>
                </c:pt>
                <c:pt idx="15">
                  <c:v>62.38878480159602</c:v>
                </c:pt>
                <c:pt idx="16">
                  <c:v>58.06946568239614</c:v>
                </c:pt>
                <c:pt idx="17">
                  <c:v>54.2204233010663</c:v>
                </c:pt>
                <c:pt idx="18">
                  <c:v>50.78799418765601</c:v>
                </c:pt>
                <c:pt idx="19">
                  <c:v>47.7244982637155</c:v>
                </c:pt>
                <c:pt idx="20">
                  <c:v>44.98773051935652</c:v>
                </c:pt>
                <c:pt idx="21">
                  <c:v>42.54041247141848</c:v>
                </c:pt>
                <c:pt idx="22">
                  <c:v>40.34965457282119</c:v>
                </c:pt>
                <c:pt idx="23">
                  <c:v>38.38645354149752</c:v>
                </c:pt>
                <c:pt idx="24">
                  <c:v>36.62523436099305</c:v>
                </c:pt>
                <c:pt idx="25">
                  <c:v>35.04343933367431</c:v>
                </c:pt>
                <c:pt idx="26">
                  <c:v>33.62116284153344</c:v>
                </c:pt>
                <c:pt idx="27">
                  <c:v>32.34082869732006</c:v>
                </c:pt>
                <c:pt idx="28">
                  <c:v>31.18690624431632</c:v>
                </c:pt>
                <c:pt idx="29">
                  <c:v>30.14566119575582</c:v>
                </c:pt>
                <c:pt idx="30">
                  <c:v>29.20493732629906</c:v>
                </c:pt>
                <c:pt idx="31">
                  <c:v>28.3539653904564</c:v>
                </c:pt>
                <c:pt idx="32">
                  <c:v>27.58319596506097</c:v>
                </c:pt>
                <c:pt idx="33">
                  <c:v>26.88415325037593</c:v>
                </c:pt>
                <c:pt idx="34">
                  <c:v>26.24930719338965</c:v>
                </c:pt>
                <c:pt idx="35">
                  <c:v>25.67196160521588</c:v>
                </c:pt>
                <c:pt idx="36">
                  <c:v>25.14615622679786</c:v>
                </c:pt>
                <c:pt idx="37">
                  <c:v>24.66658095157639</c:v>
                </c:pt>
                <c:pt idx="38">
                  <c:v>24.22850064075749</c:v>
                </c:pt>
                <c:pt idx="39">
                  <c:v>23.8276891677491</c:v>
                </c:pt>
                <c:pt idx="40">
                  <c:v>23.46037150522515</c:v>
                </c:pt>
                <c:pt idx="41">
                  <c:v>23.12317282332966</c:v>
                </c:pt>
                <c:pt idx="42">
                  <c:v>22.81307370299752</c:v>
                </c:pt>
                <c:pt idx="43">
                  <c:v>22.52737068640609</c:v>
                </c:pt>
                <c:pt idx="44">
                  <c:v>22.26364148920848</c:v>
                </c:pt>
                <c:pt idx="45">
                  <c:v>22.01971428829676</c:v>
                </c:pt>
                <c:pt idx="46">
                  <c:v>21.79364057608809</c:v>
                </c:pt>
                <c:pt idx="47">
                  <c:v>21.58367113922767</c:v>
                </c:pt>
                <c:pt idx="48">
                  <c:v>21.38823477750574</c:v>
                </c:pt>
                <c:pt idx="49">
                  <c:v>21.2059194288772</c:v>
                </c:pt>
                <c:pt idx="50">
                  <c:v>21.0354554097964</c:v>
                </c:pt>
                <c:pt idx="51">
                  <c:v>20.87570051755029</c:v>
                </c:pt>
                <c:pt idx="52">
                  <c:v>20.72562677368636</c:v>
                </c:pt>
                <c:pt idx="53">
                  <c:v>20.58430861568065</c:v>
                </c:pt>
                <c:pt idx="54">
                  <c:v>20.45091236827705</c:v>
                </c:pt>
                <c:pt idx="55">
                  <c:v>20.32468684696976</c:v>
                </c:pt>
                <c:pt idx="56">
                  <c:v>20.2049549643467</c:v>
                </c:pt>
                <c:pt idx="57">
                  <c:v>20.09110622584771</c:v>
                </c:pt>
                <c:pt idx="58">
                  <c:v>19.98259001525214</c:v>
                </c:pt>
                <c:pt idx="59">
                  <c:v>19.87890958218051</c:v>
                </c:pt>
                <c:pt idx="60">
                  <c:v>19.7796166543215</c:v>
                </c:pt>
                <c:pt idx="61">
                  <c:v>19.68430660618887</c:v>
                </c:pt>
                <c:pt idx="62">
                  <c:v>19.59261412415579</c:v>
                </c:pt>
                <c:pt idx="63">
                  <c:v>19.50420931446033</c:v>
                </c:pt>
                <c:pt idx="64">
                  <c:v>19.4187942069607</c:v>
                </c:pt>
                <c:pt idx="65">
                  <c:v>19.33609961275696</c:v>
                </c:pt>
                <c:pt idx="66">
                  <c:v>19.2558822984846</c:v>
                </c:pt>
                <c:pt idx="67">
                  <c:v>19.17792244421193</c:v>
                </c:pt>
                <c:pt idx="68">
                  <c:v>19.10202135550803</c:v>
                </c:pt>
                <c:pt idx="69">
                  <c:v>19.02799940345615</c:v>
                </c:pt>
                <c:pt idx="70">
                  <c:v>18.95569416922205</c:v>
                </c:pt>
                <c:pt idx="71">
                  <c:v>18.88495877229456</c:v>
                </c:pt>
                <c:pt idx="72">
                  <c:v>18.81566036373877</c:v>
                </c:pt>
                <c:pt idx="73">
                  <c:v>18.74767876777288</c:v>
                </c:pt>
                <c:pt idx="74">
                  <c:v>18.68090525673191</c:v>
                </c:pt>
                <c:pt idx="75">
                  <c:v>18.61524144603844</c:v>
                </c:pt>
                <c:pt idx="76">
                  <c:v>18.55059829718712</c:v>
                </c:pt>
                <c:pt idx="77">
                  <c:v>18.4868952179859</c:v>
                </c:pt>
                <c:pt idx="78">
                  <c:v>18.42405925039889</c:v>
                </c:pt>
                <c:pt idx="79">
                  <c:v>18.36202433732083</c:v>
                </c:pt>
                <c:pt idx="80">
                  <c:v>18.3007306604928</c:v>
                </c:pt>
                <c:pt idx="81">
                  <c:v>18.24012404255604</c:v>
                </c:pt>
                <c:pt idx="82">
                  <c:v>18.18015540694571</c:v>
                </c:pt>
                <c:pt idx="83">
                  <c:v>18.12078028995741</c:v>
                </c:pt>
                <c:pt idx="84">
                  <c:v>18.06195839988572</c:v>
                </c:pt>
                <c:pt idx="85">
                  <c:v>18.00365321864153</c:v>
                </c:pt>
                <c:pt idx="86">
                  <c:v>17.94583164171095</c:v>
                </c:pt>
                <c:pt idx="87">
                  <c:v>17.88846365272789</c:v>
                </c:pt>
                <c:pt idx="88">
                  <c:v>17.83152202930035</c:v>
                </c:pt>
                <c:pt idx="89">
                  <c:v>17.77498207706108</c:v>
                </c:pt>
                <c:pt idx="90">
                  <c:v>17.71882138921108</c:v>
                </c:pt>
                <c:pt idx="91">
                  <c:v>17.66301962909159</c:v>
                </c:pt>
                <c:pt idx="92">
                  <c:v>17.60755833356183</c:v>
                </c:pt>
                <c:pt idx="93">
                  <c:v>17.55242073517597</c:v>
                </c:pt>
                <c:pt idx="94">
                  <c:v>17.49759160134914</c:v>
                </c:pt>
                <c:pt idx="95">
                  <c:v>17.44305708887747</c:v>
                </c:pt>
                <c:pt idx="96">
                  <c:v>17.38880461233687</c:v>
                </c:pt>
                <c:pt idx="97">
                  <c:v>17.3348227250274</c:v>
                </c:pt>
                <c:pt idx="98">
                  <c:v>17.28110101126001</c:v>
                </c:pt>
                <c:pt idx="99">
                  <c:v>17.22762998889817</c:v>
                </c:pt>
                <c:pt idx="100">
                  <c:v>17.17440102117238</c:v>
                </c:pt>
                <c:pt idx="101">
                  <c:v>17.12140623688003</c:v>
                </c:pt>
                <c:pt idx="102">
                  <c:v>17.06863845816885</c:v>
                </c:pt>
                <c:pt idx="103">
                  <c:v>17.01609113517914</c:v>
                </c:pt>
                <c:pt idx="104">
                  <c:v>16.96375828688994</c:v>
                </c:pt>
                <c:pt idx="105">
                  <c:v>16.91163444757704</c:v>
                </c:pt>
                <c:pt idx="106">
                  <c:v>16.85971461834772</c:v>
                </c:pt>
                <c:pt idx="107">
                  <c:v>16.8079942232683</c:v>
                </c:pt>
                <c:pt idx="108">
                  <c:v>16.75646906964712</c:v>
                </c:pt>
                <c:pt idx="109">
                  <c:v>16.70513531207742</c:v>
                </c:pt>
                <c:pt idx="110">
                  <c:v>16.65398941988231</c:v>
                </c:pt>
                <c:pt idx="111">
                  <c:v>16.60302814763847</c:v>
                </c:pt>
                <c:pt idx="112">
                  <c:v>16.55224850848602</c:v>
                </c:pt>
                <c:pt idx="113">
                  <c:v>16.50164774995983</c:v>
                </c:pt>
                <c:pt idx="114">
                  <c:v>16.45122333210304</c:v>
                </c:pt>
                <c:pt idx="115">
                  <c:v>16.40097290764625</c:v>
                </c:pt>
                <c:pt idx="116">
                  <c:v>16.35089430405635</c:v>
                </c:pt>
                <c:pt idx="117">
                  <c:v>16.30098550727812</c:v>
                </c:pt>
                <c:pt idx="118">
                  <c:v>16.25124464700779</c:v>
                </c:pt>
                <c:pt idx="119">
                  <c:v>16.20166998335393</c:v>
                </c:pt>
                <c:pt idx="120">
                  <c:v>16.15225989475414</c:v>
                </c:pt>
                <c:pt idx="121">
                  <c:v>16.10301286702877</c:v>
                </c:pt>
                <c:pt idx="122">
                  <c:v>16.05392748346425</c:v>
                </c:pt>
                <c:pt idx="123">
                  <c:v>16.00500241582867</c:v>
                </c:pt>
                <c:pt idx="124">
                  <c:v>15.95623641623155</c:v>
                </c:pt>
                <c:pt idx="125">
                  <c:v>15.90762830974815</c:v>
                </c:pt>
                <c:pt idx="126">
                  <c:v>15.85917698773603</c:v>
                </c:pt>
                <c:pt idx="127">
                  <c:v>15.8108814017788</c:v>
                </c:pt>
                <c:pt idx="128">
                  <c:v>15.7627405581977</c:v>
                </c:pt>
                <c:pt idx="129">
                  <c:v>15.71475351307756</c:v>
                </c:pt>
                <c:pt idx="130">
                  <c:v>15.66691936775879</c:v>
                </c:pt>
                <c:pt idx="131">
                  <c:v>15.61923726475138</c:v>
                </c:pt>
                <c:pt idx="132">
                  <c:v>15.57170638403126</c:v>
                </c:pt>
                <c:pt idx="133">
                  <c:v>15.52432593968305</c:v>
                </c:pt>
                <c:pt idx="134">
                  <c:v>15.47709517685663</c:v>
                </c:pt>
                <c:pt idx="135">
                  <c:v>15.43001336900799</c:v>
                </c:pt>
                <c:pt idx="136">
                  <c:v>15.38307981539776</c:v>
                </c:pt>
                <c:pt idx="137">
                  <c:v>15.33629383882301</c:v>
                </c:pt>
                <c:pt idx="138">
                  <c:v>15.28965478356074</c:v>
                </c:pt>
                <c:pt idx="139">
                  <c:v>15.24316201350288</c:v>
                </c:pt>
                <c:pt idx="140">
                  <c:v>15.19681491046507</c:v>
                </c:pt>
                <c:pt idx="141">
                  <c:v>15.15061287265277</c:v>
                </c:pt>
                <c:pt idx="142">
                  <c:v>15.10455531327011</c:v>
                </c:pt>
                <c:pt idx="143">
                  <c:v>15.05864165925796</c:v>
                </c:pt>
                <c:pt idx="144">
                  <c:v>15.01287135014923</c:v>
                </c:pt>
                <c:pt idx="145">
                  <c:v>14.9672438370304</c:v>
                </c:pt>
                <c:pt idx="146">
                  <c:v>14.92175858159932</c:v>
                </c:pt>
                <c:pt idx="147">
                  <c:v>14.8764150553103</c:v>
                </c:pt>
                <c:pt idx="148">
                  <c:v>14.83121273859833</c:v>
                </c:pt>
                <c:pt idx="149">
                  <c:v>14.78615112017508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4461800"/>
        <c:axId val="-2134448248"/>
      </c:scatterChart>
      <c:valAx>
        <c:axId val="-2134461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4448248"/>
        <c:crosses val="autoZero"/>
        <c:crossBetween val="midCat"/>
      </c:valAx>
      <c:valAx>
        <c:axId val="-2134448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4461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cpue vs day of season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'selected sequences'!$S$3</c:f>
              <c:strCache>
                <c:ptCount val="1"/>
                <c:pt idx="0">
                  <c:v>cpue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'selected sequences'!$S$4:$S$153</c:f>
              <c:numCache>
                <c:formatCode>General</c:formatCode>
                <c:ptCount val="150"/>
                <c:pt idx="0">
                  <c:v>15.74988933444405</c:v>
                </c:pt>
                <c:pt idx="1">
                  <c:v>10.17153755902003</c:v>
                </c:pt>
                <c:pt idx="2">
                  <c:v>7.195739059497709</c:v>
                </c:pt>
                <c:pt idx="3">
                  <c:v>5.632233173247106</c:v>
                </c:pt>
                <c:pt idx="4">
                  <c:v>4.777335346156244</c:v>
                </c:pt>
                <c:pt idx="5">
                  <c:v>4.264360527277007</c:v>
                </c:pt>
                <c:pt idx="6">
                  <c:v>3.921336552063691</c:v>
                </c:pt>
                <c:pt idx="7">
                  <c:v>3.668284775816842</c:v>
                </c:pt>
                <c:pt idx="8">
                  <c:v>3.466678437951428</c:v>
                </c:pt>
                <c:pt idx="9">
                  <c:v>3.29712971133628</c:v>
                </c:pt>
                <c:pt idx="10">
                  <c:v>3.149421586065332</c:v>
                </c:pt>
                <c:pt idx="11">
                  <c:v>3.017887261105074</c:v>
                </c:pt>
                <c:pt idx="12">
                  <c:v>2.899190733309381</c:v>
                </c:pt>
                <c:pt idx="13">
                  <c:v>2.791227870881109</c:v>
                </c:pt>
                <c:pt idx="14">
                  <c:v>2.692567755631845</c:v>
                </c:pt>
                <c:pt idx="15">
                  <c:v>2.602161756553341</c:v>
                </c:pt>
                <c:pt idx="16">
                  <c:v>2.51918845755009</c:v>
                </c:pt>
                <c:pt idx="17">
                  <c:v>2.442969015682151</c:v>
                </c:pt>
                <c:pt idx="18">
                  <c:v>2.37291977742038</c:v>
                </c:pt>
                <c:pt idx="19">
                  <c:v>2.308524993765511</c:v>
                </c:pt>
                <c:pt idx="20">
                  <c:v>2.249320588730914</c:v>
                </c:pt>
                <c:pt idx="21">
                  <c:v>2.194884124492318</c:v>
                </c:pt>
                <c:pt idx="22">
                  <c:v>2.14482830814388</c:v>
                </c:pt>
                <c:pt idx="23">
                  <c:v>2.098796562654965</c:v>
                </c:pt>
                <c:pt idx="24">
                  <c:v>2.056459825625025</c:v>
                </c:pt>
                <c:pt idx="25">
                  <c:v>2.017514094475168</c:v>
                </c:pt>
                <c:pt idx="26">
                  <c:v>1.981678436824361</c:v>
                </c:pt>
                <c:pt idx="27">
                  <c:v>1.948693299541897</c:v>
                </c:pt>
                <c:pt idx="28">
                  <c:v>1.91831901686079</c:v>
                </c:pt>
                <c:pt idx="29">
                  <c:v>1.890334457532679</c:v>
                </c:pt>
                <c:pt idx="30">
                  <c:v>1.864535774749632</c:v>
                </c:pt>
                <c:pt idx="31">
                  <c:v>1.840735236934091</c:v>
                </c:pt>
                <c:pt idx="32">
                  <c:v>1.818760126242215</c:v>
                </c:pt>
                <c:pt idx="33">
                  <c:v>1.798451696931629</c:v>
                </c:pt>
                <c:pt idx="34">
                  <c:v>1.779664188924716</c:v>
                </c:pt>
                <c:pt idx="35">
                  <c:v>1.762263893753295</c:v>
                </c:pt>
                <c:pt idx="36">
                  <c:v>1.746128271096176</c:v>
                </c:pt>
                <c:pt idx="37">
                  <c:v>1.73114511463153</c:v>
                </c:pt>
                <c:pt idx="38">
                  <c:v>1.71721176612122</c:v>
                </c:pt>
                <c:pt idx="39">
                  <c:v>1.70423437665397</c:v>
                </c:pt>
                <c:pt idx="40">
                  <c:v>1.692127213882011</c:v>
                </c:pt>
                <c:pt idx="41">
                  <c:v>1.680812013945804</c:v>
                </c:pt>
                <c:pt idx="42">
                  <c:v>1.670217376627891</c:v>
                </c:pt>
                <c:pt idx="43">
                  <c:v>1.660278202130823</c:v>
                </c:pt>
                <c:pt idx="44">
                  <c:v>1.650935167747978</c:v>
                </c:pt>
                <c:pt idx="45">
                  <c:v>1.642134242595873</c:v>
                </c:pt>
                <c:pt idx="46">
                  <c:v>1.633826238504879</c:v>
                </c:pt>
                <c:pt idx="47">
                  <c:v>1.625966395121715</c:v>
                </c:pt>
                <c:pt idx="48">
                  <c:v>1.618513997259987</c:v>
                </c:pt>
                <c:pt idx="49">
                  <c:v>1.611432022541484</c:v>
                </c:pt>
                <c:pt idx="50">
                  <c:v>1.604686817398003</c:v>
                </c:pt>
                <c:pt idx="51">
                  <c:v>1.598247799547507</c:v>
                </c:pt>
                <c:pt idx="52">
                  <c:v>1.592087185116483</c:v>
                </c:pt>
                <c:pt idx="53">
                  <c:v>1.586179738649153</c:v>
                </c:pt>
                <c:pt idx="54">
                  <c:v>1.580502544321147</c:v>
                </c:pt>
                <c:pt idx="55">
                  <c:v>1.575034796757753</c:v>
                </c:pt>
                <c:pt idx="56">
                  <c:v>1.569757609942913</c:v>
                </c:pt>
                <c:pt idx="57">
                  <c:v>1.564653842792917</c:v>
                </c:pt>
                <c:pt idx="58">
                  <c:v>1.559707940056701</c:v>
                </c:pt>
                <c:pt idx="59">
                  <c:v>1.554905787291732</c:v>
                </c:pt>
                <c:pt idx="60">
                  <c:v>1.550234578749439</c:v>
                </c:pt>
                <c:pt idx="61">
                  <c:v>1.545682697086636</c:v>
                </c:pt>
                <c:pt idx="62">
                  <c:v>1.541239603898427</c:v>
                </c:pt>
                <c:pt idx="63">
                  <c:v>1.536895740143692</c:v>
                </c:pt>
                <c:pt idx="64">
                  <c:v>1.532642435605764</c:v>
                </c:pt>
                <c:pt idx="65">
                  <c:v>1.528471826598584</c:v>
                </c:pt>
                <c:pt idx="66">
                  <c:v>1.524376781192025</c:v>
                </c:pt>
                <c:pt idx="67">
                  <c:v>1.520350831289501</c:v>
                </c:pt>
                <c:pt idx="68">
                  <c:v>1.516388110946347</c:v>
                </c:pt>
                <c:pt idx="69">
                  <c:v>1.512483300368915</c:v>
                </c:pt>
                <c:pt idx="70">
                  <c:v>1.508631575082038</c:v>
                </c:pt>
                <c:pt idx="71">
                  <c:v>1.504828559796666</c:v>
                </c:pt>
                <c:pt idx="72">
                  <c:v>1.501070286550131</c:v>
                </c:pt>
                <c:pt idx="73">
                  <c:v>1.497353156729033</c:v>
                </c:pt>
                <c:pt idx="74">
                  <c:v>1.493673906619162</c:v>
                </c:pt>
                <c:pt idx="75">
                  <c:v>1.49002957615855</c:v>
                </c:pt>
                <c:pt idx="76">
                  <c:v>1.486417480598703</c:v>
                </c:pt>
                <c:pt idx="77">
                  <c:v>1.48283518480562</c:v>
                </c:pt>
                <c:pt idx="78">
                  <c:v>1.47928047995648</c:v>
                </c:pt>
                <c:pt idx="79">
                  <c:v>1.475751362410079</c:v>
                </c:pt>
                <c:pt idx="80">
                  <c:v>1.47224601454928</c:v>
                </c:pt>
                <c:pt idx="81">
                  <c:v>1.468762787412265</c:v>
                </c:pt>
                <c:pt idx="82">
                  <c:v>1.465300184946146</c:v>
                </c:pt>
                <c:pt idx="83">
                  <c:v>1.461856849731844</c:v>
                </c:pt>
                <c:pt idx="84">
                  <c:v>1.458431550043077</c:v>
                </c:pt>
                <c:pt idx="85">
                  <c:v>1.455023168114976</c:v>
                </c:pt>
                <c:pt idx="86">
                  <c:v>1.451630689509401</c:v>
                </c:pt>
                <c:pt idx="87">
                  <c:v>1.448253193474492</c:v>
                </c:pt>
                <c:pt idx="88">
                  <c:v>1.444889844205532</c:v>
                </c:pt>
                <c:pt idx="89">
                  <c:v>1.441539882922833</c:v>
                </c:pt>
                <c:pt idx="90">
                  <c:v>1.438202620690232</c:v>
                </c:pt>
                <c:pt idx="91">
                  <c:v>1.434877431904886</c:v>
                </c:pt>
                <c:pt idx="92">
                  <c:v>1.431563748395556</c:v>
                </c:pt>
                <c:pt idx="93">
                  <c:v>1.428261054072421</c:v>
                </c:pt>
                <c:pt idx="94">
                  <c:v>1.42496888007679</c:v>
                </c:pt>
                <c:pt idx="95">
                  <c:v>1.421686800383923</c:v>
                </c:pt>
                <c:pt idx="96">
                  <c:v>1.418414427816534</c:v>
                </c:pt>
                <c:pt idx="97">
                  <c:v>1.415151410430544</c:v>
                </c:pt>
                <c:pt idx="98">
                  <c:v>1.411897428238225</c:v>
                </c:pt>
                <c:pt idx="99">
                  <c:v>1.408652190237173</c:v>
                </c:pt>
                <c:pt idx="100">
                  <c:v>1.40541543171648</c:v>
                </c:pt>
                <c:pt idx="101">
                  <c:v>1.402186911814156</c:v>
                </c:pt>
                <c:pt idx="102">
                  <c:v>1.398966411302337</c:v>
                </c:pt>
                <c:pt idx="103">
                  <c:v>1.395753730578918</c:v>
                </c:pt>
                <c:pt idx="104">
                  <c:v>1.392548687846352</c:v>
                </c:pt>
                <c:pt idx="105">
                  <c:v>1.3893511174601</c:v>
                </c:pt>
                <c:pt idx="106">
                  <c:v>1.386160868430866</c:v>
                </c:pt>
                <c:pt idx="107">
                  <c:v>1.382977803066278</c:v>
                </c:pt>
                <c:pt idx="108">
                  <c:v>1.379801795738943</c:v>
                </c:pt>
                <c:pt idx="109">
                  <c:v>1.376632731769121</c:v>
                </c:pt>
                <c:pt idx="110">
                  <c:v>1.373470506411286</c:v>
                </c:pt>
                <c:pt idx="111">
                  <c:v>1.37031502393489</c:v>
                </c:pt>
                <c:pt idx="112">
                  <c:v>1.367166196790547</c:v>
                </c:pt>
                <c:pt idx="113">
                  <c:v>1.364023944853654</c:v>
                </c:pt>
                <c:pt idx="114">
                  <c:v>1.360888194738239</c:v>
                </c:pt>
                <c:pt idx="115">
                  <c:v>1.357758879174502</c:v>
                </c:pt>
                <c:pt idx="116">
                  <c:v>1.354635936444091</c:v>
                </c:pt>
                <c:pt idx="117">
                  <c:v>1.35151930986775</c:v>
                </c:pt>
                <c:pt idx="118">
                  <c:v>1.348408947340468</c:v>
                </c:pt>
                <c:pt idx="119">
                  <c:v>1.345304800909693</c:v>
                </c:pt>
                <c:pt idx="120">
                  <c:v>1.342206826392621</c:v>
                </c:pt>
                <c:pt idx="121">
                  <c:v>1.339114983028912</c:v>
                </c:pt>
                <c:pt idx="122">
                  <c:v>1.336029233165551</c:v>
                </c:pt>
                <c:pt idx="123">
                  <c:v>1.332949541970853</c:v>
                </c:pt>
                <c:pt idx="124">
                  <c:v>1.329875877174932</c:v>
                </c:pt>
                <c:pt idx="125">
                  <c:v>1.326808208834141</c:v>
                </c:pt>
                <c:pt idx="126">
                  <c:v>1.323746509117281</c:v>
                </c:pt>
                <c:pt idx="127">
                  <c:v>1.320690752111563</c:v>
                </c:pt>
                <c:pt idx="128">
                  <c:v>1.317640913646465</c:v>
                </c:pt>
                <c:pt idx="129">
                  <c:v>1.314596971133863</c:v>
                </c:pt>
                <c:pt idx="130">
                  <c:v>1.311558903422894</c:v>
                </c:pt>
                <c:pt idx="131">
                  <c:v>1.308526690668198</c:v>
                </c:pt>
                <c:pt idx="132">
                  <c:v>1.305500314210314</c:v>
                </c:pt>
                <c:pt idx="133">
                  <c:v>1.302479756467086</c:v>
                </c:pt>
                <c:pt idx="134">
                  <c:v>1.299465000835063</c:v>
                </c:pt>
                <c:pt idx="135">
                  <c:v>1.296456031599984</c:v>
                </c:pt>
                <c:pt idx="136">
                  <c:v>1.293452833855488</c:v>
                </c:pt>
                <c:pt idx="137">
                  <c:v>1.29045539342931</c:v>
                </c:pt>
                <c:pt idx="138">
                  <c:v>1.28746369681624</c:v>
                </c:pt>
                <c:pt idx="139">
                  <c:v>1.284477731117272</c:v>
                </c:pt>
                <c:pt idx="140">
                  <c:v>1.281497483984306</c:v>
                </c:pt>
                <c:pt idx="141">
                  <c:v>1.278522943569954</c:v>
                </c:pt>
                <c:pt idx="142">
                  <c:v>1.275554098481931</c:v>
                </c:pt>
                <c:pt idx="143">
                  <c:v>1.272590937741639</c:v>
                </c:pt>
                <c:pt idx="144">
                  <c:v>1.269633450746547</c:v>
                </c:pt>
                <c:pt idx="145">
                  <c:v>1.26668162723601</c:v>
                </c:pt>
                <c:pt idx="146">
                  <c:v>1.263735457260221</c:v>
                </c:pt>
                <c:pt idx="147">
                  <c:v>1.260794931152013</c:v>
                </c:pt>
                <c:pt idx="148">
                  <c:v>1.257860039501223</c:v>
                </c:pt>
                <c:pt idx="149">
                  <c:v>1.254930773131419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4512008"/>
        <c:axId val="-2134508744"/>
      </c:lineChart>
      <c:catAx>
        <c:axId val="-21345120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4508744"/>
        <c:crosses val="autoZero"/>
        <c:auto val="1"/>
        <c:lblAlgn val="ctr"/>
        <c:lblOffset val="100"/>
        <c:noMultiLvlLbl val="0"/>
      </c:catAx>
      <c:valAx>
        <c:axId val="-2134508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4512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cpue vs cumulative effort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'selected sequences'!$S$3</c:f>
              <c:strCache>
                <c:ptCount val="1"/>
                <c:pt idx="0">
                  <c:v>cpue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'selected sequences'!$R$4:$R$153</c:f>
              <c:numCache>
                <c:formatCode>General</c:formatCode>
                <c:ptCount val="150"/>
                <c:pt idx="0">
                  <c:v>0.0</c:v>
                </c:pt>
                <c:pt idx="1">
                  <c:v>9.969207953785225</c:v>
                </c:pt>
                <c:pt idx="2">
                  <c:v>19.62705366984466</c:v>
                </c:pt>
                <c:pt idx="3">
                  <c:v>28.44033485282419</c:v>
                </c:pt>
                <c:pt idx="4">
                  <c:v>36.2907912464607</c:v>
                </c:pt>
                <c:pt idx="5">
                  <c:v>43.42302818231751</c:v>
                </c:pt>
                <c:pt idx="6">
                  <c:v>50.06960681461084</c:v>
                </c:pt>
                <c:pt idx="7">
                  <c:v>56.37478480920042</c:v>
                </c:pt>
                <c:pt idx="8">
                  <c:v>62.42221219829498</c:v>
                </c:pt>
                <c:pt idx="9">
                  <c:v>68.26195865660664</c:v>
                </c:pt>
                <c:pt idx="10">
                  <c:v>73.9261323887837</c:v>
                </c:pt>
                <c:pt idx="11">
                  <c:v>79.43708942287284</c:v>
                </c:pt>
                <c:pt idx="12">
                  <c:v>84.81168236293394</c:v>
                </c:pt>
                <c:pt idx="13">
                  <c:v>90.0634767980558</c:v>
                </c:pt>
                <c:pt idx="14">
                  <c:v>95.2039288213454</c:v>
                </c:pt>
                <c:pt idx="15">
                  <c:v>100.243027647649</c:v>
                </c:pt>
                <c:pt idx="16">
                  <c:v>105.1896597260762</c:v>
                </c:pt>
                <c:pt idx="17">
                  <c:v>110.051825866042</c:v>
                </c:pt>
                <c:pt idx="18">
                  <c:v>114.8367794971211</c:v>
                </c:pt>
                <c:pt idx="19">
                  <c:v>119.5511216951863</c:v>
                </c:pt>
                <c:pt idx="20">
                  <c:v>124.2008717957778</c:v>
                </c:pt>
                <c:pt idx="21">
                  <c:v>128.7915236345575</c:v>
                </c:pt>
                <c:pt idx="22">
                  <c:v>133.3280928290342</c:v>
                </c:pt>
                <c:pt idx="23">
                  <c:v>137.8151580609883</c:v>
                </c:pt>
                <c:pt idx="24">
                  <c:v>142.2568980082769</c:v>
                </c:pt>
                <c:pt idx="25">
                  <c:v>146.6571248713687</c:v>
                </c:pt>
                <c:pt idx="26">
                  <c:v>151.0193150610746</c:v>
                </c:pt>
                <c:pt idx="27">
                  <c:v>155.34663740909</c:v>
                </c:pt>
                <c:pt idx="28">
                  <c:v>159.641979151651</c:v>
                </c:pt>
                <c:pt idx="29">
                  <c:v>163.9079698755142</c:v>
                </c:pt>
                <c:pt idx="30">
                  <c:v>168.1470035812366</c:v>
                </c:pt>
                <c:pt idx="31">
                  <c:v>172.3612589987331</c:v>
                </c:pt>
                <c:pt idx="32">
                  <c:v>176.5527182775331</c:v>
                </c:pt>
                <c:pt idx="33">
                  <c:v>180.7231841654157</c:v>
                </c:pt>
                <c:pt idx="34">
                  <c:v>184.8742957822567</c:v>
                </c:pt>
                <c:pt idx="35">
                  <c:v>189.0075430899954</c:v>
                </c:pt>
                <c:pt idx="36">
                  <c:v>193.1242801541274</c:v>
                </c:pt>
                <c:pt idx="37">
                  <c:v>197.225737286838</c:v>
                </c:pt>
                <c:pt idx="38">
                  <c:v>201.3130321567199</c:v>
                </c:pt>
                <c:pt idx="39">
                  <c:v>205.3871799449476</c:v>
                </c:pt>
                <c:pt idx="40">
                  <c:v>209.4491026228146</c:v>
                </c:pt>
                <c:pt idx="41">
                  <c:v>213.4996374207129</c:v>
                </c:pt>
                <c:pt idx="42">
                  <c:v>217.5395445539503</c:v>
                </c:pt>
                <c:pt idx="43">
                  <c:v>221.5695142663011</c:v>
                </c:pt>
                <c:pt idx="44">
                  <c:v>225.5901732478659</c:v>
                </c:pt>
                <c:pt idx="45">
                  <c:v>229.6020904797084</c:v>
                </c:pt>
                <c:pt idx="46">
                  <c:v>233.6057825538284</c:v>
                </c:pt>
                <c:pt idx="47">
                  <c:v>237.6017185133439</c:v>
                </c:pt>
                <c:pt idx="48">
                  <c:v>241.5903242542784</c:v>
                </c:pt>
                <c:pt idx="49">
                  <c:v>245.571986527083</c:v>
                </c:pt>
                <c:pt idx="50">
                  <c:v>249.5470565729734</c:v>
                </c:pt>
                <c:pt idx="51">
                  <c:v>253.5158534273037</c:v>
                </c:pt>
                <c:pt idx="52">
                  <c:v>257.4786669195468</c:v>
                </c:pt>
                <c:pt idx="53">
                  <c:v>261.4357603969834</c:v>
                </c:pt>
                <c:pt idx="54">
                  <c:v>265.3873731969105</c:v>
                </c:pt>
                <c:pt idx="55">
                  <c:v>269.3337228900691</c:v>
                </c:pt>
                <c:pt idx="56">
                  <c:v>273.2750073160307</c:v>
                </c:pt>
                <c:pt idx="57">
                  <c:v>277.2114064294822</c:v>
                </c:pt>
                <c:pt idx="58">
                  <c:v>281.143083974691</c:v>
                </c:pt>
                <c:pt idx="59">
                  <c:v>285.0701890039038</c:v>
                </c:pt>
                <c:pt idx="60">
                  <c:v>288.9928572540355</c:v>
                </c:pt>
                <c:pt idx="61">
                  <c:v>292.9112123947194</c:v>
                </c:pt>
                <c:pt idx="62">
                  <c:v>296.8253671596152</c:v>
                </c:pt>
                <c:pt idx="63">
                  <c:v>300.7354243717971</c:v>
                </c:pt>
                <c:pt idx="64">
                  <c:v>304.6414778730598</c:v>
                </c:pt>
                <c:pt idx="65">
                  <c:v>308.543613366083</c:v>
                </c:pt>
                <c:pt idx="66">
                  <c:v>312.4419091775806</c:v>
                </c:pt>
                <c:pt idx="67">
                  <c:v>316.3364369498075</c:v>
                </c:pt>
                <c:pt idx="68">
                  <c:v>320.2272622671242</c:v>
                </c:pt>
                <c:pt idx="69">
                  <c:v>324.1144452236954</c:v>
                </c:pt>
                <c:pt idx="70">
                  <c:v>327.9980409378384</c:v>
                </c:pt>
                <c:pt idx="71">
                  <c:v>331.8781000180244</c:v>
                </c:pt>
                <c:pt idx="72">
                  <c:v>335.754668985069</c:v>
                </c:pt>
                <c:pt idx="73">
                  <c:v>339.6277906546263</c:v>
                </c:pt>
                <c:pt idx="74">
                  <c:v>343.4975044837191</c:v>
                </c:pt>
                <c:pt idx="75">
                  <c:v>347.3638468846819</c:v>
                </c:pt>
                <c:pt idx="76">
                  <c:v>351.2268515095853</c:v>
                </c:pt>
                <c:pt idx="77">
                  <c:v>355.0865495079178</c:v>
                </c:pt>
                <c:pt idx="78">
                  <c:v>358.9429697600405</c:v>
                </c:pt>
                <c:pt idx="79">
                  <c:v>362.7961390886974</c:v>
                </c:pt>
                <c:pt idx="80">
                  <c:v>366.6460824506449</c:v>
                </c:pt>
                <c:pt idx="81">
                  <c:v>370.4928231102738</c:v>
                </c:pt>
                <c:pt idx="82">
                  <c:v>374.3363827969187</c:v>
                </c:pt>
                <c:pt idx="83">
                  <c:v>378.1767818473908</c:v>
                </c:pt>
                <c:pt idx="84">
                  <c:v>382.0140393351255</c:v>
                </c:pt>
                <c:pt idx="85">
                  <c:v>385.8481731872042</c:v>
                </c:pt>
                <c:pt idx="86">
                  <c:v>389.6792002903936</c:v>
                </c:pt>
                <c:pt idx="87">
                  <c:v>393.5071365872337</c:v>
                </c:pt>
                <c:pt idx="88">
                  <c:v>397.3319971631131</c:v>
                </c:pt>
                <c:pt idx="89">
                  <c:v>401.1537963251787</c:v>
                </c:pt>
                <c:pt idx="90">
                  <c:v>404.9725476738481</c:v>
                </c:pt>
                <c:pt idx="91">
                  <c:v>408.7882641676206</c:v>
                </c:pt>
                <c:pt idx="92">
                  <c:v>412.6009581818165</c:v>
                </c:pt>
                <c:pt idx="93">
                  <c:v>416.4106415618162</c:v>
                </c:pt>
                <c:pt idx="94">
                  <c:v>420.2173256713149</c:v>
                </c:pt>
                <c:pt idx="95">
                  <c:v>424.0210214360628</c:v>
                </c:pt>
                <c:pt idx="96">
                  <c:v>427.8217393835135</c:v>
                </c:pt>
                <c:pt idx="97">
                  <c:v>431.6194896787648</c:v>
                </c:pt>
                <c:pt idx="98">
                  <c:v>435.4142821571412</c:v>
                </c:pt>
                <c:pt idx="99">
                  <c:v>439.2061263537315</c:v>
                </c:pt>
                <c:pt idx="100">
                  <c:v>442.995031530169</c:v>
                </c:pt>
                <c:pt idx="101">
                  <c:v>446.781006698911</c:v>
                </c:pt>
                <c:pt idx="102">
                  <c:v>450.5640606452532</c:v>
                </c:pt>
                <c:pt idx="103">
                  <c:v>454.3442019472914</c:v>
                </c:pt>
                <c:pt idx="104">
                  <c:v>458.1214389940217</c:v>
                </c:pt>
                <c:pt idx="105">
                  <c:v>461.8957800017541</c:v>
                </c:pt>
                <c:pt idx="106">
                  <c:v>465.6672330289986</c:v>
                </c:pt>
                <c:pt idx="107">
                  <c:v>469.4358059899636</c:v>
                </c:pt>
                <c:pt idx="108">
                  <c:v>473.2015066668005</c:v>
                </c:pt>
                <c:pt idx="109">
                  <c:v>476.9643427207074</c:v>
                </c:pt>
                <c:pt idx="110">
                  <c:v>480.7243217020029</c:v>
                </c:pt>
                <c:pt idx="111">
                  <c:v>484.481451059262</c:v>
                </c:pt>
                <c:pt idx="112">
                  <c:v>488.2357381476054</c:v>
                </c:pt>
                <c:pt idx="113">
                  <c:v>491.9871902362181</c:v>
                </c:pt>
                <c:pt idx="114">
                  <c:v>495.735814515172</c:v>
                </c:pt>
                <c:pt idx="115">
                  <c:v>499.4816181016149</c:v>
                </c:pt>
                <c:pt idx="116">
                  <c:v>503.2246080453872</c:v>
                </c:pt>
                <c:pt idx="117">
                  <c:v>506.9647913341177</c:v>
                </c:pt>
                <c:pt idx="118">
                  <c:v>510.7021748978487</c:v>
                </c:pt>
                <c:pt idx="119">
                  <c:v>514.4367656132331</c:v>
                </c:pt>
                <c:pt idx="120">
                  <c:v>518.1685703073433</c:v>
                </c:pt>
                <c:pt idx="121">
                  <c:v>521.8975957611298</c:v>
                </c:pt>
                <c:pt idx="122">
                  <c:v>525.623848712559</c:v>
                </c:pt>
                <c:pt idx="123">
                  <c:v>529.347335859463</c:v>
                </c:pt>
                <c:pt idx="124">
                  <c:v>533.0680638621267</c:v>
                </c:pt>
                <c:pt idx="125">
                  <c:v>536.7860393456363</c:v>
                </c:pt>
                <c:pt idx="126">
                  <c:v>540.5012689020126</c:v>
                </c:pt>
                <c:pt idx="127">
                  <c:v>544.2137590921475</c:v>
                </c:pt>
                <c:pt idx="128">
                  <c:v>547.9235164475644</c:v>
                </c:pt>
                <c:pt idx="129">
                  <c:v>551.6305474720151</c:v>
                </c:pt>
                <c:pt idx="130">
                  <c:v>555.3348586429324</c:v>
                </c:pt>
                <c:pt idx="131">
                  <c:v>559.036456412749</c:v>
                </c:pt>
                <c:pt idx="132">
                  <c:v>562.735347210096</c:v>
                </c:pt>
                <c:pt idx="133">
                  <c:v>566.4315374408926</c:v>
                </c:pt>
                <c:pt idx="134">
                  <c:v>570.1250334893363</c:v>
                </c:pt>
                <c:pt idx="135">
                  <c:v>573.8158417188032</c:v>
                </c:pt>
                <c:pt idx="136">
                  <c:v>577.503968472666</c:v>
                </c:pt>
                <c:pt idx="137">
                  <c:v>581.1894200750397</c:v>
                </c:pt>
                <c:pt idx="138">
                  <c:v>584.8722028314576</c:v>
                </c:pt>
                <c:pt idx="139">
                  <c:v>588.5523230294881</c:v>
                </c:pt>
                <c:pt idx="140">
                  <c:v>592.2297869392958</c:v>
                </c:pt>
                <c:pt idx="141">
                  <c:v>595.9046008141516</c:v>
                </c:pt>
                <c:pt idx="142">
                  <c:v>599.5767708908974</c:v>
                </c:pt>
                <c:pt idx="143">
                  <c:v>603.24630339037</c:v>
                </c:pt>
                <c:pt idx="144">
                  <c:v>606.9132045177866</c:v>
                </c:pt>
                <c:pt idx="145">
                  <c:v>610.5774804630966</c:v>
                </c:pt>
                <c:pt idx="146">
                  <c:v>614.2391374013022</c:v>
                </c:pt>
                <c:pt idx="147">
                  <c:v>617.8981814927512</c:v>
                </c:pt>
                <c:pt idx="148">
                  <c:v>621.5546188834032</c:v>
                </c:pt>
                <c:pt idx="149">
                  <c:v>625.2084557050746</c:v>
                </c:pt>
              </c:numCache>
            </c:numRef>
          </c:xVal>
          <c:yVal>
            <c:numRef>
              <c:f>'selected sequences'!$S$4:$S$153</c:f>
              <c:numCache>
                <c:formatCode>General</c:formatCode>
                <c:ptCount val="150"/>
                <c:pt idx="0">
                  <c:v>15.74988933444405</c:v>
                </c:pt>
                <c:pt idx="1">
                  <c:v>10.17153755902003</c:v>
                </c:pt>
                <c:pt idx="2">
                  <c:v>7.195739059497709</c:v>
                </c:pt>
                <c:pt idx="3">
                  <c:v>5.632233173247106</c:v>
                </c:pt>
                <c:pt idx="4">
                  <c:v>4.777335346156244</c:v>
                </c:pt>
                <c:pt idx="5">
                  <c:v>4.264360527277007</c:v>
                </c:pt>
                <c:pt idx="6">
                  <c:v>3.921336552063691</c:v>
                </c:pt>
                <c:pt idx="7">
                  <c:v>3.668284775816842</c:v>
                </c:pt>
                <c:pt idx="8">
                  <c:v>3.466678437951428</c:v>
                </c:pt>
                <c:pt idx="9">
                  <c:v>3.29712971133628</c:v>
                </c:pt>
                <c:pt idx="10">
                  <c:v>3.149421586065332</c:v>
                </c:pt>
                <c:pt idx="11">
                  <c:v>3.017887261105074</c:v>
                </c:pt>
                <c:pt idx="12">
                  <c:v>2.899190733309381</c:v>
                </c:pt>
                <c:pt idx="13">
                  <c:v>2.791227870881109</c:v>
                </c:pt>
                <c:pt idx="14">
                  <c:v>2.692567755631845</c:v>
                </c:pt>
                <c:pt idx="15">
                  <c:v>2.602161756553341</c:v>
                </c:pt>
                <c:pt idx="16">
                  <c:v>2.51918845755009</c:v>
                </c:pt>
                <c:pt idx="17">
                  <c:v>2.442969015682151</c:v>
                </c:pt>
                <c:pt idx="18">
                  <c:v>2.37291977742038</c:v>
                </c:pt>
                <c:pt idx="19">
                  <c:v>2.308524993765511</c:v>
                </c:pt>
                <c:pt idx="20">
                  <c:v>2.249320588730914</c:v>
                </c:pt>
                <c:pt idx="21">
                  <c:v>2.194884124492318</c:v>
                </c:pt>
                <c:pt idx="22">
                  <c:v>2.14482830814388</c:v>
                </c:pt>
                <c:pt idx="23">
                  <c:v>2.098796562654965</c:v>
                </c:pt>
                <c:pt idx="24">
                  <c:v>2.056459825625025</c:v>
                </c:pt>
                <c:pt idx="25">
                  <c:v>2.017514094475168</c:v>
                </c:pt>
                <c:pt idx="26">
                  <c:v>1.981678436824361</c:v>
                </c:pt>
                <c:pt idx="27">
                  <c:v>1.948693299541897</c:v>
                </c:pt>
                <c:pt idx="28">
                  <c:v>1.91831901686079</c:v>
                </c:pt>
                <c:pt idx="29">
                  <c:v>1.890334457532679</c:v>
                </c:pt>
                <c:pt idx="30">
                  <c:v>1.864535774749632</c:v>
                </c:pt>
                <c:pt idx="31">
                  <c:v>1.840735236934091</c:v>
                </c:pt>
                <c:pt idx="32">
                  <c:v>1.818760126242215</c:v>
                </c:pt>
                <c:pt idx="33">
                  <c:v>1.798451696931629</c:v>
                </c:pt>
                <c:pt idx="34">
                  <c:v>1.779664188924716</c:v>
                </c:pt>
                <c:pt idx="35">
                  <c:v>1.762263893753295</c:v>
                </c:pt>
                <c:pt idx="36">
                  <c:v>1.746128271096176</c:v>
                </c:pt>
                <c:pt idx="37">
                  <c:v>1.73114511463153</c:v>
                </c:pt>
                <c:pt idx="38">
                  <c:v>1.71721176612122</c:v>
                </c:pt>
                <c:pt idx="39">
                  <c:v>1.70423437665397</c:v>
                </c:pt>
                <c:pt idx="40">
                  <c:v>1.692127213882011</c:v>
                </c:pt>
                <c:pt idx="41">
                  <c:v>1.680812013945804</c:v>
                </c:pt>
                <c:pt idx="42">
                  <c:v>1.670217376627891</c:v>
                </c:pt>
                <c:pt idx="43">
                  <c:v>1.660278202130823</c:v>
                </c:pt>
                <c:pt idx="44">
                  <c:v>1.650935167747978</c:v>
                </c:pt>
                <c:pt idx="45">
                  <c:v>1.642134242595873</c:v>
                </c:pt>
                <c:pt idx="46">
                  <c:v>1.633826238504879</c:v>
                </c:pt>
                <c:pt idx="47">
                  <c:v>1.625966395121715</c:v>
                </c:pt>
                <c:pt idx="48">
                  <c:v>1.618513997259987</c:v>
                </c:pt>
                <c:pt idx="49">
                  <c:v>1.611432022541484</c:v>
                </c:pt>
                <c:pt idx="50">
                  <c:v>1.604686817398003</c:v>
                </c:pt>
                <c:pt idx="51">
                  <c:v>1.598247799547507</c:v>
                </c:pt>
                <c:pt idx="52">
                  <c:v>1.592087185116483</c:v>
                </c:pt>
                <c:pt idx="53">
                  <c:v>1.586179738649153</c:v>
                </c:pt>
                <c:pt idx="54">
                  <c:v>1.580502544321147</c:v>
                </c:pt>
                <c:pt idx="55">
                  <c:v>1.575034796757753</c:v>
                </c:pt>
                <c:pt idx="56">
                  <c:v>1.569757609942913</c:v>
                </c:pt>
                <c:pt idx="57">
                  <c:v>1.564653842792917</c:v>
                </c:pt>
                <c:pt idx="58">
                  <c:v>1.559707940056701</c:v>
                </c:pt>
                <c:pt idx="59">
                  <c:v>1.554905787291732</c:v>
                </c:pt>
                <c:pt idx="60">
                  <c:v>1.550234578749439</c:v>
                </c:pt>
                <c:pt idx="61">
                  <c:v>1.545682697086636</c:v>
                </c:pt>
                <c:pt idx="62">
                  <c:v>1.541239603898427</c:v>
                </c:pt>
                <c:pt idx="63">
                  <c:v>1.536895740143692</c:v>
                </c:pt>
                <c:pt idx="64">
                  <c:v>1.532642435605764</c:v>
                </c:pt>
                <c:pt idx="65">
                  <c:v>1.528471826598584</c:v>
                </c:pt>
                <c:pt idx="66">
                  <c:v>1.524376781192025</c:v>
                </c:pt>
                <c:pt idx="67">
                  <c:v>1.520350831289501</c:v>
                </c:pt>
                <c:pt idx="68">
                  <c:v>1.516388110946347</c:v>
                </c:pt>
                <c:pt idx="69">
                  <c:v>1.512483300368915</c:v>
                </c:pt>
                <c:pt idx="70">
                  <c:v>1.508631575082038</c:v>
                </c:pt>
                <c:pt idx="71">
                  <c:v>1.504828559796666</c:v>
                </c:pt>
                <c:pt idx="72">
                  <c:v>1.501070286550131</c:v>
                </c:pt>
                <c:pt idx="73">
                  <c:v>1.497353156729033</c:v>
                </c:pt>
                <c:pt idx="74">
                  <c:v>1.493673906619162</c:v>
                </c:pt>
                <c:pt idx="75">
                  <c:v>1.49002957615855</c:v>
                </c:pt>
                <c:pt idx="76">
                  <c:v>1.486417480598703</c:v>
                </c:pt>
                <c:pt idx="77">
                  <c:v>1.48283518480562</c:v>
                </c:pt>
                <c:pt idx="78">
                  <c:v>1.47928047995648</c:v>
                </c:pt>
                <c:pt idx="79">
                  <c:v>1.475751362410079</c:v>
                </c:pt>
                <c:pt idx="80">
                  <c:v>1.47224601454928</c:v>
                </c:pt>
                <c:pt idx="81">
                  <c:v>1.468762787412265</c:v>
                </c:pt>
                <c:pt idx="82">
                  <c:v>1.465300184946146</c:v>
                </c:pt>
                <c:pt idx="83">
                  <c:v>1.461856849731844</c:v>
                </c:pt>
                <c:pt idx="84">
                  <c:v>1.458431550043077</c:v>
                </c:pt>
                <c:pt idx="85">
                  <c:v>1.455023168114976</c:v>
                </c:pt>
                <c:pt idx="86">
                  <c:v>1.451630689509401</c:v>
                </c:pt>
                <c:pt idx="87">
                  <c:v>1.448253193474492</c:v>
                </c:pt>
                <c:pt idx="88">
                  <c:v>1.444889844205532</c:v>
                </c:pt>
                <c:pt idx="89">
                  <c:v>1.441539882922833</c:v>
                </c:pt>
                <c:pt idx="90">
                  <c:v>1.438202620690232</c:v>
                </c:pt>
                <c:pt idx="91">
                  <c:v>1.434877431904886</c:v>
                </c:pt>
                <c:pt idx="92">
                  <c:v>1.431563748395556</c:v>
                </c:pt>
                <c:pt idx="93">
                  <c:v>1.428261054072421</c:v>
                </c:pt>
                <c:pt idx="94">
                  <c:v>1.42496888007679</c:v>
                </c:pt>
                <c:pt idx="95">
                  <c:v>1.421686800383923</c:v>
                </c:pt>
                <c:pt idx="96">
                  <c:v>1.418414427816534</c:v>
                </c:pt>
                <c:pt idx="97">
                  <c:v>1.415151410430544</c:v>
                </c:pt>
                <c:pt idx="98">
                  <c:v>1.411897428238225</c:v>
                </c:pt>
                <c:pt idx="99">
                  <c:v>1.408652190237173</c:v>
                </c:pt>
                <c:pt idx="100">
                  <c:v>1.40541543171648</c:v>
                </c:pt>
                <c:pt idx="101">
                  <c:v>1.402186911814156</c:v>
                </c:pt>
                <c:pt idx="102">
                  <c:v>1.398966411302337</c:v>
                </c:pt>
                <c:pt idx="103">
                  <c:v>1.395753730578918</c:v>
                </c:pt>
                <c:pt idx="104">
                  <c:v>1.392548687846352</c:v>
                </c:pt>
                <c:pt idx="105">
                  <c:v>1.3893511174601</c:v>
                </c:pt>
                <c:pt idx="106">
                  <c:v>1.386160868430866</c:v>
                </c:pt>
                <c:pt idx="107">
                  <c:v>1.382977803066278</c:v>
                </c:pt>
                <c:pt idx="108">
                  <c:v>1.379801795738943</c:v>
                </c:pt>
                <c:pt idx="109">
                  <c:v>1.376632731769121</c:v>
                </c:pt>
                <c:pt idx="110">
                  <c:v>1.373470506411286</c:v>
                </c:pt>
                <c:pt idx="111">
                  <c:v>1.37031502393489</c:v>
                </c:pt>
                <c:pt idx="112">
                  <c:v>1.367166196790547</c:v>
                </c:pt>
                <c:pt idx="113">
                  <c:v>1.364023944853654</c:v>
                </c:pt>
                <c:pt idx="114">
                  <c:v>1.360888194738239</c:v>
                </c:pt>
                <c:pt idx="115">
                  <c:v>1.357758879174502</c:v>
                </c:pt>
                <c:pt idx="116">
                  <c:v>1.354635936444091</c:v>
                </c:pt>
                <c:pt idx="117">
                  <c:v>1.35151930986775</c:v>
                </c:pt>
                <c:pt idx="118">
                  <c:v>1.348408947340468</c:v>
                </c:pt>
                <c:pt idx="119">
                  <c:v>1.345304800909693</c:v>
                </c:pt>
                <c:pt idx="120">
                  <c:v>1.342206826392621</c:v>
                </c:pt>
                <c:pt idx="121">
                  <c:v>1.339114983028912</c:v>
                </c:pt>
                <c:pt idx="122">
                  <c:v>1.336029233165551</c:v>
                </c:pt>
                <c:pt idx="123">
                  <c:v>1.332949541970853</c:v>
                </c:pt>
                <c:pt idx="124">
                  <c:v>1.329875877174932</c:v>
                </c:pt>
                <c:pt idx="125">
                  <c:v>1.326808208834141</c:v>
                </c:pt>
                <c:pt idx="126">
                  <c:v>1.323746509117281</c:v>
                </c:pt>
                <c:pt idx="127">
                  <c:v>1.320690752111563</c:v>
                </c:pt>
                <c:pt idx="128">
                  <c:v>1.317640913646465</c:v>
                </c:pt>
                <c:pt idx="129">
                  <c:v>1.314596971133863</c:v>
                </c:pt>
                <c:pt idx="130">
                  <c:v>1.311558903422894</c:v>
                </c:pt>
                <c:pt idx="131">
                  <c:v>1.308526690668198</c:v>
                </c:pt>
                <c:pt idx="132">
                  <c:v>1.305500314210314</c:v>
                </c:pt>
                <c:pt idx="133">
                  <c:v>1.302479756467086</c:v>
                </c:pt>
                <c:pt idx="134">
                  <c:v>1.299465000835063</c:v>
                </c:pt>
                <c:pt idx="135">
                  <c:v>1.296456031599984</c:v>
                </c:pt>
                <c:pt idx="136">
                  <c:v>1.293452833855488</c:v>
                </c:pt>
                <c:pt idx="137">
                  <c:v>1.29045539342931</c:v>
                </c:pt>
                <c:pt idx="138">
                  <c:v>1.28746369681624</c:v>
                </c:pt>
                <c:pt idx="139">
                  <c:v>1.284477731117272</c:v>
                </c:pt>
                <c:pt idx="140">
                  <c:v>1.281497483984306</c:v>
                </c:pt>
                <c:pt idx="141">
                  <c:v>1.278522943569954</c:v>
                </c:pt>
                <c:pt idx="142">
                  <c:v>1.275554098481931</c:v>
                </c:pt>
                <c:pt idx="143">
                  <c:v>1.272590937741639</c:v>
                </c:pt>
                <c:pt idx="144">
                  <c:v>1.269633450746547</c:v>
                </c:pt>
                <c:pt idx="145">
                  <c:v>1.26668162723601</c:v>
                </c:pt>
                <c:pt idx="146">
                  <c:v>1.263735457260221</c:v>
                </c:pt>
                <c:pt idx="147">
                  <c:v>1.260794931152013</c:v>
                </c:pt>
                <c:pt idx="148">
                  <c:v>1.257860039501223</c:v>
                </c:pt>
                <c:pt idx="149">
                  <c:v>1.254930773131419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8786936"/>
        <c:axId val="-2134753320"/>
      </c:scatterChart>
      <c:valAx>
        <c:axId val="2058786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4753320"/>
        <c:crosses val="autoZero"/>
        <c:crossBetween val="midCat"/>
      </c:valAx>
      <c:valAx>
        <c:axId val="-2134753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8786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Pmaxeffort vs vulnerable stock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'selected sequences'!$K$3</c:f>
              <c:strCache>
                <c:ptCount val="1"/>
                <c:pt idx="0">
                  <c:v>PmaxEffort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'selected sequences'!$F$4:$F$153</c:f>
              <c:numCache>
                <c:formatCode>General</c:formatCode>
                <c:ptCount val="150"/>
                <c:pt idx="0">
                  <c:v>400.0</c:v>
                </c:pt>
                <c:pt idx="1">
                  <c:v>256.4861255062038</c:v>
                </c:pt>
                <c:pt idx="2">
                  <c:v>177.9451533487771</c:v>
                </c:pt>
                <c:pt idx="3">
                  <c:v>136.1950662308972</c:v>
                </c:pt>
                <c:pt idx="4">
                  <c:v>113.5936832505399</c:v>
                </c:pt>
                <c:pt idx="5">
                  <c:v>100.2424177901811</c:v>
                </c:pt>
                <c:pt idx="6">
                  <c:v>91.43757754267381</c:v>
                </c:pt>
                <c:pt idx="7">
                  <c:v>85.01566446191918</c:v>
                </c:pt>
                <c:pt idx="8">
                  <c:v>79.94772713457894</c:v>
                </c:pt>
                <c:pt idx="9">
                  <c:v>75.72051958966184</c:v>
                </c:pt>
                <c:pt idx="10">
                  <c:v>72.06463337345988</c:v>
                </c:pt>
                <c:pt idx="11">
                  <c:v>68.83049758900073</c:v>
                </c:pt>
                <c:pt idx="12">
                  <c:v>65.92959085377035</c:v>
                </c:pt>
                <c:pt idx="13">
                  <c:v>63.30562312912593</c:v>
                </c:pt>
                <c:pt idx="14">
                  <c:v>60.91999113601658</c:v>
                </c:pt>
                <c:pt idx="15">
                  <c:v>58.74423650904997</c:v>
                </c:pt>
                <c:pt idx="16">
                  <c:v>56.75602845845033</c:v>
                </c:pt>
                <c:pt idx="17">
                  <c:v>54.93696203049526</c:v>
                </c:pt>
                <c:pt idx="18">
                  <c:v>53.27131272563372</c:v>
                </c:pt>
                <c:pt idx="19">
                  <c:v>51.74530625647197</c:v>
                </c:pt>
                <c:pt idx="20">
                  <c:v>50.34667229153578</c:v>
                </c:pt>
                <c:pt idx="21">
                  <c:v>49.06435866225266</c:v>
                </c:pt>
                <c:pt idx="22">
                  <c:v>47.88833868981703</c:v>
                </c:pt>
                <c:pt idx="23">
                  <c:v>46.80947415132216</c:v>
                </c:pt>
                <c:pt idx="24">
                  <c:v>45.81941257262037</c:v>
                </c:pt>
                <c:pt idx="25">
                  <c:v>44.91050645522252</c:v>
                </c:pt>
                <c:pt idx="26">
                  <c:v>44.07574706230407</c:v>
                </c:pt>
                <c:pt idx="27">
                  <c:v>43.30870826912013</c:v>
                </c:pt>
                <c:pt idx="28">
                  <c:v>42.6034976711687</c:v>
                </c:pt>
                <c:pt idx="29">
                  <c:v>41.95471315388613</c:v>
                </c:pt>
                <c:pt idx="30">
                  <c:v>41.35740374531887</c:v>
                </c:pt>
                <c:pt idx="31">
                  <c:v>40.80703395846672</c:v>
                </c:pt>
                <c:pt idx="32">
                  <c:v>40.29945107481875</c:v>
                </c:pt>
                <c:pt idx="33">
                  <c:v>39.83085497879649</c:v>
                </c:pt>
                <c:pt idx="34">
                  <c:v>39.39777025649026</c:v>
                </c:pt>
                <c:pt idx="35">
                  <c:v>38.99702034081046</c:v>
                </c:pt>
                <c:pt idx="36">
                  <c:v>38.625703531179</c:v>
                </c:pt>
                <c:pt idx="37">
                  <c:v>38.28117074692774</c:v>
                </c:pt>
                <c:pt idx="38">
                  <c:v>37.96100489469219</c:v>
                </c:pt>
                <c:pt idx="39">
                  <c:v>37.66300174461896</c:v>
                </c:pt>
                <c:pt idx="40">
                  <c:v>37.38515222037286</c:v>
                </c:pt>
                <c:pt idx="41">
                  <c:v>37.1256260152355</c:v>
                </c:pt>
                <c:pt idx="42">
                  <c:v>36.88275645205292</c:v>
                </c:pt>
                <c:pt idx="43">
                  <c:v>36.65502650910131</c:v>
                </c:pt>
                <c:pt idx="44">
                  <c:v>36.44105593756002</c:v>
                </c:pt>
                <c:pt idx="45">
                  <c:v>36.23958939951077</c:v>
                </c:pt>
                <c:pt idx="46">
                  <c:v>36.04948555841713</c:v>
                </c:pt>
                <c:pt idx="47">
                  <c:v>35.86970705699203</c:v>
                </c:pt>
                <c:pt idx="48">
                  <c:v>35.699311320302</c:v>
                </c:pt>
                <c:pt idx="49">
                  <c:v>35.5374421249109</c:v>
                </c:pt>
                <c:pt idx="50">
                  <c:v>35.38332187784196</c:v>
                </c:pt>
                <c:pt idx="51">
                  <c:v>35.23624455212676</c:v>
                </c:pt>
                <c:pt idx="52">
                  <c:v>35.09556922869633</c:v>
                </c:pt>
                <c:pt idx="53">
                  <c:v>34.96071419733551</c:v>
                </c:pt>
                <c:pt idx="54">
                  <c:v>34.83115157234415</c:v>
                </c:pt>
                <c:pt idx="55">
                  <c:v>34.70640238140954</c:v>
                </c:pt>
                <c:pt idx="56">
                  <c:v>34.58603208897493</c:v>
                </c:pt>
                <c:pt idx="57">
                  <c:v>34.46964651807501</c:v>
                </c:pt>
                <c:pt idx="58">
                  <c:v>34.35688813718724</c:v>
                </c:pt>
                <c:pt idx="59">
                  <c:v>34.24743268111081</c:v>
                </c:pt>
                <c:pt idx="60">
                  <c:v>34.1409860772231</c:v>
                </c:pt>
                <c:pt idx="61">
                  <c:v>34.03728165067684</c:v>
                </c:pt>
                <c:pt idx="62">
                  <c:v>33.93607758418375</c:v>
                </c:pt>
                <c:pt idx="63">
                  <c:v>33.8371546099858</c:v>
                </c:pt>
                <c:pt idx="64">
                  <c:v>33.7403139134428</c:v>
                </c:pt>
                <c:pt idx="65">
                  <c:v>33.64537522936886</c:v>
                </c:pt>
                <c:pt idx="66">
                  <c:v>33.55217511383409</c:v>
                </c:pt>
                <c:pt idx="67">
                  <c:v>33.46056537561584</c:v>
                </c:pt>
                <c:pt idx="68">
                  <c:v>33.37041165284261</c:v>
                </c:pt>
                <c:pt idx="69">
                  <c:v>33.28159212162691</c:v>
                </c:pt>
                <c:pt idx="70">
                  <c:v>33.19399632463863</c:v>
                </c:pt>
                <c:pt idx="71">
                  <c:v>33.10752410863311</c:v>
                </c:pt>
                <c:pt idx="72">
                  <c:v>33.02208466092342</c:v>
                </c:pt>
                <c:pt idx="73">
                  <c:v>32.93759563568123</c:v>
                </c:pt>
                <c:pt idx="74">
                  <c:v>32.85398236176997</c:v>
                </c:pt>
                <c:pt idx="75">
                  <c:v>32.77117712456384</c:v>
                </c:pt>
                <c:pt idx="76">
                  <c:v>32.68911851489094</c:v>
                </c:pt>
                <c:pt idx="77">
                  <c:v>32.60775083886459</c:v>
                </c:pt>
                <c:pt idx="78">
                  <c:v>32.52702358293744</c:v>
                </c:pt>
                <c:pt idx="79">
                  <c:v>32.44689092903293</c:v>
                </c:pt>
                <c:pt idx="80">
                  <c:v>32.36731131508265</c:v>
                </c:pt>
                <c:pt idx="81">
                  <c:v>32.28824703672947</c:v>
                </c:pt>
                <c:pt idx="82">
                  <c:v>32.20966388634839</c:v>
                </c:pt>
                <c:pt idx="83">
                  <c:v>32.13153082589468</c:v>
                </c:pt>
                <c:pt idx="84">
                  <c:v>32.05381969041233</c:v>
                </c:pt>
                <c:pt idx="85">
                  <c:v>31.9765049193313</c:v>
                </c:pt>
                <c:pt idx="86">
                  <c:v>31.89956331294952</c:v>
                </c:pt>
                <c:pt idx="87">
                  <c:v>31.82297381173846</c:v>
                </c:pt>
                <c:pt idx="88">
                  <c:v>31.74671729633203</c:v>
                </c:pt>
                <c:pt idx="89">
                  <c:v>31.67077640625864</c:v>
                </c:pt>
                <c:pt idx="90">
                  <c:v>31.59513537565783</c:v>
                </c:pt>
                <c:pt idx="91">
                  <c:v>31.5197798843877</c:v>
                </c:pt>
                <c:pt idx="92">
                  <c:v>31.44469692307899</c:v>
                </c:pt>
                <c:pt idx="93">
                  <c:v>31.36987467082664</c:v>
                </c:pt>
                <c:pt idx="94">
                  <c:v>31.29530238433302</c:v>
                </c:pt>
                <c:pt idx="95">
                  <c:v>31.22097029742819</c:v>
                </c:pt>
                <c:pt idx="96">
                  <c:v>31.14686952999322</c:v>
                </c:pt>
                <c:pt idx="97">
                  <c:v>31.07299200540453</c:v>
                </c:pt>
                <c:pt idx="98">
                  <c:v>30.99933037569958</c:v>
                </c:pt>
                <c:pt idx="99">
                  <c:v>30.92587795373995</c:v>
                </c:pt>
                <c:pt idx="100">
                  <c:v>30.85262865171531</c:v>
                </c:pt>
                <c:pt idx="101">
                  <c:v>30.77957692539383</c:v>
                </c:pt>
                <c:pt idx="102">
                  <c:v>30.70671772358034</c:v>
                </c:pt>
                <c:pt idx="103">
                  <c:v>30.63404644229418</c:v>
                </c:pt>
                <c:pt idx="104">
                  <c:v>30.56155888322445</c:v>
                </c:pt>
                <c:pt idx="105">
                  <c:v>30.48925121606211</c:v>
                </c:pt>
                <c:pt idx="106">
                  <c:v>30.41711994434571</c:v>
                </c:pt>
                <c:pt idx="107">
                  <c:v>30.34516187449208</c:v>
                </c:pt>
                <c:pt idx="108">
                  <c:v>30.27337408771356</c:v>
                </c:pt>
                <c:pt idx="109">
                  <c:v>30.20175391455213</c:v>
                </c:pt>
                <c:pt idx="110">
                  <c:v>30.13029891178525</c:v>
                </c:pt>
                <c:pt idx="111">
                  <c:v>30.05900684148209</c:v>
                </c:pt>
                <c:pt idx="112">
                  <c:v>29.9878756520088</c:v>
                </c:pt>
                <c:pt idx="113">
                  <c:v>29.91690346080105</c:v>
                </c:pt>
                <c:pt idx="114">
                  <c:v>29.84608853873847</c:v>
                </c:pt>
                <c:pt idx="115">
                  <c:v>29.77542929597175</c:v>
                </c:pt>
                <c:pt idx="116">
                  <c:v>29.70492426906653</c:v>
                </c:pt>
                <c:pt idx="117">
                  <c:v>29.6345721093415</c:v>
                </c:pt>
                <c:pt idx="118">
                  <c:v>29.56437157228908</c:v>
                </c:pt>
                <c:pt idx="119">
                  <c:v>29.49432150797806</c:v>
                </c:pt>
                <c:pt idx="120">
                  <c:v>29.42442085234639</c:v>
                </c:pt>
                <c:pt idx="121">
                  <c:v>29.35466861930142</c:v>
                </c:pt>
                <c:pt idx="122">
                  <c:v>29.2850638935523</c:v>
                </c:pt>
                <c:pt idx="123">
                  <c:v>29.21560582410649</c:v>
                </c:pt>
                <c:pt idx="124">
                  <c:v>29.14629361836845</c:v>
                </c:pt>
                <c:pt idx="125">
                  <c:v>29.07712653678464</c:v>
                </c:pt>
                <c:pt idx="126">
                  <c:v>29.00810388798399</c:v>
                </c:pt>
                <c:pt idx="127">
                  <c:v>28.93922502436774</c:v>
                </c:pt>
                <c:pt idx="128">
                  <c:v>28.87048933810707</c:v>
                </c:pt>
                <c:pt idx="129">
                  <c:v>28.80189625751046</c:v>
                </c:pt>
                <c:pt idx="130">
                  <c:v>28.7334452437266</c:v>
                </c:pt>
                <c:pt idx="131">
                  <c:v>28.66513578775169</c:v>
                </c:pt>
                <c:pt idx="132">
                  <c:v>28.59696740771285</c:v>
                </c:pt>
                <c:pt idx="133">
                  <c:v>28.52893964640215</c:v>
                </c:pt>
                <c:pt idx="134">
                  <c:v>28.46105206903788</c:v>
                </c:pt>
                <c:pt idx="135">
                  <c:v>28.39330426123222</c:v>
                </c:pt>
                <c:pt idx="136">
                  <c:v>28.325695827146</c:v>
                </c:pt>
                <c:pt idx="137">
                  <c:v>28.25822638781334</c:v>
                </c:pt>
                <c:pt idx="138">
                  <c:v>28.19089557962049</c:v>
                </c:pt>
                <c:pt idx="139">
                  <c:v>28.1237030529245</c:v>
                </c:pt>
                <c:pt idx="140">
                  <c:v>28.05664847079892</c:v>
                </c:pt>
                <c:pt idx="141">
                  <c:v>27.98973150789464</c:v>
                </c:pt>
                <c:pt idx="142">
                  <c:v>27.92295184940543</c:v>
                </c:pt>
                <c:pt idx="143">
                  <c:v>27.85630919012836</c:v>
                </c:pt>
                <c:pt idx="144">
                  <c:v>27.78980323361041</c:v>
                </c:pt>
                <c:pt idx="145">
                  <c:v>27.72343369137332</c:v>
                </c:pt>
                <c:pt idx="146">
                  <c:v>27.65720028220942</c:v>
                </c:pt>
                <c:pt idx="147">
                  <c:v>27.59110273154199</c:v>
                </c:pt>
                <c:pt idx="148">
                  <c:v>27.52514077084415</c:v>
                </c:pt>
                <c:pt idx="149">
                  <c:v>27.45931413711082</c:v>
                </c:pt>
              </c:numCache>
            </c:numRef>
          </c:xVal>
          <c:yVal>
            <c:numRef>
              <c:f>'selected sequences'!$K$4:$K$153</c:f>
              <c:numCache>
                <c:formatCode>General</c:formatCode>
                <c:ptCount val="150"/>
                <c:pt idx="0">
                  <c:v>0.996920795378523</c:v>
                </c:pt>
                <c:pt idx="1">
                  <c:v>0.965784571605944</c:v>
                </c:pt>
                <c:pt idx="2">
                  <c:v>0.881328118297952</c:v>
                </c:pt>
                <c:pt idx="3">
                  <c:v>0.785045639363653</c:v>
                </c:pt>
                <c:pt idx="4">
                  <c:v>0.71322369358568</c:v>
                </c:pt>
                <c:pt idx="5">
                  <c:v>0.664657863229332</c:v>
                </c:pt>
                <c:pt idx="6">
                  <c:v>0.630517799458958</c:v>
                </c:pt>
                <c:pt idx="7">
                  <c:v>0.604742738909456</c:v>
                </c:pt>
                <c:pt idx="8">
                  <c:v>0.583974645831165</c:v>
                </c:pt>
                <c:pt idx="9">
                  <c:v>0.566417373217706</c:v>
                </c:pt>
                <c:pt idx="10">
                  <c:v>0.551095703408915</c:v>
                </c:pt>
                <c:pt idx="11">
                  <c:v>0.537459294006109</c:v>
                </c:pt>
                <c:pt idx="12">
                  <c:v>0.525179443512186</c:v>
                </c:pt>
                <c:pt idx="13">
                  <c:v>0.51404520232896</c:v>
                </c:pt>
                <c:pt idx="14">
                  <c:v>0.503909882630362</c:v>
                </c:pt>
                <c:pt idx="15">
                  <c:v>0.494663207842714</c:v>
                </c:pt>
                <c:pt idx="16">
                  <c:v>0.486216613996582</c:v>
                </c:pt>
                <c:pt idx="17">
                  <c:v>0.478495363107911</c:v>
                </c:pt>
                <c:pt idx="18">
                  <c:v>0.471434219806516</c:v>
                </c:pt>
                <c:pt idx="19">
                  <c:v>0.464975010059156</c:v>
                </c:pt>
                <c:pt idx="20">
                  <c:v>0.459065183877968</c:v>
                </c:pt>
                <c:pt idx="21">
                  <c:v>0.45365691944767</c:v>
                </c:pt>
                <c:pt idx="22">
                  <c:v>0.44870652319541</c:v>
                </c:pt>
                <c:pt idx="23">
                  <c:v>0.444173994728857</c:v>
                </c:pt>
                <c:pt idx="24">
                  <c:v>0.440022686309182</c:v>
                </c:pt>
                <c:pt idx="25">
                  <c:v>0.436219018970588</c:v>
                </c:pt>
                <c:pt idx="26">
                  <c:v>0.432732234801543</c:v>
                </c:pt>
                <c:pt idx="27">
                  <c:v>0.429534174256102</c:v>
                </c:pt>
                <c:pt idx="28">
                  <c:v>0.426599072386317</c:v>
                </c:pt>
                <c:pt idx="29">
                  <c:v>0.423903370572237</c:v>
                </c:pt>
                <c:pt idx="30">
                  <c:v>0.421425541749646</c:v>
                </c:pt>
                <c:pt idx="31">
                  <c:v>0.419145927880007</c:v>
                </c:pt>
                <c:pt idx="32">
                  <c:v>0.417046588788257</c:v>
                </c:pt>
                <c:pt idx="33">
                  <c:v>0.415111161684096</c:v>
                </c:pt>
                <c:pt idx="34">
                  <c:v>0.413324730773875</c:v>
                </c:pt>
                <c:pt idx="35">
                  <c:v>0.411673706413203</c:v>
                </c:pt>
                <c:pt idx="36">
                  <c:v>0.410145713271051</c:v>
                </c:pt>
                <c:pt idx="37">
                  <c:v>0.408729486988194</c:v>
                </c:pt>
                <c:pt idx="38">
                  <c:v>0.40741477882277</c:v>
                </c:pt>
                <c:pt idx="39">
                  <c:v>0.406192267786708</c:v>
                </c:pt>
                <c:pt idx="40">
                  <c:v>0.405053479789828</c:v>
                </c:pt>
                <c:pt idx="41">
                  <c:v>0.403990713323743</c:v>
                </c:pt>
                <c:pt idx="42">
                  <c:v>0.402996971235073</c:v>
                </c:pt>
                <c:pt idx="43">
                  <c:v>0.402065898156484</c:v>
                </c:pt>
                <c:pt idx="44">
                  <c:v>0.401191723184252</c:v>
                </c:pt>
                <c:pt idx="45">
                  <c:v>0.400369207411995</c:v>
                </c:pt>
                <c:pt idx="46">
                  <c:v>0.399593595951555</c:v>
                </c:pt>
                <c:pt idx="47">
                  <c:v>0.398860574093441</c:v>
                </c:pt>
                <c:pt idx="48">
                  <c:v>0.398166227280461</c:v>
                </c:pt>
                <c:pt idx="49">
                  <c:v>0.397507004589043</c:v>
                </c:pt>
                <c:pt idx="50">
                  <c:v>0.396879685433027</c:v>
                </c:pt>
                <c:pt idx="51">
                  <c:v>0.396281349224317</c:v>
                </c:pt>
                <c:pt idx="52">
                  <c:v>0.395709347743654</c:v>
                </c:pt>
                <c:pt idx="53">
                  <c:v>0.395161279992711</c:v>
                </c:pt>
                <c:pt idx="54">
                  <c:v>0.394634969315868</c:v>
                </c:pt>
                <c:pt idx="55">
                  <c:v>0.394128442596155</c:v>
                </c:pt>
                <c:pt idx="56">
                  <c:v>0.393639911345147</c:v>
                </c:pt>
                <c:pt idx="57">
                  <c:v>0.393167754520879</c:v>
                </c:pt>
                <c:pt idx="58">
                  <c:v>0.392710502921284</c:v>
                </c:pt>
                <c:pt idx="59">
                  <c:v>0.392266825013174</c:v>
                </c:pt>
                <c:pt idx="60">
                  <c:v>0.391835514068383</c:v>
                </c:pt>
                <c:pt idx="61">
                  <c:v>0.39141547648958</c:v>
                </c:pt>
                <c:pt idx="62">
                  <c:v>0.391005721218201</c:v>
                </c:pt>
                <c:pt idx="63">
                  <c:v>0.390605350126263</c:v>
                </c:pt>
                <c:pt idx="64">
                  <c:v>0.390213549302325</c:v>
                </c:pt>
                <c:pt idx="65">
                  <c:v>0.389829581149757</c:v>
                </c:pt>
                <c:pt idx="66">
                  <c:v>0.38945277722269</c:v>
                </c:pt>
                <c:pt idx="67">
                  <c:v>0.389082531731668</c:v>
                </c:pt>
                <c:pt idx="68">
                  <c:v>0.388718295657116</c:v>
                </c:pt>
                <c:pt idx="69">
                  <c:v>0.388359571414306</c:v>
                </c:pt>
                <c:pt idx="70">
                  <c:v>0.388005908018603</c:v>
                </c:pt>
                <c:pt idx="71">
                  <c:v>0.387656896704445</c:v>
                </c:pt>
                <c:pt idx="72">
                  <c:v>0.38731216695574</c:v>
                </c:pt>
                <c:pt idx="73">
                  <c:v>0.38697138290928</c:v>
                </c:pt>
                <c:pt idx="74">
                  <c:v>0.386634240096274</c:v>
                </c:pt>
                <c:pt idx="75">
                  <c:v>0.386300462490343</c:v>
                </c:pt>
                <c:pt idx="76">
                  <c:v>0.385969799833245</c:v>
                </c:pt>
                <c:pt idx="77">
                  <c:v>0.385642025212274</c:v>
                </c:pt>
                <c:pt idx="78">
                  <c:v>0.385316932865691</c:v>
                </c:pt>
                <c:pt idx="79">
                  <c:v>0.384994336194749</c:v>
                </c:pt>
                <c:pt idx="80">
                  <c:v>0.384674065962888</c:v>
                </c:pt>
                <c:pt idx="81">
                  <c:v>0.38435596866449</c:v>
                </c:pt>
                <c:pt idx="82">
                  <c:v>0.384039905047214</c:v>
                </c:pt>
                <c:pt idx="83">
                  <c:v>0.383725748773465</c:v>
                </c:pt>
                <c:pt idx="84">
                  <c:v>0.383413385207879</c:v>
                </c:pt>
                <c:pt idx="85">
                  <c:v>0.383102710318943</c:v>
                </c:pt>
                <c:pt idx="86">
                  <c:v>0.382793629684008</c:v>
                </c:pt>
                <c:pt idx="87">
                  <c:v>0.382486057587936</c:v>
                </c:pt>
                <c:pt idx="88">
                  <c:v>0.382179916206556</c:v>
                </c:pt>
                <c:pt idx="89">
                  <c:v>0.381875134866941</c:v>
                </c:pt>
                <c:pt idx="90">
                  <c:v>0.38157164937725</c:v>
                </c:pt>
                <c:pt idx="91">
                  <c:v>0.381269401419592</c:v>
                </c:pt>
                <c:pt idx="92">
                  <c:v>0.38096833799996</c:v>
                </c:pt>
                <c:pt idx="93">
                  <c:v>0.380668410949867</c:v>
                </c:pt>
                <c:pt idx="94">
                  <c:v>0.380369576474796</c:v>
                </c:pt>
                <c:pt idx="95">
                  <c:v>0.38007179474507</c:v>
                </c:pt>
                <c:pt idx="96">
                  <c:v>0.379775029525132</c:v>
                </c:pt>
                <c:pt idx="97">
                  <c:v>0.379479247837635</c:v>
                </c:pt>
                <c:pt idx="98">
                  <c:v>0.379184419659034</c:v>
                </c:pt>
                <c:pt idx="99">
                  <c:v>0.378890517643751</c:v>
                </c:pt>
                <c:pt idx="100">
                  <c:v>0.378597516874196</c:v>
                </c:pt>
                <c:pt idx="101">
                  <c:v>0.378305394634225</c:v>
                </c:pt>
                <c:pt idx="102">
                  <c:v>0.378014130203823</c:v>
                </c:pt>
                <c:pt idx="103">
                  <c:v>0.377723704673023</c:v>
                </c:pt>
                <c:pt idx="104">
                  <c:v>0.377434100773249</c:v>
                </c:pt>
                <c:pt idx="105">
                  <c:v>0.377145302724444</c:v>
                </c:pt>
                <c:pt idx="106">
                  <c:v>0.376857296096507</c:v>
                </c:pt>
                <c:pt idx="107">
                  <c:v>0.376570067683682</c:v>
                </c:pt>
                <c:pt idx="108">
                  <c:v>0.376283605390696</c:v>
                </c:pt>
                <c:pt idx="109">
                  <c:v>0.375997898129547</c:v>
                </c:pt>
                <c:pt idx="110">
                  <c:v>0.375712935725915</c:v>
                </c:pt>
                <c:pt idx="111">
                  <c:v>0.375428708834335</c:v>
                </c:pt>
                <c:pt idx="112">
                  <c:v>0.375145208861272</c:v>
                </c:pt>
                <c:pt idx="113">
                  <c:v>0.374862427895386</c:v>
                </c:pt>
                <c:pt idx="114">
                  <c:v>0.374580358644293</c:v>
                </c:pt>
                <c:pt idx="115">
                  <c:v>0.374298994377228</c:v>
                </c:pt>
                <c:pt idx="116">
                  <c:v>0.374018328873053</c:v>
                </c:pt>
                <c:pt idx="117">
                  <c:v>0.373738356373104</c:v>
                </c:pt>
                <c:pt idx="118">
                  <c:v>0.373459071538432</c:v>
                </c:pt>
                <c:pt idx="119">
                  <c:v>0.373180469411028</c:v>
                </c:pt>
                <c:pt idx="120">
                  <c:v>0.372902545378648</c:v>
                </c:pt>
                <c:pt idx="121">
                  <c:v>0.37262529514292</c:v>
                </c:pt>
                <c:pt idx="122">
                  <c:v>0.372348714690409</c:v>
                </c:pt>
                <c:pt idx="123">
                  <c:v>0.372072800266375</c:v>
                </c:pt>
                <c:pt idx="124">
                  <c:v>0.371797548350965</c:v>
                </c:pt>
                <c:pt idx="125">
                  <c:v>0.371522955637625</c:v>
                </c:pt>
                <c:pt idx="126">
                  <c:v>0.371249019013504</c:v>
                </c:pt>
                <c:pt idx="127">
                  <c:v>0.370975735541687</c:v>
                </c:pt>
                <c:pt idx="128">
                  <c:v>0.370703102445068</c:v>
                </c:pt>
                <c:pt idx="129">
                  <c:v>0.370431117091727</c:v>
                </c:pt>
                <c:pt idx="130">
                  <c:v>0.370159776981652</c:v>
                </c:pt>
                <c:pt idx="131">
                  <c:v>0.369889079734699</c:v>
                </c:pt>
                <c:pt idx="132">
                  <c:v>0.369619023079667</c:v>
                </c:pt>
                <c:pt idx="133">
                  <c:v>0.369349604844379</c:v>
                </c:pt>
                <c:pt idx="134">
                  <c:v>0.369080822946682</c:v>
                </c:pt>
                <c:pt idx="135">
                  <c:v>0.368812675386289</c:v>
                </c:pt>
                <c:pt idx="136">
                  <c:v>0.368545160237359</c:v>
                </c:pt>
                <c:pt idx="137">
                  <c:v>0.368278275641779</c:v>
                </c:pt>
                <c:pt idx="138">
                  <c:v>0.368012019803056</c:v>
                </c:pt>
                <c:pt idx="139">
                  <c:v>0.367746390980775</c:v>
                </c:pt>
                <c:pt idx="140">
                  <c:v>0.367481387485575</c:v>
                </c:pt>
                <c:pt idx="141">
                  <c:v>0.367217007674581</c:v>
                </c:pt>
                <c:pt idx="142">
                  <c:v>0.36695324994726</c:v>
                </c:pt>
                <c:pt idx="143">
                  <c:v>0.366690112741662</c:v>
                </c:pt>
                <c:pt idx="144">
                  <c:v>0.366427594531003</c:v>
                </c:pt>
                <c:pt idx="145">
                  <c:v>0.366165693820568</c:v>
                </c:pt>
                <c:pt idx="146">
                  <c:v>0.365904409144891</c:v>
                </c:pt>
                <c:pt idx="147">
                  <c:v>0.365643739065208</c:v>
                </c:pt>
                <c:pt idx="148">
                  <c:v>0.36538368216713</c:v>
                </c:pt>
                <c:pt idx="149">
                  <c:v>0.365124237058541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4334984"/>
        <c:axId val="-2134578424"/>
      </c:scatterChart>
      <c:valAx>
        <c:axId val="-2134334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Vulnerable stock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4578424"/>
        <c:crosses val="autoZero"/>
        <c:crossBetween val="midCat"/>
      </c:valAx>
      <c:valAx>
        <c:axId val="-2134578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Prop of max effort realized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4334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value by sequence code (days open-interval between openings)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'selected sequences'!$B$157:$N$157</c:f>
              <c:strCache>
                <c:ptCount val="13"/>
                <c:pt idx="0">
                  <c:v>1-month (1)</c:v>
                </c:pt>
                <c:pt idx="1">
                  <c:v>1-week (2)</c:v>
                </c:pt>
                <c:pt idx="2">
                  <c:v>1-biweekly (3)</c:v>
                </c:pt>
                <c:pt idx="3">
                  <c:v>2-month (4)</c:v>
                </c:pt>
                <c:pt idx="4">
                  <c:v>2-weekly (5)</c:v>
                </c:pt>
                <c:pt idx="5">
                  <c:v>2-biweekly (6)</c:v>
                </c:pt>
                <c:pt idx="6">
                  <c:v>3-month (7)</c:v>
                </c:pt>
                <c:pt idx="7">
                  <c:v>3-weekly (8)</c:v>
                </c:pt>
                <c:pt idx="8">
                  <c:v>3-biweekly (9)</c:v>
                </c:pt>
                <c:pt idx="9">
                  <c:v>4-month (10)</c:v>
                </c:pt>
                <c:pt idx="10">
                  <c:v>4-weekly (11)</c:v>
                </c:pt>
                <c:pt idx="11">
                  <c:v>4-biweekly (12)</c:v>
                </c:pt>
                <c:pt idx="12">
                  <c:v>all open (13)</c:v>
                </c:pt>
              </c:strCache>
            </c:strRef>
          </c:cat>
          <c:val>
            <c:numRef>
              <c:f>'selected sequences'!$B$190:$N$190</c:f>
              <c:numCache>
                <c:formatCode>General</c:formatCode>
                <c:ptCount val="13"/>
                <c:pt idx="0">
                  <c:v>273.8591521884666</c:v>
                </c:pt>
                <c:pt idx="1">
                  <c:v>341.8491008266676</c:v>
                </c:pt>
                <c:pt idx="2">
                  <c:v>343.1445013433994</c:v>
                </c:pt>
                <c:pt idx="3">
                  <c:v>308.4476515274204</c:v>
                </c:pt>
                <c:pt idx="4">
                  <c:v>312.4823849949535</c:v>
                </c:pt>
                <c:pt idx="5">
                  <c:v>330.639789927717</c:v>
                </c:pt>
                <c:pt idx="6">
                  <c:v>310.847830079642</c:v>
                </c:pt>
                <c:pt idx="7">
                  <c:v>292.6270419501327</c:v>
                </c:pt>
                <c:pt idx="8">
                  <c:v>317.0598844986335</c:v>
                </c:pt>
                <c:pt idx="9">
                  <c:v>307.9199543850047</c:v>
                </c:pt>
                <c:pt idx="10">
                  <c:v>278.2745784076585</c:v>
                </c:pt>
                <c:pt idx="11">
                  <c:v>305.5182351171676</c:v>
                </c:pt>
                <c:pt idx="12">
                  <c:v>253.1281320936337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8805560"/>
        <c:axId val="2058803560"/>
      </c:barChart>
      <c:catAx>
        <c:axId val="2058805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8803560"/>
        <c:crosses val="autoZero"/>
        <c:auto val="1"/>
        <c:lblAlgn val="ctr"/>
        <c:lblOffset val="100"/>
        <c:tickLblSkip val="1"/>
        <c:noMultiLvlLbl val="0"/>
      </c:catAx>
      <c:valAx>
        <c:axId val="2058803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8805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4" Type="http://schemas.openxmlformats.org/officeDocument/2006/relationships/chart" Target="../charts/chart8.xml"/><Relationship Id="rId5" Type="http://schemas.openxmlformats.org/officeDocument/2006/relationships/chart" Target="../charts/chart9.xml"/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4" Type="http://schemas.openxmlformats.org/officeDocument/2006/relationships/chart" Target="../charts/chart13.xml"/><Relationship Id="rId5" Type="http://schemas.openxmlformats.org/officeDocument/2006/relationships/chart" Target="../charts/chart14.xml"/><Relationship Id="rId1" Type="http://schemas.openxmlformats.org/officeDocument/2006/relationships/chart" Target="../charts/chart10.xml"/><Relationship Id="rId2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137160</xdr:colOff>
      <xdr:row>6</xdr:row>
      <xdr:rowOff>41910</xdr:rowOff>
    </xdr:from>
    <xdr:to>
      <xdr:col>19</xdr:col>
      <xdr:colOff>441960</xdr:colOff>
      <xdr:row>21</xdr:row>
      <xdr:rowOff>41910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106680</xdr:colOff>
      <xdr:row>4</xdr:row>
      <xdr:rowOff>144780</xdr:rowOff>
    </xdr:from>
    <xdr:to>
      <xdr:col>28</xdr:col>
      <xdr:colOff>411480</xdr:colOff>
      <xdr:row>19</xdr:row>
      <xdr:rowOff>144780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0</xdr:colOff>
      <xdr:row>21</xdr:row>
      <xdr:rowOff>0</xdr:rowOff>
    </xdr:from>
    <xdr:to>
      <xdr:col>28</xdr:col>
      <xdr:colOff>304800</xdr:colOff>
      <xdr:row>36</xdr:row>
      <xdr:rowOff>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25</xdr:row>
      <xdr:rowOff>45720</xdr:rowOff>
    </xdr:from>
    <xdr:to>
      <xdr:col>7</xdr:col>
      <xdr:colOff>304800</xdr:colOff>
      <xdr:row>40</xdr:row>
      <xdr:rowOff>45720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137160</xdr:colOff>
      <xdr:row>6</xdr:row>
      <xdr:rowOff>41910</xdr:rowOff>
    </xdr:from>
    <xdr:to>
      <xdr:col>19</xdr:col>
      <xdr:colOff>441960</xdr:colOff>
      <xdr:row>21</xdr:row>
      <xdr:rowOff>41910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106680</xdr:colOff>
      <xdr:row>4</xdr:row>
      <xdr:rowOff>144780</xdr:rowOff>
    </xdr:from>
    <xdr:to>
      <xdr:col>28</xdr:col>
      <xdr:colOff>411480</xdr:colOff>
      <xdr:row>19</xdr:row>
      <xdr:rowOff>144780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0</xdr:colOff>
      <xdr:row>21</xdr:row>
      <xdr:rowOff>0</xdr:rowOff>
    </xdr:from>
    <xdr:to>
      <xdr:col>28</xdr:col>
      <xdr:colOff>304800</xdr:colOff>
      <xdr:row>36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24</xdr:row>
      <xdr:rowOff>167640</xdr:rowOff>
    </xdr:from>
    <xdr:to>
      <xdr:col>7</xdr:col>
      <xdr:colOff>304800</xdr:colOff>
      <xdr:row>39</xdr:row>
      <xdr:rowOff>167640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312420</xdr:colOff>
      <xdr:row>3</xdr:row>
      <xdr:rowOff>160020</xdr:rowOff>
    </xdr:from>
    <xdr:to>
      <xdr:col>11</xdr:col>
      <xdr:colOff>7620</xdr:colOff>
      <xdr:row>20</xdr:row>
      <xdr:rowOff>152400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22860</xdr:colOff>
      <xdr:row>5</xdr:row>
      <xdr:rowOff>19050</xdr:rowOff>
    </xdr:from>
    <xdr:to>
      <xdr:col>20</xdr:col>
      <xdr:colOff>327660</xdr:colOff>
      <xdr:row>20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106680</xdr:colOff>
      <xdr:row>4</xdr:row>
      <xdr:rowOff>144780</xdr:rowOff>
    </xdr:from>
    <xdr:to>
      <xdr:col>28</xdr:col>
      <xdr:colOff>411480</xdr:colOff>
      <xdr:row>19</xdr:row>
      <xdr:rowOff>144780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0</xdr:colOff>
      <xdr:row>21</xdr:row>
      <xdr:rowOff>0</xdr:rowOff>
    </xdr:from>
    <xdr:to>
      <xdr:col>28</xdr:col>
      <xdr:colOff>304800</xdr:colOff>
      <xdr:row>36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24</xdr:row>
      <xdr:rowOff>167640</xdr:rowOff>
    </xdr:from>
    <xdr:to>
      <xdr:col>7</xdr:col>
      <xdr:colOff>304800</xdr:colOff>
      <xdr:row>39</xdr:row>
      <xdr:rowOff>167640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60960</xdr:colOff>
      <xdr:row>4</xdr:row>
      <xdr:rowOff>22860</xdr:rowOff>
    </xdr:from>
    <xdr:to>
      <xdr:col>12</xdr:col>
      <xdr:colOff>365760</xdr:colOff>
      <xdr:row>21</xdr:row>
      <xdr:rowOff>15240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274320</xdr:colOff>
      <xdr:row>5</xdr:row>
      <xdr:rowOff>99060</xdr:rowOff>
    </xdr:from>
    <xdr:to>
      <xdr:col>13</xdr:col>
      <xdr:colOff>579120</xdr:colOff>
      <xdr:row>20</xdr:row>
      <xdr:rowOff>99060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53"/>
  <sheetViews>
    <sheetView topLeftCell="A36" workbookViewId="0">
      <selection activeCell="B59" sqref="B59"/>
    </sheetView>
  </sheetViews>
  <sheetFormatPr baseColWidth="10" defaultColWidth="8.83203125" defaultRowHeight="14" x14ac:dyDescent="0"/>
  <cols>
    <col min="1" max="1" width="12.33203125" bestFit="1" customWidth="1"/>
  </cols>
  <sheetData>
    <row r="1" spans="1:20">
      <c r="A1" t="s">
        <v>20</v>
      </c>
    </row>
    <row r="3" spans="1:20">
      <c r="A3" t="s">
        <v>0</v>
      </c>
      <c r="B3">
        <f>0.5/365</f>
        <v>1.3698630136986301E-3</v>
      </c>
      <c r="E3" t="s">
        <v>2</v>
      </c>
      <c r="F3" t="s">
        <v>18</v>
      </c>
      <c r="G3" t="s">
        <v>16</v>
      </c>
      <c r="H3" t="s">
        <v>17</v>
      </c>
      <c r="I3" t="s">
        <v>26</v>
      </c>
      <c r="J3" t="s">
        <v>27</v>
      </c>
      <c r="K3" t="s">
        <v>31</v>
      </c>
      <c r="L3" t="s">
        <v>6</v>
      </c>
      <c r="M3" t="s">
        <v>7</v>
      </c>
      <c r="N3" t="s">
        <v>9</v>
      </c>
      <c r="O3" t="s">
        <v>10</v>
      </c>
      <c r="P3" t="s">
        <v>11</v>
      </c>
      <c r="Q3" t="s">
        <v>15</v>
      </c>
      <c r="R3" t="s">
        <v>21</v>
      </c>
      <c r="S3" t="s">
        <v>19</v>
      </c>
      <c r="T3" t="s">
        <v>24</v>
      </c>
    </row>
    <row r="4" spans="1:20">
      <c r="A4" t="s">
        <v>1</v>
      </c>
      <c r="B4">
        <v>0.05</v>
      </c>
      <c r="E4">
        <v>1</v>
      </c>
      <c r="F4">
        <f>vone/(vone+vtwo)*No</f>
        <v>400</v>
      </c>
      <c r="G4">
        <f>No-F4</f>
        <v>600</v>
      </c>
      <c r="H4">
        <v>0</v>
      </c>
      <c r="I4" s="2">
        <v>0.11</v>
      </c>
      <c r="J4" s="2">
        <f>weekend</f>
        <v>10</v>
      </c>
      <c r="K4" s="2">
        <f t="shared" ref="K4:K35" si="0">1/(1+EXP(-1.7*(q*F4-cpuehalf)/sdcpue))</f>
        <v>1</v>
      </c>
      <c r="L4">
        <f>IF(I4&gt;0.1,J4,0)*K4</f>
        <v>10</v>
      </c>
      <c r="M4">
        <f t="shared" ref="M4:M35" si="1">F4*(1-EXP(-q*L4))</f>
        <v>157.38773611494662</v>
      </c>
      <c r="N4">
        <f t="shared" ref="N4:N35" si="2">Surv*(F4-M4)</f>
        <v>242.28014584813067</v>
      </c>
      <c r="O4">
        <f t="shared" ref="O4:O35" si="3">G4*Surv</f>
        <v>599.17864489221358</v>
      </c>
      <c r="P4">
        <f t="shared" ref="P4:P35" si="4">(H4+M4*RelSurv)*Surv</f>
        <v>157.17228408001171</v>
      </c>
      <c r="Q4">
        <f>SUM(F4:H4)</f>
        <v>1000</v>
      </c>
      <c r="R4">
        <v>0</v>
      </c>
      <c r="S4">
        <f>IF(L4&gt;0,M4/L4,0)</f>
        <v>15.738773611494661</v>
      </c>
      <c r="T4">
        <f t="shared" ref="T4:T35" si="5">L4*(S4/cpuebase)^valpower</f>
        <v>311.89086324734382</v>
      </c>
    </row>
    <row r="5" spans="1:20">
      <c r="A5" t="s">
        <v>3</v>
      </c>
      <c r="B5">
        <f>2/365</f>
        <v>5.4794520547945206E-3</v>
      </c>
      <c r="E5">
        <v>2</v>
      </c>
      <c r="F5">
        <f t="shared" ref="F5:F36" si="6">N4-vtwo*N4+vone*O4+Recov*P4*PvulRecov</f>
        <v>259.28920124857029</v>
      </c>
      <c r="G5">
        <f t="shared" ref="G5:G36" si="7">O4-vone*O4+vtwo*N4+P4*Recov*(1-PvulRecov)</f>
        <v>613.60404630777623</v>
      </c>
      <c r="H5">
        <f t="shared" ref="H5:H36" si="8">P4*(1-Recov)</f>
        <v>125.73782726400937</v>
      </c>
      <c r="I5" s="1">
        <v>0.08</v>
      </c>
      <c r="J5" s="1">
        <f>weekend</f>
        <v>10</v>
      </c>
      <c r="K5" s="2">
        <f t="shared" si="0"/>
        <v>0.999999999999998</v>
      </c>
      <c r="L5">
        <f t="shared" ref="L5:L68" si="9">IF(I5&gt;0.1,J5,0)*K5</f>
        <v>0</v>
      </c>
      <c r="M5">
        <f t="shared" si="1"/>
        <v>0</v>
      </c>
      <c r="N5">
        <f t="shared" si="2"/>
        <v>258.93425373217133</v>
      </c>
      <c r="O5">
        <f t="shared" si="3"/>
        <v>612.76406827845403</v>
      </c>
      <c r="P5">
        <f t="shared" si="4"/>
        <v>125.56570158623393</v>
      </c>
      <c r="Q5">
        <f>SUM(F5:H5)</f>
        <v>998.63107482035593</v>
      </c>
      <c r="R5">
        <f>R4+L4</f>
        <v>10</v>
      </c>
      <c r="S5">
        <f t="shared" ref="S5:S68" si="10">IF(L5&gt;0,M5/L5,0)</f>
        <v>0</v>
      </c>
      <c r="T5">
        <f t="shared" si="5"/>
        <v>0</v>
      </c>
    </row>
    <row r="6" spans="1:20">
      <c r="A6" t="s">
        <v>4</v>
      </c>
      <c r="B6">
        <f>3/365</f>
        <v>8.21917808219178E-3</v>
      </c>
      <c r="E6">
        <v>3</v>
      </c>
      <c r="F6">
        <f t="shared" si="6"/>
        <v>272.72020848082326</v>
      </c>
      <c r="G6">
        <f t="shared" si="7"/>
        <v>624.09125384704885</v>
      </c>
      <c r="H6">
        <f t="shared" si="8"/>
        <v>100.45256126898715</v>
      </c>
      <c r="I6" s="1">
        <v>0.08</v>
      </c>
      <c r="J6" s="1">
        <f>weekday</f>
        <v>10</v>
      </c>
      <c r="K6" s="2">
        <f t="shared" si="0"/>
        <v>0.99999999999999978</v>
      </c>
      <c r="L6">
        <f t="shared" si="9"/>
        <v>0</v>
      </c>
      <c r="M6">
        <f t="shared" si="1"/>
        <v>0</v>
      </c>
      <c r="N6">
        <f t="shared" si="2"/>
        <v>272.34687492043611</v>
      </c>
      <c r="O6">
        <f t="shared" si="3"/>
        <v>623.23691961526197</v>
      </c>
      <c r="P6">
        <f t="shared" si="4"/>
        <v>100.3150492285063</v>
      </c>
      <c r="Q6">
        <f t="shared" ref="Q6:Q69" si="11">SUM(F6:H6)</f>
        <v>997.26402359685926</v>
      </c>
      <c r="R6">
        <f t="shared" ref="R6:R69" si="12">R5+L5</f>
        <v>10</v>
      </c>
      <c r="S6">
        <f t="shared" si="10"/>
        <v>0</v>
      </c>
      <c r="T6">
        <f t="shared" si="5"/>
        <v>0</v>
      </c>
    </row>
    <row r="7" spans="1:20">
      <c r="A7" t="s">
        <v>5</v>
      </c>
      <c r="B7">
        <v>1000</v>
      </c>
      <c r="E7">
        <v>4</v>
      </c>
      <c r="F7">
        <f t="shared" si="6"/>
        <v>283.55490919799689</v>
      </c>
      <c r="G7">
        <f t="shared" si="7"/>
        <v>632.09189518340247</v>
      </c>
      <c r="H7">
        <f t="shared" si="8"/>
        <v>80.252039382805037</v>
      </c>
      <c r="I7" s="1">
        <v>0.08</v>
      </c>
      <c r="J7" s="1">
        <f>weekday</f>
        <v>10</v>
      </c>
      <c r="K7" s="2">
        <f t="shared" si="0"/>
        <v>1</v>
      </c>
      <c r="L7">
        <f t="shared" si="9"/>
        <v>0</v>
      </c>
      <c r="M7">
        <f t="shared" si="1"/>
        <v>0</v>
      </c>
      <c r="N7">
        <f t="shared" si="2"/>
        <v>283.16674374298407</v>
      </c>
      <c r="O7">
        <f t="shared" si="3"/>
        <v>631.22660867223703</v>
      </c>
      <c r="P7">
        <f t="shared" si="4"/>
        <v>80.142180345376133</v>
      </c>
      <c r="Q7">
        <f t="shared" si="11"/>
        <v>995.89884376420434</v>
      </c>
      <c r="R7">
        <f t="shared" si="12"/>
        <v>10</v>
      </c>
      <c r="S7">
        <f t="shared" si="10"/>
        <v>0</v>
      </c>
      <c r="T7">
        <f t="shared" si="5"/>
        <v>0</v>
      </c>
    </row>
    <row r="8" spans="1:20">
      <c r="A8" t="s">
        <v>12</v>
      </c>
      <c r="B8">
        <v>1</v>
      </c>
      <c r="E8">
        <v>5</v>
      </c>
      <c r="F8">
        <f t="shared" si="6"/>
        <v>292.31233982167379</v>
      </c>
      <c r="G8">
        <f t="shared" si="7"/>
        <v>638.10944866262253</v>
      </c>
      <c r="H8">
        <f t="shared" si="8"/>
        <v>64.113744276300906</v>
      </c>
      <c r="I8" s="1">
        <v>0.08</v>
      </c>
      <c r="J8" s="1">
        <f>weekday</f>
        <v>10</v>
      </c>
      <c r="K8" s="2">
        <f t="shared" si="0"/>
        <v>1</v>
      </c>
      <c r="L8">
        <f t="shared" si="9"/>
        <v>0</v>
      </c>
      <c r="M8">
        <f t="shared" si="1"/>
        <v>0</v>
      </c>
      <c r="N8">
        <f t="shared" si="2"/>
        <v>291.91218609937124</v>
      </c>
      <c r="O8">
        <f t="shared" si="3"/>
        <v>637.23592457097948</v>
      </c>
      <c r="P8">
        <f t="shared" si="4"/>
        <v>64.025977357399825</v>
      </c>
      <c r="Q8">
        <f t="shared" si="11"/>
        <v>994.53553276059711</v>
      </c>
      <c r="R8">
        <f t="shared" si="12"/>
        <v>10</v>
      </c>
      <c r="S8">
        <f t="shared" si="10"/>
        <v>0</v>
      </c>
      <c r="T8">
        <f t="shared" si="5"/>
        <v>0</v>
      </c>
    </row>
    <row r="9" spans="1:20">
      <c r="A9" t="s">
        <v>13</v>
      </c>
      <c r="B9">
        <v>0.2</v>
      </c>
      <c r="E9">
        <v>6</v>
      </c>
      <c r="F9">
        <f t="shared" si="6"/>
        <v>299.40720928947786</v>
      </c>
      <c r="G9">
        <f t="shared" si="7"/>
        <v>642.54609685235266</v>
      </c>
      <c r="H9">
        <f t="shared" si="8"/>
        <v>51.220781885919862</v>
      </c>
      <c r="I9" s="1">
        <v>0.08</v>
      </c>
      <c r="J9" s="1">
        <f>weekday</f>
        <v>10</v>
      </c>
      <c r="K9" s="2">
        <f t="shared" si="0"/>
        <v>1</v>
      </c>
      <c r="L9">
        <f t="shared" si="9"/>
        <v>0</v>
      </c>
      <c r="M9">
        <f t="shared" si="1"/>
        <v>0</v>
      </c>
      <c r="N9">
        <f t="shared" si="2"/>
        <v>298.99734322171452</v>
      </c>
      <c r="O9">
        <f t="shared" si="3"/>
        <v>641.66649932128951</v>
      </c>
      <c r="P9">
        <f t="shared" si="4"/>
        <v>51.150664467875174</v>
      </c>
      <c r="Q9">
        <f t="shared" si="11"/>
        <v>993.17408802775049</v>
      </c>
      <c r="R9">
        <f t="shared" si="12"/>
        <v>10</v>
      </c>
      <c r="S9">
        <f t="shared" si="10"/>
        <v>0</v>
      </c>
      <c r="T9">
        <f t="shared" si="5"/>
        <v>0</v>
      </c>
    </row>
    <row r="10" spans="1:20">
      <c r="A10" t="s">
        <v>14</v>
      </c>
      <c r="B10">
        <v>0.5</v>
      </c>
      <c r="E10">
        <v>7</v>
      </c>
      <c r="F10">
        <f t="shared" si="6"/>
        <v>305.17087807665939</v>
      </c>
      <c r="G10">
        <f t="shared" si="7"/>
        <v>645.72309735991973</v>
      </c>
      <c r="H10">
        <f t="shared" si="8"/>
        <v>40.920531574300142</v>
      </c>
      <c r="I10" s="1">
        <v>0.08</v>
      </c>
      <c r="J10" s="1">
        <f>weekday</f>
        <v>10</v>
      </c>
      <c r="K10" s="2">
        <f t="shared" si="0"/>
        <v>1</v>
      </c>
      <c r="L10">
        <f t="shared" si="9"/>
        <v>0</v>
      </c>
      <c r="M10">
        <f t="shared" si="1"/>
        <v>0</v>
      </c>
      <c r="N10">
        <f t="shared" si="2"/>
        <v>304.7531219775662</v>
      </c>
      <c r="O10">
        <f t="shared" si="3"/>
        <v>644.83915075286598</v>
      </c>
      <c r="P10">
        <f t="shared" si="4"/>
        <v>40.864514428263661</v>
      </c>
      <c r="Q10">
        <f t="shared" si="11"/>
        <v>991.81450701087931</v>
      </c>
      <c r="R10">
        <f t="shared" si="12"/>
        <v>10</v>
      </c>
      <c r="S10">
        <f t="shared" si="10"/>
        <v>0</v>
      </c>
      <c r="T10">
        <f t="shared" si="5"/>
        <v>0</v>
      </c>
    </row>
    <row r="11" spans="1:20">
      <c r="A11" t="s">
        <v>8</v>
      </c>
      <c r="B11">
        <f>EXP(-M)</f>
        <v>0.99863107482035596</v>
      </c>
      <c r="E11">
        <v>8</v>
      </c>
      <c r="F11">
        <f t="shared" si="6"/>
        <v>309.86811844935983</v>
      </c>
      <c r="G11">
        <f t="shared" si="7"/>
        <v>647.89705716672518</v>
      </c>
      <c r="H11">
        <f t="shared" si="8"/>
        <v>32.691611542610929</v>
      </c>
      <c r="I11" s="1">
        <v>0.08</v>
      </c>
      <c r="J11" s="1">
        <f>J4</f>
        <v>10</v>
      </c>
      <c r="K11" s="2">
        <f t="shared" si="0"/>
        <v>1</v>
      </c>
      <c r="L11">
        <f t="shared" si="9"/>
        <v>0</v>
      </c>
      <c r="M11">
        <f t="shared" si="1"/>
        <v>0</v>
      </c>
      <c r="N11">
        <f t="shared" si="2"/>
        <v>309.44393217964557</v>
      </c>
      <c r="O11">
        <f t="shared" si="3"/>
        <v>647.01013457135241</v>
      </c>
      <c r="P11">
        <f t="shared" si="4"/>
        <v>32.646859172407105</v>
      </c>
      <c r="Q11">
        <f t="shared" si="11"/>
        <v>990.45678715869599</v>
      </c>
      <c r="R11">
        <f t="shared" si="12"/>
        <v>10</v>
      </c>
      <c r="S11">
        <f t="shared" si="10"/>
        <v>0</v>
      </c>
      <c r="T11">
        <f t="shared" si="5"/>
        <v>0</v>
      </c>
    </row>
    <row r="12" spans="1:20">
      <c r="E12">
        <v>9</v>
      </c>
      <c r="F12">
        <f t="shared" si="6"/>
        <v>313.71050432319794</v>
      </c>
      <c r="G12">
        <f t="shared" si="7"/>
        <v>649.27293426228141</v>
      </c>
      <c r="H12">
        <f t="shared" si="8"/>
        <v>26.117487337925684</v>
      </c>
      <c r="I12" s="1">
        <v>0.08</v>
      </c>
      <c r="J12" s="1">
        <f t="shared" ref="J12:J75" si="13">J5</f>
        <v>10</v>
      </c>
      <c r="K12" s="2">
        <f t="shared" si="0"/>
        <v>1</v>
      </c>
      <c r="L12">
        <f t="shared" si="9"/>
        <v>0</v>
      </c>
      <c r="M12">
        <f t="shared" si="1"/>
        <v>0</v>
      </c>
      <c r="N12">
        <f t="shared" si="2"/>
        <v>313.28105811471107</v>
      </c>
      <c r="O12">
        <f t="shared" si="3"/>
        <v>648.38412819410837</v>
      </c>
      <c r="P12">
        <f t="shared" si="4"/>
        <v>26.081734451879765</v>
      </c>
      <c r="Q12">
        <f t="shared" si="11"/>
        <v>989.10092592340504</v>
      </c>
      <c r="R12">
        <f t="shared" si="12"/>
        <v>10</v>
      </c>
      <c r="S12">
        <f t="shared" si="10"/>
        <v>0</v>
      </c>
      <c r="T12">
        <f t="shared" si="5"/>
        <v>0</v>
      </c>
    </row>
    <row r="13" spans="1:20">
      <c r="A13" t="s">
        <v>25</v>
      </c>
      <c r="B13">
        <v>5</v>
      </c>
      <c r="E13">
        <v>10</v>
      </c>
      <c r="F13">
        <f t="shared" si="6"/>
        <v>316.86710849700614</v>
      </c>
      <c r="G13">
        <f t="shared" si="7"/>
        <v>650.01442470218922</v>
      </c>
      <c r="H13">
        <f t="shared" si="8"/>
        <v>20.865387561503812</v>
      </c>
      <c r="I13" s="1">
        <v>0.08</v>
      </c>
      <c r="J13" s="1">
        <f t="shared" si="13"/>
        <v>10</v>
      </c>
      <c r="K13" s="2">
        <f t="shared" si="0"/>
        <v>1</v>
      </c>
      <c r="L13">
        <f t="shared" si="9"/>
        <v>0</v>
      </c>
      <c r="M13">
        <f t="shared" si="1"/>
        <v>0</v>
      </c>
      <c r="N13">
        <f t="shared" si="2"/>
        <v>316.43334113358361</v>
      </c>
      <c r="O13">
        <f t="shared" si="3"/>
        <v>649.12460358908254</v>
      </c>
      <c r="P13">
        <f t="shared" si="4"/>
        <v>20.836824407087839</v>
      </c>
      <c r="Q13">
        <f t="shared" si="11"/>
        <v>987.74692076069914</v>
      </c>
      <c r="R13">
        <f t="shared" si="12"/>
        <v>10</v>
      </c>
      <c r="S13">
        <f t="shared" si="10"/>
        <v>0</v>
      </c>
      <c r="T13">
        <f t="shared" si="5"/>
        <v>0</v>
      </c>
    </row>
    <row r="14" spans="1:20">
      <c r="A14" t="s">
        <v>22</v>
      </c>
      <c r="B14">
        <v>3</v>
      </c>
      <c r="E14">
        <v>11</v>
      </c>
      <c r="F14">
        <f t="shared" si="6"/>
        <v>319.47304873532642</v>
      </c>
      <c r="G14">
        <f t="shared" si="7"/>
        <v>650.25226086875739</v>
      </c>
      <c r="H14">
        <f t="shared" si="8"/>
        <v>16.669459525670273</v>
      </c>
      <c r="I14" s="1">
        <v>0.08</v>
      </c>
      <c r="J14" s="1">
        <f t="shared" si="13"/>
        <v>10</v>
      </c>
      <c r="K14" s="2">
        <f t="shared" si="0"/>
        <v>1</v>
      </c>
      <c r="L14">
        <f t="shared" si="9"/>
        <v>0</v>
      </c>
      <c r="M14">
        <f t="shared" si="1"/>
        <v>0</v>
      </c>
      <c r="N14">
        <f t="shared" si="2"/>
        <v>319.03571403469499</v>
      </c>
      <c r="O14">
        <f t="shared" si="3"/>
        <v>649.36211417573372</v>
      </c>
      <c r="P14">
        <f t="shared" si="4"/>
        <v>16.646640282794525</v>
      </c>
      <c r="Q14">
        <f t="shared" si="11"/>
        <v>986.39476912975408</v>
      </c>
      <c r="R14">
        <f t="shared" si="12"/>
        <v>10</v>
      </c>
      <c r="S14">
        <f t="shared" si="10"/>
        <v>0</v>
      </c>
      <c r="T14">
        <f t="shared" si="5"/>
        <v>0</v>
      </c>
    </row>
    <row r="15" spans="1:20">
      <c r="A15" t="s">
        <v>23</v>
      </c>
      <c r="B15">
        <f>SUM(T4:T153)</f>
        <v>917.03826625562499</v>
      </c>
      <c r="E15">
        <v>12</v>
      </c>
      <c r="F15">
        <f t="shared" si="6"/>
        <v>321.63631528556999</v>
      </c>
      <c r="G15">
        <f t="shared" si="7"/>
        <v>650.09084098141773</v>
      </c>
      <c r="H15">
        <f t="shared" si="8"/>
        <v>13.317312226235622</v>
      </c>
      <c r="I15" s="1">
        <v>0.08</v>
      </c>
      <c r="J15" s="1">
        <f t="shared" si="13"/>
        <v>10</v>
      </c>
      <c r="K15" s="2">
        <f t="shared" si="0"/>
        <v>1</v>
      </c>
      <c r="L15">
        <f t="shared" si="9"/>
        <v>0</v>
      </c>
      <c r="M15">
        <f t="shared" si="1"/>
        <v>0</v>
      </c>
      <c r="N15">
        <f t="shared" si="2"/>
        <v>321.19601923488767</v>
      </c>
      <c r="O15">
        <f t="shared" si="3"/>
        <v>649.20091526014232</v>
      </c>
      <c r="P15">
        <f t="shared" si="4"/>
        <v>13.299081822203947</v>
      </c>
      <c r="Q15">
        <f t="shared" si="11"/>
        <v>985.04446849322335</v>
      </c>
      <c r="R15">
        <f t="shared" si="12"/>
        <v>10</v>
      </c>
      <c r="S15">
        <f t="shared" si="10"/>
        <v>0</v>
      </c>
      <c r="T15">
        <f t="shared" si="5"/>
        <v>0</v>
      </c>
    </row>
    <row r="16" spans="1:20">
      <c r="E16">
        <v>13</v>
      </c>
      <c r="F16">
        <f t="shared" si="6"/>
        <v>323.44322542482212</v>
      </c>
      <c r="G16">
        <f t="shared" si="7"/>
        <v>649.61352543464864</v>
      </c>
      <c r="H16">
        <f t="shared" si="8"/>
        <v>10.639265457763159</v>
      </c>
      <c r="I16" s="1">
        <v>0.08</v>
      </c>
      <c r="J16" s="1">
        <f t="shared" si="13"/>
        <v>10</v>
      </c>
      <c r="K16" s="2">
        <f t="shared" si="0"/>
        <v>1</v>
      </c>
      <c r="L16">
        <f t="shared" si="9"/>
        <v>0</v>
      </c>
      <c r="M16">
        <f t="shared" si="1"/>
        <v>0</v>
      </c>
      <c r="N16">
        <f t="shared" si="2"/>
        <v>323.00045584935282</v>
      </c>
      <c r="O16">
        <f t="shared" si="3"/>
        <v>648.72425312264386</v>
      </c>
      <c r="P16">
        <f t="shared" si="4"/>
        <v>10.62470109938511</v>
      </c>
      <c r="Q16">
        <f t="shared" si="11"/>
        <v>983.6960163172339</v>
      </c>
      <c r="R16">
        <f t="shared" si="12"/>
        <v>10</v>
      </c>
      <c r="S16">
        <f t="shared" si="10"/>
        <v>0</v>
      </c>
      <c r="T16">
        <f t="shared" si="5"/>
        <v>0</v>
      </c>
    </row>
    <row r="17" spans="1:20">
      <c r="A17" t="s">
        <v>30</v>
      </c>
      <c r="E17">
        <v>14</v>
      </c>
      <c r="F17">
        <f t="shared" si="6"/>
        <v>324.9627811338043</v>
      </c>
      <c r="G17">
        <f t="shared" si="7"/>
        <v>648.88686805806947</v>
      </c>
      <c r="H17">
        <f t="shared" si="8"/>
        <v>8.4997608795080879</v>
      </c>
      <c r="I17" s="1">
        <v>0.08</v>
      </c>
      <c r="J17" s="1">
        <f t="shared" si="13"/>
        <v>10</v>
      </c>
      <c r="K17" s="2">
        <f t="shared" si="0"/>
        <v>1</v>
      </c>
      <c r="L17">
        <f t="shared" si="9"/>
        <v>0</v>
      </c>
      <c r="M17">
        <f t="shared" si="1"/>
        <v>0</v>
      </c>
      <c r="N17">
        <f t="shared" si="2"/>
        <v>324.51793140026308</v>
      </c>
      <c r="O17">
        <f t="shared" si="3"/>
        <v>647.9985904856444</v>
      </c>
      <c r="P17">
        <f t="shared" si="4"/>
        <v>8.4881253428191759</v>
      </c>
      <c r="Q17">
        <f t="shared" si="11"/>
        <v>982.34941007138195</v>
      </c>
      <c r="R17">
        <f t="shared" si="12"/>
        <v>10</v>
      </c>
      <c r="S17">
        <f t="shared" si="10"/>
        <v>0</v>
      </c>
      <c r="T17">
        <f t="shared" si="5"/>
        <v>0</v>
      </c>
    </row>
    <row r="18" spans="1:20">
      <c r="A18" t="s">
        <v>28</v>
      </c>
      <c r="B18">
        <v>10</v>
      </c>
      <c r="E18">
        <v>15</v>
      </c>
      <c r="F18">
        <f t="shared" si="6"/>
        <v>326.25015047364229</v>
      </c>
      <c r="G18">
        <f t="shared" si="7"/>
        <v>647.963996480829</v>
      </c>
      <c r="H18">
        <f t="shared" si="8"/>
        <v>6.7905002742553409</v>
      </c>
      <c r="I18" s="1">
        <v>0.08</v>
      </c>
      <c r="J18" s="1">
        <f t="shared" si="13"/>
        <v>10</v>
      </c>
      <c r="K18" s="2">
        <f t="shared" si="0"/>
        <v>1</v>
      </c>
      <c r="L18">
        <f t="shared" si="9"/>
        <v>0</v>
      </c>
      <c r="M18">
        <f t="shared" si="1"/>
        <v>0</v>
      </c>
      <c r="N18">
        <f t="shared" si="2"/>
        <v>325.80353842779624</v>
      </c>
      <c r="O18">
        <f t="shared" si="3"/>
        <v>647.07698225054355</v>
      </c>
      <c r="P18">
        <f t="shared" si="4"/>
        <v>6.7812045874475331</v>
      </c>
      <c r="Q18">
        <f t="shared" si="11"/>
        <v>981.00464722872664</v>
      </c>
      <c r="R18">
        <f t="shared" si="12"/>
        <v>10</v>
      </c>
      <c r="S18">
        <f t="shared" si="10"/>
        <v>0</v>
      </c>
      <c r="T18">
        <f t="shared" si="5"/>
        <v>0</v>
      </c>
    </row>
    <row r="19" spans="1:20">
      <c r="A19" t="s">
        <v>29</v>
      </c>
      <c r="B19">
        <v>10</v>
      </c>
      <c r="E19">
        <v>16</v>
      </c>
      <c r="F19">
        <f t="shared" si="6"/>
        <v>327.3494488843977</v>
      </c>
      <c r="G19">
        <f t="shared" si="7"/>
        <v>646.8873127114316</v>
      </c>
      <c r="H19">
        <f t="shared" si="8"/>
        <v>5.4249636699580268</v>
      </c>
      <c r="I19" s="1">
        <v>0.08</v>
      </c>
      <c r="J19" s="1">
        <f t="shared" si="13"/>
        <v>10</v>
      </c>
      <c r="K19" s="2">
        <f t="shared" si="0"/>
        <v>1</v>
      </c>
      <c r="L19">
        <f t="shared" si="9"/>
        <v>0</v>
      </c>
      <c r="M19">
        <f t="shared" si="1"/>
        <v>0</v>
      </c>
      <c r="N19">
        <f t="shared" si="2"/>
        <v>326.90133198127722</v>
      </c>
      <c r="O19">
        <f t="shared" si="3"/>
        <v>646.00177238066863</v>
      </c>
      <c r="P19">
        <f t="shared" si="4"/>
        <v>5.417537300591567</v>
      </c>
      <c r="Q19">
        <f t="shared" si="11"/>
        <v>979.66172526578737</v>
      </c>
      <c r="R19">
        <f t="shared" si="12"/>
        <v>10</v>
      </c>
      <c r="S19">
        <f t="shared" si="10"/>
        <v>0</v>
      </c>
      <c r="T19">
        <f t="shared" si="5"/>
        <v>0</v>
      </c>
    </row>
    <row r="20" spans="1:20">
      <c r="E20">
        <v>17</v>
      </c>
      <c r="F20">
        <f t="shared" si="6"/>
        <v>328.29596118754876</v>
      </c>
      <c r="G20">
        <f t="shared" si="7"/>
        <v>645.69065063451546</v>
      </c>
      <c r="H20">
        <f t="shared" si="8"/>
        <v>4.3340298404732538</v>
      </c>
      <c r="I20" s="1">
        <v>0.11999999999999998</v>
      </c>
      <c r="J20" s="1">
        <f t="shared" si="13"/>
        <v>10</v>
      </c>
      <c r="K20" s="2">
        <f t="shared" si="0"/>
        <v>1</v>
      </c>
      <c r="L20">
        <f t="shared" si="9"/>
        <v>10</v>
      </c>
      <c r="M20">
        <f t="shared" si="1"/>
        <v>129.17439526747171</v>
      </c>
      <c r="N20">
        <f t="shared" si="2"/>
        <v>198.8489833946789</v>
      </c>
      <c r="O20">
        <f t="shared" si="3"/>
        <v>644.80674844460111</v>
      </c>
      <c r="P20">
        <f t="shared" si="4"/>
        <v>133.32566206312006</v>
      </c>
      <c r="Q20">
        <f t="shared" si="11"/>
        <v>978.32064166253747</v>
      </c>
      <c r="R20">
        <f t="shared" si="12"/>
        <v>10</v>
      </c>
      <c r="S20">
        <f t="shared" si="10"/>
        <v>12.91743952674717</v>
      </c>
      <c r="T20">
        <f t="shared" si="5"/>
        <v>172.43256882780017</v>
      </c>
    </row>
    <row r="21" spans="1:20">
      <c r="A21" t="s">
        <v>32</v>
      </c>
      <c r="E21">
        <v>18</v>
      </c>
      <c r="F21">
        <f t="shared" si="6"/>
        <v>214.08036205771737</v>
      </c>
      <c r="G21">
        <f t="shared" si="7"/>
        <v>656.24050219418666</v>
      </c>
      <c r="H21">
        <f t="shared" si="8"/>
        <v>106.66052965049606</v>
      </c>
      <c r="I21" s="1">
        <v>0.08</v>
      </c>
      <c r="J21" s="1">
        <f t="shared" si="13"/>
        <v>10</v>
      </c>
      <c r="K21" s="2">
        <f t="shared" si="0"/>
        <v>0.99999999999579048</v>
      </c>
      <c r="L21">
        <f t="shared" si="9"/>
        <v>0</v>
      </c>
      <c r="M21">
        <f t="shared" si="1"/>
        <v>0</v>
      </c>
      <c r="N21">
        <f t="shared" si="2"/>
        <v>213.78730205962924</v>
      </c>
      <c r="O21">
        <f t="shared" si="3"/>
        <v>655.34215804683083</v>
      </c>
      <c r="P21">
        <f t="shared" si="4"/>
        <v>106.51451936578333</v>
      </c>
      <c r="Q21">
        <f t="shared" si="11"/>
        <v>976.9813939024001</v>
      </c>
      <c r="R21">
        <f t="shared" si="12"/>
        <v>20</v>
      </c>
      <c r="S21">
        <f t="shared" si="10"/>
        <v>0</v>
      </c>
      <c r="T21">
        <f t="shared" si="5"/>
        <v>0</v>
      </c>
    </row>
    <row r="22" spans="1:20">
      <c r="A22" t="s">
        <v>35</v>
      </c>
      <c r="B22">
        <f>q*F4</f>
        <v>20</v>
      </c>
      <c r="E22">
        <v>19</v>
      </c>
      <c r="F22">
        <f t="shared" si="6"/>
        <v>226.27251402337134</v>
      </c>
      <c r="G22">
        <f t="shared" si="7"/>
        <v>664.15984995624547</v>
      </c>
      <c r="H22">
        <f t="shared" si="8"/>
        <v>85.211615492626663</v>
      </c>
      <c r="I22" s="1">
        <v>0.08</v>
      </c>
      <c r="J22" s="1">
        <f t="shared" si="13"/>
        <v>10</v>
      </c>
      <c r="K22" s="2">
        <f t="shared" si="0"/>
        <v>0.9999999999994702</v>
      </c>
      <c r="L22">
        <f t="shared" si="9"/>
        <v>0</v>
      </c>
      <c r="M22">
        <f t="shared" si="1"/>
        <v>0</v>
      </c>
      <c r="N22">
        <f t="shared" si="2"/>
        <v>225.96276388146339</v>
      </c>
      <c r="O22">
        <f t="shared" si="3"/>
        <v>663.2506648143318</v>
      </c>
      <c r="P22">
        <f t="shared" si="4"/>
        <v>85.094967166580659</v>
      </c>
      <c r="Q22">
        <f t="shared" si="11"/>
        <v>975.64397947224347</v>
      </c>
      <c r="R22">
        <f t="shared" si="12"/>
        <v>20</v>
      </c>
      <c r="S22">
        <f t="shared" si="10"/>
        <v>0</v>
      </c>
      <c r="T22">
        <f t="shared" si="5"/>
        <v>0</v>
      </c>
    </row>
    <row r="23" spans="1:20">
      <c r="A23" t="s">
        <v>33</v>
      </c>
      <c r="B23">
        <v>3</v>
      </c>
      <c r="E23">
        <v>20</v>
      </c>
      <c r="F23">
        <f t="shared" si="6"/>
        <v>236.24928261999619</v>
      </c>
      <c r="G23">
        <f t="shared" si="7"/>
        <v>669.98313950911518</v>
      </c>
      <c r="H23">
        <f t="shared" si="8"/>
        <v>68.075973733264533</v>
      </c>
      <c r="I23" s="1">
        <v>0.08</v>
      </c>
      <c r="J23" s="1">
        <f t="shared" si="13"/>
        <v>10</v>
      </c>
      <c r="K23" s="2">
        <f t="shared" si="0"/>
        <v>0.99999999999990274</v>
      </c>
      <c r="L23">
        <f t="shared" si="9"/>
        <v>0</v>
      </c>
      <c r="M23">
        <f t="shared" si="1"/>
        <v>0</v>
      </c>
      <c r="N23">
        <f t="shared" si="2"/>
        <v>235.92587502834485</v>
      </c>
      <c r="O23">
        <f t="shared" si="3"/>
        <v>669.06598271950418</v>
      </c>
      <c r="P23">
        <f t="shared" si="4"/>
        <v>67.982782818692286</v>
      </c>
      <c r="Q23">
        <f t="shared" si="11"/>
        <v>974.30839586237585</v>
      </c>
      <c r="R23">
        <f t="shared" si="12"/>
        <v>20</v>
      </c>
      <c r="S23">
        <f t="shared" si="10"/>
        <v>0</v>
      </c>
      <c r="T23">
        <f t="shared" si="5"/>
        <v>0</v>
      </c>
    </row>
    <row r="24" spans="1:20">
      <c r="A24" t="s">
        <v>34</v>
      </c>
      <c r="B24">
        <v>0.5</v>
      </c>
      <c r="E24">
        <v>21</v>
      </c>
      <c r="F24">
        <f t="shared" si="6"/>
        <v>244.45115150296468</v>
      </c>
      <c r="G24">
        <f t="shared" si="7"/>
        <v>674.13726280862272</v>
      </c>
      <c r="H24">
        <f t="shared" si="8"/>
        <v>54.386226254953833</v>
      </c>
      <c r="I24" s="1">
        <v>0.08</v>
      </c>
      <c r="J24" s="1">
        <f t="shared" si="13"/>
        <v>10</v>
      </c>
      <c r="K24" s="2">
        <f t="shared" si="0"/>
        <v>0.9999999999999758</v>
      </c>
      <c r="L24">
        <f t="shared" si="9"/>
        <v>0</v>
      </c>
      <c r="M24">
        <f t="shared" si="1"/>
        <v>0</v>
      </c>
      <c r="N24">
        <f t="shared" si="2"/>
        <v>244.1165161664793</v>
      </c>
      <c r="O24">
        <f t="shared" si="3"/>
        <v>673.21441933502774</v>
      </c>
      <c r="P24">
        <f t="shared" si="4"/>
        <v>54.311775580407605</v>
      </c>
      <c r="Q24">
        <f t="shared" si="11"/>
        <v>972.97464056654121</v>
      </c>
      <c r="R24">
        <f t="shared" si="12"/>
        <v>20</v>
      </c>
      <c r="S24">
        <f t="shared" si="10"/>
        <v>0</v>
      </c>
      <c r="T24">
        <f t="shared" si="5"/>
        <v>0</v>
      </c>
    </row>
    <row r="25" spans="1:20">
      <c r="E25">
        <v>22</v>
      </c>
      <c r="F25">
        <f t="shared" si="6"/>
        <v>251.23010273868613</v>
      </c>
      <c r="G25">
        <f t="shared" si="7"/>
        <v>676.96318787890243</v>
      </c>
      <c r="H25">
        <f t="shared" si="8"/>
        <v>43.449420464326089</v>
      </c>
      <c r="I25" s="1">
        <v>0.08</v>
      </c>
      <c r="J25" s="1">
        <f t="shared" si="13"/>
        <v>10</v>
      </c>
      <c r="K25" s="2">
        <f t="shared" si="0"/>
        <v>0.99999999999999245</v>
      </c>
      <c r="L25">
        <f t="shared" si="9"/>
        <v>0</v>
      </c>
      <c r="M25">
        <f t="shared" si="1"/>
        <v>0</v>
      </c>
      <c r="N25">
        <f t="shared" si="2"/>
        <v>250.88618752516257</v>
      </c>
      <c r="O25">
        <f t="shared" si="3"/>
        <v>676.03647592532286</v>
      </c>
      <c r="P25">
        <f t="shared" si="4"/>
        <v>43.389941458611531</v>
      </c>
      <c r="Q25">
        <f t="shared" si="11"/>
        <v>971.64271108191463</v>
      </c>
      <c r="R25">
        <f t="shared" si="12"/>
        <v>20</v>
      </c>
      <c r="S25">
        <f t="shared" si="10"/>
        <v>0</v>
      </c>
      <c r="T25">
        <f t="shared" si="5"/>
        <v>0</v>
      </c>
    </row>
    <row r="26" spans="1:20">
      <c r="E26">
        <v>23</v>
      </c>
      <c r="F26">
        <f t="shared" si="6"/>
        <v>256.8674128745173</v>
      </c>
      <c r="G26">
        <f t="shared" si="7"/>
        <v>678.73323886769049</v>
      </c>
      <c r="H26">
        <f t="shared" si="8"/>
        <v>34.711953166889224</v>
      </c>
      <c r="I26" s="1">
        <v>0.08</v>
      </c>
      <c r="J26" s="1">
        <f t="shared" si="13"/>
        <v>10</v>
      </c>
      <c r="K26" s="2">
        <f t="shared" si="0"/>
        <v>0.99999999999999711</v>
      </c>
      <c r="L26">
        <f t="shared" si="9"/>
        <v>0</v>
      </c>
      <c r="M26">
        <f t="shared" si="1"/>
        <v>0</v>
      </c>
      <c r="N26">
        <f t="shared" si="2"/>
        <v>256.51578060520336</v>
      </c>
      <c r="O26">
        <f t="shared" si="3"/>
        <v>677.80410384674315</v>
      </c>
      <c r="P26">
        <f t="shared" si="4"/>
        <v>34.664435100164447</v>
      </c>
      <c r="Q26">
        <f t="shared" si="11"/>
        <v>970.31260490909699</v>
      </c>
      <c r="R26">
        <f t="shared" si="12"/>
        <v>20</v>
      </c>
      <c r="S26">
        <f t="shared" si="10"/>
        <v>0</v>
      </c>
      <c r="T26">
        <f t="shared" si="5"/>
        <v>0</v>
      </c>
    </row>
    <row r="27" spans="1:20">
      <c r="E27">
        <v>24</v>
      </c>
      <c r="F27">
        <f t="shared" si="6"/>
        <v>261.58787032310443</v>
      </c>
      <c r="G27">
        <f t="shared" si="7"/>
        <v>679.66490114887506</v>
      </c>
      <c r="H27">
        <f t="shared" si="8"/>
        <v>27.73154808013156</v>
      </c>
      <c r="I27" s="1">
        <v>0.08</v>
      </c>
      <c r="J27" s="1">
        <f t="shared" si="13"/>
        <v>10</v>
      </c>
      <c r="K27" s="2">
        <f t="shared" si="0"/>
        <v>0.99999999999999867</v>
      </c>
      <c r="L27">
        <f t="shared" si="9"/>
        <v>0</v>
      </c>
      <c r="M27">
        <f t="shared" si="1"/>
        <v>0</v>
      </c>
      <c r="N27">
        <f t="shared" si="2"/>
        <v>261.22977610072968</v>
      </c>
      <c r="O27">
        <f t="shared" si="3"/>
        <v>678.73449075197209</v>
      </c>
      <c r="P27">
        <f t="shared" si="4"/>
        <v>27.693585665694158</v>
      </c>
      <c r="Q27">
        <f t="shared" si="11"/>
        <v>968.98431955211106</v>
      </c>
      <c r="R27">
        <f t="shared" si="12"/>
        <v>20</v>
      </c>
      <c r="S27">
        <f t="shared" si="10"/>
        <v>0</v>
      </c>
      <c r="T27">
        <f t="shared" si="5"/>
        <v>0</v>
      </c>
    </row>
    <row r="28" spans="1:20">
      <c r="B28">
        <f>0.05*1400</f>
        <v>70</v>
      </c>
      <c r="E28">
        <v>25</v>
      </c>
      <c r="F28">
        <f t="shared" si="6"/>
        <v>265.5711337171669</v>
      </c>
      <c r="G28">
        <f t="shared" si="7"/>
        <v>679.93185026867366</v>
      </c>
      <c r="H28">
        <f t="shared" si="8"/>
        <v>22.154868532555327</v>
      </c>
      <c r="I28" s="1">
        <v>9.9820291390558841E-2</v>
      </c>
      <c r="J28" s="1">
        <f t="shared" si="13"/>
        <v>10</v>
      </c>
      <c r="K28" s="2">
        <f t="shared" si="0"/>
        <v>0.99999999999999933</v>
      </c>
      <c r="L28">
        <f t="shared" si="9"/>
        <v>0</v>
      </c>
      <c r="M28">
        <f t="shared" si="1"/>
        <v>0</v>
      </c>
      <c r="N28">
        <f t="shared" si="2"/>
        <v>265.20758670523486</v>
      </c>
      <c r="O28">
        <f t="shared" si="3"/>
        <v>679.00107443839886</v>
      </c>
      <c r="P28">
        <f t="shared" si="4"/>
        <v>22.124540175169408</v>
      </c>
      <c r="Q28">
        <f t="shared" si="11"/>
        <v>967.65785251839588</v>
      </c>
      <c r="R28">
        <f t="shared" si="12"/>
        <v>20</v>
      </c>
      <c r="S28">
        <f t="shared" si="10"/>
        <v>0</v>
      </c>
      <c r="T28">
        <f t="shared" si="5"/>
        <v>0</v>
      </c>
    </row>
    <row r="29" spans="1:20">
      <c r="E29">
        <v>26</v>
      </c>
      <c r="F29">
        <f t="shared" si="6"/>
        <v>268.96080617141234</v>
      </c>
      <c r="G29">
        <f t="shared" si="7"/>
        <v>679.6727630072553</v>
      </c>
      <c r="H29">
        <f t="shared" si="8"/>
        <v>17.699632140135527</v>
      </c>
      <c r="I29" s="1">
        <v>0.08</v>
      </c>
      <c r="J29" s="1">
        <f t="shared" si="13"/>
        <v>10</v>
      </c>
      <c r="K29" s="2">
        <f t="shared" si="0"/>
        <v>0.99999999999999956</v>
      </c>
      <c r="L29">
        <f t="shared" si="9"/>
        <v>0</v>
      </c>
      <c r="M29">
        <f t="shared" si="1"/>
        <v>0</v>
      </c>
      <c r="N29">
        <f t="shared" si="2"/>
        <v>268.59261895150695</v>
      </c>
      <c r="O29">
        <f t="shared" si="3"/>
        <v>678.74234184805641</v>
      </c>
      <c r="P29">
        <f t="shared" si="4"/>
        <v>17.675402668028457</v>
      </c>
      <c r="Q29">
        <f t="shared" si="11"/>
        <v>966.33320131880316</v>
      </c>
      <c r="R29">
        <f t="shared" si="12"/>
        <v>20</v>
      </c>
      <c r="S29">
        <f t="shared" si="10"/>
        <v>0</v>
      </c>
      <c r="T29">
        <f t="shared" si="5"/>
        <v>0</v>
      </c>
    </row>
    <row r="30" spans="1:20">
      <c r="E30">
        <v>27</v>
      </c>
      <c r="F30">
        <f t="shared" si="6"/>
        <v>271.87168477130041</v>
      </c>
      <c r="G30">
        <f t="shared" si="7"/>
        <v>678.9983565618686</v>
      </c>
      <c r="H30">
        <f t="shared" si="8"/>
        <v>14.140322134422767</v>
      </c>
      <c r="I30" s="1">
        <v>0.08</v>
      </c>
      <c r="J30" s="1">
        <f t="shared" si="13"/>
        <v>10</v>
      </c>
      <c r="K30" s="2">
        <f t="shared" si="0"/>
        <v>0.99999999999999978</v>
      </c>
      <c r="L30">
        <f t="shared" si="9"/>
        <v>0</v>
      </c>
      <c r="M30">
        <f t="shared" si="1"/>
        <v>0</v>
      </c>
      <c r="N30">
        <f t="shared" si="2"/>
        <v>271.49951277638473</v>
      </c>
      <c r="O30">
        <f t="shared" si="3"/>
        <v>678.06885861463411</v>
      </c>
      <c r="P30">
        <f t="shared" si="4"/>
        <v>14.120965091404678</v>
      </c>
      <c r="Q30">
        <f t="shared" si="11"/>
        <v>965.01036346759167</v>
      </c>
      <c r="R30">
        <f t="shared" si="12"/>
        <v>20</v>
      </c>
      <c r="S30">
        <f t="shared" si="10"/>
        <v>0</v>
      </c>
      <c r="T30">
        <f t="shared" si="5"/>
        <v>0</v>
      </c>
    </row>
    <row r="31" spans="1:20">
      <c r="E31">
        <v>28</v>
      </c>
      <c r="F31">
        <f t="shared" si="6"/>
        <v>274.39555224141588</v>
      </c>
      <c r="G31">
        <f t="shared" si="7"/>
        <v>677.9970121678839</v>
      </c>
      <c r="H31">
        <f t="shared" si="8"/>
        <v>11.296772073123742</v>
      </c>
      <c r="I31" s="1">
        <v>0.08</v>
      </c>
      <c r="J31" s="1">
        <f t="shared" si="13"/>
        <v>10</v>
      </c>
      <c r="K31" s="2">
        <f t="shared" si="0"/>
        <v>0.99999999999999978</v>
      </c>
      <c r="L31">
        <f t="shared" si="9"/>
        <v>0</v>
      </c>
      <c r="M31">
        <f t="shared" si="1"/>
        <v>0</v>
      </c>
      <c r="N31">
        <f t="shared" si="2"/>
        <v>274.01992526077026</v>
      </c>
      <c r="O31">
        <f t="shared" si="3"/>
        <v>677.0688849862039</v>
      </c>
      <c r="P31">
        <f t="shared" si="4"/>
        <v>11.281307637384144</v>
      </c>
      <c r="Q31">
        <f t="shared" si="11"/>
        <v>963.68933648242353</v>
      </c>
      <c r="R31">
        <f t="shared" si="12"/>
        <v>20</v>
      </c>
      <c r="S31">
        <f t="shared" si="10"/>
        <v>0</v>
      </c>
      <c r="T31">
        <f t="shared" si="5"/>
        <v>0</v>
      </c>
    </row>
    <row r="32" spans="1:20">
      <c r="E32">
        <v>29</v>
      </c>
      <c r="F32">
        <f t="shared" si="6"/>
        <v>276.60580395379662</v>
      </c>
      <c r="G32">
        <f t="shared" si="7"/>
        <v>676.73926782065439</v>
      </c>
      <c r="H32">
        <f t="shared" si="8"/>
        <v>9.0250461099073149</v>
      </c>
      <c r="I32" s="1">
        <v>0.08</v>
      </c>
      <c r="J32" s="1">
        <f t="shared" si="13"/>
        <v>10</v>
      </c>
      <c r="K32" s="2">
        <f t="shared" si="0"/>
        <v>1</v>
      </c>
      <c r="L32">
        <f t="shared" si="9"/>
        <v>0</v>
      </c>
      <c r="M32">
        <f t="shared" si="1"/>
        <v>0</v>
      </c>
      <c r="N32">
        <f t="shared" si="2"/>
        <v>276.22715130392857</v>
      </c>
      <c r="O32">
        <f t="shared" si="3"/>
        <v>675.81286239688086</v>
      </c>
      <c r="P32">
        <f t="shared" si="4"/>
        <v>9.0126914970400147</v>
      </c>
      <c r="Q32">
        <f t="shared" si="11"/>
        <v>962.37011788435836</v>
      </c>
      <c r="R32">
        <f t="shared" si="12"/>
        <v>20</v>
      </c>
      <c r="S32">
        <f t="shared" si="10"/>
        <v>0</v>
      </c>
      <c r="T32">
        <f t="shared" si="5"/>
        <v>0</v>
      </c>
    </row>
    <row r="33" spans="1:20">
      <c r="E33">
        <v>30</v>
      </c>
      <c r="F33">
        <f t="shared" si="6"/>
        <v>278.56114448344618</v>
      </c>
      <c r="G33">
        <f t="shared" si="7"/>
        <v>675.28140751677131</v>
      </c>
      <c r="H33">
        <f t="shared" si="8"/>
        <v>7.2101531976320121</v>
      </c>
      <c r="I33" s="1">
        <v>0.08</v>
      </c>
      <c r="J33" s="1">
        <f t="shared" si="13"/>
        <v>10</v>
      </c>
      <c r="K33" s="2">
        <f t="shared" si="0"/>
        <v>1</v>
      </c>
      <c r="L33">
        <f t="shared" si="9"/>
        <v>0</v>
      </c>
      <c r="M33">
        <f t="shared" si="1"/>
        <v>0</v>
      </c>
      <c r="N33">
        <f t="shared" si="2"/>
        <v>278.17981511869232</v>
      </c>
      <c r="O33">
        <f t="shared" si="3"/>
        <v>674.35699779467609</v>
      </c>
      <c r="P33">
        <f t="shared" si="4"/>
        <v>7.2002830373706823</v>
      </c>
      <c r="Q33">
        <f t="shared" si="11"/>
        <v>961.05270519784949</v>
      </c>
      <c r="R33">
        <f t="shared" si="12"/>
        <v>20</v>
      </c>
      <c r="S33">
        <f t="shared" si="10"/>
        <v>0</v>
      </c>
      <c r="T33">
        <f t="shared" si="5"/>
        <v>0</v>
      </c>
    </row>
    <row r="34" spans="1:20">
      <c r="E34">
        <v>31</v>
      </c>
      <c r="F34">
        <f t="shared" si="6"/>
        <v>280.3085408203288</v>
      </c>
      <c r="G34">
        <f t="shared" si="7"/>
        <v>673.66832870051371</v>
      </c>
      <c r="H34">
        <f t="shared" si="8"/>
        <v>5.7602264298965462</v>
      </c>
      <c r="I34">
        <f>I4</f>
        <v>0.11</v>
      </c>
      <c r="J34" s="1">
        <f t="shared" si="13"/>
        <v>10</v>
      </c>
      <c r="K34" s="2">
        <f t="shared" si="0"/>
        <v>1</v>
      </c>
      <c r="L34">
        <f t="shared" si="9"/>
        <v>10</v>
      </c>
      <c r="M34">
        <f t="shared" si="1"/>
        <v>110.29281663348914</v>
      </c>
      <c r="N34">
        <f t="shared" si="2"/>
        <v>169.78298538106489</v>
      </c>
      <c r="O34">
        <f t="shared" si="3"/>
        <v>672.74612716262686</v>
      </c>
      <c r="P34">
        <f t="shared" si="4"/>
        <v>115.89417513056191</v>
      </c>
      <c r="Q34">
        <f t="shared" si="11"/>
        <v>959.73709595073899</v>
      </c>
      <c r="R34">
        <f t="shared" si="12"/>
        <v>20</v>
      </c>
      <c r="S34">
        <f t="shared" si="10"/>
        <v>11.029281663348915</v>
      </c>
      <c r="T34">
        <f t="shared" si="5"/>
        <v>107.33260508991178</v>
      </c>
    </row>
    <row r="35" spans="1:20">
      <c r="E35">
        <v>32</v>
      </c>
      <c r="F35">
        <f t="shared" si="6"/>
        <v>183.66320645078426</v>
      </c>
      <c r="G35">
        <f t="shared" si="7"/>
        <v>682.04474111901993</v>
      </c>
      <c r="H35">
        <f t="shared" si="8"/>
        <v>92.715340104449524</v>
      </c>
      <c r="I35">
        <f t="shared" ref="I35:I98" si="14">I5</f>
        <v>0.08</v>
      </c>
      <c r="J35" s="1">
        <f t="shared" si="13"/>
        <v>10</v>
      </c>
      <c r="K35" s="2">
        <f t="shared" si="0"/>
        <v>0.99999999925879601</v>
      </c>
      <c r="L35">
        <f t="shared" si="9"/>
        <v>0</v>
      </c>
      <c r="M35">
        <f t="shared" si="1"/>
        <v>0</v>
      </c>
      <c r="N35">
        <f t="shared" si="2"/>
        <v>183.41178526289963</v>
      </c>
      <c r="O35">
        <f t="shared" si="3"/>
        <v>681.11107289925826</v>
      </c>
      <c r="P35">
        <f t="shared" si="4"/>
        <v>92.588419740841289</v>
      </c>
      <c r="Q35">
        <f t="shared" si="11"/>
        <v>958.42328767425374</v>
      </c>
      <c r="R35">
        <f t="shared" si="12"/>
        <v>30</v>
      </c>
      <c r="S35">
        <f t="shared" si="10"/>
        <v>0</v>
      </c>
      <c r="T35">
        <f t="shared" si="5"/>
        <v>0</v>
      </c>
    </row>
    <row r="36" spans="1:20">
      <c r="E36">
        <v>33</v>
      </c>
      <c r="F36">
        <f t="shared" si="6"/>
        <v>194.8952485794764</v>
      </c>
      <c r="G36">
        <f t="shared" si="7"/>
        <v>688.1452935308497</v>
      </c>
      <c r="H36">
        <f t="shared" si="8"/>
        <v>74.070735792673034</v>
      </c>
      <c r="I36">
        <f t="shared" si="14"/>
        <v>0.08</v>
      </c>
      <c r="J36" s="1">
        <f t="shared" si="13"/>
        <v>10</v>
      </c>
      <c r="K36" s="2">
        <f t="shared" ref="K36:K67" si="15">1/(1+EXP(-1.7*(q*F36-cpuehalf)/sdcpue))</f>
        <v>0.99999999989018162</v>
      </c>
      <c r="L36">
        <f t="shared" si="9"/>
        <v>0</v>
      </c>
      <c r="M36">
        <f t="shared" ref="M36:M67" si="16">F36*(1-EXP(-q*L36))</f>
        <v>0</v>
      </c>
      <c r="N36">
        <f t="shared" ref="N36:N67" si="17">Surv*(F36-M36)</f>
        <v>194.62845156630297</v>
      </c>
      <c r="O36">
        <f t="shared" ref="O36:O67" si="18">G36*Surv</f>
        <v>687.20327411128176</v>
      </c>
      <c r="P36">
        <f t="shared" ref="P36:P67" si="19">(H36+M36*RelSurv)*Surv</f>
        <v>73.96933849737168</v>
      </c>
      <c r="Q36">
        <f t="shared" si="11"/>
        <v>957.11127790299918</v>
      </c>
      <c r="R36">
        <f t="shared" si="12"/>
        <v>30</v>
      </c>
      <c r="S36">
        <f t="shared" si="10"/>
        <v>0</v>
      </c>
      <c r="T36">
        <f t="shared" ref="T36:T67" si="20">L36*(S36/cpuebase)^valpower</f>
        <v>0</v>
      </c>
    </row>
    <row r="37" spans="1:20">
      <c r="E37">
        <v>34</v>
      </c>
      <c r="F37">
        <f t="shared" ref="F37:F68" si="21">N36-vtwo*N36+vone*O36+Recov*P36*PvulRecov</f>
        <v>204.19119690514603</v>
      </c>
      <c r="G37">
        <f t="shared" ref="G37:G68" si="22">O36-vone*O36+vtwo*N36+P36*Recov*(1-PvulRecov)</f>
        <v>692.43439647191303</v>
      </c>
      <c r="H37">
        <f t="shared" ref="H37:H68" si="23">P36*(1-Recov)</f>
        <v>59.175470797897347</v>
      </c>
      <c r="I37">
        <f t="shared" si="14"/>
        <v>0.08</v>
      </c>
      <c r="J37" s="1">
        <f t="shared" si="13"/>
        <v>10</v>
      </c>
      <c r="K37" s="2">
        <f t="shared" si="15"/>
        <v>0.9999999999773872</v>
      </c>
      <c r="L37">
        <f t="shared" si="9"/>
        <v>0</v>
      </c>
      <c r="M37">
        <f t="shared" si="16"/>
        <v>0</v>
      </c>
      <c r="N37">
        <f t="shared" si="17"/>
        <v>203.91167443424092</v>
      </c>
      <c r="O37">
        <f t="shared" si="18"/>
        <v>691.48650559133102</v>
      </c>
      <c r="P37">
        <f t="shared" si="19"/>
        <v>59.094464005904811</v>
      </c>
      <c r="Q37">
        <f t="shared" si="11"/>
        <v>955.80106417495642</v>
      </c>
      <c r="R37">
        <f t="shared" si="12"/>
        <v>30</v>
      </c>
      <c r="S37">
        <f t="shared" si="10"/>
        <v>0</v>
      </c>
      <c r="T37">
        <f t="shared" si="20"/>
        <v>0</v>
      </c>
    </row>
    <row r="38" spans="1:20">
      <c r="E38">
        <v>35</v>
      </c>
      <c r="F38">
        <f t="shared" si="21"/>
        <v>211.93410162354357</v>
      </c>
      <c r="G38">
        <f t="shared" si="22"/>
        <v>695.28297120320929</v>
      </c>
      <c r="H38">
        <f t="shared" si="23"/>
        <v>47.275571204723853</v>
      </c>
      <c r="I38">
        <f t="shared" si="14"/>
        <v>0.08</v>
      </c>
      <c r="J38" s="1">
        <f t="shared" si="13"/>
        <v>10</v>
      </c>
      <c r="K38" s="2">
        <f t="shared" si="15"/>
        <v>0.99999999999393685</v>
      </c>
      <c r="L38">
        <f t="shared" si="9"/>
        <v>0</v>
      </c>
      <c r="M38">
        <f t="shared" si="16"/>
        <v>0</v>
      </c>
      <c r="N38">
        <f t="shared" si="17"/>
        <v>211.64397969540585</v>
      </c>
      <c r="O38">
        <f t="shared" si="18"/>
        <v>694.33118083695149</v>
      </c>
      <c r="P38">
        <f t="shared" si="19"/>
        <v>47.210854484919651</v>
      </c>
      <c r="Q38">
        <f t="shared" si="11"/>
        <v>954.49264403147674</v>
      </c>
      <c r="R38">
        <f t="shared" si="12"/>
        <v>30</v>
      </c>
      <c r="S38">
        <f t="shared" si="10"/>
        <v>0</v>
      </c>
      <c r="T38">
        <f t="shared" si="20"/>
        <v>0</v>
      </c>
    </row>
    <row r="39" spans="1:20">
      <c r="E39">
        <v>36</v>
      </c>
      <c r="F39">
        <f t="shared" si="21"/>
        <v>218.43008000030244</v>
      </c>
      <c r="G39">
        <f t="shared" si="22"/>
        <v>696.98725142903891</v>
      </c>
      <c r="H39">
        <f t="shared" si="23"/>
        <v>37.768683587935719</v>
      </c>
      <c r="I39">
        <f t="shared" si="14"/>
        <v>0.08</v>
      </c>
      <c r="J39" s="1">
        <f t="shared" si="13"/>
        <v>10</v>
      </c>
      <c r="K39" s="2">
        <f t="shared" si="15"/>
        <v>0.9999999999979905</v>
      </c>
      <c r="L39">
        <f t="shared" si="9"/>
        <v>0</v>
      </c>
      <c r="M39">
        <f t="shared" si="16"/>
        <v>0</v>
      </c>
      <c r="N39">
        <f t="shared" si="17"/>
        <v>218.13106556379836</v>
      </c>
      <c r="O39">
        <f t="shared" si="18"/>
        <v>696.03312803066683</v>
      </c>
      <c r="P39">
        <f t="shared" si="19"/>
        <v>37.716981085970183</v>
      </c>
      <c r="Q39">
        <f t="shared" si="11"/>
        <v>953.1860150172771</v>
      </c>
      <c r="R39">
        <f t="shared" si="12"/>
        <v>30</v>
      </c>
      <c r="S39">
        <f t="shared" si="10"/>
        <v>0</v>
      </c>
      <c r="T39">
        <f t="shared" si="20"/>
        <v>0</v>
      </c>
    </row>
    <row r="40" spans="1:20">
      <c r="E40">
        <v>37</v>
      </c>
      <c r="F40">
        <f t="shared" si="21"/>
        <v>223.92378575286094</v>
      </c>
      <c r="G40">
        <f t="shared" si="22"/>
        <v>697.7838040587983</v>
      </c>
      <c r="H40">
        <f t="shared" si="23"/>
        <v>30.173584868776146</v>
      </c>
      <c r="I40">
        <f t="shared" si="14"/>
        <v>0.08</v>
      </c>
      <c r="J40" s="1">
        <f t="shared" si="13"/>
        <v>10</v>
      </c>
      <c r="K40" s="2">
        <f t="shared" si="15"/>
        <v>0.99999999999921019</v>
      </c>
      <c r="L40">
        <f t="shared" si="9"/>
        <v>0</v>
      </c>
      <c r="M40">
        <f t="shared" si="16"/>
        <v>0</v>
      </c>
      <c r="N40">
        <f t="shared" si="17"/>
        <v>223.61725084422264</v>
      </c>
      <c r="O40">
        <f t="shared" si="18"/>
        <v>696.82859023947435</v>
      </c>
      <c r="P40">
        <f t="shared" si="19"/>
        <v>30.132279488689154</v>
      </c>
      <c r="Q40">
        <f t="shared" si="11"/>
        <v>951.88117468043538</v>
      </c>
      <c r="R40">
        <f t="shared" si="12"/>
        <v>30</v>
      </c>
      <c r="S40">
        <f t="shared" si="10"/>
        <v>0</v>
      </c>
      <c r="T40">
        <f t="shared" si="20"/>
        <v>0</v>
      </c>
    </row>
    <row r="41" spans="1:20">
      <c r="E41">
        <v>38</v>
      </c>
      <c r="F41">
        <f t="shared" si="21"/>
        <v>228.61076763678</v>
      </c>
      <c r="G41">
        <f t="shared" si="22"/>
        <v>697.86152934465485</v>
      </c>
      <c r="H41">
        <f t="shared" si="23"/>
        <v>24.105823590951324</v>
      </c>
      <c r="I41">
        <f t="shared" si="14"/>
        <v>0.08</v>
      </c>
      <c r="J41" s="1">
        <f t="shared" si="13"/>
        <v>10</v>
      </c>
      <c r="K41" s="2">
        <f t="shared" si="15"/>
        <v>0.99999999999964406</v>
      </c>
      <c r="L41">
        <f t="shared" si="9"/>
        <v>0</v>
      </c>
      <c r="M41">
        <f t="shared" si="16"/>
        <v>0</v>
      </c>
      <c r="N41">
        <f t="shared" si="17"/>
        <v>228.29781660062426</v>
      </c>
      <c r="O41">
        <f t="shared" si="18"/>
        <v>696.90620912523002</v>
      </c>
      <c r="P41">
        <f t="shared" si="19"/>
        <v>24.072824522061612</v>
      </c>
      <c r="Q41">
        <f t="shared" si="11"/>
        <v>950.57812057238618</v>
      </c>
      <c r="R41">
        <f t="shared" si="12"/>
        <v>30</v>
      </c>
      <c r="S41">
        <f t="shared" si="10"/>
        <v>0</v>
      </c>
      <c r="T41">
        <f t="shared" si="20"/>
        <v>0</v>
      </c>
    </row>
    <row r="42" spans="1:20">
      <c r="E42">
        <v>39</v>
      </c>
      <c r="F42">
        <f t="shared" si="21"/>
        <v>232.64734280200463</v>
      </c>
      <c r="G42">
        <f t="shared" si="22"/>
        <v>697.37124782826197</v>
      </c>
      <c r="H42">
        <f t="shared" si="23"/>
        <v>19.258259617649291</v>
      </c>
      <c r="I42">
        <f t="shared" si="14"/>
        <v>0.08</v>
      </c>
      <c r="J42" s="1">
        <f t="shared" si="13"/>
        <v>10</v>
      </c>
      <c r="K42" s="2">
        <f t="shared" si="15"/>
        <v>0.99999999999982081</v>
      </c>
      <c r="L42">
        <f t="shared" si="9"/>
        <v>0</v>
      </c>
      <c r="M42">
        <f t="shared" si="16"/>
        <v>0</v>
      </c>
      <c r="N42">
        <f t="shared" si="17"/>
        <v>232.32886599646568</v>
      </c>
      <c r="O42">
        <f t="shared" si="18"/>
        <v>696.41659876755011</v>
      </c>
      <c r="P42">
        <f t="shared" si="19"/>
        <v>19.231896501142568</v>
      </c>
      <c r="Q42">
        <f t="shared" si="11"/>
        <v>949.27685024791583</v>
      </c>
      <c r="R42">
        <f t="shared" si="12"/>
        <v>30</v>
      </c>
      <c r="S42">
        <f t="shared" si="10"/>
        <v>0</v>
      </c>
      <c r="T42">
        <f t="shared" si="20"/>
        <v>0</v>
      </c>
    </row>
    <row r="43" spans="1:20">
      <c r="A43" s="3">
        <f>2^30</f>
        <v>1073741824</v>
      </c>
      <c r="B43" t="s">
        <v>36</v>
      </c>
      <c r="E43">
        <v>40</v>
      </c>
      <c r="F43">
        <f t="shared" si="21"/>
        <v>236.15848468643119</v>
      </c>
      <c r="G43">
        <f t="shared" si="22"/>
        <v>696.43335937781319</v>
      </c>
      <c r="H43">
        <f t="shared" si="23"/>
        <v>15.385517200914055</v>
      </c>
      <c r="I43">
        <f t="shared" si="14"/>
        <v>0.08</v>
      </c>
      <c r="J43" s="1">
        <f t="shared" si="13"/>
        <v>10</v>
      </c>
      <c r="K43" s="2">
        <f t="shared" si="15"/>
        <v>0.99999999999990141</v>
      </c>
      <c r="L43">
        <f t="shared" si="9"/>
        <v>0</v>
      </c>
      <c r="M43">
        <f t="shared" si="16"/>
        <v>0</v>
      </c>
      <c r="N43">
        <f t="shared" si="17"/>
        <v>235.83520139035735</v>
      </c>
      <c r="O43">
        <f t="shared" si="18"/>
        <v>695.47999421621682</v>
      </c>
      <c r="P43">
        <f t="shared" si="19"/>
        <v>15.364455579015878</v>
      </c>
      <c r="Q43">
        <f t="shared" si="11"/>
        <v>947.97736126515838</v>
      </c>
      <c r="R43">
        <f t="shared" si="12"/>
        <v>30</v>
      </c>
      <c r="S43">
        <f t="shared" si="10"/>
        <v>0</v>
      </c>
      <c r="T43">
        <f t="shared" si="20"/>
        <v>0</v>
      </c>
    </row>
    <row r="44" spans="1:20">
      <c r="B44" t="s">
        <v>37</v>
      </c>
      <c r="E44">
        <v>41</v>
      </c>
      <c r="F44">
        <f t="shared" si="21"/>
        <v>239.24412471335859</v>
      </c>
      <c r="G44">
        <f t="shared" si="22"/>
        <v>695.14396200901876</v>
      </c>
      <c r="H44">
        <f t="shared" si="23"/>
        <v>12.291564463212703</v>
      </c>
      <c r="I44">
        <f t="shared" si="14"/>
        <v>0.08</v>
      </c>
      <c r="J44" s="1">
        <f t="shared" si="13"/>
        <v>10</v>
      </c>
      <c r="K44" s="2">
        <f t="shared" si="15"/>
        <v>0.9999999999999416</v>
      </c>
      <c r="L44">
        <f t="shared" si="9"/>
        <v>0</v>
      </c>
      <c r="M44">
        <f t="shared" si="16"/>
        <v>0</v>
      </c>
      <c r="N44">
        <f t="shared" si="17"/>
        <v>238.91661740695656</v>
      </c>
      <c r="O44">
        <f t="shared" si="18"/>
        <v>694.19236193594713</v>
      </c>
      <c r="P44">
        <f t="shared" si="19"/>
        <v>12.274738231121793</v>
      </c>
      <c r="Q44">
        <f t="shared" si="11"/>
        <v>946.67965118559005</v>
      </c>
      <c r="R44">
        <f t="shared" si="12"/>
        <v>30</v>
      </c>
      <c r="S44">
        <f t="shared" si="10"/>
        <v>0</v>
      </c>
      <c r="T44">
        <f t="shared" si="20"/>
        <v>0</v>
      </c>
    </row>
    <row r="45" spans="1:20">
      <c r="E45">
        <v>42</v>
      </c>
      <c r="F45">
        <f t="shared" si="21"/>
        <v>241.98418676883867</v>
      </c>
      <c r="G45">
        <f t="shared" si="22"/>
        <v>693.57974022028941</v>
      </c>
      <c r="H45">
        <f t="shared" si="23"/>
        <v>9.8197905848974347</v>
      </c>
      <c r="I45">
        <f t="shared" si="14"/>
        <v>0.08</v>
      </c>
      <c r="J45" s="1">
        <f t="shared" si="13"/>
        <v>10</v>
      </c>
      <c r="K45" s="2">
        <f t="shared" si="15"/>
        <v>0.99999999999996336</v>
      </c>
      <c r="L45">
        <f t="shared" si="9"/>
        <v>0</v>
      </c>
      <c r="M45">
        <f t="shared" si="16"/>
        <v>0</v>
      </c>
      <c r="N45">
        <f t="shared" si="17"/>
        <v>241.65292852249513</v>
      </c>
      <c r="O45">
        <f t="shared" si="18"/>
        <v>692.63028144981092</v>
      </c>
      <c r="P45">
        <f t="shared" si="19"/>
        <v>9.8063480263069369</v>
      </c>
      <c r="Q45">
        <f t="shared" si="11"/>
        <v>945.38371757402547</v>
      </c>
      <c r="R45">
        <f t="shared" si="12"/>
        <v>30</v>
      </c>
      <c r="S45">
        <f t="shared" si="10"/>
        <v>0</v>
      </c>
      <c r="T45">
        <f t="shared" si="20"/>
        <v>0</v>
      </c>
    </row>
    <row r="46" spans="1:20">
      <c r="E46">
        <v>43</v>
      </c>
      <c r="F46">
        <f t="shared" si="21"/>
        <v>244.44260929041937</v>
      </c>
      <c r="G46">
        <f t="shared" si="22"/>
        <v>691.80187028714806</v>
      </c>
      <c r="H46">
        <f t="shared" si="23"/>
        <v>7.8450784210455495</v>
      </c>
      <c r="I46">
        <f t="shared" si="14"/>
        <v>0.08</v>
      </c>
      <c r="J46" s="1">
        <f t="shared" si="13"/>
        <v>10</v>
      </c>
      <c r="K46" s="2">
        <f t="shared" si="15"/>
        <v>0.9999999999999758</v>
      </c>
      <c r="L46">
        <f t="shared" si="9"/>
        <v>0</v>
      </c>
      <c r="M46">
        <f t="shared" si="16"/>
        <v>0</v>
      </c>
      <c r="N46">
        <f t="shared" si="17"/>
        <v>244.10798564758383</v>
      </c>
      <c r="O46">
        <f t="shared" si="18"/>
        <v>690.85484528758718</v>
      </c>
      <c r="P46">
        <f t="shared" si="19"/>
        <v>7.8343390956586978</v>
      </c>
      <c r="Q46">
        <f t="shared" si="11"/>
        <v>944.08955799861292</v>
      </c>
      <c r="R46">
        <f t="shared" si="12"/>
        <v>30</v>
      </c>
      <c r="S46">
        <f t="shared" si="10"/>
        <v>0</v>
      </c>
      <c r="T46">
        <f t="shared" si="20"/>
        <v>0</v>
      </c>
    </row>
    <row r="47" spans="1:20">
      <c r="E47">
        <v>44</v>
      </c>
      <c r="F47">
        <f t="shared" si="21"/>
        <v>246.67055855340291</v>
      </c>
      <c r="G47">
        <f t="shared" si="22"/>
        <v>689.85914020089979</v>
      </c>
      <c r="H47">
        <f t="shared" si="23"/>
        <v>6.2674712765269582</v>
      </c>
      <c r="I47">
        <f t="shared" si="14"/>
        <v>0.08</v>
      </c>
      <c r="J47" s="1">
        <f t="shared" si="13"/>
        <v>10</v>
      </c>
      <c r="K47" s="2">
        <f t="shared" si="15"/>
        <v>0.99999999999998357</v>
      </c>
      <c r="L47">
        <f t="shared" si="9"/>
        <v>0</v>
      </c>
      <c r="M47">
        <f t="shared" si="16"/>
        <v>0</v>
      </c>
      <c r="N47">
        <f t="shared" si="17"/>
        <v>246.33288501472231</v>
      </c>
      <c r="O47">
        <f t="shared" si="18"/>
        <v>688.91477465347123</v>
      </c>
      <c r="P47">
        <f t="shared" si="19"/>
        <v>6.2588915772838245</v>
      </c>
      <c r="Q47">
        <f t="shared" si="11"/>
        <v>942.79717003082965</v>
      </c>
      <c r="R47">
        <f t="shared" si="12"/>
        <v>30</v>
      </c>
      <c r="S47">
        <f t="shared" si="10"/>
        <v>0</v>
      </c>
      <c r="T47">
        <f t="shared" si="20"/>
        <v>0</v>
      </c>
    </row>
    <row r="48" spans="1:20">
      <c r="E48">
        <v>45</v>
      </c>
      <c r="F48">
        <f t="shared" si="21"/>
        <v>248.70899580056789</v>
      </c>
      <c r="G48">
        <f t="shared" si="22"/>
        <v>687.7904421830824</v>
      </c>
      <c r="H48">
        <f t="shared" si="23"/>
        <v>5.00711326182706</v>
      </c>
      <c r="I48">
        <f t="shared" si="14"/>
        <v>0.08</v>
      </c>
      <c r="J48" s="1">
        <f t="shared" si="13"/>
        <v>10</v>
      </c>
      <c r="K48" s="2">
        <f t="shared" si="15"/>
        <v>0.99999999999998823</v>
      </c>
      <c r="L48">
        <f t="shared" si="9"/>
        <v>0</v>
      </c>
      <c r="M48">
        <f t="shared" si="16"/>
        <v>0</v>
      </c>
      <c r="N48">
        <f t="shared" si="17"/>
        <v>248.36853179381251</v>
      </c>
      <c r="O48">
        <f t="shared" si="18"/>
        <v>686.84890852845945</v>
      </c>
      <c r="P48">
        <f t="shared" si="19"/>
        <v>5.0002588984056153</v>
      </c>
      <c r="Q48">
        <f t="shared" si="11"/>
        <v>941.50655124547734</v>
      </c>
      <c r="R48">
        <f t="shared" si="12"/>
        <v>30</v>
      </c>
      <c r="S48">
        <f t="shared" si="10"/>
        <v>0</v>
      </c>
      <c r="T48">
        <f t="shared" si="20"/>
        <v>0</v>
      </c>
    </row>
    <row r="49" spans="5:20">
      <c r="E49">
        <v>46</v>
      </c>
      <c r="F49">
        <f t="shared" si="21"/>
        <v>250.59072815399688</v>
      </c>
      <c r="G49">
        <f t="shared" si="22"/>
        <v>685.62676394795619</v>
      </c>
      <c r="H49">
        <f t="shared" si="23"/>
        <v>4.0002071187244921</v>
      </c>
      <c r="I49">
        <f t="shared" si="14"/>
        <v>0.08</v>
      </c>
      <c r="J49" s="1">
        <f t="shared" si="13"/>
        <v>10</v>
      </c>
      <c r="K49" s="2">
        <f t="shared" si="15"/>
        <v>0.99999999999999156</v>
      </c>
      <c r="L49">
        <f t="shared" si="9"/>
        <v>0</v>
      </c>
      <c r="M49">
        <f t="shared" si="16"/>
        <v>0</v>
      </c>
      <c r="N49">
        <f t="shared" si="17"/>
        <v>250.24768819644154</v>
      </c>
      <c r="O49">
        <f t="shared" si="18"/>
        <v>684.68819220695002</v>
      </c>
      <c r="P49">
        <f t="shared" si="19"/>
        <v>3.9947311344758787</v>
      </c>
      <c r="Q49">
        <f t="shared" si="11"/>
        <v>940.21769922067756</v>
      </c>
      <c r="R49">
        <f t="shared" si="12"/>
        <v>30</v>
      </c>
      <c r="S49">
        <f t="shared" si="10"/>
        <v>0</v>
      </c>
      <c r="T49">
        <f t="shared" si="20"/>
        <v>0</v>
      </c>
    </row>
    <row r="50" spans="5:20">
      <c r="E50">
        <v>47</v>
      </c>
      <c r="F50">
        <f t="shared" si="21"/>
        <v>252.34204711762769</v>
      </c>
      <c r="G50">
        <f t="shared" si="22"/>
        <v>683.39277951265899</v>
      </c>
      <c r="H50">
        <f t="shared" si="23"/>
        <v>3.1957849075807032</v>
      </c>
      <c r="I50">
        <f t="shared" si="14"/>
        <v>0.11999999999999998</v>
      </c>
      <c r="J50" s="1">
        <f t="shared" si="13"/>
        <v>10</v>
      </c>
      <c r="K50" s="2">
        <f t="shared" si="15"/>
        <v>0.99999999999999378</v>
      </c>
      <c r="L50">
        <f t="shared" si="9"/>
        <v>9.9999999999999378</v>
      </c>
      <c r="M50">
        <f t="shared" si="16"/>
        <v>99.288858806136062</v>
      </c>
      <c r="N50">
        <f t="shared" si="17"/>
        <v>152.84366994818723</v>
      </c>
      <c r="O50">
        <f t="shared" si="18"/>
        <v>682.45726592919721</v>
      </c>
      <c r="P50">
        <f t="shared" si="19"/>
        <v>102.34434990441021</v>
      </c>
      <c r="Q50">
        <f t="shared" si="11"/>
        <v>938.93061153786732</v>
      </c>
      <c r="R50">
        <f t="shared" si="12"/>
        <v>30</v>
      </c>
      <c r="S50">
        <f t="shared" si="10"/>
        <v>9.9288858806136684</v>
      </c>
      <c r="T50">
        <f t="shared" si="20"/>
        <v>78.305369686701937</v>
      </c>
    </row>
    <row r="51" spans="5:20">
      <c r="E51">
        <v>48</v>
      </c>
      <c r="F51">
        <f t="shared" si="21"/>
        <v>165.56134746469354</v>
      </c>
      <c r="G51">
        <f t="shared" si="22"/>
        <v>690.20845839357298</v>
      </c>
      <c r="H51">
        <f t="shared" si="23"/>
        <v>81.875479923528175</v>
      </c>
      <c r="I51">
        <f t="shared" si="14"/>
        <v>0.08</v>
      </c>
      <c r="J51" s="1">
        <f t="shared" si="13"/>
        <v>10</v>
      </c>
      <c r="K51" s="2">
        <f t="shared" si="15"/>
        <v>0.99999998391581069</v>
      </c>
      <c r="L51">
        <f t="shared" si="9"/>
        <v>0</v>
      </c>
      <c r="M51">
        <f t="shared" si="16"/>
        <v>0</v>
      </c>
      <c r="N51">
        <f t="shared" si="17"/>
        <v>165.33470636737331</v>
      </c>
      <c r="O51">
        <f t="shared" si="18"/>
        <v>689.2636146556747</v>
      </c>
      <c r="P51">
        <f t="shared" si="19"/>
        <v>81.763398517465419</v>
      </c>
      <c r="Q51">
        <f t="shared" si="11"/>
        <v>937.64528578179466</v>
      </c>
      <c r="R51">
        <f t="shared" si="12"/>
        <v>39.999999999999936</v>
      </c>
      <c r="S51">
        <f t="shared" si="10"/>
        <v>0</v>
      </c>
      <c r="T51">
        <f t="shared" si="20"/>
        <v>0</v>
      </c>
    </row>
    <row r="52" spans="5:20">
      <c r="E52">
        <v>49</v>
      </c>
      <c r="F52">
        <f t="shared" si="21"/>
        <v>175.92891775393966</v>
      </c>
      <c r="G52">
        <f t="shared" si="22"/>
        <v>695.02208297260142</v>
      </c>
      <c r="H52">
        <f t="shared" si="23"/>
        <v>65.410718813972338</v>
      </c>
      <c r="I52">
        <f t="shared" si="14"/>
        <v>0.08</v>
      </c>
      <c r="J52" s="1">
        <f t="shared" si="13"/>
        <v>10</v>
      </c>
      <c r="K52" s="2">
        <f t="shared" si="15"/>
        <v>0.99999999723967115</v>
      </c>
      <c r="L52">
        <f t="shared" si="9"/>
        <v>0</v>
      </c>
      <c r="M52">
        <f t="shared" si="16"/>
        <v>0</v>
      </c>
      <c r="N52">
        <f t="shared" si="17"/>
        <v>175.68808422859877</v>
      </c>
      <c r="O52">
        <f t="shared" si="18"/>
        <v>694.07064974281161</v>
      </c>
      <c r="P52">
        <f t="shared" si="19"/>
        <v>65.321176433969271</v>
      </c>
      <c r="Q52">
        <f t="shared" si="11"/>
        <v>936.36171954051349</v>
      </c>
      <c r="R52">
        <f t="shared" si="12"/>
        <v>39.999999999999936</v>
      </c>
      <c r="S52">
        <f t="shared" si="10"/>
        <v>0</v>
      </c>
      <c r="T52">
        <f t="shared" si="20"/>
        <v>0</v>
      </c>
    </row>
    <row r="53" spans="5:20">
      <c r="E53">
        <v>50</v>
      </c>
      <c r="F53">
        <f t="shared" si="21"/>
        <v>184.57931706870755</v>
      </c>
      <c r="G53">
        <f t="shared" si="22"/>
        <v>698.24365218949663</v>
      </c>
      <c r="H53">
        <f t="shared" si="23"/>
        <v>52.256941147175418</v>
      </c>
      <c r="I53">
        <f t="shared" si="14"/>
        <v>0.08</v>
      </c>
      <c r="J53" s="1">
        <f t="shared" si="13"/>
        <v>10</v>
      </c>
      <c r="K53" s="2">
        <f t="shared" si="15"/>
        <v>0.99999999936569028</v>
      </c>
      <c r="L53">
        <f t="shared" si="9"/>
        <v>0</v>
      </c>
      <c r="M53">
        <f t="shared" si="16"/>
        <v>0</v>
      </c>
      <c r="N53">
        <f t="shared" si="17"/>
        <v>184.32664179393069</v>
      </c>
      <c r="O53">
        <f t="shared" si="18"/>
        <v>697.28780887248786</v>
      </c>
      <c r="P53">
        <f t="shared" si="19"/>
        <v>52.185405304627871</v>
      </c>
      <c r="Q53">
        <f t="shared" si="11"/>
        <v>935.07991040537968</v>
      </c>
      <c r="R53">
        <f t="shared" si="12"/>
        <v>39.999999999999936</v>
      </c>
      <c r="S53">
        <f t="shared" si="10"/>
        <v>0</v>
      </c>
      <c r="T53">
        <f t="shared" si="20"/>
        <v>0</v>
      </c>
    </row>
    <row r="54" spans="5:20">
      <c r="E54">
        <v>51</v>
      </c>
      <c r="F54">
        <f t="shared" si="21"/>
        <v>191.85092394730628</v>
      </c>
      <c r="G54">
        <f t="shared" si="22"/>
        <v>700.20060778003767</v>
      </c>
      <c r="H54">
        <f t="shared" si="23"/>
        <v>41.748324243702299</v>
      </c>
      <c r="I54">
        <f t="shared" si="14"/>
        <v>0.08</v>
      </c>
      <c r="J54" s="1">
        <f t="shared" si="13"/>
        <v>10</v>
      </c>
      <c r="K54" s="2">
        <f t="shared" si="15"/>
        <v>0.99999999981573695</v>
      </c>
      <c r="L54">
        <f t="shared" si="9"/>
        <v>0</v>
      </c>
      <c r="M54">
        <f t="shared" si="16"/>
        <v>0</v>
      </c>
      <c r="N54">
        <f t="shared" si="17"/>
        <v>191.58829438677685</v>
      </c>
      <c r="O54">
        <f t="shared" si="18"/>
        <v>699.24208553724554</v>
      </c>
      <c r="P54">
        <f t="shared" si="19"/>
        <v>41.691173911437154</v>
      </c>
      <c r="Q54">
        <f t="shared" si="11"/>
        <v>933.79985597104621</v>
      </c>
      <c r="R54">
        <f t="shared" si="12"/>
        <v>39.999999999999936</v>
      </c>
      <c r="S54">
        <f t="shared" si="10"/>
        <v>0</v>
      </c>
      <c r="T54">
        <f t="shared" si="20"/>
        <v>0</v>
      </c>
    </row>
    <row r="55" spans="5:20">
      <c r="E55">
        <v>52</v>
      </c>
      <c r="F55">
        <f t="shared" si="21"/>
        <v>198.01417695028812</v>
      </c>
      <c r="G55">
        <f t="shared" si="22"/>
        <v>701.15443775602171</v>
      </c>
      <c r="H55">
        <f t="shared" si="23"/>
        <v>33.352939129149725</v>
      </c>
      <c r="I55">
        <f t="shared" si="14"/>
        <v>0.08</v>
      </c>
      <c r="J55" s="1">
        <f t="shared" si="13"/>
        <v>10</v>
      </c>
      <c r="K55" s="2">
        <f t="shared" si="15"/>
        <v>0.99999999993537436</v>
      </c>
      <c r="L55">
        <f t="shared" si="9"/>
        <v>0</v>
      </c>
      <c r="M55">
        <f t="shared" si="16"/>
        <v>0</v>
      </c>
      <c r="N55">
        <f t="shared" si="17"/>
        <v>197.74311035753439</v>
      </c>
      <c r="O55">
        <f t="shared" si="18"/>
        <v>700.19460979135829</v>
      </c>
      <c r="P55">
        <f t="shared" si="19"/>
        <v>33.307281450960694</v>
      </c>
      <c r="Q55">
        <f t="shared" si="11"/>
        <v>932.5215538354596</v>
      </c>
      <c r="R55">
        <f t="shared" si="12"/>
        <v>39.999999999999936</v>
      </c>
      <c r="S55">
        <f t="shared" si="10"/>
        <v>0</v>
      </c>
      <c r="T55">
        <f t="shared" si="20"/>
        <v>0</v>
      </c>
    </row>
    <row r="56" spans="5:20">
      <c r="E56">
        <v>53</v>
      </c>
      <c r="F56">
        <f t="shared" si="21"/>
        <v>203.28523545745267</v>
      </c>
      <c r="G56">
        <f t="shared" si="22"/>
        <v>701.31394098163207</v>
      </c>
      <c r="H56">
        <f t="shared" si="23"/>
        <v>26.645825160768556</v>
      </c>
      <c r="I56">
        <f t="shared" si="14"/>
        <v>0.08</v>
      </c>
      <c r="J56" s="1">
        <f t="shared" si="13"/>
        <v>10</v>
      </c>
      <c r="K56" s="2">
        <f t="shared" si="15"/>
        <v>0.99999999997362199</v>
      </c>
      <c r="L56">
        <f t="shared" si="9"/>
        <v>0</v>
      </c>
      <c r="M56">
        <f t="shared" si="16"/>
        <v>0</v>
      </c>
      <c r="N56">
        <f t="shared" si="17"/>
        <v>203.00695317998509</v>
      </c>
      <c r="O56">
        <f t="shared" si="18"/>
        <v>700.35389466898687</v>
      </c>
      <c r="P56">
        <f t="shared" si="19"/>
        <v>26.609349019773589</v>
      </c>
      <c r="Q56">
        <f t="shared" si="11"/>
        <v>931.24500159985337</v>
      </c>
      <c r="R56">
        <f t="shared" si="12"/>
        <v>39.999999999999936</v>
      </c>
      <c r="S56">
        <f t="shared" si="10"/>
        <v>0</v>
      </c>
      <c r="T56">
        <f t="shared" si="20"/>
        <v>0</v>
      </c>
    </row>
    <row r="57" spans="5:20">
      <c r="E57">
        <v>54</v>
      </c>
      <c r="F57">
        <f t="shared" si="21"/>
        <v>207.83689336908029</v>
      </c>
      <c r="G57">
        <f t="shared" si="22"/>
        <v>700.84582428384635</v>
      </c>
      <c r="H57">
        <f t="shared" si="23"/>
        <v>21.287479215818873</v>
      </c>
      <c r="I57">
        <f t="shared" si="14"/>
        <v>0.08</v>
      </c>
      <c r="J57" s="1">
        <f t="shared" si="13"/>
        <v>10</v>
      </c>
      <c r="K57" s="2">
        <f t="shared" si="15"/>
        <v>0.99999999998783284</v>
      </c>
      <c r="L57">
        <f t="shared" si="9"/>
        <v>0</v>
      </c>
      <c r="M57">
        <f t="shared" si="16"/>
        <v>0</v>
      </c>
      <c r="N57">
        <f t="shared" si="17"/>
        <v>207.55238021248834</v>
      </c>
      <c r="O57">
        <f t="shared" si="18"/>
        <v>699.88641878793578</v>
      </c>
      <c r="P57">
        <f t="shared" si="19"/>
        <v>21.25833824950919</v>
      </c>
      <c r="Q57">
        <f t="shared" si="11"/>
        <v>929.97019686874546</v>
      </c>
      <c r="R57">
        <f t="shared" si="12"/>
        <v>39.999999999999936</v>
      </c>
      <c r="S57">
        <f t="shared" si="10"/>
        <v>0</v>
      </c>
      <c r="T57">
        <f t="shared" si="20"/>
        <v>0</v>
      </c>
    </row>
    <row r="58" spans="5:20">
      <c r="E58">
        <v>55</v>
      </c>
      <c r="F58">
        <f t="shared" si="21"/>
        <v>211.80729813864036</v>
      </c>
      <c r="G58">
        <f t="shared" si="22"/>
        <v>699.88316851168565</v>
      </c>
      <c r="H58">
        <f t="shared" si="23"/>
        <v>17.006670599607354</v>
      </c>
      <c r="I58">
        <f t="shared" si="14"/>
        <v>9.9820291390558841E-2</v>
      </c>
      <c r="J58" s="1">
        <f t="shared" si="13"/>
        <v>10</v>
      </c>
      <c r="K58" s="2">
        <f t="shared" si="15"/>
        <v>0.99999999999380473</v>
      </c>
      <c r="L58">
        <f t="shared" si="9"/>
        <v>0</v>
      </c>
      <c r="M58">
        <f t="shared" si="16"/>
        <v>0</v>
      </c>
      <c r="N58">
        <f t="shared" si="17"/>
        <v>211.51734979498602</v>
      </c>
      <c r="O58">
        <f t="shared" si="18"/>
        <v>698.92508081950098</v>
      </c>
      <c r="P58">
        <f t="shared" si="19"/>
        <v>16.983389740001638</v>
      </c>
      <c r="Q58">
        <f t="shared" si="11"/>
        <v>928.69713724993335</v>
      </c>
      <c r="R58">
        <f t="shared" si="12"/>
        <v>39.999999999999936</v>
      </c>
      <c r="S58">
        <f t="shared" si="10"/>
        <v>0</v>
      </c>
      <c r="T58">
        <f t="shared" si="20"/>
        <v>0</v>
      </c>
    </row>
    <row r="59" spans="5:20">
      <c r="E59">
        <v>56</v>
      </c>
      <c r="F59">
        <f t="shared" si="21"/>
        <v>215.3069164737918</v>
      </c>
      <c r="G59">
        <f t="shared" si="22"/>
        <v>698.53219208869564</v>
      </c>
      <c r="H59">
        <f t="shared" si="23"/>
        <v>13.58671179200131</v>
      </c>
      <c r="I59">
        <f t="shared" si="14"/>
        <v>0.08</v>
      </c>
      <c r="J59" s="1">
        <f t="shared" si="13"/>
        <v>10</v>
      </c>
      <c r="K59" s="2">
        <f t="shared" si="15"/>
        <v>0.99999999999658273</v>
      </c>
      <c r="L59">
        <f t="shared" si="9"/>
        <v>0</v>
      </c>
      <c r="M59">
        <f t="shared" si="16"/>
        <v>0</v>
      </c>
      <c r="N59">
        <f t="shared" si="17"/>
        <v>215.01217741447931</v>
      </c>
      <c r="O59">
        <f t="shared" si="18"/>
        <v>697.57595378215342</v>
      </c>
      <c r="P59">
        <f t="shared" si="19"/>
        <v>13.568112600120672</v>
      </c>
      <c r="Q59">
        <f t="shared" si="11"/>
        <v>927.42582035448879</v>
      </c>
      <c r="R59">
        <f t="shared" si="12"/>
        <v>39.999999999999936</v>
      </c>
      <c r="S59">
        <f t="shared" si="10"/>
        <v>0</v>
      </c>
      <c r="T59">
        <f t="shared" si="20"/>
        <v>0</v>
      </c>
    </row>
    <row r="60" spans="5:20">
      <c r="E60">
        <v>57</v>
      </c>
      <c r="F60">
        <f t="shared" si="21"/>
        <v>218.42409929180886</v>
      </c>
      <c r="G60">
        <f t="shared" si="22"/>
        <v>696.87765442484795</v>
      </c>
      <c r="H60">
        <f t="shared" si="23"/>
        <v>10.854490080096539</v>
      </c>
      <c r="I60">
        <f t="shared" si="14"/>
        <v>0.08</v>
      </c>
      <c r="J60" s="1">
        <f t="shared" si="13"/>
        <v>10</v>
      </c>
      <c r="K60" s="2">
        <f t="shared" si="15"/>
        <v>0.9999999999979885</v>
      </c>
      <c r="L60">
        <f t="shared" si="9"/>
        <v>0</v>
      </c>
      <c r="M60">
        <f t="shared" si="16"/>
        <v>0</v>
      </c>
      <c r="N60">
        <f t="shared" si="17"/>
        <v>218.12509304244722</v>
      </c>
      <c r="O60">
        <f t="shared" si="18"/>
        <v>695.92368105657454</v>
      </c>
      <c r="P60">
        <f t="shared" si="19"/>
        <v>10.839631095313699</v>
      </c>
      <c r="Q60">
        <f t="shared" si="11"/>
        <v>926.1562437967533</v>
      </c>
      <c r="R60">
        <f t="shared" si="12"/>
        <v>39.999999999999936</v>
      </c>
      <c r="S60">
        <f t="shared" si="10"/>
        <v>0</v>
      </c>
      <c r="T60">
        <f t="shared" si="20"/>
        <v>0</v>
      </c>
    </row>
    <row r="61" spans="5:20">
      <c r="E61">
        <v>58</v>
      </c>
      <c r="F61">
        <f t="shared" si="21"/>
        <v>221.22952761221367</v>
      </c>
      <c r="G61">
        <f t="shared" si="22"/>
        <v>694.98717270587088</v>
      </c>
      <c r="H61">
        <f t="shared" si="23"/>
        <v>8.6717048762509599</v>
      </c>
      <c r="I61">
        <f t="shared" si="14"/>
        <v>0.08</v>
      </c>
      <c r="J61" s="1">
        <f t="shared" si="13"/>
        <v>10</v>
      </c>
      <c r="K61" s="2">
        <f t="shared" si="15"/>
        <v>0.99999999999875144</v>
      </c>
      <c r="L61">
        <f t="shared" si="9"/>
        <v>0</v>
      </c>
      <c r="M61">
        <f t="shared" si="16"/>
        <v>0</v>
      </c>
      <c r="N61">
        <f t="shared" si="17"/>
        <v>220.92668094138455</v>
      </c>
      <c r="O61">
        <f t="shared" si="18"/>
        <v>694.03578726562421</v>
      </c>
      <c r="P61">
        <f t="shared" si="19"/>
        <v>8.6598339610954174</v>
      </c>
      <c r="Q61">
        <f t="shared" si="11"/>
        <v>924.88840519433552</v>
      </c>
      <c r="R61">
        <f t="shared" si="12"/>
        <v>39.999999999999936</v>
      </c>
      <c r="S61">
        <f t="shared" si="10"/>
        <v>0</v>
      </c>
      <c r="T61">
        <f t="shared" si="20"/>
        <v>0</v>
      </c>
    </row>
    <row r="62" spans="5:20">
      <c r="E62">
        <v>59</v>
      </c>
      <c r="F62">
        <f t="shared" si="21"/>
        <v>223.77976442436287</v>
      </c>
      <c r="G62">
        <f t="shared" si="22"/>
        <v>692.914670574865</v>
      </c>
      <c r="H62">
        <f t="shared" si="23"/>
        <v>6.9278671688763342</v>
      </c>
      <c r="I62">
        <f t="shared" si="14"/>
        <v>0.08</v>
      </c>
      <c r="J62" s="1">
        <f t="shared" si="13"/>
        <v>10</v>
      </c>
      <c r="K62" s="2">
        <f t="shared" si="15"/>
        <v>0.99999999999919065</v>
      </c>
      <c r="L62">
        <f t="shared" si="9"/>
        <v>0</v>
      </c>
      <c r="M62">
        <f t="shared" si="16"/>
        <v>0</v>
      </c>
      <c r="N62">
        <f t="shared" si="17"/>
        <v>223.47342667014755</v>
      </c>
      <c r="O62">
        <f t="shared" si="18"/>
        <v>691.96612223497027</v>
      </c>
      <c r="P62">
        <f t="shared" si="19"/>
        <v>6.9183834370676305</v>
      </c>
      <c r="Q62">
        <f t="shared" si="11"/>
        <v>923.62230216810417</v>
      </c>
      <c r="R62">
        <f t="shared" si="12"/>
        <v>39.999999999999936</v>
      </c>
      <c r="S62">
        <f t="shared" si="10"/>
        <v>0</v>
      </c>
      <c r="T62">
        <f t="shared" si="20"/>
        <v>0</v>
      </c>
    </row>
    <row r="63" spans="5:20">
      <c r="E63">
        <v>60</v>
      </c>
      <c r="F63">
        <f t="shared" si="21"/>
        <v>226.12009231374333</v>
      </c>
      <c r="G63">
        <f t="shared" si="22"/>
        <v>690.70313327878796</v>
      </c>
      <c r="H63">
        <f t="shared" si="23"/>
        <v>5.5347067496541049</v>
      </c>
      <c r="I63">
        <f t="shared" si="14"/>
        <v>0.08</v>
      </c>
      <c r="J63" s="1">
        <f t="shared" si="13"/>
        <v>10</v>
      </c>
      <c r="K63" s="2">
        <f t="shared" si="15"/>
        <v>0.99999999999945621</v>
      </c>
      <c r="L63">
        <f t="shared" si="9"/>
        <v>0</v>
      </c>
      <c r="M63">
        <f t="shared" si="16"/>
        <v>0</v>
      </c>
      <c r="N63">
        <f t="shared" si="17"/>
        <v>225.81055082575162</v>
      </c>
      <c r="O63">
        <f t="shared" si="18"/>
        <v>689.7576123679836</v>
      </c>
      <c r="P63">
        <f t="shared" si="19"/>
        <v>5.5271301502225576</v>
      </c>
      <c r="Q63">
        <f t="shared" si="11"/>
        <v>922.35793234218545</v>
      </c>
      <c r="R63">
        <f t="shared" si="12"/>
        <v>39.999999999999936</v>
      </c>
      <c r="S63">
        <f t="shared" si="10"/>
        <v>0</v>
      </c>
      <c r="T63">
        <f t="shared" si="20"/>
        <v>0</v>
      </c>
    </row>
    <row r="64" spans="5:20">
      <c r="E64">
        <v>61</v>
      </c>
      <c r="F64">
        <f t="shared" si="21"/>
        <v>228.28678047709911</v>
      </c>
      <c r="G64">
        <f t="shared" si="22"/>
        <v>688.38680874668057</v>
      </c>
      <c r="H64">
        <f t="shared" si="23"/>
        <v>4.4217041201780463</v>
      </c>
      <c r="I64">
        <f t="shared" si="14"/>
        <v>0.11</v>
      </c>
      <c r="J64" s="1">
        <f t="shared" si="13"/>
        <v>10</v>
      </c>
      <c r="K64" s="2">
        <f t="shared" si="15"/>
        <v>0.99999999999962386</v>
      </c>
      <c r="L64">
        <f t="shared" si="9"/>
        <v>9.9999999999962377</v>
      </c>
      <c r="M64">
        <f t="shared" si="16"/>
        <v>89.823848910625031</v>
      </c>
      <c r="N64">
        <f t="shared" si="17"/>
        <v>138.27338617300541</v>
      </c>
      <c r="O64">
        <f t="shared" si="18"/>
        <v>687.44445871085247</v>
      </c>
      <c r="P64">
        <f t="shared" si="19"/>
        <v>94.116537920189742</v>
      </c>
      <c r="Q64">
        <f t="shared" si="11"/>
        <v>921.09529334395768</v>
      </c>
      <c r="R64">
        <f t="shared" si="12"/>
        <v>39.999999999999936</v>
      </c>
      <c r="S64">
        <f t="shared" si="10"/>
        <v>8.9823848910658821</v>
      </c>
      <c r="T64">
        <f t="shared" si="20"/>
        <v>57.978232075888222</v>
      </c>
    </row>
    <row r="65" spans="5:20">
      <c r="E65">
        <v>62</v>
      </c>
      <c r="F65">
        <f t="shared" si="21"/>
        <v>150.31536533188105</v>
      </c>
      <c r="G65">
        <f t="shared" si="22"/>
        <v>694.22578713601479</v>
      </c>
      <c r="H65">
        <f t="shared" si="23"/>
        <v>75.293230336151794</v>
      </c>
      <c r="I65">
        <f t="shared" si="14"/>
        <v>0.08</v>
      </c>
      <c r="J65" s="1">
        <f t="shared" si="13"/>
        <v>10</v>
      </c>
      <c r="K65" s="2">
        <f t="shared" si="15"/>
        <v>0.99999978521156607</v>
      </c>
      <c r="L65">
        <f t="shared" si="9"/>
        <v>0</v>
      </c>
      <c r="M65">
        <f t="shared" si="16"/>
        <v>0</v>
      </c>
      <c r="N65">
        <f t="shared" si="17"/>
        <v>150.10959484339085</v>
      </c>
      <c r="O65">
        <f t="shared" si="18"/>
        <v>693.27544397564611</v>
      </c>
      <c r="P65">
        <f t="shared" si="19"/>
        <v>75.190159537287897</v>
      </c>
      <c r="Q65">
        <f t="shared" si="11"/>
        <v>919.83438280404766</v>
      </c>
      <c r="R65">
        <f t="shared" si="12"/>
        <v>49.999999999996177</v>
      </c>
      <c r="S65">
        <f t="shared" si="10"/>
        <v>0</v>
      </c>
      <c r="T65">
        <f t="shared" si="20"/>
        <v>0</v>
      </c>
    </row>
    <row r="66" spans="5:20">
      <c r="E66">
        <v>63</v>
      </c>
      <c r="F66">
        <f t="shared" si="21"/>
        <v>160.1936028612871</v>
      </c>
      <c r="G66">
        <f t="shared" si="22"/>
        <v>698.22946786520743</v>
      </c>
      <c r="H66">
        <f t="shared" si="23"/>
        <v>60.152127629830318</v>
      </c>
      <c r="I66">
        <f t="shared" si="14"/>
        <v>0.08</v>
      </c>
      <c r="J66" s="1">
        <f t="shared" si="13"/>
        <v>10</v>
      </c>
      <c r="K66" s="2">
        <f t="shared" si="15"/>
        <v>0.99999995994100233</v>
      </c>
      <c r="L66">
        <f t="shared" si="9"/>
        <v>0</v>
      </c>
      <c r="M66">
        <f t="shared" si="16"/>
        <v>0</v>
      </c>
      <c r="N66">
        <f t="shared" si="17"/>
        <v>159.97430980471239</v>
      </c>
      <c r="O66">
        <f t="shared" si="18"/>
        <v>697.27364396547728</v>
      </c>
      <c r="P66">
        <f t="shared" si="19"/>
        <v>60.069783867708679</v>
      </c>
      <c r="Q66">
        <f t="shared" si="11"/>
        <v>918.57519835632479</v>
      </c>
      <c r="R66">
        <f t="shared" si="12"/>
        <v>49.999999999996177</v>
      </c>
      <c r="S66">
        <f t="shared" si="10"/>
        <v>0</v>
      </c>
      <c r="T66">
        <f t="shared" si="20"/>
        <v>0</v>
      </c>
    </row>
    <row r="67" spans="5:20">
      <c r="E67">
        <v>64</v>
      </c>
      <c r="F67">
        <f t="shared" si="21"/>
        <v>168.48710835180333</v>
      </c>
      <c r="G67">
        <f t="shared" si="22"/>
        <v>700.77480219192807</v>
      </c>
      <c r="H67">
        <f t="shared" si="23"/>
        <v>48.055827094166943</v>
      </c>
      <c r="I67">
        <f t="shared" si="14"/>
        <v>0.08</v>
      </c>
      <c r="J67" s="1">
        <f t="shared" si="13"/>
        <v>10</v>
      </c>
      <c r="K67" s="2">
        <f t="shared" si="15"/>
        <v>0.99999999021884667</v>
      </c>
      <c r="L67">
        <f t="shared" si="9"/>
        <v>0</v>
      </c>
      <c r="M67">
        <f t="shared" si="16"/>
        <v>0</v>
      </c>
      <c r="N67">
        <f t="shared" si="17"/>
        <v>168.25646210673514</v>
      </c>
      <c r="O67">
        <f t="shared" si="18"/>
        <v>699.81549391994747</v>
      </c>
      <c r="P67">
        <f t="shared" si="19"/>
        <v>47.990042262429121</v>
      </c>
      <c r="Q67">
        <f t="shared" si="11"/>
        <v>917.31773763789829</v>
      </c>
      <c r="R67">
        <f t="shared" si="12"/>
        <v>49.999999999996177</v>
      </c>
      <c r="S67">
        <f t="shared" si="10"/>
        <v>0</v>
      </c>
      <c r="T67">
        <f t="shared" si="20"/>
        <v>0</v>
      </c>
    </row>
    <row r="68" spans="5:20">
      <c r="E68">
        <v>65</v>
      </c>
      <c r="F68">
        <f t="shared" si="21"/>
        <v>175.50714195357995</v>
      </c>
      <c r="G68">
        <f t="shared" si="22"/>
        <v>702.16282252558847</v>
      </c>
      <c r="H68">
        <f t="shared" si="23"/>
        <v>38.3920338099433</v>
      </c>
      <c r="I68">
        <f t="shared" si="14"/>
        <v>0.08</v>
      </c>
      <c r="J68" s="1">
        <f t="shared" si="13"/>
        <v>10</v>
      </c>
      <c r="K68" s="2">
        <f t="shared" ref="K68:K99" si="24">1/(1+EXP(-1.7*(q*F68-cpuehalf)/sdcpue))</f>
        <v>0.99999999703448195</v>
      </c>
      <c r="L68">
        <f t="shared" si="9"/>
        <v>0</v>
      </c>
      <c r="M68">
        <f t="shared" ref="M68:M99" si="25">F68*(1-EXP(-q*L68))</f>
        <v>0</v>
      </c>
      <c r="N68">
        <f t="shared" ref="N68:N99" si="26">Surv*(F68-M68)</f>
        <v>175.26688580775232</v>
      </c>
      <c r="O68">
        <f t="shared" ref="O68:O99" si="27">G68*Surv</f>
        <v>701.20161415762323</v>
      </c>
      <c r="P68">
        <f t="shared" ref="P68:P99" si="28">(H68+M68*RelSurv)*Surv</f>
        <v>38.339477988163125</v>
      </c>
      <c r="Q68">
        <f t="shared" si="11"/>
        <v>916.06199828911167</v>
      </c>
      <c r="R68">
        <f t="shared" si="12"/>
        <v>49.999999999996177</v>
      </c>
      <c r="S68">
        <f t="shared" si="10"/>
        <v>0</v>
      </c>
      <c r="T68">
        <f t="shared" ref="T68:T99" si="29">L68*(S68/cpuebase)^valpower</f>
        <v>0</v>
      </c>
    </row>
    <row r="69" spans="5:20">
      <c r="E69">
        <v>66</v>
      </c>
      <c r="F69">
        <f t="shared" ref="F69:F100" si="30">N68-vtwo*N68+vone*O68+Recov*P68*PvulRecov</f>
        <v>181.50248448572478</v>
      </c>
      <c r="G69">
        <f t="shared" ref="G69:G100" si="31">O68-vone*O68+vtwo*N68+P68*Recov*(1-PvulRecov)</f>
        <v>702.63391107728341</v>
      </c>
      <c r="H69">
        <f t="shared" ref="H69:H100" si="32">P68*(1-Recov)</f>
        <v>30.671582390530503</v>
      </c>
      <c r="I69">
        <f t="shared" si="14"/>
        <v>0.08</v>
      </c>
      <c r="J69" s="1">
        <f t="shared" si="13"/>
        <v>10</v>
      </c>
      <c r="K69" s="2">
        <f t="shared" si="24"/>
        <v>0.99999999892980229</v>
      </c>
      <c r="L69">
        <f t="shared" ref="L69:L132" si="33">IF(I69&gt;0.1,J69,0)*K69</f>
        <v>0</v>
      </c>
      <c r="M69">
        <f t="shared" si="25"/>
        <v>0</v>
      </c>
      <c r="N69">
        <f t="shared" si="26"/>
        <v>181.25402116454433</v>
      </c>
      <c r="O69">
        <f t="shared" si="27"/>
        <v>701.67205782433791</v>
      </c>
      <c r="P69">
        <f t="shared" si="28"/>
        <v>30.629595289096578</v>
      </c>
      <c r="Q69">
        <f t="shared" si="11"/>
        <v>914.80797795353863</v>
      </c>
      <c r="R69">
        <f t="shared" si="12"/>
        <v>49.999999999996177</v>
      </c>
      <c r="S69">
        <f t="shared" ref="S69:S132" si="34">IF(L69&gt;0,M69/L69,0)</f>
        <v>0</v>
      </c>
      <c r="T69">
        <f t="shared" si="29"/>
        <v>0</v>
      </c>
    </row>
    <row r="70" spans="5:20">
      <c r="E70">
        <v>67</v>
      </c>
      <c r="F70">
        <f t="shared" si="30"/>
        <v>186.67200001442671</v>
      </c>
      <c r="G70">
        <f t="shared" si="31"/>
        <v>702.37999803227478</v>
      </c>
      <c r="H70">
        <f t="shared" si="32"/>
        <v>24.503676231277264</v>
      </c>
      <c r="I70">
        <f t="shared" si="14"/>
        <v>0.08</v>
      </c>
      <c r="J70" s="1">
        <f t="shared" si="13"/>
        <v>10</v>
      </c>
      <c r="K70" s="2">
        <f t="shared" si="24"/>
        <v>0.99999999955557506</v>
      </c>
      <c r="L70">
        <f t="shared" si="33"/>
        <v>0</v>
      </c>
      <c r="M70">
        <f t="shared" si="25"/>
        <v>0</v>
      </c>
      <c r="N70">
        <f t="shared" si="26"/>
        <v>186.41646001327246</v>
      </c>
      <c r="O70">
        <f t="shared" si="27"/>
        <v>701.41849236729001</v>
      </c>
      <c r="P70">
        <f t="shared" si="28"/>
        <v>24.470132531890425</v>
      </c>
      <c r="Q70">
        <f t="shared" ref="Q70:Q133" si="35">SUM(F70:H70)</f>
        <v>913.55567427797882</v>
      </c>
      <c r="R70">
        <f t="shared" ref="R70:R133" si="36">R69+L69</f>
        <v>49.999999999996177</v>
      </c>
      <c r="S70">
        <f t="shared" si="34"/>
        <v>0</v>
      </c>
      <c r="T70">
        <f t="shared" si="29"/>
        <v>0</v>
      </c>
    </row>
    <row r="71" spans="5:20">
      <c r="E71">
        <v>68</v>
      </c>
      <c r="F71">
        <f t="shared" si="30"/>
        <v>191.17467218343347</v>
      </c>
      <c r="G71">
        <f t="shared" si="31"/>
        <v>701.55430670350711</v>
      </c>
      <c r="H71">
        <f t="shared" si="32"/>
        <v>19.576106025512342</v>
      </c>
      <c r="I71">
        <f t="shared" si="14"/>
        <v>0.08</v>
      </c>
      <c r="J71" s="1">
        <f t="shared" si="13"/>
        <v>10</v>
      </c>
      <c r="K71" s="2">
        <f t="shared" si="24"/>
        <v>0.99999999979328802</v>
      </c>
      <c r="L71">
        <f t="shared" si="33"/>
        <v>0</v>
      </c>
      <c r="M71">
        <f t="shared" si="25"/>
        <v>0</v>
      </c>
      <c r="N71">
        <f t="shared" si="26"/>
        <v>190.91296836097138</v>
      </c>
      <c r="O71">
        <f t="shared" si="27"/>
        <v>700.59393134817299</v>
      </c>
      <c r="P71">
        <f t="shared" si="28"/>
        <v>19.549307801054635</v>
      </c>
      <c r="Q71">
        <f t="shared" si="35"/>
        <v>912.30508491245291</v>
      </c>
      <c r="R71">
        <f t="shared" si="36"/>
        <v>49.999999999996177</v>
      </c>
      <c r="S71">
        <f t="shared" si="34"/>
        <v>0</v>
      </c>
      <c r="T71">
        <f t="shared" si="29"/>
        <v>0</v>
      </c>
    </row>
    <row r="72" spans="5:20">
      <c r="E72">
        <v>69</v>
      </c>
      <c r="F72">
        <f t="shared" si="30"/>
        <v>195.13762231262049</v>
      </c>
      <c r="G72">
        <f t="shared" si="31"/>
        <v>700.27913895673476</v>
      </c>
      <c r="H72">
        <f t="shared" si="32"/>
        <v>15.639446240843709</v>
      </c>
      <c r="I72">
        <f t="shared" si="14"/>
        <v>0.08</v>
      </c>
      <c r="J72" s="1">
        <f t="shared" si="13"/>
        <v>10</v>
      </c>
      <c r="K72" s="2">
        <f t="shared" si="24"/>
        <v>0.99999999989461452</v>
      </c>
      <c r="L72">
        <f t="shared" si="33"/>
        <v>0</v>
      </c>
      <c r="M72">
        <f t="shared" si="25"/>
        <v>0</v>
      </c>
      <c r="N72">
        <f t="shared" si="26"/>
        <v>194.87049350794086</v>
      </c>
      <c r="O72">
        <f t="shared" si="27"/>
        <v>699.3205092106374</v>
      </c>
      <c r="P72">
        <f t="shared" si="28"/>
        <v>15.618037009088928</v>
      </c>
      <c r="Q72">
        <f t="shared" si="35"/>
        <v>911.05620751019887</v>
      </c>
      <c r="R72">
        <f t="shared" si="36"/>
        <v>49.999999999996177</v>
      </c>
      <c r="S72">
        <f t="shared" si="34"/>
        <v>0</v>
      </c>
      <c r="T72">
        <f t="shared" si="29"/>
        <v>0</v>
      </c>
    </row>
    <row r="73" spans="5:20">
      <c r="E73">
        <v>70</v>
      </c>
      <c r="F73">
        <f t="shared" si="30"/>
        <v>198.66251512089755</v>
      </c>
      <c r="G73">
        <f t="shared" si="31"/>
        <v>698.65209499949833</v>
      </c>
      <c r="H73">
        <f t="shared" si="32"/>
        <v>12.494429607271144</v>
      </c>
      <c r="I73">
        <f t="shared" si="14"/>
        <v>0.08</v>
      </c>
      <c r="J73" s="1">
        <f t="shared" si="13"/>
        <v>10</v>
      </c>
      <c r="K73" s="2">
        <f t="shared" si="24"/>
        <v>0.99999999994211874</v>
      </c>
      <c r="L73">
        <f t="shared" si="33"/>
        <v>0</v>
      </c>
      <c r="M73">
        <f t="shared" si="25"/>
        <v>0</v>
      </c>
      <c r="N73">
        <f t="shared" si="26"/>
        <v>198.39056100169714</v>
      </c>
      <c r="O73">
        <f t="shared" si="27"/>
        <v>697.69569255484248</v>
      </c>
      <c r="P73">
        <f t="shared" si="28"/>
        <v>12.47732566797646</v>
      </c>
      <c r="Q73">
        <f t="shared" si="35"/>
        <v>909.80903972766703</v>
      </c>
      <c r="R73">
        <f t="shared" si="36"/>
        <v>49.999999999996177</v>
      </c>
      <c r="S73">
        <f t="shared" si="34"/>
        <v>0</v>
      </c>
      <c r="T73">
        <f t="shared" si="29"/>
        <v>0</v>
      </c>
    </row>
    <row r="74" spans="5:20">
      <c r="E74">
        <v>71</v>
      </c>
      <c r="F74">
        <f t="shared" si="30"/>
        <v>201.83067631398683</v>
      </c>
      <c r="G74">
        <f t="shared" si="31"/>
        <v>696.75104237614801</v>
      </c>
      <c r="H74">
        <f t="shared" si="32"/>
        <v>9.9818605343811697</v>
      </c>
      <c r="I74">
        <f t="shared" si="14"/>
        <v>0.08</v>
      </c>
      <c r="J74" s="1">
        <f t="shared" si="13"/>
        <v>10</v>
      </c>
      <c r="K74" s="2">
        <f t="shared" si="24"/>
        <v>0.99999999996622213</v>
      </c>
      <c r="L74">
        <f t="shared" si="33"/>
        <v>0</v>
      </c>
      <c r="M74">
        <f t="shared" si="25"/>
        <v>0</v>
      </c>
      <c r="N74">
        <f t="shared" si="26"/>
        <v>201.55438521915602</v>
      </c>
      <c r="O74">
        <f t="shared" si="27"/>
        <v>695.79724233029606</v>
      </c>
      <c r="P74">
        <f t="shared" si="28"/>
        <v>9.9681961141559601</v>
      </c>
      <c r="Q74">
        <f t="shared" si="35"/>
        <v>908.56357922451605</v>
      </c>
      <c r="R74">
        <f t="shared" si="36"/>
        <v>49.999999999996177</v>
      </c>
      <c r="S74">
        <f t="shared" si="34"/>
        <v>0</v>
      </c>
      <c r="T74">
        <f t="shared" si="29"/>
        <v>0</v>
      </c>
    </row>
    <row r="75" spans="5:20">
      <c r="E75">
        <v>72</v>
      </c>
      <c r="F75">
        <f t="shared" si="30"/>
        <v>204.70718107441579</v>
      </c>
      <c r="G75">
        <f t="shared" si="31"/>
        <v>694.6380856978675</v>
      </c>
      <c r="H75">
        <f t="shared" si="32"/>
        <v>7.9745568913247684</v>
      </c>
      <c r="I75">
        <f t="shared" si="14"/>
        <v>0.08</v>
      </c>
      <c r="J75" s="1">
        <f t="shared" si="13"/>
        <v>10</v>
      </c>
      <c r="K75" s="2">
        <f t="shared" si="24"/>
        <v>0.99999999997928612</v>
      </c>
      <c r="L75">
        <f t="shared" si="33"/>
        <v>0</v>
      </c>
      <c r="M75">
        <f t="shared" si="25"/>
        <v>0</v>
      </c>
      <c r="N75">
        <f t="shared" si="26"/>
        <v>204.42695225978906</v>
      </c>
      <c r="O75">
        <f t="shared" si="27"/>
        <v>693.68717813161595</v>
      </c>
      <c r="P75">
        <f t="shared" si="28"/>
        <v>7.9636403195997296</v>
      </c>
      <c r="Q75">
        <f t="shared" si="35"/>
        <v>907.31982366360808</v>
      </c>
      <c r="R75">
        <f t="shared" si="36"/>
        <v>49.999999999996177</v>
      </c>
      <c r="S75">
        <f t="shared" si="34"/>
        <v>0</v>
      </c>
      <c r="T75">
        <f t="shared" si="29"/>
        <v>0</v>
      </c>
    </row>
    <row r="76" spans="5:20">
      <c r="E76">
        <v>73</v>
      </c>
      <c r="F76">
        <f t="shared" si="30"/>
        <v>207.34412039992401</v>
      </c>
      <c r="G76">
        <f t="shared" si="31"/>
        <v>692.362738055401</v>
      </c>
      <c r="H76">
        <f t="shared" si="32"/>
        <v>6.3709122556797837</v>
      </c>
      <c r="I76">
        <f t="shared" si="14"/>
        <v>0.08</v>
      </c>
      <c r="J76" s="1">
        <f t="shared" ref="J76:J139" si="37">J69</f>
        <v>10</v>
      </c>
      <c r="K76" s="2">
        <f t="shared" si="24"/>
        <v>0.99999999998676947</v>
      </c>
      <c r="L76">
        <f t="shared" si="33"/>
        <v>0</v>
      </c>
      <c r="M76">
        <f t="shared" si="25"/>
        <v>0</v>
      </c>
      <c r="N76">
        <f t="shared" si="26"/>
        <v>207.06028181265739</v>
      </c>
      <c r="O76">
        <f t="shared" si="27"/>
        <v>691.41494526982967</v>
      </c>
      <c r="P76">
        <f t="shared" si="28"/>
        <v>6.3621909534756806</v>
      </c>
      <c r="Q76">
        <f t="shared" si="35"/>
        <v>906.07777071100475</v>
      </c>
      <c r="R76">
        <f t="shared" si="36"/>
        <v>49.999999999996177</v>
      </c>
      <c r="S76">
        <f t="shared" si="34"/>
        <v>0</v>
      </c>
      <c r="T76">
        <f t="shared" si="29"/>
        <v>0</v>
      </c>
    </row>
    <row r="77" spans="5:20">
      <c r="E77">
        <v>74</v>
      </c>
      <c r="F77">
        <f t="shared" si="30"/>
        <v>209.78321062061235</v>
      </c>
      <c r="G77">
        <f t="shared" si="31"/>
        <v>689.96445465256988</v>
      </c>
      <c r="H77">
        <f t="shared" si="32"/>
        <v>5.0897527627805452</v>
      </c>
      <c r="I77">
        <f t="shared" si="14"/>
        <v>0.08</v>
      </c>
      <c r="J77" s="1">
        <f t="shared" si="37"/>
        <v>10</v>
      </c>
      <c r="K77" s="2">
        <f t="shared" si="24"/>
        <v>0.99999999999126032</v>
      </c>
      <c r="L77">
        <f t="shared" si="33"/>
        <v>0</v>
      </c>
      <c r="M77">
        <f t="shared" si="25"/>
        <v>0</v>
      </c>
      <c r="N77">
        <f t="shared" si="26"/>
        <v>209.49603310132721</v>
      </c>
      <c r="O77">
        <f t="shared" si="27"/>
        <v>689.01994493753659</v>
      </c>
      <c r="P77">
        <f t="shared" si="28"/>
        <v>5.0827852720654123</v>
      </c>
      <c r="Q77">
        <f t="shared" si="35"/>
        <v>904.83741803596286</v>
      </c>
      <c r="R77">
        <f t="shared" si="36"/>
        <v>49.999999999996177</v>
      </c>
      <c r="S77">
        <f t="shared" si="34"/>
        <v>0</v>
      </c>
      <c r="T77">
        <f t="shared" si="29"/>
        <v>0</v>
      </c>
    </row>
    <row r="78" spans="5:20">
      <c r="E78">
        <v>75</v>
      </c>
      <c r="F78">
        <f t="shared" si="30"/>
        <v>212.05787817804358</v>
      </c>
      <c r="G78">
        <f t="shared" si="31"/>
        <v>687.47465691523337</v>
      </c>
      <c r="H78">
        <f t="shared" si="32"/>
        <v>4.0662282176523297</v>
      </c>
      <c r="I78">
        <f t="shared" si="14"/>
        <v>0.08</v>
      </c>
      <c r="J78" s="1">
        <f t="shared" si="37"/>
        <v>10</v>
      </c>
      <c r="K78" s="2">
        <f t="shared" si="24"/>
        <v>0.99999999999406319</v>
      </c>
      <c r="L78">
        <f t="shared" si="33"/>
        <v>0</v>
      </c>
      <c r="M78">
        <f t="shared" si="25"/>
        <v>0</v>
      </c>
      <c r="N78">
        <f t="shared" si="26"/>
        <v>211.76758680906377</v>
      </c>
      <c r="O78">
        <f t="shared" si="27"/>
        <v>686.533555547015</v>
      </c>
      <c r="P78">
        <f t="shared" si="28"/>
        <v>4.0606618554590064</v>
      </c>
      <c r="Q78">
        <f t="shared" si="35"/>
        <v>903.59876331092926</v>
      </c>
      <c r="R78">
        <f t="shared" si="36"/>
        <v>49.999999999996177</v>
      </c>
      <c r="S78">
        <f t="shared" si="34"/>
        <v>0</v>
      </c>
      <c r="T78">
        <f t="shared" si="29"/>
        <v>0</v>
      </c>
    </row>
    <row r="79" spans="5:20">
      <c r="E79">
        <v>76</v>
      </c>
      <c r="F79">
        <f t="shared" si="30"/>
        <v>214.19492518821747</v>
      </c>
      <c r="G79">
        <f t="shared" si="31"/>
        <v>684.91834953895318</v>
      </c>
      <c r="H79">
        <f t="shared" si="32"/>
        <v>3.2485294843672055</v>
      </c>
      <c r="I79">
        <f t="shared" si="14"/>
        <v>0.08</v>
      </c>
      <c r="J79" s="1">
        <f t="shared" si="37"/>
        <v>10</v>
      </c>
      <c r="K79" s="2">
        <f t="shared" si="24"/>
        <v>0.99999999999587152</v>
      </c>
      <c r="L79">
        <f t="shared" si="33"/>
        <v>0</v>
      </c>
      <c r="M79">
        <f t="shared" si="25"/>
        <v>0</v>
      </c>
      <c r="N79">
        <f t="shared" si="26"/>
        <v>213.90170836177535</v>
      </c>
      <c r="O79">
        <f t="shared" si="27"/>
        <v>683.98074756426911</v>
      </c>
      <c r="P79">
        <f t="shared" si="28"/>
        <v>3.2440824905592391</v>
      </c>
      <c r="Q79">
        <f t="shared" si="35"/>
        <v>902.36180421153779</v>
      </c>
      <c r="R79">
        <f t="shared" si="36"/>
        <v>49.999999999996177</v>
      </c>
      <c r="S79">
        <f t="shared" si="34"/>
        <v>0</v>
      </c>
      <c r="T79">
        <f t="shared" si="29"/>
        <v>0</v>
      </c>
    </row>
    <row r="80" spans="5:20">
      <c r="E80">
        <v>77</v>
      </c>
      <c r="F80">
        <f t="shared" si="30"/>
        <v>216.21586009040172</v>
      </c>
      <c r="G80">
        <f t="shared" si="31"/>
        <v>682.31541233375458</v>
      </c>
      <c r="H80">
        <f t="shared" si="32"/>
        <v>2.5952659924473913</v>
      </c>
      <c r="I80">
        <f t="shared" si="14"/>
        <v>0.11999999999999998</v>
      </c>
      <c r="J80" s="1">
        <f t="shared" si="37"/>
        <v>10</v>
      </c>
      <c r="K80" s="2">
        <f t="shared" si="24"/>
        <v>0.9999999999970719</v>
      </c>
      <c r="L80">
        <f t="shared" si="33"/>
        <v>9.9999999999707185</v>
      </c>
      <c r="M80">
        <f t="shared" si="25"/>
        <v>85.074311829243925</v>
      </c>
      <c r="N80">
        <f t="shared" si="26"/>
        <v>130.96202529364558</v>
      </c>
      <c r="O80">
        <f t="shared" si="27"/>
        <v>681.38137358535164</v>
      </c>
      <c r="P80">
        <f t="shared" si="28"/>
        <v>87.549564729122437</v>
      </c>
      <c r="Q80">
        <f t="shared" si="35"/>
        <v>901.12653841660369</v>
      </c>
      <c r="R80">
        <f t="shared" si="36"/>
        <v>49.999999999996177</v>
      </c>
      <c r="S80">
        <f t="shared" si="34"/>
        <v>8.5074311829493041</v>
      </c>
      <c r="T80">
        <f t="shared" si="29"/>
        <v>49.258969398885419</v>
      </c>
    </row>
    <row r="81" spans="5:20">
      <c r="E81">
        <v>78</v>
      </c>
      <c r="F81">
        <f t="shared" si="30"/>
        <v>142.37417812625583</v>
      </c>
      <c r="G81">
        <f t="shared" si="31"/>
        <v>687.47913369856587</v>
      </c>
      <c r="H81">
        <f t="shared" si="32"/>
        <v>70.039651783297955</v>
      </c>
      <c r="I81">
        <f t="shared" si="14"/>
        <v>0.08</v>
      </c>
      <c r="J81" s="1">
        <f t="shared" si="37"/>
        <v>10</v>
      </c>
      <c r="K81" s="2">
        <f t="shared" si="24"/>
        <v>0.99999917146860751</v>
      </c>
      <c r="L81">
        <f t="shared" si="33"/>
        <v>0</v>
      </c>
      <c r="M81">
        <f t="shared" si="25"/>
        <v>0</v>
      </c>
      <c r="N81">
        <f t="shared" si="26"/>
        <v>142.17927852888766</v>
      </c>
      <c r="O81">
        <f t="shared" si="27"/>
        <v>686.53802620196609</v>
      </c>
      <c r="P81">
        <f t="shared" si="28"/>
        <v>69.943772740398302</v>
      </c>
      <c r="Q81">
        <f t="shared" si="35"/>
        <v>899.89296360811966</v>
      </c>
      <c r="R81">
        <f t="shared" si="36"/>
        <v>59.999999999966896</v>
      </c>
      <c r="S81">
        <f t="shared" si="34"/>
        <v>0</v>
      </c>
      <c r="T81">
        <f t="shared" si="29"/>
        <v>0</v>
      </c>
    </row>
    <row r="82" spans="5:20">
      <c r="E82">
        <v>79</v>
      </c>
      <c r="F82">
        <f t="shared" si="30"/>
        <v>151.76691119146795</v>
      </c>
      <c r="G82">
        <f t="shared" si="31"/>
        <v>690.93914808746547</v>
      </c>
      <c r="H82">
        <f t="shared" si="32"/>
        <v>55.955018192318647</v>
      </c>
      <c r="I82">
        <f t="shared" si="14"/>
        <v>0.08</v>
      </c>
      <c r="J82" s="1">
        <f t="shared" si="37"/>
        <v>10</v>
      </c>
      <c r="K82" s="2">
        <f t="shared" si="24"/>
        <v>0.99999983218020305</v>
      </c>
      <c r="L82">
        <f t="shared" si="33"/>
        <v>0</v>
      </c>
      <c r="M82">
        <f t="shared" si="25"/>
        <v>0</v>
      </c>
      <c r="N82">
        <f t="shared" si="26"/>
        <v>151.55915364530117</v>
      </c>
      <c r="O82">
        <f t="shared" si="27"/>
        <v>689.99330409004676</v>
      </c>
      <c r="P82">
        <f t="shared" si="28"/>
        <v>55.878419958987742</v>
      </c>
      <c r="Q82">
        <f t="shared" si="35"/>
        <v>898.66107747125216</v>
      </c>
      <c r="R82">
        <f t="shared" si="36"/>
        <v>59.999999999966896</v>
      </c>
      <c r="S82">
        <f t="shared" si="34"/>
        <v>0</v>
      </c>
      <c r="T82">
        <f t="shared" si="29"/>
        <v>0</v>
      </c>
    </row>
    <row r="83" spans="5:20">
      <c r="E83">
        <v>80</v>
      </c>
      <c r="F83">
        <f t="shared" si="30"/>
        <v>159.68208919529363</v>
      </c>
      <c r="G83">
        <f t="shared" si="31"/>
        <v>693.04605253185184</v>
      </c>
      <c r="H83">
        <f t="shared" si="32"/>
        <v>44.702735967190193</v>
      </c>
      <c r="I83">
        <f t="shared" si="14"/>
        <v>0.08</v>
      </c>
      <c r="J83" s="1">
        <f t="shared" si="37"/>
        <v>10</v>
      </c>
      <c r="K83" s="2">
        <f t="shared" si="24"/>
        <v>0.9999999563016374</v>
      </c>
      <c r="L83">
        <f t="shared" si="33"/>
        <v>0</v>
      </c>
      <c r="M83">
        <f t="shared" si="25"/>
        <v>0</v>
      </c>
      <c r="N83">
        <f t="shared" si="26"/>
        <v>159.46349636265603</v>
      </c>
      <c r="O83">
        <f t="shared" si="27"/>
        <v>692.09732433988813</v>
      </c>
      <c r="P83">
        <f t="shared" si="28"/>
        <v>44.641541266325724</v>
      </c>
      <c r="Q83">
        <f t="shared" si="35"/>
        <v>897.43087769433566</v>
      </c>
      <c r="R83">
        <f t="shared" si="36"/>
        <v>59.999999999966896</v>
      </c>
      <c r="S83">
        <f t="shared" si="34"/>
        <v>0</v>
      </c>
      <c r="T83">
        <f t="shared" si="29"/>
        <v>0</v>
      </c>
    </row>
    <row r="84" spans="5:20">
      <c r="E84">
        <v>81</v>
      </c>
      <c r="F84">
        <f t="shared" si="30"/>
        <v>166.40930572104699</v>
      </c>
      <c r="G84">
        <f t="shared" si="31"/>
        <v>694.07982323476233</v>
      </c>
      <c r="H84">
        <f t="shared" si="32"/>
        <v>35.713233013060581</v>
      </c>
      <c r="I84">
        <f t="shared" si="14"/>
        <v>0.08</v>
      </c>
      <c r="J84" s="1">
        <f t="shared" si="37"/>
        <v>10</v>
      </c>
      <c r="K84" s="2">
        <f t="shared" si="24"/>
        <v>0.99999998607502705</v>
      </c>
      <c r="L84">
        <f t="shared" si="33"/>
        <v>0</v>
      </c>
      <c r="M84">
        <f t="shared" si="25"/>
        <v>0</v>
      </c>
      <c r="N84">
        <f t="shared" si="26"/>
        <v>166.18150383231836</v>
      </c>
      <c r="O84">
        <f t="shared" si="27"/>
        <v>693.12967988805337</v>
      </c>
      <c r="P84">
        <f t="shared" si="28"/>
        <v>35.664344269142511</v>
      </c>
      <c r="Q84">
        <f t="shared" si="35"/>
        <v>896.20236196886992</v>
      </c>
      <c r="R84">
        <f t="shared" si="36"/>
        <v>59.999999999966896</v>
      </c>
      <c r="S84">
        <f t="shared" si="34"/>
        <v>0</v>
      </c>
      <c r="T84">
        <f t="shared" si="29"/>
        <v>0</v>
      </c>
    </row>
    <row r="85" spans="5:20">
      <c r="E85">
        <v>82</v>
      </c>
      <c r="F85">
        <f t="shared" si="30"/>
        <v>172.18003373396999</v>
      </c>
      <c r="G85">
        <f t="shared" si="31"/>
        <v>694.26401884023028</v>
      </c>
      <c r="H85">
        <f t="shared" si="32"/>
        <v>28.531475415314009</v>
      </c>
      <c r="I85">
        <f t="shared" si="14"/>
        <v>0.08</v>
      </c>
      <c r="J85" s="1">
        <f t="shared" si="37"/>
        <v>10</v>
      </c>
      <c r="K85" s="2">
        <f t="shared" si="24"/>
        <v>0.99999999477915069</v>
      </c>
      <c r="L85">
        <f t="shared" si="33"/>
        <v>0</v>
      </c>
      <c r="M85">
        <f t="shared" si="25"/>
        <v>0</v>
      </c>
      <c r="N85">
        <f t="shared" si="26"/>
        <v>171.9443321503596</v>
      </c>
      <c r="O85">
        <f t="shared" si="27"/>
        <v>693.313623343519</v>
      </c>
      <c r="P85">
        <f t="shared" si="28"/>
        <v>28.492417960205589</v>
      </c>
      <c r="Q85">
        <f t="shared" si="35"/>
        <v>894.97552798951426</v>
      </c>
      <c r="R85">
        <f t="shared" si="36"/>
        <v>59.999999999966896</v>
      </c>
      <c r="S85">
        <f t="shared" si="34"/>
        <v>0</v>
      </c>
      <c r="T85">
        <f t="shared" si="29"/>
        <v>0</v>
      </c>
    </row>
    <row r="86" spans="5:20">
      <c r="E86">
        <v>83</v>
      </c>
      <c r="F86">
        <f t="shared" si="30"/>
        <v>177.17931161825948</v>
      </c>
      <c r="G86">
        <f t="shared" si="31"/>
        <v>693.77712746766019</v>
      </c>
      <c r="H86">
        <f t="shared" si="32"/>
        <v>22.793934368164471</v>
      </c>
      <c r="I86">
        <f t="shared" si="14"/>
        <v>0.08</v>
      </c>
      <c r="J86" s="1">
        <f t="shared" si="37"/>
        <v>10</v>
      </c>
      <c r="K86" s="2">
        <f t="shared" si="24"/>
        <v>0.99999999776825699</v>
      </c>
      <c r="L86">
        <f t="shared" si="33"/>
        <v>0</v>
      </c>
      <c r="M86">
        <f t="shared" si="25"/>
        <v>0</v>
      </c>
      <c r="N86">
        <f t="shared" si="26"/>
        <v>176.93676639727323</v>
      </c>
      <c r="O86">
        <f t="shared" si="27"/>
        <v>692.82739848880863</v>
      </c>
      <c r="P86">
        <f t="shared" si="28"/>
        <v>22.762731177464737</v>
      </c>
      <c r="Q86">
        <f t="shared" si="35"/>
        <v>893.75037345408418</v>
      </c>
      <c r="R86">
        <f t="shared" si="36"/>
        <v>59.999999999966896</v>
      </c>
      <c r="S86">
        <f t="shared" si="34"/>
        <v>0</v>
      </c>
      <c r="T86">
        <f t="shared" si="29"/>
        <v>0</v>
      </c>
    </row>
    <row r="87" spans="5:20">
      <c r="E87">
        <v>84</v>
      </c>
      <c r="F87">
        <f t="shared" si="30"/>
        <v>181.55507923498081</v>
      </c>
      <c r="G87">
        <f t="shared" si="31"/>
        <v>692.76163188659393</v>
      </c>
      <c r="H87">
        <f t="shared" si="32"/>
        <v>18.210184941971789</v>
      </c>
      <c r="I87">
        <f t="shared" si="14"/>
        <v>0.08</v>
      </c>
      <c r="J87" s="1">
        <f t="shared" si="37"/>
        <v>10</v>
      </c>
      <c r="K87" s="2">
        <f t="shared" si="24"/>
        <v>0.99999999893932823</v>
      </c>
      <c r="L87">
        <f t="shared" si="33"/>
        <v>0</v>
      </c>
      <c r="M87">
        <f t="shared" si="25"/>
        <v>0</v>
      </c>
      <c r="N87">
        <f t="shared" si="26"/>
        <v>181.30654391552378</v>
      </c>
      <c r="O87">
        <f t="shared" si="27"/>
        <v>691.81329304521307</v>
      </c>
      <c r="P87">
        <f t="shared" si="28"/>
        <v>18.185256561278749</v>
      </c>
      <c r="Q87">
        <f t="shared" si="35"/>
        <v>892.52689606354647</v>
      </c>
      <c r="R87">
        <f t="shared" si="36"/>
        <v>59.999999999966896</v>
      </c>
      <c r="S87">
        <f t="shared" si="34"/>
        <v>0</v>
      </c>
      <c r="T87">
        <f t="shared" si="29"/>
        <v>0</v>
      </c>
    </row>
    <row r="88" spans="5:20">
      <c r="E88">
        <v>85</v>
      </c>
      <c r="F88">
        <f t="shared" si="30"/>
        <v>185.42563656985402</v>
      </c>
      <c r="G88">
        <f t="shared" si="31"/>
        <v>691.33125170313861</v>
      </c>
      <c r="H88">
        <f t="shared" si="32"/>
        <v>14.548205249022999</v>
      </c>
      <c r="I88">
        <f t="shared" si="14"/>
        <v>9.9820291390558841E-2</v>
      </c>
      <c r="J88" s="1">
        <f t="shared" si="37"/>
        <v>10</v>
      </c>
      <c r="K88" s="2">
        <f t="shared" si="24"/>
        <v>0.99999999945069007</v>
      </c>
      <c r="L88">
        <f t="shared" si="33"/>
        <v>0</v>
      </c>
      <c r="M88">
        <f t="shared" si="25"/>
        <v>0</v>
      </c>
      <c r="N88">
        <f t="shared" si="26"/>
        <v>185.17180274700203</v>
      </c>
      <c r="O88">
        <f t="shared" si="27"/>
        <v>690.38487094520735</v>
      </c>
      <c r="P88">
        <f t="shared" si="28"/>
        <v>14.528289844538982</v>
      </c>
      <c r="Q88">
        <f t="shared" si="35"/>
        <v>891.30509352201568</v>
      </c>
      <c r="R88">
        <f t="shared" si="36"/>
        <v>59.999999999966896</v>
      </c>
      <c r="S88">
        <f t="shared" si="34"/>
        <v>0</v>
      </c>
      <c r="T88">
        <f t="shared" si="29"/>
        <v>0</v>
      </c>
    </row>
    <row r="89" spans="5:20">
      <c r="E89">
        <v>86</v>
      </c>
      <c r="F89">
        <f t="shared" si="30"/>
        <v>188.88560250857759</v>
      </c>
      <c r="G89">
        <f t="shared" si="31"/>
        <v>689.57672915253954</v>
      </c>
      <c r="H89">
        <f t="shared" si="32"/>
        <v>11.622631875631185</v>
      </c>
      <c r="I89">
        <f t="shared" si="14"/>
        <v>0.08</v>
      </c>
      <c r="J89" s="1">
        <f t="shared" si="37"/>
        <v>10</v>
      </c>
      <c r="K89" s="2">
        <f t="shared" si="24"/>
        <v>0.99999999969495224</v>
      </c>
      <c r="L89">
        <f t="shared" si="33"/>
        <v>0</v>
      </c>
      <c r="M89">
        <f t="shared" si="25"/>
        <v>0</v>
      </c>
      <c r="N89">
        <f t="shared" si="26"/>
        <v>188.62703225123136</v>
      </c>
      <c r="O89">
        <f t="shared" si="27"/>
        <v>688.6327502047061</v>
      </c>
      <c r="P89">
        <f t="shared" si="28"/>
        <v>11.606721362202901</v>
      </c>
      <c r="Q89">
        <f t="shared" si="35"/>
        <v>890.08496353674832</v>
      </c>
      <c r="R89">
        <f t="shared" si="36"/>
        <v>59.999999999966896</v>
      </c>
      <c r="S89">
        <f t="shared" si="34"/>
        <v>0</v>
      </c>
      <c r="T89">
        <f t="shared" si="29"/>
        <v>0</v>
      </c>
    </row>
    <row r="90" spans="5:20">
      <c r="E90">
        <v>87</v>
      </c>
      <c r="F90">
        <f t="shared" si="30"/>
        <v>192.01067535637142</v>
      </c>
      <c r="G90">
        <f t="shared" si="31"/>
        <v>687.57045137200669</v>
      </c>
      <c r="H90">
        <f t="shared" si="32"/>
        <v>9.2853770897623207</v>
      </c>
      <c r="I90">
        <f t="shared" si="14"/>
        <v>0.08</v>
      </c>
      <c r="J90" s="1">
        <f t="shared" si="37"/>
        <v>10</v>
      </c>
      <c r="K90" s="2">
        <f t="shared" si="24"/>
        <v>0.99999999982067389</v>
      </c>
      <c r="L90">
        <f t="shared" si="33"/>
        <v>0</v>
      </c>
      <c r="M90">
        <f t="shared" si="25"/>
        <v>0</v>
      </c>
      <c r="N90">
        <f t="shared" si="26"/>
        <v>191.74782710811562</v>
      </c>
      <c r="O90">
        <f t="shared" si="27"/>
        <v>686.62921886834431</v>
      </c>
      <c r="P90">
        <f t="shared" si="28"/>
        <v>9.2726661032616544</v>
      </c>
      <c r="Q90">
        <f t="shared" si="35"/>
        <v>888.86650381814036</v>
      </c>
      <c r="R90">
        <f t="shared" si="36"/>
        <v>59.999999999966896</v>
      </c>
      <c r="S90">
        <f t="shared" si="34"/>
        <v>0</v>
      </c>
      <c r="T90">
        <f t="shared" si="29"/>
        <v>0</v>
      </c>
    </row>
    <row r="91" spans="5:20">
      <c r="E91">
        <v>88</v>
      </c>
      <c r="F91">
        <f t="shared" si="30"/>
        <v>194.861436064777</v>
      </c>
      <c r="G91">
        <f t="shared" si="31"/>
        <v>685.37014313233522</v>
      </c>
      <c r="H91">
        <f t="shared" si="32"/>
        <v>7.4181328826093242</v>
      </c>
      <c r="I91">
        <f t="shared" si="14"/>
        <v>0.08</v>
      </c>
      <c r="J91" s="1">
        <f t="shared" si="37"/>
        <v>10</v>
      </c>
      <c r="K91" s="2">
        <f t="shared" si="24"/>
        <v>0.99999999988954835</v>
      </c>
      <c r="L91">
        <f t="shared" si="33"/>
        <v>0</v>
      </c>
      <c r="M91">
        <f t="shared" si="25"/>
        <v>0</v>
      </c>
      <c r="N91">
        <f t="shared" si="26"/>
        <v>194.59468533840632</v>
      </c>
      <c r="O91">
        <f t="shared" si="27"/>
        <v>684.43192268602513</v>
      </c>
      <c r="P91">
        <f t="shared" si="28"/>
        <v>7.407978013720375</v>
      </c>
      <c r="Q91">
        <f t="shared" si="35"/>
        <v>887.64971207972155</v>
      </c>
      <c r="R91">
        <f t="shared" si="36"/>
        <v>59.999999999966896</v>
      </c>
      <c r="S91">
        <f t="shared" si="34"/>
        <v>0</v>
      </c>
      <c r="T91">
        <f t="shared" si="29"/>
        <v>0</v>
      </c>
    </row>
    <row r="92" spans="5:20">
      <c r="E92">
        <v>89</v>
      </c>
      <c r="F92">
        <f t="shared" si="30"/>
        <v>197.48638667226282</v>
      </c>
      <c r="G92">
        <f t="shared" si="31"/>
        <v>683.02181695491277</v>
      </c>
      <c r="H92">
        <f t="shared" si="32"/>
        <v>5.9263824109763004</v>
      </c>
      <c r="I92">
        <f t="shared" si="14"/>
        <v>0.08</v>
      </c>
      <c r="J92" s="1">
        <f t="shared" si="37"/>
        <v>10</v>
      </c>
      <c r="K92" s="2">
        <f t="shared" si="24"/>
        <v>0.99999999992930788</v>
      </c>
      <c r="L92">
        <f t="shared" si="33"/>
        <v>0</v>
      </c>
      <c r="M92">
        <f t="shared" si="25"/>
        <v>0</v>
      </c>
      <c r="N92">
        <f t="shared" si="26"/>
        <v>197.21604258491024</v>
      </c>
      <c r="O92">
        <f t="shared" si="27"/>
        <v>682.08681119143694</v>
      </c>
      <c r="P92">
        <f t="shared" si="28"/>
        <v>5.9182696368697156</v>
      </c>
      <c r="Q92">
        <f t="shared" si="35"/>
        <v>886.43458603815191</v>
      </c>
      <c r="R92">
        <f t="shared" si="36"/>
        <v>59.999999999966896</v>
      </c>
      <c r="S92">
        <f t="shared" si="34"/>
        <v>0</v>
      </c>
      <c r="T92">
        <f t="shared" si="29"/>
        <v>0</v>
      </c>
    </row>
    <row r="93" spans="5:20">
      <c r="E93">
        <v>90</v>
      </c>
      <c r="F93">
        <f t="shared" si="30"/>
        <v>199.92437775305788</v>
      </c>
      <c r="G93">
        <f t="shared" si="31"/>
        <v>680.56212995066335</v>
      </c>
      <c r="H93">
        <f t="shared" si="32"/>
        <v>4.734615709495773</v>
      </c>
      <c r="I93">
        <f t="shared" si="14"/>
        <v>0.08</v>
      </c>
      <c r="J93" s="1">
        <f t="shared" si="37"/>
        <v>10</v>
      </c>
      <c r="K93" s="2">
        <f t="shared" si="24"/>
        <v>0.99999999995329381</v>
      </c>
      <c r="L93">
        <f t="shared" si="33"/>
        <v>0</v>
      </c>
      <c r="M93">
        <f t="shared" si="25"/>
        <v>0</v>
      </c>
      <c r="N93">
        <f t="shared" si="26"/>
        <v>199.65069623832704</v>
      </c>
      <c r="O93">
        <f t="shared" si="27"/>
        <v>679.63049131466175</v>
      </c>
      <c r="P93">
        <f t="shared" si="28"/>
        <v>4.7281343748351059</v>
      </c>
      <c r="Q93">
        <f t="shared" si="35"/>
        <v>885.22112341321701</v>
      </c>
      <c r="R93">
        <f t="shared" si="36"/>
        <v>59.999999999966896</v>
      </c>
      <c r="S93">
        <f t="shared" si="34"/>
        <v>0</v>
      </c>
      <c r="T93">
        <f t="shared" si="29"/>
        <v>0</v>
      </c>
    </row>
    <row r="94" spans="5:20">
      <c r="E94">
        <v>91</v>
      </c>
      <c r="F94">
        <f t="shared" si="30"/>
        <v>202.20654774132933</v>
      </c>
      <c r="G94">
        <f t="shared" si="31"/>
        <v>678.02026668662654</v>
      </c>
      <c r="H94">
        <f t="shared" si="32"/>
        <v>3.782507499868085</v>
      </c>
      <c r="I94">
        <f t="shared" si="14"/>
        <v>0.11</v>
      </c>
      <c r="J94" s="1">
        <f t="shared" si="37"/>
        <v>10</v>
      </c>
      <c r="K94" s="2">
        <f t="shared" si="24"/>
        <v>0.9999999999683129</v>
      </c>
      <c r="L94">
        <f t="shared" si="33"/>
        <v>9.9999999996831299</v>
      </c>
      <c r="M94">
        <f t="shared" si="25"/>
        <v>79.562076939623637</v>
      </c>
      <c r="N94">
        <f t="shared" si="26"/>
        <v>122.47657969748111</v>
      </c>
      <c r="O94">
        <f t="shared" si="27"/>
        <v>677.09210767125023</v>
      </c>
      <c r="P94">
        <f t="shared" si="28"/>
        <v>83.230491939265534</v>
      </c>
      <c r="Q94">
        <f t="shared" si="35"/>
        <v>884.00932192782398</v>
      </c>
      <c r="R94">
        <f t="shared" si="36"/>
        <v>59.999999999966896</v>
      </c>
      <c r="S94">
        <f t="shared" si="34"/>
        <v>7.9562076942144717</v>
      </c>
      <c r="T94">
        <f t="shared" si="29"/>
        <v>40.291025573994162</v>
      </c>
    </row>
    <row r="95" spans="5:20">
      <c r="E95">
        <v>92</v>
      </c>
      <c r="F95">
        <f t="shared" si="30"/>
        <v>133.5030658126407</v>
      </c>
      <c r="G95">
        <f t="shared" si="31"/>
        <v>682.71171994394365</v>
      </c>
      <c r="H95">
        <f t="shared" si="32"/>
        <v>66.584393551412433</v>
      </c>
      <c r="I95">
        <f t="shared" si="14"/>
        <v>0.08</v>
      </c>
      <c r="J95" s="1">
        <f t="shared" si="37"/>
        <v>10</v>
      </c>
      <c r="K95" s="2">
        <f t="shared" si="24"/>
        <v>0.99999625663242864</v>
      </c>
      <c r="L95">
        <f t="shared" si="33"/>
        <v>0</v>
      </c>
      <c r="M95">
        <f t="shared" si="25"/>
        <v>0</v>
      </c>
      <c r="N95">
        <f t="shared" si="26"/>
        <v>133.32031010429009</v>
      </c>
      <c r="O95">
        <f t="shared" si="27"/>
        <v>681.77713868007424</v>
      </c>
      <c r="P95">
        <f t="shared" si="28"/>
        <v>66.493244498508574</v>
      </c>
      <c r="Q95">
        <f t="shared" si="35"/>
        <v>882.79917930799672</v>
      </c>
      <c r="R95">
        <f t="shared" si="36"/>
        <v>69.999999999650029</v>
      </c>
      <c r="S95">
        <f t="shared" si="34"/>
        <v>0</v>
      </c>
      <c r="T95">
        <f t="shared" si="29"/>
        <v>0</v>
      </c>
    </row>
    <row r="96" spans="5:20">
      <c r="E96">
        <v>93</v>
      </c>
      <c r="F96">
        <f t="shared" si="30"/>
        <v>142.60961632687321</v>
      </c>
      <c r="G96">
        <f t="shared" si="31"/>
        <v>685.78648135719277</v>
      </c>
      <c r="H96">
        <f t="shared" si="32"/>
        <v>53.194595598806863</v>
      </c>
      <c r="I96">
        <f t="shared" si="14"/>
        <v>0.08</v>
      </c>
      <c r="J96" s="1">
        <f t="shared" si="37"/>
        <v>10</v>
      </c>
      <c r="K96" s="2">
        <f t="shared" si="24"/>
        <v>0.99999920397526021</v>
      </c>
      <c r="L96">
        <f t="shared" si="33"/>
        <v>0</v>
      </c>
      <c r="M96">
        <f t="shared" si="25"/>
        <v>0</v>
      </c>
      <c r="N96">
        <f t="shared" si="26"/>
        <v>142.41439443222399</v>
      </c>
      <c r="O96">
        <f t="shared" si="27"/>
        <v>684.84769097500339</v>
      </c>
      <c r="P96">
        <f t="shared" si="28"/>
        <v>53.121776177470672</v>
      </c>
      <c r="Q96">
        <f t="shared" si="35"/>
        <v>881.59069328287285</v>
      </c>
      <c r="R96">
        <f t="shared" si="36"/>
        <v>69.999999999650029</v>
      </c>
      <c r="S96">
        <f t="shared" si="34"/>
        <v>0</v>
      </c>
      <c r="T96">
        <f t="shared" si="29"/>
        <v>0</v>
      </c>
    </row>
    <row r="97" spans="5:20">
      <c r="E97">
        <v>94</v>
      </c>
      <c r="F97">
        <f t="shared" si="30"/>
        <v>150.30863286819937</v>
      </c>
      <c r="G97">
        <f t="shared" si="31"/>
        <v>687.57780777452217</v>
      </c>
      <c r="H97">
        <f t="shared" si="32"/>
        <v>42.497420941976543</v>
      </c>
      <c r="I97">
        <f t="shared" si="14"/>
        <v>0.08</v>
      </c>
      <c r="J97" s="1">
        <f t="shared" si="37"/>
        <v>10</v>
      </c>
      <c r="K97" s="2">
        <f t="shared" si="24"/>
        <v>0.99999978496559594</v>
      </c>
      <c r="L97">
        <f t="shared" si="33"/>
        <v>0</v>
      </c>
      <c r="M97">
        <f t="shared" si="25"/>
        <v>0</v>
      </c>
      <c r="N97">
        <f t="shared" si="26"/>
        <v>150.10287159594822</v>
      </c>
      <c r="O97">
        <f t="shared" si="27"/>
        <v>686.63656520049517</v>
      </c>
      <c r="P97">
        <f t="shared" si="28"/>
        <v>42.439245152379137</v>
      </c>
      <c r="Q97">
        <f t="shared" si="35"/>
        <v>880.38386158469802</v>
      </c>
      <c r="R97">
        <f t="shared" si="36"/>
        <v>69.999999999650029</v>
      </c>
      <c r="S97">
        <f t="shared" si="34"/>
        <v>0</v>
      </c>
      <c r="T97">
        <f t="shared" si="29"/>
        <v>0</v>
      </c>
    </row>
    <row r="98" spans="5:20">
      <c r="E98">
        <v>95</v>
      </c>
      <c r="F98">
        <f t="shared" si="30"/>
        <v>156.87546601697557</v>
      </c>
      <c r="G98">
        <f t="shared" si="31"/>
        <v>688.35181980994366</v>
      </c>
      <c r="H98">
        <f t="shared" si="32"/>
        <v>33.951396121903308</v>
      </c>
      <c r="I98">
        <f t="shared" si="14"/>
        <v>0.08</v>
      </c>
      <c r="J98" s="1">
        <f t="shared" si="37"/>
        <v>10</v>
      </c>
      <c r="K98" s="2">
        <f t="shared" si="24"/>
        <v>0.99999992958287109</v>
      </c>
      <c r="L98">
        <f t="shared" si="33"/>
        <v>0</v>
      </c>
      <c r="M98">
        <f t="shared" si="25"/>
        <v>0</v>
      </c>
      <c r="N98">
        <f t="shared" si="26"/>
        <v>156.66071524147654</v>
      </c>
      <c r="O98">
        <f t="shared" si="27"/>
        <v>687.40951767135198</v>
      </c>
      <c r="P98">
        <f t="shared" si="28"/>
        <v>33.904919200867965</v>
      </c>
      <c r="Q98">
        <f t="shared" si="35"/>
        <v>879.17868194882249</v>
      </c>
      <c r="R98">
        <f t="shared" si="36"/>
        <v>69.999999999650029</v>
      </c>
      <c r="S98">
        <f t="shared" si="34"/>
        <v>0</v>
      </c>
      <c r="T98">
        <f t="shared" si="29"/>
        <v>0</v>
      </c>
    </row>
    <row r="99" spans="5:20">
      <c r="E99">
        <v>96</v>
      </c>
      <c r="F99">
        <f t="shared" si="30"/>
        <v>162.53021233859968</v>
      </c>
      <c r="G99">
        <f t="shared" si="31"/>
        <v>688.32100441440241</v>
      </c>
      <c r="H99">
        <f t="shared" si="32"/>
        <v>27.123935360694375</v>
      </c>
      <c r="I99">
        <f t="shared" ref="I99:I153" si="38">I69</f>
        <v>0.08</v>
      </c>
      <c r="J99" s="1">
        <f t="shared" si="37"/>
        <v>10</v>
      </c>
      <c r="K99" s="2">
        <f t="shared" si="24"/>
        <v>0.99999997307299437</v>
      </c>
      <c r="L99">
        <f t="shared" si="33"/>
        <v>0</v>
      </c>
      <c r="M99">
        <f t="shared" si="25"/>
        <v>0</v>
      </c>
      <c r="N99">
        <f t="shared" si="26"/>
        <v>162.30772063847647</v>
      </c>
      <c r="O99">
        <f t="shared" si="27"/>
        <v>687.37874445978161</v>
      </c>
      <c r="P99">
        <f t="shared" si="28"/>
        <v>27.086804722608083</v>
      </c>
      <c r="Q99">
        <f t="shared" si="35"/>
        <v>877.97515211369648</v>
      </c>
      <c r="R99">
        <f t="shared" si="36"/>
        <v>69.999999999650029</v>
      </c>
      <c r="S99">
        <f t="shared" si="34"/>
        <v>0</v>
      </c>
      <c r="T99">
        <f t="shared" si="29"/>
        <v>0</v>
      </c>
    </row>
    <row r="100" spans="5:20">
      <c r="E100">
        <v>97</v>
      </c>
      <c r="F100">
        <f t="shared" si="30"/>
        <v>167.44882392444723</v>
      </c>
      <c r="G100">
        <f t="shared" si="31"/>
        <v>687.6550021183325</v>
      </c>
      <c r="H100">
        <f t="shared" si="32"/>
        <v>21.669443778086467</v>
      </c>
      <c r="I100">
        <f t="shared" si="38"/>
        <v>0.08</v>
      </c>
      <c r="J100" s="1">
        <f t="shared" si="37"/>
        <v>10</v>
      </c>
      <c r="K100" s="2">
        <f t="shared" ref="K100:K131" si="39">1/(1+EXP(-1.7*(q*F100-cpuehalf)/sdcpue))</f>
        <v>0.99999998833064974</v>
      </c>
      <c r="L100">
        <f t="shared" si="33"/>
        <v>0</v>
      </c>
      <c r="M100">
        <f t="shared" ref="M100:M131" si="40">F100*(1-EXP(-q*L100))</f>
        <v>0</v>
      </c>
      <c r="N100">
        <f t="shared" ref="N100:N131" si="41">Surv*(F100-M100)</f>
        <v>167.21959901307528</v>
      </c>
      <c r="O100">
        <f t="shared" ref="O100:O131" si="42">G100*Surv</f>
        <v>686.71365387102458</v>
      </c>
      <c r="P100">
        <f t="shared" ref="P100:P131" si="43">(H100+M100*RelSurv)*Surv</f>
        <v>21.639779930869764</v>
      </c>
      <c r="Q100">
        <f t="shared" si="35"/>
        <v>876.77326982086618</v>
      </c>
      <c r="R100">
        <f t="shared" si="36"/>
        <v>69.999999999650029</v>
      </c>
      <c r="S100">
        <f t="shared" si="34"/>
        <v>0</v>
      </c>
      <c r="T100">
        <f t="shared" ref="T100:T131" si="44">L100*(S100/cpuebase)^valpower</f>
        <v>0</v>
      </c>
    </row>
    <row r="101" spans="5:20">
      <c r="E101">
        <v>98</v>
      </c>
      <c r="F101">
        <f t="shared" ref="F101:F132" si="45">N100-vtwo*N100+vone*O100+Recov*P100*PvulRecov</f>
        <v>171.77198388480014</v>
      </c>
      <c r="G101">
        <f t="shared" ref="G101:G132" si="46">O100-vone*O100+vtwo*N100+P100*Recov*(1-PvulRecov)</f>
        <v>686.4892249854737</v>
      </c>
      <c r="H101">
        <f t="shared" ref="H101:H132" si="47">P100*(1-Recov)</f>
        <v>17.311823944695814</v>
      </c>
      <c r="I101">
        <f t="shared" si="38"/>
        <v>0.08</v>
      </c>
      <c r="J101" s="1">
        <f t="shared" si="37"/>
        <v>10</v>
      </c>
      <c r="K101" s="2">
        <f t="shared" si="39"/>
        <v>0.99999999440413134</v>
      </c>
      <c r="L101">
        <f t="shared" si="33"/>
        <v>0</v>
      </c>
      <c r="M101">
        <f t="shared" si="40"/>
        <v>0</v>
      </c>
      <c r="N101">
        <f t="shared" si="41"/>
        <v>171.53684089090282</v>
      </c>
      <c r="O101">
        <f t="shared" si="42"/>
        <v>685.5494725998368</v>
      </c>
      <c r="P101">
        <f t="shared" si="43"/>
        <v>17.288125352992356</v>
      </c>
      <c r="Q101">
        <f t="shared" si="35"/>
        <v>875.57303281496957</v>
      </c>
      <c r="R101">
        <f t="shared" si="36"/>
        <v>69.999999999650029</v>
      </c>
      <c r="S101">
        <f t="shared" si="34"/>
        <v>0</v>
      </c>
      <c r="T101">
        <f t="shared" si="44"/>
        <v>0</v>
      </c>
    </row>
    <row r="102" spans="5:20">
      <c r="E102">
        <v>99</v>
      </c>
      <c r="F102">
        <f t="shared" si="45"/>
        <v>175.6121970495636</v>
      </c>
      <c r="G102">
        <f t="shared" si="46"/>
        <v>684.93174151177448</v>
      </c>
      <c r="H102">
        <f t="shared" si="47"/>
        <v>13.830500282393885</v>
      </c>
      <c r="I102">
        <f t="shared" si="38"/>
        <v>0.08</v>
      </c>
      <c r="J102" s="1">
        <f t="shared" si="37"/>
        <v>10</v>
      </c>
      <c r="K102" s="2">
        <f t="shared" si="39"/>
        <v>0.99999999708697418</v>
      </c>
      <c r="L102">
        <f t="shared" si="33"/>
        <v>0</v>
      </c>
      <c r="M102">
        <f t="shared" si="40"/>
        <v>0</v>
      </c>
      <c r="N102">
        <f t="shared" si="41"/>
        <v>175.37179709116984</v>
      </c>
      <c r="O102">
        <f t="shared" si="42"/>
        <v>683.99412120448153</v>
      </c>
      <c r="P102">
        <f t="shared" si="43"/>
        <v>13.811567362310242</v>
      </c>
      <c r="Q102">
        <f t="shared" si="35"/>
        <v>874.37443884373204</v>
      </c>
      <c r="R102">
        <f t="shared" si="36"/>
        <v>69.999999999650029</v>
      </c>
      <c r="S102">
        <f t="shared" si="34"/>
        <v>0</v>
      </c>
      <c r="T102">
        <f t="shared" si="44"/>
        <v>0</v>
      </c>
    </row>
    <row r="103" spans="5:20">
      <c r="E103">
        <v>100</v>
      </c>
      <c r="F103">
        <f t="shared" si="45"/>
        <v>179.05945478941578</v>
      </c>
      <c r="G103">
        <f t="shared" si="46"/>
        <v>683.06877697869754</v>
      </c>
      <c r="H103">
        <f t="shared" si="47"/>
        <v>11.049253889848195</v>
      </c>
      <c r="I103">
        <f t="shared" si="38"/>
        <v>0.08</v>
      </c>
      <c r="J103" s="1">
        <f t="shared" si="37"/>
        <v>10</v>
      </c>
      <c r="K103" s="2">
        <f t="shared" si="39"/>
        <v>0.99999999837881304</v>
      </c>
      <c r="L103">
        <f t="shared" si="33"/>
        <v>0</v>
      </c>
      <c r="M103">
        <f t="shared" si="40"/>
        <v>0</v>
      </c>
      <c r="N103">
        <f t="shared" si="41"/>
        <v>178.81433579310121</v>
      </c>
      <c r="O103">
        <f t="shared" si="42"/>
        <v>682.13370693046272</v>
      </c>
      <c r="P103">
        <f t="shared" si="43"/>
        <v>11.034128287982103</v>
      </c>
      <c r="Q103">
        <f t="shared" si="35"/>
        <v>873.17748565796148</v>
      </c>
      <c r="R103">
        <f t="shared" si="36"/>
        <v>69.999999999650029</v>
      </c>
      <c r="S103">
        <f t="shared" si="34"/>
        <v>0</v>
      </c>
      <c r="T103">
        <f t="shared" si="44"/>
        <v>0</v>
      </c>
    </row>
    <row r="104" spans="5:20">
      <c r="E104">
        <v>101</v>
      </c>
      <c r="F104">
        <f t="shared" si="45"/>
        <v>182.18576069445183</v>
      </c>
      <c r="G104">
        <f t="shared" si="46"/>
        <v>680.96910768670864</v>
      </c>
      <c r="H104">
        <f t="shared" si="47"/>
        <v>8.8273026303856827</v>
      </c>
      <c r="I104">
        <f t="shared" si="38"/>
        <v>0.08</v>
      </c>
      <c r="J104" s="1">
        <f t="shared" si="37"/>
        <v>10</v>
      </c>
      <c r="K104" s="2">
        <f t="shared" si="39"/>
        <v>0.99999999904716486</v>
      </c>
      <c r="L104">
        <f t="shared" si="33"/>
        <v>0</v>
      </c>
      <c r="M104">
        <f t="shared" si="40"/>
        <v>0</v>
      </c>
      <c r="N104">
        <f t="shared" si="41"/>
        <v>181.93636201926458</v>
      </c>
      <c r="O104">
        <f t="shared" si="42"/>
        <v>680.03691192863653</v>
      </c>
      <c r="P104">
        <f t="shared" si="43"/>
        <v>8.81521871354661</v>
      </c>
      <c r="Q104">
        <f t="shared" si="35"/>
        <v>871.98217101154614</v>
      </c>
      <c r="R104">
        <f t="shared" si="36"/>
        <v>69.999999999650029</v>
      </c>
      <c r="S104">
        <f t="shared" si="34"/>
        <v>0</v>
      </c>
      <c r="T104">
        <f t="shared" si="44"/>
        <v>0</v>
      </c>
    </row>
    <row r="105" spans="5:20">
      <c r="E105">
        <v>102</v>
      </c>
      <c r="F105">
        <f t="shared" si="45"/>
        <v>185.04874618596028</v>
      </c>
      <c r="G105">
        <f t="shared" si="46"/>
        <v>678.68757150465012</v>
      </c>
      <c r="H105">
        <f t="shared" si="47"/>
        <v>7.0521749708372887</v>
      </c>
      <c r="I105">
        <f t="shared" si="38"/>
        <v>0.08</v>
      </c>
      <c r="J105" s="1">
        <f t="shared" si="37"/>
        <v>10</v>
      </c>
      <c r="K105" s="2">
        <f t="shared" si="39"/>
        <v>0.99999999941434292</v>
      </c>
      <c r="L105">
        <f t="shared" si="33"/>
        <v>0</v>
      </c>
      <c r="M105">
        <f t="shared" si="40"/>
        <v>0</v>
      </c>
      <c r="N105">
        <f t="shared" si="41"/>
        <v>184.79542829784475</v>
      </c>
      <c r="O105">
        <f t="shared" si="42"/>
        <v>677.75849899890591</v>
      </c>
      <c r="P105">
        <f t="shared" si="43"/>
        <v>7.042521070948454</v>
      </c>
      <c r="Q105">
        <f t="shared" si="35"/>
        <v>870.78849266144766</v>
      </c>
      <c r="R105">
        <f t="shared" si="36"/>
        <v>69.999999999650029</v>
      </c>
      <c r="S105">
        <f t="shared" si="34"/>
        <v>0</v>
      </c>
      <c r="T105">
        <f t="shared" si="44"/>
        <v>0</v>
      </c>
    </row>
    <row r="106" spans="5:20">
      <c r="E106">
        <v>103</v>
      </c>
      <c r="F106">
        <f t="shared" si="45"/>
        <v>187.69455907097873</v>
      </c>
      <c r="G106">
        <f t="shared" si="46"/>
        <v>676.26787243996159</v>
      </c>
      <c r="H106">
        <f t="shared" si="47"/>
        <v>5.6340168567587634</v>
      </c>
      <c r="I106">
        <f t="shared" si="38"/>
        <v>0.08</v>
      </c>
      <c r="J106" s="1">
        <f t="shared" si="37"/>
        <v>10</v>
      </c>
      <c r="K106" s="2">
        <f t="shared" si="39"/>
        <v>0.99999999962648944</v>
      </c>
      <c r="L106">
        <f t="shared" si="33"/>
        <v>0</v>
      </c>
      <c r="M106">
        <f t="shared" si="40"/>
        <v>0</v>
      </c>
      <c r="N106">
        <f t="shared" si="41"/>
        <v>187.43761926298427</v>
      </c>
      <c r="O106">
        <f t="shared" si="42"/>
        <v>675.34211232119424</v>
      </c>
      <c r="P106">
        <f t="shared" si="43"/>
        <v>5.6263043092210072</v>
      </c>
      <c r="Q106">
        <f t="shared" si="35"/>
        <v>869.59644836769905</v>
      </c>
      <c r="R106">
        <f t="shared" si="36"/>
        <v>69.999999999650029</v>
      </c>
      <c r="S106">
        <f t="shared" si="34"/>
        <v>0</v>
      </c>
      <c r="T106">
        <f t="shared" si="44"/>
        <v>0</v>
      </c>
    </row>
    <row r="107" spans="5:20">
      <c r="E107">
        <v>104</v>
      </c>
      <c r="F107">
        <f t="shared" si="45"/>
        <v>190.16017124692948</v>
      </c>
      <c r="G107">
        <f t="shared" si="46"/>
        <v>673.74482119909328</v>
      </c>
      <c r="H107">
        <f t="shared" si="47"/>
        <v>4.501043447376806</v>
      </c>
      <c r="I107">
        <f t="shared" si="38"/>
        <v>0.08</v>
      </c>
      <c r="J107" s="1">
        <f t="shared" si="37"/>
        <v>10</v>
      </c>
      <c r="K107" s="2">
        <f t="shared" si="39"/>
        <v>0.99999999975437848</v>
      </c>
      <c r="L107">
        <f t="shared" si="33"/>
        <v>0</v>
      </c>
      <c r="M107">
        <f t="shared" si="40"/>
        <v>0</v>
      </c>
      <c r="N107">
        <f t="shared" si="41"/>
        <v>189.89985620034415</v>
      </c>
      <c r="O107">
        <f t="shared" si="42"/>
        <v>672.82251494869911</v>
      </c>
      <c r="P107">
        <f t="shared" si="43"/>
        <v>4.4948818556670203</v>
      </c>
      <c r="Q107">
        <f t="shared" si="35"/>
        <v>868.40603589339958</v>
      </c>
      <c r="R107">
        <f t="shared" si="36"/>
        <v>69.999999999650029</v>
      </c>
      <c r="S107">
        <f t="shared" si="34"/>
        <v>0</v>
      </c>
      <c r="T107">
        <f t="shared" si="44"/>
        <v>0</v>
      </c>
    </row>
    <row r="108" spans="5:20">
      <c r="E108">
        <v>105</v>
      </c>
      <c r="F108">
        <f t="shared" si="45"/>
        <v>192.4752223620653</v>
      </c>
      <c r="G108">
        <f t="shared" si="46"/>
        <v>671.14612515811132</v>
      </c>
      <c r="H108">
        <f t="shared" si="47"/>
        <v>3.5959054845336165</v>
      </c>
      <c r="I108">
        <f t="shared" si="38"/>
        <v>0.08</v>
      </c>
      <c r="J108" s="1">
        <f t="shared" si="37"/>
        <v>10</v>
      </c>
      <c r="K108" s="2">
        <f t="shared" si="39"/>
        <v>0.999999999834291</v>
      </c>
      <c r="L108">
        <f t="shared" si="33"/>
        <v>0</v>
      </c>
      <c r="M108">
        <f t="shared" si="40"/>
        <v>0</v>
      </c>
      <c r="N108">
        <f t="shared" si="41"/>
        <v>192.21173818371628</v>
      </c>
      <c r="O108">
        <f t="shared" si="42"/>
        <v>670.22737632816188</v>
      </c>
      <c r="P108">
        <f t="shared" si="43"/>
        <v>3.5909829589722184</v>
      </c>
      <c r="Q108">
        <f t="shared" si="35"/>
        <v>867.2172530047103</v>
      </c>
      <c r="R108">
        <f t="shared" si="36"/>
        <v>69.999999999650029</v>
      </c>
      <c r="S108">
        <f t="shared" si="34"/>
        <v>0</v>
      </c>
      <c r="T108">
        <f t="shared" si="44"/>
        <v>0</v>
      </c>
    </row>
    <row r="109" spans="5:20">
      <c r="E109">
        <v>106</v>
      </c>
      <c r="F109">
        <f t="shared" si="45"/>
        <v>194.66349274839482</v>
      </c>
      <c r="G109">
        <f t="shared" si="46"/>
        <v>668.49381835527777</v>
      </c>
      <c r="H109">
        <f t="shared" si="47"/>
        <v>2.8727863671777749</v>
      </c>
      <c r="I109">
        <f t="shared" si="38"/>
        <v>0.08</v>
      </c>
      <c r="J109" s="1">
        <f t="shared" si="37"/>
        <v>10</v>
      </c>
      <c r="K109" s="2">
        <f t="shared" si="39"/>
        <v>0.99999999988576849</v>
      </c>
      <c r="L109">
        <f t="shared" si="33"/>
        <v>0</v>
      </c>
      <c r="M109">
        <f t="shared" si="40"/>
        <v>0</v>
      </c>
      <c r="N109">
        <f t="shared" si="41"/>
        <v>194.39701299161408</v>
      </c>
      <c r="O109">
        <f t="shared" si="42"/>
        <v>667.57870033489485</v>
      </c>
      <c r="P109">
        <f t="shared" si="43"/>
        <v>2.8688537375840073</v>
      </c>
      <c r="Q109">
        <f t="shared" si="35"/>
        <v>866.03009747085036</v>
      </c>
      <c r="R109">
        <f t="shared" si="36"/>
        <v>69.999999999650029</v>
      </c>
      <c r="S109">
        <f t="shared" si="34"/>
        <v>0</v>
      </c>
      <c r="T109">
        <f t="shared" si="44"/>
        <v>0</v>
      </c>
    </row>
    <row r="110" spans="5:20">
      <c r="E110">
        <v>107</v>
      </c>
      <c r="F110">
        <f t="shared" si="45"/>
        <v>196.74408017823535</v>
      </c>
      <c r="G110">
        <f t="shared" si="46"/>
        <v>665.80540389579039</v>
      </c>
      <c r="H110">
        <f t="shared" si="47"/>
        <v>2.2950829900672058</v>
      </c>
      <c r="I110">
        <f t="shared" si="38"/>
        <v>0.11999999999999998</v>
      </c>
      <c r="J110" s="1">
        <f t="shared" si="37"/>
        <v>10</v>
      </c>
      <c r="K110" s="2">
        <f t="shared" si="39"/>
        <v>0.99999999991979971</v>
      </c>
      <c r="L110">
        <f t="shared" si="33"/>
        <v>9.9999999991979962</v>
      </c>
      <c r="M110">
        <f t="shared" si="40"/>
        <v>77.412763428389809</v>
      </c>
      <c r="N110">
        <f t="shared" si="41"/>
        <v>119.1679611056266</v>
      </c>
      <c r="O110">
        <f t="shared" si="42"/>
        <v>664.89396611365441</v>
      </c>
      <c r="P110">
        <f t="shared" si="43"/>
        <v>79.598732340479586</v>
      </c>
      <c r="Q110">
        <f t="shared" si="35"/>
        <v>864.84456706409287</v>
      </c>
      <c r="R110">
        <f t="shared" si="36"/>
        <v>69.999999999650029</v>
      </c>
      <c r="S110">
        <f t="shared" si="34"/>
        <v>7.741276343459834</v>
      </c>
      <c r="T110">
        <f t="shared" si="44"/>
        <v>37.113139984947054</v>
      </c>
    </row>
    <row r="111" spans="5:20">
      <c r="E111">
        <v>108</v>
      </c>
      <c r="F111">
        <f t="shared" si="45"/>
        <v>129.79162625449766</v>
      </c>
      <c r="G111">
        <f t="shared" si="46"/>
        <v>670.19004743287917</v>
      </c>
      <c r="H111">
        <f t="shared" si="47"/>
        <v>63.67898587238367</v>
      </c>
      <c r="I111">
        <f t="shared" si="38"/>
        <v>0.08</v>
      </c>
      <c r="J111" s="1">
        <f t="shared" si="37"/>
        <v>10</v>
      </c>
      <c r="K111" s="2">
        <f t="shared" si="39"/>
        <v>0.99999296479338684</v>
      </c>
      <c r="L111">
        <f t="shared" si="33"/>
        <v>0</v>
      </c>
      <c r="M111">
        <f t="shared" si="40"/>
        <v>0</v>
      </c>
      <c r="N111">
        <f t="shared" si="41"/>
        <v>129.61395122921093</v>
      </c>
      <c r="O111">
        <f t="shared" si="42"/>
        <v>669.27260740180145</v>
      </c>
      <c r="P111">
        <f t="shared" si="43"/>
        <v>63.591814105208769</v>
      </c>
      <c r="Q111">
        <f t="shared" si="35"/>
        <v>863.66065955976046</v>
      </c>
      <c r="R111">
        <f t="shared" si="36"/>
        <v>79.999999998848025</v>
      </c>
      <c r="S111">
        <f t="shared" si="34"/>
        <v>0</v>
      </c>
      <c r="T111">
        <f t="shared" si="44"/>
        <v>0</v>
      </c>
    </row>
    <row r="112" spans="5:20">
      <c r="E112">
        <v>109</v>
      </c>
      <c r="F112">
        <f t="shared" si="45"/>
        <v>138.57505965648787</v>
      </c>
      <c r="G112">
        <f t="shared" si="46"/>
        <v>673.02986179556638</v>
      </c>
      <c r="H112">
        <f t="shared" si="47"/>
        <v>50.873451284167018</v>
      </c>
      <c r="I112">
        <f t="shared" si="38"/>
        <v>0.08</v>
      </c>
      <c r="J112" s="1">
        <f t="shared" si="37"/>
        <v>10</v>
      </c>
      <c r="K112" s="2">
        <f t="shared" si="39"/>
        <v>0.99999841948801471</v>
      </c>
      <c r="L112">
        <f t="shared" si="33"/>
        <v>0</v>
      </c>
      <c r="M112">
        <f t="shared" si="40"/>
        <v>0</v>
      </c>
      <c r="N112">
        <f t="shared" si="41"/>
        <v>138.38536076805343</v>
      </c>
      <c r="O112">
        <f t="shared" si="42"/>
        <v>672.10853427110203</v>
      </c>
      <c r="P112">
        <f t="shared" si="43"/>
        <v>50.803809335728729</v>
      </c>
      <c r="Q112">
        <f t="shared" si="35"/>
        <v>862.47837273622122</v>
      </c>
      <c r="R112">
        <f t="shared" si="36"/>
        <v>79.999999998848025</v>
      </c>
      <c r="S112">
        <f t="shared" si="34"/>
        <v>0</v>
      </c>
      <c r="T112">
        <f t="shared" si="44"/>
        <v>0</v>
      </c>
    </row>
    <row r="113" spans="5:20">
      <c r="E113">
        <v>110</v>
      </c>
      <c r="F113">
        <f t="shared" si="45"/>
        <v>146.01111426666205</v>
      </c>
      <c r="G113">
        <f t="shared" si="46"/>
        <v>674.64354263963924</v>
      </c>
      <c r="H113">
        <f t="shared" si="47"/>
        <v>40.643047468582985</v>
      </c>
      <c r="I113">
        <f t="shared" si="38"/>
        <v>0.08</v>
      </c>
      <c r="J113" s="1">
        <f t="shared" si="37"/>
        <v>10</v>
      </c>
      <c r="K113" s="2">
        <f t="shared" si="39"/>
        <v>0.99999955352832293</v>
      </c>
      <c r="L113">
        <f t="shared" si="33"/>
        <v>0</v>
      </c>
      <c r="M113">
        <f t="shared" si="40"/>
        <v>0</v>
      </c>
      <c r="N113">
        <f t="shared" si="41"/>
        <v>145.81123597583453</v>
      </c>
      <c r="O113">
        <f t="shared" si="42"/>
        <v>673.72000610683563</v>
      </c>
      <c r="P113">
        <f t="shared" si="43"/>
        <v>40.587410177525776</v>
      </c>
      <c r="Q113">
        <f t="shared" si="35"/>
        <v>861.29770437488423</v>
      </c>
      <c r="R113">
        <f t="shared" si="36"/>
        <v>79.999999998848025</v>
      </c>
      <c r="S113">
        <f t="shared" si="34"/>
        <v>0</v>
      </c>
      <c r="T113">
        <f t="shared" si="44"/>
        <v>0</v>
      </c>
    </row>
    <row r="114" spans="5:20">
      <c r="E114">
        <v>111</v>
      </c>
      <c r="F114">
        <f t="shared" si="45"/>
        <v>152.36314495053549</v>
      </c>
      <c r="G114">
        <f t="shared" si="46"/>
        <v>675.28557916763975</v>
      </c>
      <c r="H114">
        <f t="shared" si="47"/>
        <v>32.46992814202062</v>
      </c>
      <c r="I114">
        <f t="shared" si="38"/>
        <v>0.08</v>
      </c>
      <c r="J114" s="1">
        <f t="shared" si="37"/>
        <v>10</v>
      </c>
      <c r="K114" s="2">
        <f t="shared" si="39"/>
        <v>0.9999998483567013</v>
      </c>
      <c r="L114">
        <f t="shared" si="33"/>
        <v>0</v>
      </c>
      <c r="M114">
        <f t="shared" si="40"/>
        <v>0</v>
      </c>
      <c r="N114">
        <f t="shared" si="41"/>
        <v>152.15457120496293</v>
      </c>
      <c r="O114">
        <f t="shared" si="42"/>
        <v>674.36116373486664</v>
      </c>
      <c r="P114">
        <f t="shared" si="43"/>
        <v>32.425479239805775</v>
      </c>
      <c r="Q114">
        <f t="shared" si="35"/>
        <v>860.11865226019586</v>
      </c>
      <c r="R114">
        <f t="shared" si="36"/>
        <v>79.999999998848025</v>
      </c>
      <c r="S114">
        <f t="shared" si="34"/>
        <v>0</v>
      </c>
      <c r="T114">
        <f t="shared" si="44"/>
        <v>0</v>
      </c>
    </row>
    <row r="115" spans="5:20">
      <c r="E115">
        <v>112</v>
      </c>
      <c r="F115">
        <f t="shared" si="45"/>
        <v>157.84166327649103</v>
      </c>
      <c r="G115">
        <f t="shared" si="46"/>
        <v>675.15916751129976</v>
      </c>
      <c r="H115">
        <f t="shared" si="47"/>
        <v>25.94038339184462</v>
      </c>
      <c r="I115">
        <f t="shared" si="38"/>
        <v>0.08</v>
      </c>
      <c r="J115" s="1">
        <f t="shared" si="37"/>
        <v>10</v>
      </c>
      <c r="K115" s="2">
        <f t="shared" si="39"/>
        <v>0.99999994024917371</v>
      </c>
      <c r="L115">
        <f t="shared" si="33"/>
        <v>0</v>
      </c>
      <c r="M115">
        <f t="shared" si="40"/>
        <v>0</v>
      </c>
      <c r="N115">
        <f t="shared" si="41"/>
        <v>157.62558984923496</v>
      </c>
      <c r="O115">
        <f t="shared" si="42"/>
        <v>674.23492512662608</v>
      </c>
      <c r="P115">
        <f t="shared" si="43"/>
        <v>25.904872947849903</v>
      </c>
      <c r="Q115">
        <f t="shared" si="35"/>
        <v>858.94121417963549</v>
      </c>
      <c r="R115">
        <f t="shared" si="36"/>
        <v>79.999999998848025</v>
      </c>
      <c r="S115">
        <f t="shared" si="34"/>
        <v>0</v>
      </c>
      <c r="T115">
        <f t="shared" si="44"/>
        <v>0</v>
      </c>
    </row>
    <row r="116" spans="5:20">
      <c r="E116">
        <v>113</v>
      </c>
      <c r="F116">
        <f t="shared" si="45"/>
        <v>162.61496229663788</v>
      </c>
      <c r="G116">
        <f t="shared" si="46"/>
        <v>674.42652726879317</v>
      </c>
      <c r="H116">
        <f t="shared" si="47"/>
        <v>20.723898358279925</v>
      </c>
      <c r="I116">
        <f t="shared" si="38"/>
        <v>0.08</v>
      </c>
      <c r="J116" s="1">
        <f t="shared" si="37"/>
        <v>10</v>
      </c>
      <c r="K116" s="2">
        <f t="shared" si="39"/>
        <v>0.99999997345816349</v>
      </c>
      <c r="L116">
        <f t="shared" si="33"/>
        <v>0</v>
      </c>
      <c r="M116">
        <f t="shared" si="40"/>
        <v>0</v>
      </c>
      <c r="N116">
        <f t="shared" si="41"/>
        <v>162.39235458016316</v>
      </c>
      <c r="O116">
        <f t="shared" si="42"/>
        <v>673.50328781379505</v>
      </c>
      <c r="P116">
        <f t="shared" si="43"/>
        <v>20.69552889199689</v>
      </c>
      <c r="Q116">
        <f t="shared" si="35"/>
        <v>857.76538792371093</v>
      </c>
      <c r="R116">
        <f t="shared" si="36"/>
        <v>79.999999998848025</v>
      </c>
      <c r="S116">
        <f t="shared" si="34"/>
        <v>0</v>
      </c>
      <c r="T116">
        <f t="shared" si="44"/>
        <v>0</v>
      </c>
    </row>
    <row r="117" spans="5:20">
      <c r="E117">
        <v>114</v>
      </c>
      <c r="F117">
        <f t="shared" si="45"/>
        <v>166.81760476220421</v>
      </c>
      <c r="G117">
        <f t="shared" si="46"/>
        <v>673.21714341015343</v>
      </c>
      <c r="H117">
        <f t="shared" si="47"/>
        <v>16.556423113597514</v>
      </c>
      <c r="I117">
        <f t="shared" si="38"/>
        <v>0.08</v>
      </c>
      <c r="J117" s="1">
        <f t="shared" si="37"/>
        <v>10</v>
      </c>
      <c r="K117" s="2">
        <f t="shared" si="39"/>
        <v>0.99999998700878945</v>
      </c>
      <c r="L117">
        <f t="shared" si="33"/>
        <v>0</v>
      </c>
      <c r="M117">
        <f t="shared" si="40"/>
        <v>0</v>
      </c>
      <c r="N117">
        <f t="shared" si="41"/>
        <v>166.58924394263732</v>
      </c>
      <c r="O117">
        <f t="shared" si="42"/>
        <v>672.29555951117118</v>
      </c>
      <c r="P117">
        <f t="shared" si="43"/>
        <v>16.533758609112471</v>
      </c>
      <c r="Q117">
        <f t="shared" si="35"/>
        <v>856.59117128595517</v>
      </c>
      <c r="R117">
        <f t="shared" si="36"/>
        <v>79.999999998848025</v>
      </c>
      <c r="S117">
        <f t="shared" si="34"/>
        <v>0</v>
      </c>
      <c r="T117">
        <f t="shared" si="44"/>
        <v>0</v>
      </c>
    </row>
    <row r="118" spans="5:20">
      <c r="E118">
        <v>115</v>
      </c>
      <c r="F118">
        <f t="shared" si="45"/>
        <v>170.55720442599906</v>
      </c>
      <c r="G118">
        <f t="shared" si="46"/>
        <v>671.63435074963195</v>
      </c>
      <c r="H118">
        <f t="shared" si="47"/>
        <v>13.227006887289978</v>
      </c>
      <c r="I118">
        <f t="shared" si="38"/>
        <v>9.9820291390558841E-2</v>
      </c>
      <c r="J118" s="1">
        <f t="shared" si="37"/>
        <v>10</v>
      </c>
      <c r="K118" s="2">
        <f t="shared" si="39"/>
        <v>0.99999999312053367</v>
      </c>
      <c r="L118">
        <f t="shared" si="33"/>
        <v>0</v>
      </c>
      <c r="M118">
        <f t="shared" si="40"/>
        <v>0</v>
      </c>
      <c r="N118">
        <f t="shared" si="41"/>
        <v>170.32372437429061</v>
      </c>
      <c r="O118">
        <f t="shared" si="42"/>
        <v>670.7149335753769</v>
      </c>
      <c r="P118">
        <f t="shared" si="43"/>
        <v>13.208900104510642</v>
      </c>
      <c r="Q118">
        <f t="shared" si="35"/>
        <v>855.41856206292107</v>
      </c>
      <c r="R118">
        <f t="shared" si="36"/>
        <v>79.999999998848025</v>
      </c>
      <c r="S118">
        <f t="shared" si="34"/>
        <v>0</v>
      </c>
      <c r="T118">
        <f t="shared" si="44"/>
        <v>0</v>
      </c>
    </row>
    <row r="119" spans="5:20">
      <c r="E119">
        <v>116</v>
      </c>
      <c r="F119">
        <f t="shared" si="45"/>
        <v>173.91984368344819</v>
      </c>
      <c r="G119">
        <f t="shared" si="46"/>
        <v>669.76059428712153</v>
      </c>
      <c r="H119">
        <f t="shared" si="47"/>
        <v>10.567120083608515</v>
      </c>
      <c r="I119">
        <f t="shared" si="38"/>
        <v>0.08</v>
      </c>
      <c r="J119" s="1">
        <f t="shared" si="37"/>
        <v>10</v>
      </c>
      <c r="K119" s="2">
        <f t="shared" si="39"/>
        <v>0.99999999611589563</v>
      </c>
      <c r="L119">
        <f t="shared" si="33"/>
        <v>0</v>
      </c>
      <c r="M119">
        <f t="shared" si="40"/>
        <v>0</v>
      </c>
      <c r="N119">
        <f t="shared" si="41"/>
        <v>173.68176043019017</v>
      </c>
      <c r="O119">
        <f t="shared" si="42"/>
        <v>668.84374214526849</v>
      </c>
      <c r="P119">
        <f t="shared" si="43"/>
        <v>10.552654486849741</v>
      </c>
      <c r="Q119">
        <f t="shared" si="35"/>
        <v>854.24755805417828</v>
      </c>
      <c r="R119">
        <f t="shared" si="36"/>
        <v>79.999999998848025</v>
      </c>
      <c r="S119">
        <f t="shared" si="34"/>
        <v>0</v>
      </c>
      <c r="T119">
        <f t="shared" si="44"/>
        <v>0</v>
      </c>
    </row>
    <row r="120" spans="5:20">
      <c r="E120">
        <v>117</v>
      </c>
      <c r="F120">
        <f t="shared" si="45"/>
        <v>176.97440177750516</v>
      </c>
      <c r="G120">
        <f t="shared" si="46"/>
        <v>667.66163169532331</v>
      </c>
      <c r="H120">
        <f t="shared" si="47"/>
        <v>8.4421235894797935</v>
      </c>
      <c r="I120">
        <f t="shared" si="38"/>
        <v>0.08</v>
      </c>
      <c r="J120" s="1">
        <f t="shared" si="37"/>
        <v>10</v>
      </c>
      <c r="K120" s="2">
        <f t="shared" si="39"/>
        <v>0.99999999768914516</v>
      </c>
      <c r="L120">
        <f t="shared" si="33"/>
        <v>0</v>
      </c>
      <c r="M120">
        <f t="shared" si="40"/>
        <v>0</v>
      </c>
      <c r="N120">
        <f t="shared" si="41"/>
        <v>176.73213706275951</v>
      </c>
      <c r="O120">
        <f t="shared" si="42"/>
        <v>666.74765287621335</v>
      </c>
      <c r="P120">
        <f t="shared" si="43"/>
        <v>8.4305669539284871</v>
      </c>
      <c r="Q120">
        <f t="shared" si="35"/>
        <v>853.07815706230826</v>
      </c>
      <c r="R120">
        <f t="shared" si="36"/>
        <v>79.999999998848025</v>
      </c>
      <c r="S120">
        <f t="shared" si="34"/>
        <v>0</v>
      </c>
      <c r="T120">
        <f t="shared" si="44"/>
        <v>0</v>
      </c>
    </row>
    <row r="121" spans="5:20">
      <c r="E121">
        <v>118</v>
      </c>
      <c r="F121">
        <f t="shared" si="45"/>
        <v>179.77601264736919</v>
      </c>
      <c r="G121">
        <f t="shared" si="46"/>
        <v>665.38989068238936</v>
      </c>
      <c r="H121">
        <f t="shared" si="47"/>
        <v>6.7444535631427902</v>
      </c>
      <c r="I121">
        <f t="shared" si="38"/>
        <v>0.08</v>
      </c>
      <c r="J121" s="1">
        <f t="shared" si="37"/>
        <v>10</v>
      </c>
      <c r="K121" s="2">
        <f t="shared" si="39"/>
        <v>0.99999999856474342</v>
      </c>
      <c r="L121">
        <f t="shared" si="33"/>
        <v>0</v>
      </c>
      <c r="M121">
        <f t="shared" si="40"/>
        <v>0</v>
      </c>
      <c r="N121">
        <f t="shared" si="41"/>
        <v>179.5299127369602</v>
      </c>
      <c r="O121">
        <f t="shared" si="42"/>
        <v>664.47902170675366</v>
      </c>
      <c r="P121">
        <f t="shared" si="43"/>
        <v>6.7352209108372643</v>
      </c>
      <c r="Q121">
        <f t="shared" si="35"/>
        <v>851.91035689290129</v>
      </c>
      <c r="R121">
        <f t="shared" si="36"/>
        <v>79.999999998848025</v>
      </c>
      <c r="S121">
        <f t="shared" si="34"/>
        <v>0</v>
      </c>
      <c r="T121">
        <f t="shared" si="44"/>
        <v>0</v>
      </c>
    </row>
    <row r="122" spans="5:20">
      <c r="E122">
        <v>119</v>
      </c>
      <c r="F122">
        <f t="shared" si="45"/>
        <v>182.36882744503743</v>
      </c>
      <c r="G122">
        <f t="shared" si="46"/>
        <v>662.98715118084385</v>
      </c>
      <c r="H122">
        <f t="shared" si="47"/>
        <v>5.3881767286698121</v>
      </c>
      <c r="I122">
        <f t="shared" si="38"/>
        <v>0.08</v>
      </c>
      <c r="J122" s="1">
        <f t="shared" si="37"/>
        <v>10</v>
      </c>
      <c r="K122" s="2">
        <f t="shared" si="39"/>
        <v>0.99999999907636172</v>
      </c>
      <c r="L122">
        <f t="shared" si="33"/>
        <v>0</v>
      </c>
      <c r="M122">
        <f t="shared" si="40"/>
        <v>0</v>
      </c>
      <c r="N122">
        <f t="shared" si="41"/>
        <v>182.11917816516575</v>
      </c>
      <c r="O122">
        <f t="shared" si="42"/>
        <v>662.07957137581195</v>
      </c>
      <c r="P122">
        <f t="shared" si="43"/>
        <v>5.380800717873564</v>
      </c>
      <c r="Q122">
        <f t="shared" si="35"/>
        <v>850.74415535455114</v>
      </c>
      <c r="R122">
        <f t="shared" si="36"/>
        <v>79.999999998848025</v>
      </c>
      <c r="S122">
        <f t="shared" si="34"/>
        <v>0</v>
      </c>
      <c r="T122">
        <f t="shared" si="44"/>
        <v>0</v>
      </c>
    </row>
    <row r="123" spans="5:20">
      <c r="E123">
        <v>120</v>
      </c>
      <c r="F123">
        <f t="shared" si="45"/>
        <v>184.78822154724386</v>
      </c>
      <c r="G123">
        <f t="shared" si="46"/>
        <v>660.48668813730853</v>
      </c>
      <c r="H123">
        <f t="shared" si="47"/>
        <v>4.3046405742988512</v>
      </c>
      <c r="I123">
        <f t="shared" si="38"/>
        <v>0.08</v>
      </c>
      <c r="J123" s="1">
        <f t="shared" si="37"/>
        <v>10</v>
      </c>
      <c r="K123" s="2">
        <f t="shared" si="39"/>
        <v>0.99999999938782169</v>
      </c>
      <c r="L123">
        <f t="shared" si="33"/>
        <v>0</v>
      </c>
      <c r="M123">
        <f t="shared" si="40"/>
        <v>0</v>
      </c>
      <c r="N123">
        <f t="shared" si="41"/>
        <v>184.53526029786619</v>
      </c>
      <c r="O123">
        <f t="shared" si="42"/>
        <v>659.58253127909768</v>
      </c>
      <c r="P123">
        <f t="shared" si="43"/>
        <v>4.2987478434273765</v>
      </c>
      <c r="Q123">
        <f t="shared" si="35"/>
        <v>849.57955025885133</v>
      </c>
      <c r="R123">
        <f t="shared" si="36"/>
        <v>79.999999998848025</v>
      </c>
      <c r="S123">
        <f t="shared" si="34"/>
        <v>0</v>
      </c>
      <c r="T123">
        <f t="shared" si="44"/>
        <v>0</v>
      </c>
    </row>
    <row r="124" spans="5:20">
      <c r="E124">
        <v>121</v>
      </c>
      <c r="F124">
        <f t="shared" si="45"/>
        <v>187.06255777170097</v>
      </c>
      <c r="G124">
        <f t="shared" si="46"/>
        <v>657.9149833739483</v>
      </c>
      <c r="H124">
        <f t="shared" si="47"/>
        <v>3.4389982747419015</v>
      </c>
      <c r="I124">
        <f t="shared" si="38"/>
        <v>0.11</v>
      </c>
      <c r="J124" s="1">
        <f t="shared" si="37"/>
        <v>10</v>
      </c>
      <c r="K124" s="2">
        <f t="shared" si="39"/>
        <v>0.99999999958412444</v>
      </c>
      <c r="L124">
        <f t="shared" si="33"/>
        <v>9.9999999958412449</v>
      </c>
      <c r="M124">
        <f t="shared" si="40"/>
        <v>73.60338117530614</v>
      </c>
      <c r="N124">
        <f t="shared" si="41"/>
        <v>113.30385947269035</v>
      </c>
      <c r="O124">
        <f t="shared" si="42"/>
        <v>657.01434698714263</v>
      </c>
      <c r="P124">
        <f t="shared" si="43"/>
        <v>76.93691419691919</v>
      </c>
      <c r="Q124">
        <f t="shared" si="35"/>
        <v>848.41653942039125</v>
      </c>
      <c r="R124">
        <f t="shared" si="36"/>
        <v>79.999999998848025</v>
      </c>
      <c r="S124">
        <f t="shared" si="34"/>
        <v>7.3603381205915985</v>
      </c>
      <c r="T124">
        <f t="shared" si="44"/>
        <v>31.899456474409192</v>
      </c>
    </row>
    <row r="125" spans="5:20">
      <c r="E125">
        <v>122</v>
      </c>
      <c r="F125">
        <f t="shared" si="45"/>
        <v>123.66636490760477</v>
      </c>
      <c r="G125">
        <f t="shared" si="46"/>
        <v>662.03922439161204</v>
      </c>
      <c r="H125">
        <f t="shared" si="47"/>
        <v>61.549531357535358</v>
      </c>
      <c r="I125">
        <f t="shared" si="38"/>
        <v>0.08</v>
      </c>
      <c r="J125" s="1">
        <f t="shared" si="37"/>
        <v>10</v>
      </c>
      <c r="K125" s="2">
        <f t="shared" si="39"/>
        <v>0.99998007034957703</v>
      </c>
      <c r="L125">
        <f t="shared" si="33"/>
        <v>0</v>
      </c>
      <c r="M125">
        <f t="shared" si="40"/>
        <v>0</v>
      </c>
      <c r="N125">
        <f t="shared" si="41"/>
        <v>123.49707490680771</v>
      </c>
      <c r="O125">
        <f t="shared" si="42"/>
        <v>661.13294222743036</v>
      </c>
      <c r="P125">
        <f t="shared" si="43"/>
        <v>61.465274654264739</v>
      </c>
      <c r="Q125">
        <f t="shared" si="35"/>
        <v>847.25512065675218</v>
      </c>
      <c r="R125">
        <f t="shared" si="36"/>
        <v>89.999999994689276</v>
      </c>
      <c r="S125">
        <f t="shared" si="34"/>
        <v>0</v>
      </c>
      <c r="T125">
        <f t="shared" si="44"/>
        <v>0</v>
      </c>
    </row>
    <row r="126" spans="5:20">
      <c r="E126">
        <v>123</v>
      </c>
      <c r="F126">
        <f t="shared" si="45"/>
        <v>132.25120417972579</v>
      </c>
      <c r="G126">
        <f t="shared" si="46"/>
        <v>664.67186788536526</v>
      </c>
      <c r="H126">
        <f t="shared" si="47"/>
        <v>49.172219723411793</v>
      </c>
      <c r="I126">
        <f t="shared" si="38"/>
        <v>0.08</v>
      </c>
      <c r="J126" s="1">
        <f t="shared" si="37"/>
        <v>10</v>
      </c>
      <c r="K126" s="2">
        <f t="shared" si="39"/>
        <v>0.99999536886852969</v>
      </c>
      <c r="L126">
        <f t="shared" si="33"/>
        <v>0</v>
      </c>
      <c r="M126">
        <f t="shared" si="40"/>
        <v>0</v>
      </c>
      <c r="N126">
        <f t="shared" si="41"/>
        <v>132.07016217628592</v>
      </c>
      <c r="O126">
        <f t="shared" si="42"/>
        <v>663.76198182921598</v>
      </c>
      <c r="P126">
        <f t="shared" si="43"/>
        <v>49.104906633693425</v>
      </c>
      <c r="Q126">
        <f t="shared" si="35"/>
        <v>846.09529178850278</v>
      </c>
      <c r="R126">
        <f t="shared" si="36"/>
        <v>89.999999994689276</v>
      </c>
      <c r="S126">
        <f t="shared" si="34"/>
        <v>0</v>
      </c>
      <c r="T126">
        <f t="shared" si="44"/>
        <v>0</v>
      </c>
    </row>
    <row r="127" spans="5:20">
      <c r="E127">
        <v>124</v>
      </c>
      <c r="F127">
        <f t="shared" si="45"/>
        <v>139.53219661261298</v>
      </c>
      <c r="G127">
        <f t="shared" si="46"/>
        <v>666.12092871962761</v>
      </c>
      <c r="H127">
        <f t="shared" si="47"/>
        <v>39.283925306954742</v>
      </c>
      <c r="I127">
        <f t="shared" si="38"/>
        <v>0.08</v>
      </c>
      <c r="J127" s="1">
        <f t="shared" si="37"/>
        <v>10</v>
      </c>
      <c r="K127" s="2">
        <f t="shared" si="39"/>
        <v>0.99999865682556899</v>
      </c>
      <c r="L127">
        <f t="shared" si="33"/>
        <v>0</v>
      </c>
      <c r="M127">
        <f t="shared" si="40"/>
        <v>0</v>
      </c>
      <c r="N127">
        <f t="shared" si="41"/>
        <v>139.34118747529894</v>
      </c>
      <c r="O127">
        <f t="shared" si="42"/>
        <v>665.20905900761545</v>
      </c>
      <c r="P127">
        <f t="shared" si="43"/>
        <v>39.230148552446799</v>
      </c>
      <c r="Q127">
        <f t="shared" si="35"/>
        <v>844.93705063919538</v>
      </c>
      <c r="R127">
        <f t="shared" si="36"/>
        <v>89.999999994689276</v>
      </c>
      <c r="S127">
        <f t="shared" si="34"/>
        <v>0</v>
      </c>
      <c r="T127">
        <f t="shared" si="44"/>
        <v>0</v>
      </c>
    </row>
    <row r="128" spans="5:20">
      <c r="E128">
        <v>125</v>
      </c>
      <c r="F128">
        <f t="shared" si="45"/>
        <v>145.76391344174726</v>
      </c>
      <c r="G128">
        <f t="shared" si="46"/>
        <v>666.63236275165639</v>
      </c>
      <c r="H128">
        <f t="shared" si="47"/>
        <v>31.384118841957442</v>
      </c>
      <c r="I128">
        <f t="shared" si="38"/>
        <v>0.08</v>
      </c>
      <c r="J128" s="1">
        <f t="shared" si="37"/>
        <v>10</v>
      </c>
      <c r="K128" s="2">
        <f t="shared" si="39"/>
        <v>0.99999953436592171</v>
      </c>
      <c r="L128">
        <f t="shared" si="33"/>
        <v>0</v>
      </c>
      <c r="M128">
        <f t="shared" si="40"/>
        <v>0</v>
      </c>
      <c r="N128">
        <f t="shared" si="41"/>
        <v>145.56437355035339</v>
      </c>
      <c r="O128">
        <f t="shared" si="42"/>
        <v>665.71979292472008</v>
      </c>
      <c r="P128">
        <f t="shared" si="43"/>
        <v>31.341156331433744</v>
      </c>
      <c r="Q128">
        <f t="shared" si="35"/>
        <v>843.78039503536104</v>
      </c>
      <c r="R128">
        <f t="shared" si="36"/>
        <v>89.999999994689276</v>
      </c>
      <c r="S128">
        <f t="shared" si="34"/>
        <v>0</v>
      </c>
      <c r="T128">
        <f t="shared" si="44"/>
        <v>0</v>
      </c>
    </row>
    <row r="129" spans="5:20">
      <c r="E129">
        <v>126</v>
      </c>
      <c r="F129">
        <f t="shared" si="45"/>
        <v>151.1498493621225</v>
      </c>
      <c r="G129">
        <f t="shared" si="46"/>
        <v>666.40254837923771</v>
      </c>
      <c r="H129">
        <f t="shared" si="47"/>
        <v>25.072925065146997</v>
      </c>
      <c r="I129">
        <f t="shared" si="38"/>
        <v>0.08</v>
      </c>
      <c r="J129" s="1">
        <f t="shared" si="37"/>
        <v>10</v>
      </c>
      <c r="K129" s="2">
        <f t="shared" si="39"/>
        <v>0.99999981361931811</v>
      </c>
      <c r="L129">
        <f t="shared" si="33"/>
        <v>0</v>
      </c>
      <c r="M129">
        <f t="shared" si="40"/>
        <v>0</v>
      </c>
      <c r="N129">
        <f t="shared" si="41"/>
        <v>150.94293652743127</v>
      </c>
      <c r="O129">
        <f t="shared" si="42"/>
        <v>665.49029315098244</v>
      </c>
      <c r="P129">
        <f t="shared" si="43"/>
        <v>25.03860210669799</v>
      </c>
      <c r="Q129">
        <f t="shared" si="35"/>
        <v>842.62532280650726</v>
      </c>
      <c r="R129">
        <f t="shared" si="36"/>
        <v>89.999999994689276</v>
      </c>
      <c r="S129">
        <f t="shared" si="34"/>
        <v>0</v>
      </c>
      <c r="T129">
        <f t="shared" si="44"/>
        <v>0</v>
      </c>
    </row>
    <row r="130" spans="5:20">
      <c r="E130">
        <v>127</v>
      </c>
      <c r="F130">
        <f t="shared" si="45"/>
        <v>155.85269201678511</v>
      </c>
      <c r="G130">
        <f t="shared" si="46"/>
        <v>665.5882580829682</v>
      </c>
      <c r="H130">
        <f t="shared" si="47"/>
        <v>20.030881685358395</v>
      </c>
      <c r="I130">
        <f t="shared" si="38"/>
        <v>0.08</v>
      </c>
      <c r="J130" s="1">
        <f t="shared" si="37"/>
        <v>10</v>
      </c>
      <c r="K130" s="2">
        <f t="shared" si="39"/>
        <v>0.99999991621046569</v>
      </c>
      <c r="L130">
        <f t="shared" si="33"/>
        <v>0</v>
      </c>
      <c r="M130">
        <f t="shared" si="40"/>
        <v>0</v>
      </c>
      <c r="N130">
        <f t="shared" si="41"/>
        <v>155.63934134236803</v>
      </c>
      <c r="O130">
        <f t="shared" si="42"/>
        <v>664.67711755720302</v>
      </c>
      <c r="P130">
        <f t="shared" si="43"/>
        <v>20.003460907048837</v>
      </c>
      <c r="Q130">
        <f t="shared" si="35"/>
        <v>841.4718317851117</v>
      </c>
      <c r="R130">
        <f t="shared" si="36"/>
        <v>89.999999994689276</v>
      </c>
      <c r="S130">
        <f t="shared" si="34"/>
        <v>0</v>
      </c>
      <c r="T130">
        <f t="shared" si="44"/>
        <v>0</v>
      </c>
    </row>
    <row r="131" spans="5:20">
      <c r="E131">
        <v>128</v>
      </c>
      <c r="F131">
        <f t="shared" si="45"/>
        <v>160.00252636755869</v>
      </c>
      <c r="G131">
        <f t="shared" si="46"/>
        <v>664.31462471342218</v>
      </c>
      <c r="H131">
        <f t="shared" si="47"/>
        <v>16.002768725639068</v>
      </c>
      <c r="I131">
        <f t="shared" si="38"/>
        <v>0.08</v>
      </c>
      <c r="J131" s="1">
        <f t="shared" si="37"/>
        <v>10</v>
      </c>
      <c r="K131" s="2">
        <f t="shared" si="39"/>
        <v>0.99999995861840107</v>
      </c>
      <c r="L131">
        <f t="shared" si="33"/>
        <v>0</v>
      </c>
      <c r="M131">
        <f t="shared" si="40"/>
        <v>0</v>
      </c>
      <c r="N131">
        <f t="shared" si="41"/>
        <v>159.78349488040749</v>
      </c>
      <c r="O131">
        <f t="shared" si="42"/>
        <v>663.40522769644622</v>
      </c>
      <c r="P131">
        <f t="shared" si="43"/>
        <v>15.980862132586521</v>
      </c>
      <c r="Q131">
        <f t="shared" si="35"/>
        <v>840.31991980661996</v>
      </c>
      <c r="R131">
        <f t="shared" si="36"/>
        <v>89.999999994689276</v>
      </c>
      <c r="S131">
        <f t="shared" si="34"/>
        <v>0</v>
      </c>
      <c r="T131">
        <f t="shared" si="44"/>
        <v>0</v>
      </c>
    </row>
    <row r="132" spans="5:20">
      <c r="E132">
        <v>129</v>
      </c>
      <c r="F132">
        <f t="shared" si="45"/>
        <v>163.7033892327118</v>
      </c>
      <c r="G132">
        <f t="shared" si="46"/>
        <v>662.6815057706591</v>
      </c>
      <c r="H132">
        <f t="shared" si="47"/>
        <v>12.784689706069218</v>
      </c>
      <c r="I132">
        <f t="shared" si="38"/>
        <v>0.08</v>
      </c>
      <c r="J132" s="1">
        <f t="shared" si="37"/>
        <v>10</v>
      </c>
      <c r="K132" s="2">
        <f t="shared" ref="K132:K153" si="48">1/(1+EXP(-1.7*(q*F132-cpuehalf)/sdcpue))</f>
        <v>0.9999999779416846</v>
      </c>
      <c r="L132">
        <f t="shared" si="33"/>
        <v>0</v>
      </c>
      <c r="M132">
        <f t="shared" ref="M132:M163" si="49">F132*(1-EXP(-q*L132))</f>
        <v>0</v>
      </c>
      <c r="N132">
        <f t="shared" ref="N132:N163" si="50">Surv*(F132-M132)</f>
        <v>163.47929154119808</v>
      </c>
      <c r="O132">
        <f t="shared" ref="O132:O153" si="51">G132*Surv</f>
        <v>661.77434437132524</v>
      </c>
      <c r="P132">
        <f t="shared" ref="P132:P153" si="52">(H132+M132*RelSurv)*Surv</f>
        <v>12.767188422416643</v>
      </c>
      <c r="Q132">
        <f t="shared" si="35"/>
        <v>839.16958470944019</v>
      </c>
      <c r="R132">
        <f t="shared" si="36"/>
        <v>89.999999994689276</v>
      </c>
      <c r="S132">
        <f t="shared" si="34"/>
        <v>0</v>
      </c>
      <c r="T132">
        <f t="shared" ref="T132:T163" si="53">L132*(S132/cpuebase)^valpower</f>
        <v>0</v>
      </c>
    </row>
    <row r="133" spans="5:20">
      <c r="E133">
        <v>130</v>
      </c>
      <c r="F133">
        <f t="shared" ref="F133:F153" si="54">N132-vtwo*N132+vone*O132+Recov*P132*PvulRecov</f>
        <v>167.03850576458785</v>
      </c>
      <c r="G133">
        <f t="shared" ref="G133:G153" si="55">O132-vone*O132+vtwo*N132+P132*Recov*(1-PvulRecov)</f>
        <v>660.76856783241874</v>
      </c>
      <c r="H133">
        <f t="shared" ref="H133:H153" si="56">P132*(1-Recov)</f>
        <v>10.213750737933315</v>
      </c>
      <c r="I133">
        <f t="shared" si="38"/>
        <v>0.08</v>
      </c>
      <c r="J133" s="1">
        <f t="shared" si="37"/>
        <v>10</v>
      </c>
      <c r="K133" s="2">
        <f t="shared" si="48"/>
        <v>0.99999998748760388</v>
      </c>
      <c r="L133">
        <f t="shared" ref="L133:L153" si="57">IF(I133&gt;0.1,J133,0)*K133</f>
        <v>0</v>
      </c>
      <c r="M133">
        <f t="shared" si="49"/>
        <v>0</v>
      </c>
      <c r="N133">
        <f t="shared" si="50"/>
        <v>166.8098425480766</v>
      </c>
      <c r="O133">
        <f t="shared" si="51"/>
        <v>659.86402510199559</v>
      </c>
      <c r="P133">
        <f t="shared" si="52"/>
        <v>10.19976887736955</v>
      </c>
      <c r="Q133">
        <f t="shared" si="35"/>
        <v>838.0208243349399</v>
      </c>
      <c r="R133">
        <f t="shared" si="36"/>
        <v>89.999999994689276</v>
      </c>
      <c r="S133">
        <f t="shared" ref="S133:S153" si="58">IF(L133&gt;0,M133/L133,0)</f>
        <v>0</v>
      </c>
      <c r="T133">
        <f t="shared" si="53"/>
        <v>0</v>
      </c>
    </row>
    <row r="134" spans="5:20">
      <c r="E134">
        <v>131</v>
      </c>
      <c r="F134">
        <f t="shared" si="54"/>
        <v>170.07447292227866</v>
      </c>
      <c r="G134">
        <f t="shared" si="55"/>
        <v>658.63934850326746</v>
      </c>
      <c r="H134">
        <f t="shared" si="56"/>
        <v>8.1598151018956404</v>
      </c>
      <c r="I134">
        <f t="shared" si="38"/>
        <v>0.08</v>
      </c>
      <c r="J134" s="1">
        <f t="shared" si="37"/>
        <v>10</v>
      </c>
      <c r="K134" s="2">
        <f t="shared" si="48"/>
        <v>0.99999999253216287</v>
      </c>
      <c r="L134">
        <f t="shared" si="57"/>
        <v>0</v>
      </c>
      <c r="M134">
        <f t="shared" si="49"/>
        <v>0</v>
      </c>
      <c r="N134">
        <f t="shared" si="50"/>
        <v>169.84165369388066</v>
      </c>
      <c r="O134">
        <f t="shared" si="51"/>
        <v>657.73772051479693</v>
      </c>
      <c r="P134">
        <f t="shared" si="52"/>
        <v>8.1486449255414151</v>
      </c>
      <c r="Q134">
        <f t="shared" ref="Q134:Q153" si="59">SUM(F134:H134)</f>
        <v>836.87363652744182</v>
      </c>
      <c r="R134">
        <f t="shared" ref="R134:R153" si="60">R133+L133</f>
        <v>89.999999994689276</v>
      </c>
      <c r="S134">
        <f t="shared" si="58"/>
        <v>0</v>
      </c>
      <c r="T134">
        <f t="shared" si="53"/>
        <v>0</v>
      </c>
    </row>
    <row r="135" spans="5:20">
      <c r="E135">
        <v>132</v>
      </c>
      <c r="F135">
        <f t="shared" si="54"/>
        <v>172.86460169314151</v>
      </c>
      <c r="G135">
        <f t="shared" si="55"/>
        <v>656.34450150064436</v>
      </c>
      <c r="H135">
        <f t="shared" si="56"/>
        <v>6.5189159404331321</v>
      </c>
      <c r="I135">
        <f t="shared" si="38"/>
        <v>0.08</v>
      </c>
      <c r="J135" s="1">
        <f t="shared" si="37"/>
        <v>10</v>
      </c>
      <c r="K135" s="2">
        <f t="shared" si="48"/>
        <v>0.99999999535271322</v>
      </c>
      <c r="L135">
        <f t="shared" si="57"/>
        <v>0</v>
      </c>
      <c r="M135">
        <f t="shared" si="49"/>
        <v>0</v>
      </c>
      <c r="N135">
        <f t="shared" si="50"/>
        <v>172.62796298721463</v>
      </c>
      <c r="O135">
        <f t="shared" si="51"/>
        <v>655.44601498601924</v>
      </c>
      <c r="P135">
        <f t="shared" si="52"/>
        <v>6.5099920322582898</v>
      </c>
      <c r="Q135">
        <f t="shared" si="59"/>
        <v>835.72801913421893</v>
      </c>
      <c r="R135">
        <f t="shared" si="60"/>
        <v>89.999999994689276</v>
      </c>
      <c r="S135">
        <f t="shared" si="58"/>
        <v>0</v>
      </c>
      <c r="T135">
        <f t="shared" si="53"/>
        <v>0</v>
      </c>
    </row>
    <row r="136" spans="5:20">
      <c r="E136">
        <v>133</v>
      </c>
      <c r="F136">
        <f t="shared" si="54"/>
        <v>175.45158723430455</v>
      </c>
      <c r="G136">
        <f t="shared" si="55"/>
        <v>653.92438914538104</v>
      </c>
      <c r="H136">
        <f t="shared" si="56"/>
        <v>5.2079936258066324</v>
      </c>
      <c r="I136">
        <f t="shared" si="38"/>
        <v>0.08</v>
      </c>
      <c r="J136" s="1">
        <f t="shared" si="37"/>
        <v>10</v>
      </c>
      <c r="K136" s="2">
        <f t="shared" si="48"/>
        <v>0.99999999700634223</v>
      </c>
      <c r="L136">
        <f t="shared" si="57"/>
        <v>0</v>
      </c>
      <c r="M136">
        <f t="shared" si="49"/>
        <v>0</v>
      </c>
      <c r="N136">
        <f t="shared" si="50"/>
        <v>175.211407138731</v>
      </c>
      <c r="O136">
        <f t="shared" si="51"/>
        <v>653.02921558349658</v>
      </c>
      <c r="P136">
        <f t="shared" si="52"/>
        <v>5.2008642721968403</v>
      </c>
      <c r="Q136">
        <f t="shared" si="59"/>
        <v>834.58397000549223</v>
      </c>
      <c r="R136">
        <f t="shared" si="60"/>
        <v>89.999999994689276</v>
      </c>
      <c r="S136">
        <f t="shared" si="58"/>
        <v>0</v>
      </c>
      <c r="T136">
        <f t="shared" si="53"/>
        <v>0</v>
      </c>
    </row>
    <row r="137" spans="5:20">
      <c r="E137">
        <v>134</v>
      </c>
      <c r="F137">
        <f t="shared" si="54"/>
        <v>177.86964208581588</v>
      </c>
      <c r="G137">
        <f t="shared" si="55"/>
        <v>651.41115349085112</v>
      </c>
      <c r="H137">
        <f t="shared" si="56"/>
        <v>4.1606914177574721</v>
      </c>
      <c r="I137">
        <f t="shared" si="38"/>
        <v>0.08</v>
      </c>
      <c r="J137" s="1">
        <f t="shared" si="37"/>
        <v>10</v>
      </c>
      <c r="K137" s="2">
        <f t="shared" si="48"/>
        <v>0.99999999801538153</v>
      </c>
      <c r="L137">
        <f t="shared" si="57"/>
        <v>0</v>
      </c>
      <c r="M137">
        <f t="shared" si="49"/>
        <v>0</v>
      </c>
      <c r="N137">
        <f t="shared" si="50"/>
        <v>177.62615185407034</v>
      </c>
      <c r="O137">
        <f t="shared" si="51"/>
        <v>650.51942036053651</v>
      </c>
      <c r="P137">
        <f t="shared" si="52"/>
        <v>4.1549957425109749</v>
      </c>
      <c r="Q137">
        <f t="shared" si="59"/>
        <v>833.44148699442451</v>
      </c>
      <c r="R137">
        <f t="shared" si="60"/>
        <v>89.999999994689276</v>
      </c>
      <c r="S137">
        <f t="shared" si="58"/>
        <v>0</v>
      </c>
      <c r="T137">
        <f t="shared" si="53"/>
        <v>0</v>
      </c>
    </row>
    <row r="138" spans="5:20">
      <c r="E138">
        <v>135</v>
      </c>
      <c r="F138">
        <f t="shared" si="54"/>
        <v>180.14620042875669</v>
      </c>
      <c r="G138">
        <f t="shared" si="55"/>
        <v>648.83037093435235</v>
      </c>
      <c r="H138">
        <f t="shared" si="56"/>
        <v>3.3239965940087801</v>
      </c>
      <c r="I138">
        <f t="shared" si="38"/>
        <v>0.08</v>
      </c>
      <c r="J138" s="1">
        <f t="shared" si="37"/>
        <v>10</v>
      </c>
      <c r="K138" s="2">
        <f t="shared" si="48"/>
        <v>0.9999999986522834</v>
      </c>
      <c r="L138">
        <f t="shared" si="57"/>
        <v>0</v>
      </c>
      <c r="M138">
        <f t="shared" si="49"/>
        <v>0</v>
      </c>
      <c r="N138">
        <f t="shared" si="50"/>
        <v>179.89959375897257</v>
      </c>
      <c r="O138">
        <f t="shared" si="51"/>
        <v>647.9421707022625</v>
      </c>
      <c r="P138">
        <f t="shared" si="52"/>
        <v>3.3194462913741907</v>
      </c>
      <c r="Q138">
        <f t="shared" si="59"/>
        <v>832.30056795711789</v>
      </c>
      <c r="R138">
        <f t="shared" si="60"/>
        <v>89.999999994689276</v>
      </c>
      <c r="S138">
        <f t="shared" si="58"/>
        <v>0</v>
      </c>
      <c r="T138">
        <f t="shared" si="53"/>
        <v>0</v>
      </c>
    </row>
    <row r="139" spans="5:20">
      <c r="E139">
        <v>136</v>
      </c>
      <c r="F139">
        <f t="shared" si="54"/>
        <v>182.30327964873356</v>
      </c>
      <c r="G139">
        <f t="shared" si="55"/>
        <v>646.20237407077627</v>
      </c>
      <c r="H139">
        <f t="shared" si="56"/>
        <v>2.6555570330993525</v>
      </c>
      <c r="I139">
        <f t="shared" si="38"/>
        <v>0.08</v>
      </c>
      <c r="J139" s="1">
        <f t="shared" si="37"/>
        <v>10</v>
      </c>
      <c r="K139" s="2">
        <f t="shared" si="48"/>
        <v>0.999999999066012</v>
      </c>
      <c r="L139">
        <f t="shared" si="57"/>
        <v>0</v>
      </c>
      <c r="M139">
        <f t="shared" si="49"/>
        <v>0</v>
      </c>
      <c r="N139">
        <f t="shared" si="50"/>
        <v>182.05372009889072</v>
      </c>
      <c r="O139">
        <f t="shared" si="51"/>
        <v>645.31777136976507</v>
      </c>
      <c r="P139">
        <f t="shared" si="52"/>
        <v>2.6519217742107619</v>
      </c>
      <c r="Q139">
        <f t="shared" si="59"/>
        <v>831.16121075260924</v>
      </c>
      <c r="R139">
        <f t="shared" si="60"/>
        <v>89.999999994689276</v>
      </c>
      <c r="S139">
        <f t="shared" si="58"/>
        <v>0</v>
      </c>
      <c r="T139">
        <f t="shared" si="53"/>
        <v>0</v>
      </c>
    </row>
    <row r="140" spans="5:20">
      <c r="E140">
        <v>137</v>
      </c>
      <c r="F140">
        <f t="shared" si="54"/>
        <v>184.35856811862101</v>
      </c>
      <c r="G140">
        <f t="shared" si="55"/>
        <v>643.54330770487695</v>
      </c>
      <c r="H140">
        <f t="shared" si="56"/>
        <v>2.1215374193686096</v>
      </c>
      <c r="I140">
        <f t="shared" si="38"/>
        <v>0.11999999999999998</v>
      </c>
      <c r="J140" s="1">
        <f t="shared" ref="J140:J153" si="61">J133</f>
        <v>10</v>
      </c>
      <c r="K140" s="2">
        <f t="shared" si="48"/>
        <v>0.99999999934143413</v>
      </c>
      <c r="L140">
        <f t="shared" si="57"/>
        <v>9.9999999934143418</v>
      </c>
      <c r="M140">
        <f t="shared" si="49"/>
        <v>72.539444137137224</v>
      </c>
      <c r="N140">
        <f t="shared" si="50"/>
        <v>111.66605196709979</v>
      </c>
      <c r="O140">
        <f t="shared" si="51"/>
        <v>642.66234506676835</v>
      </c>
      <c r="P140">
        <f t="shared" si="52"/>
        <v>74.558776258916197</v>
      </c>
      <c r="Q140">
        <f t="shared" si="59"/>
        <v>830.02341324286647</v>
      </c>
      <c r="R140">
        <f t="shared" si="60"/>
        <v>89.999999994689276</v>
      </c>
      <c r="S140">
        <f t="shared" si="58"/>
        <v>7.2539444184909225</v>
      </c>
      <c r="T140">
        <f t="shared" si="53"/>
        <v>30.536035895743304</v>
      </c>
    </row>
    <row r="141" spans="5:20">
      <c r="E141">
        <v>138</v>
      </c>
      <c r="F141">
        <f t="shared" si="54"/>
        <v>121.7255639333537</v>
      </c>
      <c r="G141">
        <f t="shared" si="55"/>
        <v>647.51458835229766</v>
      </c>
      <c r="H141">
        <f t="shared" si="56"/>
        <v>59.647021007132963</v>
      </c>
      <c r="I141">
        <f t="shared" si="38"/>
        <v>0.08</v>
      </c>
      <c r="J141" s="1">
        <f t="shared" si="61"/>
        <v>10</v>
      </c>
      <c r="K141" s="2">
        <f t="shared" si="48"/>
        <v>0.99997228047691677</v>
      </c>
      <c r="L141">
        <f t="shared" si="57"/>
        <v>0</v>
      </c>
      <c r="M141">
        <f t="shared" si="49"/>
        <v>0</v>
      </c>
      <c r="N141">
        <f t="shared" si="50"/>
        <v>121.55893074387896</v>
      </c>
      <c r="O141">
        <f t="shared" si="51"/>
        <v>646.62818932811535</v>
      </c>
      <c r="P141">
        <f t="shared" si="52"/>
        <v>59.565368698185544</v>
      </c>
      <c r="Q141">
        <f t="shared" si="59"/>
        <v>828.88717329278427</v>
      </c>
      <c r="R141">
        <f t="shared" si="60"/>
        <v>99.99999998810361</v>
      </c>
      <c r="S141">
        <f t="shared" si="58"/>
        <v>0</v>
      </c>
      <c r="T141">
        <f t="shared" si="53"/>
        <v>0</v>
      </c>
    </row>
    <row r="142" spans="5:20">
      <c r="E142">
        <v>139</v>
      </c>
      <c r="F142">
        <f t="shared" si="54"/>
        <v>130.05952127513476</v>
      </c>
      <c r="G142">
        <f t="shared" si="55"/>
        <v>650.0406725364968</v>
      </c>
      <c r="H142">
        <f t="shared" si="56"/>
        <v>47.652294958548438</v>
      </c>
      <c r="I142">
        <f t="shared" si="38"/>
        <v>0.08</v>
      </c>
      <c r="J142" s="1">
        <f t="shared" si="61"/>
        <v>10</v>
      </c>
      <c r="K142" s="2">
        <f t="shared" si="48"/>
        <v>0.99999327800342919</v>
      </c>
      <c r="L142">
        <f t="shared" si="57"/>
        <v>0</v>
      </c>
      <c r="M142">
        <f t="shared" si="49"/>
        <v>0</v>
      </c>
      <c r="N142">
        <f t="shared" si="50"/>
        <v>129.88147952160878</v>
      </c>
      <c r="O142">
        <f t="shared" si="51"/>
        <v>649.15081549206889</v>
      </c>
      <c r="P142">
        <f t="shared" si="52"/>
        <v>47.587062532111858</v>
      </c>
      <c r="Q142">
        <f t="shared" si="59"/>
        <v>827.75248877017998</v>
      </c>
      <c r="R142">
        <f t="shared" si="60"/>
        <v>99.99999998810361</v>
      </c>
      <c r="S142">
        <f t="shared" si="58"/>
        <v>0</v>
      </c>
      <c r="T142">
        <f t="shared" si="53"/>
        <v>0</v>
      </c>
    </row>
    <row r="143" spans="5:20">
      <c r="E143">
        <v>140</v>
      </c>
      <c r="F143">
        <f t="shared" si="54"/>
        <v>137.12965753487288</v>
      </c>
      <c r="G143">
        <f t="shared" si="55"/>
        <v>651.42004998522714</v>
      </c>
      <c r="H143">
        <f t="shared" si="56"/>
        <v>38.069650025689491</v>
      </c>
      <c r="I143">
        <f t="shared" si="38"/>
        <v>0.08</v>
      </c>
      <c r="J143" s="1">
        <f t="shared" si="61"/>
        <v>10</v>
      </c>
      <c r="K143" s="2">
        <f t="shared" si="48"/>
        <v>0.9999979792539877</v>
      </c>
      <c r="L143">
        <f t="shared" si="57"/>
        <v>0</v>
      </c>
      <c r="M143">
        <f t="shared" si="49"/>
        <v>0</v>
      </c>
      <c r="N143">
        <f t="shared" si="50"/>
        <v>136.94193729379742</v>
      </c>
      <c r="O143">
        <f t="shared" si="51"/>
        <v>650.52830467627734</v>
      </c>
      <c r="P143">
        <f t="shared" si="52"/>
        <v>38.017535523189089</v>
      </c>
      <c r="Q143">
        <f t="shared" si="59"/>
        <v>826.61935754578951</v>
      </c>
      <c r="R143">
        <f t="shared" si="60"/>
        <v>99.99999998810361</v>
      </c>
      <c r="S143">
        <f t="shared" si="58"/>
        <v>0</v>
      </c>
      <c r="T143">
        <f t="shared" si="53"/>
        <v>0</v>
      </c>
    </row>
    <row r="144" spans="5:20">
      <c r="E144">
        <v>141</v>
      </c>
      <c r="F144">
        <f t="shared" si="54"/>
        <v>143.18267933233869</v>
      </c>
      <c r="G144">
        <f t="shared" si="55"/>
        <v>651.89106974237393</v>
      </c>
      <c r="H144">
        <f t="shared" si="56"/>
        <v>30.414028418551272</v>
      </c>
      <c r="I144">
        <f t="shared" si="38"/>
        <v>0.08</v>
      </c>
      <c r="J144" s="1">
        <f t="shared" si="61"/>
        <v>10</v>
      </c>
      <c r="K144" s="2">
        <f t="shared" si="48"/>
        <v>0.99999927786678644</v>
      </c>
      <c r="L144">
        <f t="shared" si="57"/>
        <v>0</v>
      </c>
      <c r="M144">
        <f t="shared" si="49"/>
        <v>0</v>
      </c>
      <c r="N144">
        <f t="shared" si="50"/>
        <v>142.98667295731175</v>
      </c>
      <c r="O144">
        <f t="shared" si="51"/>
        <v>650.99867964261853</v>
      </c>
      <c r="P144">
        <f t="shared" si="52"/>
        <v>30.372393889234708</v>
      </c>
      <c r="Q144">
        <f t="shared" si="59"/>
        <v>825.48777749326393</v>
      </c>
      <c r="R144">
        <f t="shared" si="60"/>
        <v>99.99999998810361</v>
      </c>
      <c r="S144">
        <f t="shared" si="58"/>
        <v>0</v>
      </c>
      <c r="T144">
        <f t="shared" si="53"/>
        <v>0</v>
      </c>
    </row>
    <row r="145" spans="5:20">
      <c r="E145">
        <v>142</v>
      </c>
      <c r="F145">
        <f t="shared" si="54"/>
        <v>148.41579547065524</v>
      </c>
      <c r="G145">
        <f t="shared" si="55"/>
        <v>651.64403590712197</v>
      </c>
      <c r="H145">
        <f t="shared" si="56"/>
        <v>24.297915111387766</v>
      </c>
      <c r="I145">
        <f t="shared" si="38"/>
        <v>0.08</v>
      </c>
      <c r="J145" s="1">
        <f t="shared" si="61"/>
        <v>10</v>
      </c>
      <c r="K145" s="2">
        <f t="shared" si="48"/>
        <v>0.99999970334189625</v>
      </c>
      <c r="L145">
        <f t="shared" si="57"/>
        <v>0</v>
      </c>
      <c r="M145">
        <f t="shared" si="49"/>
        <v>0</v>
      </c>
      <c r="N145">
        <f t="shared" si="50"/>
        <v>148.21262535117856</v>
      </c>
      <c r="O145">
        <f t="shared" si="51"/>
        <v>650.75198397820384</v>
      </c>
      <c r="P145">
        <f t="shared" si="52"/>
        <v>24.264653083578935</v>
      </c>
      <c r="Q145">
        <f t="shared" si="59"/>
        <v>824.35774648916492</v>
      </c>
      <c r="R145">
        <f t="shared" si="60"/>
        <v>99.99999998810361</v>
      </c>
      <c r="S145">
        <f t="shared" si="58"/>
        <v>0</v>
      </c>
      <c r="T145">
        <f t="shared" si="53"/>
        <v>0</v>
      </c>
    </row>
    <row r="146" spans="5:20">
      <c r="E146">
        <v>143</v>
      </c>
      <c r="F146">
        <f t="shared" si="54"/>
        <v>152.98666899351693</v>
      </c>
      <c r="G146">
        <f t="shared" si="55"/>
        <v>650.83087095258122</v>
      </c>
      <c r="H146">
        <f t="shared" si="56"/>
        <v>19.41172246686315</v>
      </c>
      <c r="I146">
        <f t="shared" si="38"/>
        <v>0.08</v>
      </c>
      <c r="J146" s="1">
        <f t="shared" si="61"/>
        <v>10</v>
      </c>
      <c r="K146" s="2">
        <f t="shared" si="48"/>
        <v>0.99999986360815285</v>
      </c>
      <c r="L146">
        <f t="shared" si="57"/>
        <v>0</v>
      </c>
      <c r="M146">
        <f t="shared" si="49"/>
        <v>0</v>
      </c>
      <c r="N146">
        <f t="shared" si="50"/>
        <v>152.77724169018182</v>
      </c>
      <c r="O146">
        <f t="shared" si="51"/>
        <v>649.93993218564458</v>
      </c>
      <c r="P146">
        <f t="shared" si="52"/>
        <v>19.385149271197999</v>
      </c>
      <c r="Q146">
        <f t="shared" si="59"/>
        <v>823.22926241296125</v>
      </c>
      <c r="R146">
        <f t="shared" si="60"/>
        <v>99.99999998810361</v>
      </c>
      <c r="S146">
        <f t="shared" si="58"/>
        <v>0</v>
      </c>
      <c r="T146">
        <f t="shared" si="53"/>
        <v>0</v>
      </c>
    </row>
    <row r="147" spans="5:20">
      <c r="E147">
        <v>144</v>
      </c>
      <c r="F147">
        <f t="shared" si="54"/>
        <v>157.0213679578516</v>
      </c>
      <c r="G147">
        <f t="shared" si="55"/>
        <v>649.57283577221449</v>
      </c>
      <c r="H147">
        <f t="shared" si="56"/>
        <v>15.508119416958401</v>
      </c>
      <c r="I147">
        <f t="shared" si="38"/>
        <v>0.08</v>
      </c>
      <c r="J147" s="1">
        <f t="shared" si="61"/>
        <v>10</v>
      </c>
      <c r="K147" s="2">
        <f t="shared" si="48"/>
        <v>0.9999999313079676</v>
      </c>
      <c r="L147">
        <f t="shared" si="57"/>
        <v>0</v>
      </c>
      <c r="M147">
        <f t="shared" si="49"/>
        <v>0</v>
      </c>
      <c r="N147">
        <f t="shared" si="50"/>
        <v>156.80641745351193</v>
      </c>
      <c r="O147">
        <f t="shared" si="51"/>
        <v>648.68361916131312</v>
      </c>
      <c r="P147">
        <f t="shared" si="52"/>
        <v>15.4868899617996</v>
      </c>
      <c r="Q147">
        <f t="shared" si="59"/>
        <v>822.10232314702444</v>
      </c>
      <c r="R147">
        <f t="shared" si="60"/>
        <v>99.99999998810361</v>
      </c>
      <c r="S147">
        <f t="shared" si="58"/>
        <v>0</v>
      </c>
      <c r="T147">
        <f t="shared" si="53"/>
        <v>0</v>
      </c>
    </row>
    <row r="148" spans="5:20">
      <c r="E148">
        <v>145</v>
      </c>
      <c r="F148">
        <f t="shared" si="54"/>
        <v>160.62071737013594</v>
      </c>
      <c r="G148">
        <f t="shared" si="55"/>
        <v>647.96669723704895</v>
      </c>
      <c r="H148">
        <f t="shared" si="56"/>
        <v>12.389511969439681</v>
      </c>
      <c r="I148">
        <f t="shared" si="38"/>
        <v>9.9820291390558841E-2</v>
      </c>
      <c r="J148" s="1">
        <f t="shared" si="61"/>
        <v>10</v>
      </c>
      <c r="K148" s="2">
        <f t="shared" si="48"/>
        <v>0.99999996274657665</v>
      </c>
      <c r="L148">
        <f t="shared" si="57"/>
        <v>0</v>
      </c>
      <c r="M148">
        <f t="shared" si="49"/>
        <v>0</v>
      </c>
      <c r="N148">
        <f t="shared" si="50"/>
        <v>160.40083962575548</v>
      </c>
      <c r="O148">
        <f t="shared" si="51"/>
        <v>647.07967930963036</v>
      </c>
      <c r="P148">
        <f t="shared" si="52"/>
        <v>12.372551654541214</v>
      </c>
      <c r="Q148">
        <f t="shared" si="59"/>
        <v>820.97692657662458</v>
      </c>
      <c r="R148">
        <f t="shared" si="60"/>
        <v>99.99999998810361</v>
      </c>
      <c r="S148">
        <f t="shared" si="58"/>
        <v>0</v>
      </c>
      <c r="T148">
        <f t="shared" si="53"/>
        <v>0</v>
      </c>
    </row>
    <row r="149" spans="5:20">
      <c r="E149">
        <v>146</v>
      </c>
      <c r="F149">
        <f t="shared" si="54"/>
        <v>163.86537380420137</v>
      </c>
      <c r="G149">
        <f t="shared" si="55"/>
        <v>646.08965546209276</v>
      </c>
      <c r="H149">
        <f t="shared" si="56"/>
        <v>9.8980413236329721</v>
      </c>
      <c r="I149">
        <f t="shared" si="38"/>
        <v>0.08</v>
      </c>
      <c r="J149" s="1">
        <f t="shared" si="61"/>
        <v>10</v>
      </c>
      <c r="K149" s="2">
        <f t="shared" si="48"/>
        <v>0.99999997854082556</v>
      </c>
      <c r="L149">
        <f t="shared" si="57"/>
        <v>0</v>
      </c>
      <c r="M149">
        <f t="shared" si="49"/>
        <v>0</v>
      </c>
      <c r="N149">
        <f t="shared" si="50"/>
        <v>163.641054367929</v>
      </c>
      <c r="O149">
        <f t="shared" si="51"/>
        <v>645.20520706442312</v>
      </c>
      <c r="P149">
        <f t="shared" si="52"/>
        <v>9.8844916456358938</v>
      </c>
      <c r="Q149">
        <f t="shared" si="59"/>
        <v>819.85307058992703</v>
      </c>
      <c r="R149">
        <f t="shared" si="60"/>
        <v>99.99999998810361</v>
      </c>
      <c r="S149">
        <f t="shared" si="58"/>
        <v>0</v>
      </c>
      <c r="T149">
        <f t="shared" si="53"/>
        <v>0</v>
      </c>
    </row>
    <row r="150" spans="5:20">
      <c r="E150">
        <v>147</v>
      </c>
      <c r="F150">
        <f t="shared" si="54"/>
        <v>166.81987956269822</v>
      </c>
      <c r="G150">
        <f t="shared" si="55"/>
        <v>644.003280198781</v>
      </c>
      <c r="H150">
        <f t="shared" si="56"/>
        <v>7.9075933165087156</v>
      </c>
      <c r="I150">
        <f t="shared" si="38"/>
        <v>0.08</v>
      </c>
      <c r="J150" s="1">
        <f t="shared" si="61"/>
        <v>10</v>
      </c>
      <c r="K150" s="2">
        <f t="shared" si="48"/>
        <v>0.99999998701381254</v>
      </c>
      <c r="L150">
        <f t="shared" si="57"/>
        <v>0</v>
      </c>
      <c r="M150">
        <f t="shared" si="49"/>
        <v>0</v>
      </c>
      <c r="N150">
        <f t="shared" si="50"/>
        <v>166.59151562909966</v>
      </c>
      <c r="O150">
        <f t="shared" si="51"/>
        <v>643.12168789274358</v>
      </c>
      <c r="P150">
        <f t="shared" si="52"/>
        <v>7.8967684129073614</v>
      </c>
      <c r="Q150">
        <f t="shared" si="59"/>
        <v>818.73075307798797</v>
      </c>
      <c r="R150">
        <f t="shared" si="60"/>
        <v>99.99999998810361</v>
      </c>
      <c r="S150">
        <f t="shared" si="58"/>
        <v>0</v>
      </c>
      <c r="T150">
        <f t="shared" si="53"/>
        <v>0</v>
      </c>
    </row>
    <row r="151" spans="5:20">
      <c r="E151">
        <v>148</v>
      </c>
      <c r="F151">
        <f t="shared" si="54"/>
        <v>169.53590159065939</v>
      </c>
      <c r="G151">
        <f t="shared" si="55"/>
        <v>641.75665561376536</v>
      </c>
      <c r="H151">
        <f t="shared" si="56"/>
        <v>6.3174147303258898</v>
      </c>
      <c r="I151">
        <f t="shared" si="38"/>
        <v>0.08</v>
      </c>
      <c r="J151" s="1">
        <f t="shared" si="61"/>
        <v>10</v>
      </c>
      <c r="K151" s="2">
        <f t="shared" si="48"/>
        <v>0.99999999181615118</v>
      </c>
      <c r="L151">
        <f t="shared" si="57"/>
        <v>0</v>
      </c>
      <c r="M151">
        <f t="shared" si="49"/>
        <v>0</v>
      </c>
      <c r="N151">
        <f t="shared" si="50"/>
        <v>169.3038196261183</v>
      </c>
      <c r="O151">
        <f t="shared" si="51"/>
        <v>640.87813876869154</v>
      </c>
      <c r="P151">
        <f t="shared" si="52"/>
        <v>6.3087666622312923</v>
      </c>
      <c r="Q151">
        <f t="shared" si="59"/>
        <v>817.60997193475066</v>
      </c>
      <c r="R151">
        <f t="shared" si="60"/>
        <v>99.99999998810361</v>
      </c>
      <c r="S151">
        <f t="shared" si="58"/>
        <v>0</v>
      </c>
      <c r="T151">
        <f t="shared" si="53"/>
        <v>0</v>
      </c>
    </row>
    <row r="152" spans="5:20">
      <c r="E152">
        <v>149</v>
      </c>
      <c r="F152">
        <f t="shared" si="54"/>
        <v>172.05481908318808</v>
      </c>
      <c r="G152">
        <f t="shared" si="55"/>
        <v>639.38889264406805</v>
      </c>
      <c r="H152">
        <f t="shared" si="56"/>
        <v>5.0470133297850346</v>
      </c>
      <c r="I152">
        <f t="shared" si="38"/>
        <v>0.08</v>
      </c>
      <c r="J152" s="1">
        <f t="shared" si="61"/>
        <v>10</v>
      </c>
      <c r="K152" s="2">
        <f t="shared" si="48"/>
        <v>0.99999999466682588</v>
      </c>
      <c r="L152">
        <f t="shared" si="57"/>
        <v>0</v>
      </c>
      <c r="M152">
        <f t="shared" si="49"/>
        <v>0</v>
      </c>
      <c r="N152">
        <f t="shared" si="50"/>
        <v>171.81928890906599</v>
      </c>
      <c r="O152">
        <f t="shared" si="51"/>
        <v>638.51361708934292</v>
      </c>
      <c r="P152">
        <f t="shared" si="52"/>
        <v>5.0401043461558928</v>
      </c>
      <c r="Q152">
        <f t="shared" si="59"/>
        <v>816.49072505704123</v>
      </c>
      <c r="R152">
        <f t="shared" si="60"/>
        <v>99.99999998810361</v>
      </c>
      <c r="S152">
        <f t="shared" si="58"/>
        <v>0</v>
      </c>
      <c r="T152">
        <f t="shared" si="53"/>
        <v>0</v>
      </c>
    </row>
    <row r="153" spans="5:20">
      <c r="E153">
        <v>150</v>
      </c>
      <c r="F153">
        <f t="shared" si="54"/>
        <v>174.40979076135687</v>
      </c>
      <c r="G153">
        <f t="shared" si="55"/>
        <v>636.93113610628313</v>
      </c>
      <c r="H153">
        <f t="shared" si="56"/>
        <v>4.032083476924714</v>
      </c>
      <c r="I153">
        <f t="shared" si="38"/>
        <v>0.08</v>
      </c>
      <c r="J153" s="1">
        <f t="shared" si="61"/>
        <v>10</v>
      </c>
      <c r="K153" s="2">
        <f t="shared" si="48"/>
        <v>0.99999999642630022</v>
      </c>
      <c r="L153">
        <f t="shared" si="57"/>
        <v>0</v>
      </c>
      <c r="M153">
        <f t="shared" si="49"/>
        <v>0</v>
      </c>
      <c r="N153">
        <f t="shared" si="50"/>
        <v>174.1710368072072</v>
      </c>
      <c r="O153">
        <f t="shared" si="51"/>
        <v>636.05922503636793</v>
      </c>
      <c r="P153">
        <f t="shared" si="52"/>
        <v>4.0265638563267254</v>
      </c>
      <c r="Q153">
        <f t="shared" si="59"/>
        <v>815.37301034456482</v>
      </c>
      <c r="R153">
        <f t="shared" si="60"/>
        <v>99.99999998810361</v>
      </c>
      <c r="S153">
        <f t="shared" si="58"/>
        <v>0</v>
      </c>
      <c r="T153">
        <f t="shared" si="53"/>
        <v>0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0"/>
  <sheetViews>
    <sheetView tabSelected="1" workbookViewId="0">
      <selection activeCell="K4" sqref="K4"/>
    </sheetView>
  </sheetViews>
  <sheetFormatPr baseColWidth="10" defaultColWidth="8.83203125" defaultRowHeight="14" x14ac:dyDescent="0"/>
  <cols>
    <col min="1" max="1" width="12.33203125" bestFit="1" customWidth="1"/>
  </cols>
  <sheetData>
    <row r="1" spans="1:20">
      <c r="A1" t="s">
        <v>20</v>
      </c>
    </row>
    <row r="2" spans="1:20">
      <c r="H2" t="s">
        <v>38</v>
      </c>
      <c r="I2">
        <v>13</v>
      </c>
      <c r="J2" t="str">
        <f ca="1">OFFSET(A155,0,SeqCode)</f>
        <v>all open</v>
      </c>
      <c r="K2" t="s">
        <v>62</v>
      </c>
    </row>
    <row r="3" spans="1:20">
      <c r="A3" t="s">
        <v>0</v>
      </c>
      <c r="B3">
        <f>0.5/365</f>
        <v>1.3698630136986301E-3</v>
      </c>
      <c r="E3" t="s">
        <v>2</v>
      </c>
      <c r="F3" t="s">
        <v>18</v>
      </c>
      <c r="G3" t="s">
        <v>16</v>
      </c>
      <c r="H3" t="s">
        <v>17</v>
      </c>
      <c r="I3" t="s">
        <v>26</v>
      </c>
      <c r="J3" t="s">
        <v>27</v>
      </c>
      <c r="K3" t="s">
        <v>31</v>
      </c>
      <c r="L3" t="s">
        <v>6</v>
      </c>
      <c r="M3" t="s">
        <v>7</v>
      </c>
      <c r="N3" t="s">
        <v>9</v>
      </c>
      <c r="O3" t="s">
        <v>10</v>
      </c>
      <c r="P3" t="s">
        <v>11</v>
      </c>
      <c r="Q3" t="s">
        <v>15</v>
      </c>
      <c r="R3" t="s">
        <v>21</v>
      </c>
      <c r="S3" t="s">
        <v>19</v>
      </c>
      <c r="T3" t="s">
        <v>24</v>
      </c>
    </row>
    <row r="4" spans="1:20">
      <c r="A4" t="s">
        <v>1</v>
      </c>
      <c r="B4">
        <v>0.05</v>
      </c>
      <c r="E4">
        <v>1</v>
      </c>
      <c r="F4">
        <f>vone/(vone+vtwo)*No</f>
        <v>400</v>
      </c>
      <c r="G4">
        <f>No-F4</f>
        <v>600</v>
      </c>
      <c r="H4">
        <v>0</v>
      </c>
      <c r="I4" s="2">
        <f t="shared" ref="I4:I33" si="0">CHOOSE(SeqCode,B158,C158,D158,E158,F158,G158,H158,I158,J158,K158,L158,M158,N158)</f>
        <v>1</v>
      </c>
      <c r="J4" s="2">
        <f>weekend</f>
        <v>10</v>
      </c>
      <c r="K4" s="2">
        <f t="shared" ref="K4:K35" si="1">1/(1+EXP(-1.7*(q*F4-cpuehalf)/sdcpue))</f>
        <v>0.99692079537852263</v>
      </c>
      <c r="L4">
        <f>IF(I4&gt;0.1,J4,0)*K4</f>
        <v>9.9692079537852258</v>
      </c>
      <c r="M4">
        <f t="shared" ref="M4:M35" si="2">F4*(1-EXP(-q*L4))</f>
        <v>157.01392202417668</v>
      </c>
      <c r="N4">
        <f t="shared" ref="N4:N35" si="3">Surv*(F4-M4)</f>
        <v>242.65344821537926</v>
      </c>
      <c r="O4">
        <f t="shared" ref="O4:O35" si="4">G4*Surv</f>
        <v>599.17864489221358</v>
      </c>
      <c r="P4">
        <f t="shared" ref="P4:P35" si="5">(H4+M4*RelSurv)*Surv</f>
        <v>125.4391853702105</v>
      </c>
      <c r="Q4">
        <f>SUM(F4:H4)</f>
        <v>1000</v>
      </c>
      <c r="R4">
        <v>0</v>
      </c>
      <c r="S4">
        <f>IF(L4&gt;0,M4/L4,0)</f>
        <v>15.749889334444045</v>
      </c>
      <c r="T4">
        <f t="shared" ref="T4:T35" si="6">L4*(S4/cpuebase)^valpower</f>
        <v>98.918075833912368</v>
      </c>
    </row>
    <row r="5" spans="1:20">
      <c r="A5" t="s">
        <v>3</v>
      </c>
      <c r="B5">
        <f>2/365</f>
        <v>5.4794520547945206E-3</v>
      </c>
      <c r="E5">
        <v>2</v>
      </c>
      <c r="F5">
        <f t="shared" ref="F5:F36" si="7">N4-vtwo*N4+vone*O4+Recov*P4*PvulRecov</f>
        <v>256.48612550620385</v>
      </c>
      <c r="G5">
        <f t="shared" ref="G5:G36" si="8">O4-vone*O4+vtwo*N4+P4*Recov*(1-PvulRecov)</f>
        <v>610.43380467543102</v>
      </c>
      <c r="H5">
        <f t="shared" ref="H5:H36" si="9">P4*(1-Recov)</f>
        <v>100.3513482961684</v>
      </c>
      <c r="I5" s="2">
        <f t="shared" si="0"/>
        <v>1</v>
      </c>
      <c r="J5" s="1">
        <f>weekend</f>
        <v>10</v>
      </c>
      <c r="K5" s="2">
        <f t="shared" si="1"/>
        <v>0.96578457160594378</v>
      </c>
      <c r="L5">
        <f t="shared" ref="L5:L68" si="10">IF(I5&gt;0.1,J5,0)*K5</f>
        <v>9.6578457160594375</v>
      </c>
      <c r="M5">
        <f t="shared" si="2"/>
        <v>98.235140440119238</v>
      </c>
      <c r="N5">
        <f t="shared" si="3"/>
        <v>158.03435130792417</v>
      </c>
      <c r="O5">
        <f t="shared" si="4"/>
        <v>609.59816646970489</v>
      </c>
      <c r="P5">
        <f t="shared" si="5"/>
        <v>178.69450591495044</v>
      </c>
      <c r="Q5">
        <f>SUM(F5:H5)</f>
        <v>967.27127847780321</v>
      </c>
      <c r="R5">
        <f>R4+L4</f>
        <v>9.9692079537852258</v>
      </c>
      <c r="S5">
        <f t="shared" ref="S5:S68" si="11">IF(L5&gt;0,M5/L5,0)</f>
        <v>10.171537559020027</v>
      </c>
      <c r="T5">
        <f t="shared" si="6"/>
        <v>39.968096824091205</v>
      </c>
    </row>
    <row r="6" spans="1:20">
      <c r="A6" t="s">
        <v>4</v>
      </c>
      <c r="B6">
        <f>3/365</f>
        <v>8.21917808219178E-3</v>
      </c>
      <c r="E6">
        <v>3</v>
      </c>
      <c r="F6">
        <f t="shared" si="7"/>
        <v>177.94515334877713</v>
      </c>
      <c r="G6">
        <f t="shared" si="8"/>
        <v>625.42626561184193</v>
      </c>
      <c r="H6">
        <f t="shared" si="9"/>
        <v>142.95560473196036</v>
      </c>
      <c r="I6" s="2">
        <f t="shared" si="0"/>
        <v>1</v>
      </c>
      <c r="J6" s="1">
        <f>weekday</f>
        <v>10</v>
      </c>
      <c r="K6" s="2">
        <f t="shared" si="1"/>
        <v>0.88132811829795232</v>
      </c>
      <c r="L6">
        <f t="shared" si="10"/>
        <v>8.813281182979523</v>
      </c>
      <c r="M6">
        <f t="shared" si="2"/>
        <v>63.418071650701926</v>
      </c>
      <c r="N6">
        <f t="shared" si="3"/>
        <v>114.37030269218755</v>
      </c>
      <c r="O6">
        <f t="shared" si="4"/>
        <v>624.57010384883517</v>
      </c>
      <c r="P6">
        <f t="shared" si="5"/>
        <v>193.4249148495314</v>
      </c>
      <c r="Q6">
        <f t="shared" ref="Q6:Q69" si="12">SUM(F6:H6)</f>
        <v>946.32702369257936</v>
      </c>
      <c r="R6">
        <f t="shared" ref="R6:R69" si="13">R5+L5</f>
        <v>19.627053669844663</v>
      </c>
      <c r="S6">
        <f t="shared" si="11"/>
        <v>7.1957390594977086</v>
      </c>
      <c r="T6">
        <f t="shared" si="6"/>
        <v>18.253595810199208</v>
      </c>
    </row>
    <row r="7" spans="1:20">
      <c r="A7" t="s">
        <v>5</v>
      </c>
      <c r="B7">
        <v>1000</v>
      </c>
      <c r="E7">
        <v>4</v>
      </c>
      <c r="F7">
        <f t="shared" si="7"/>
        <v>136.19506623089717</v>
      </c>
      <c r="G7">
        <f t="shared" si="8"/>
        <v>641.43032328003187</v>
      </c>
      <c r="H7">
        <f t="shared" si="9"/>
        <v>154.73993187962515</v>
      </c>
      <c r="I7" s="2">
        <f t="shared" si="0"/>
        <v>1</v>
      </c>
      <c r="J7" s="1">
        <f>weekday</f>
        <v>10</v>
      </c>
      <c r="K7" s="2">
        <f t="shared" si="1"/>
        <v>0.78504563936365279</v>
      </c>
      <c r="L7">
        <f t="shared" si="10"/>
        <v>7.8504563936365281</v>
      </c>
      <c r="M7">
        <f t="shared" si="2"/>
        <v>44.2156009253695</v>
      </c>
      <c r="N7">
        <f t="shared" si="3"/>
        <v>91.853552299460731</v>
      </c>
      <c r="O7">
        <f t="shared" si="4"/>
        <v>640.55225315950656</v>
      </c>
      <c r="P7">
        <f t="shared" si="5"/>
        <v>189.85216295132247</v>
      </c>
      <c r="Q7">
        <f t="shared" si="12"/>
        <v>932.36532139055419</v>
      </c>
      <c r="R7">
        <f t="shared" si="13"/>
        <v>28.440334852824186</v>
      </c>
      <c r="S7">
        <f t="shared" si="11"/>
        <v>5.6322331732471067</v>
      </c>
      <c r="T7">
        <f t="shared" si="6"/>
        <v>9.9613029722768633</v>
      </c>
    </row>
    <row r="8" spans="1:20">
      <c r="A8" t="s">
        <v>12</v>
      </c>
      <c r="B8">
        <v>0.8</v>
      </c>
      <c r="E8">
        <v>5</v>
      </c>
      <c r="F8">
        <f t="shared" si="7"/>
        <v>113.59368325053991</v>
      </c>
      <c r="G8">
        <f t="shared" si="8"/>
        <v>656.78255479869188</v>
      </c>
      <c r="H8">
        <f t="shared" si="9"/>
        <v>151.88173036105798</v>
      </c>
      <c r="I8" s="2">
        <f t="shared" si="0"/>
        <v>1</v>
      </c>
      <c r="J8" s="1">
        <f>weekday</f>
        <v>10</v>
      </c>
      <c r="K8" s="2">
        <f t="shared" si="1"/>
        <v>0.71322369358567994</v>
      </c>
      <c r="L8">
        <f t="shared" si="10"/>
        <v>7.132236935856799</v>
      </c>
      <c r="M8">
        <f t="shared" si="2"/>
        <v>34.073087610829788</v>
      </c>
      <c r="N8">
        <f t="shared" si="3"/>
        <v>79.411737894038637</v>
      </c>
      <c r="O8">
        <f t="shared" si="4"/>
        <v>655.883468621877</v>
      </c>
      <c r="P8">
        <f t="shared" si="5"/>
        <v>178.8949709186397</v>
      </c>
      <c r="Q8">
        <f t="shared" si="12"/>
        <v>922.25796841028978</v>
      </c>
      <c r="R8">
        <f t="shared" si="13"/>
        <v>36.290791246460714</v>
      </c>
      <c r="S8">
        <f t="shared" si="11"/>
        <v>4.777335346156244</v>
      </c>
      <c r="T8">
        <f t="shared" si="6"/>
        <v>6.5111426318358223</v>
      </c>
    </row>
    <row r="9" spans="1:20">
      <c r="A9" t="s">
        <v>13</v>
      </c>
      <c r="B9">
        <v>0.2</v>
      </c>
      <c r="E9">
        <v>6</v>
      </c>
      <c r="F9">
        <f t="shared" si="7"/>
        <v>100.24241779018108</v>
      </c>
      <c r="G9">
        <f t="shared" si="8"/>
        <v>670.8317829094625</v>
      </c>
      <c r="H9">
        <f t="shared" si="9"/>
        <v>143.11597673491175</v>
      </c>
      <c r="I9" s="2">
        <f t="shared" si="0"/>
        <v>1</v>
      </c>
      <c r="J9" s="1">
        <f>weekday</f>
        <v>10</v>
      </c>
      <c r="K9" s="2">
        <f t="shared" si="1"/>
        <v>0.6646578632293324</v>
      </c>
      <c r="L9">
        <f t="shared" si="10"/>
        <v>6.6465786322933242</v>
      </c>
      <c r="M9">
        <f t="shared" si="2"/>
        <v>28.34340756099445</v>
      </c>
      <c r="N9">
        <f t="shared" si="3"/>
        <v>71.800585863692405</v>
      </c>
      <c r="O9">
        <f t="shared" si="4"/>
        <v>669.91346439053223</v>
      </c>
      <c r="P9">
        <f t="shared" si="5"/>
        <v>165.56374771611584</v>
      </c>
      <c r="Q9">
        <f t="shared" si="12"/>
        <v>914.19017743455538</v>
      </c>
      <c r="R9">
        <f t="shared" si="13"/>
        <v>43.423028182317509</v>
      </c>
      <c r="S9">
        <f t="shared" si="11"/>
        <v>4.2643605272770069</v>
      </c>
      <c r="T9">
        <f t="shared" si="6"/>
        <v>4.8346603364651752</v>
      </c>
    </row>
    <row r="10" spans="1:20">
      <c r="A10" t="s">
        <v>14</v>
      </c>
      <c r="B10">
        <v>0.5</v>
      </c>
      <c r="E10">
        <v>7</v>
      </c>
      <c r="F10">
        <f t="shared" si="7"/>
        <v>91.437577542673807</v>
      </c>
      <c r="G10">
        <f t="shared" si="8"/>
        <v>683.38922225477404</v>
      </c>
      <c r="H10">
        <f t="shared" si="9"/>
        <v>132.45099817289267</v>
      </c>
      <c r="I10" s="2">
        <f t="shared" si="0"/>
        <v>1</v>
      </c>
      <c r="J10" s="1">
        <f>weekday</f>
        <v>10</v>
      </c>
      <c r="K10" s="2">
        <f t="shared" si="1"/>
        <v>0.63051779945895847</v>
      </c>
      <c r="L10">
        <f t="shared" si="10"/>
        <v>6.3051779945895845</v>
      </c>
      <c r="M10">
        <f t="shared" si="2"/>
        <v>24.724724937451782</v>
      </c>
      <c r="N10">
        <f t="shared" si="3"/>
        <v>66.621527701484851</v>
      </c>
      <c r="O10">
        <f t="shared" si="4"/>
        <v>682.45371354093209</v>
      </c>
      <c r="P10">
        <f t="shared" si="5"/>
        <v>152.02238557756493</v>
      </c>
      <c r="Q10">
        <f t="shared" si="12"/>
        <v>907.27779797034054</v>
      </c>
      <c r="R10">
        <f t="shared" si="13"/>
        <v>50.069606814610836</v>
      </c>
      <c r="S10">
        <f t="shared" si="11"/>
        <v>3.9213365520636914</v>
      </c>
      <c r="T10">
        <f t="shared" si="6"/>
        <v>3.8781587054780129</v>
      </c>
    </row>
    <row r="11" spans="1:20">
      <c r="A11" t="s">
        <v>8</v>
      </c>
      <c r="B11">
        <f>EXP(-M)</f>
        <v>0.99863107482035596</v>
      </c>
      <c r="E11">
        <v>8</v>
      </c>
      <c r="F11">
        <f t="shared" si="7"/>
        <v>85.015664461919187</v>
      </c>
      <c r="G11">
        <f t="shared" si="8"/>
        <v>694.46405389601068</v>
      </c>
      <c r="H11">
        <f t="shared" si="9"/>
        <v>121.61790846205196</v>
      </c>
      <c r="I11" s="2">
        <f t="shared" si="0"/>
        <v>1</v>
      </c>
      <c r="J11" s="1">
        <f>J4</f>
        <v>10</v>
      </c>
      <c r="K11" s="2">
        <f t="shared" si="1"/>
        <v>0.6047427389094564</v>
      </c>
      <c r="L11">
        <f t="shared" si="10"/>
        <v>6.0474273890945636</v>
      </c>
      <c r="M11">
        <f t="shared" si="2"/>
        <v>22.183685824273379</v>
      </c>
      <c r="N11">
        <f t="shared" si="3"/>
        <v>62.745966360001873</v>
      </c>
      <c r="O11">
        <f t="shared" si="4"/>
        <v>693.51338456627479</v>
      </c>
      <c r="P11">
        <f t="shared" si="5"/>
        <v>139.17407705939959</v>
      </c>
      <c r="Q11">
        <f t="shared" si="12"/>
        <v>901.09762681998177</v>
      </c>
      <c r="R11">
        <f t="shared" si="13"/>
        <v>56.37478480920042</v>
      </c>
      <c r="S11">
        <f t="shared" si="11"/>
        <v>3.6682847758168418</v>
      </c>
      <c r="T11">
        <f t="shared" si="6"/>
        <v>3.2550430792274367</v>
      </c>
    </row>
    <row r="12" spans="1:20">
      <c r="E12">
        <v>9</v>
      </c>
      <c r="F12">
        <f t="shared" si="7"/>
        <v>79.94772713457894</v>
      </c>
      <c r="G12">
        <f t="shared" si="8"/>
        <v>704.14643920357764</v>
      </c>
      <c r="H12">
        <f t="shared" si="9"/>
        <v>111.33926164751968</v>
      </c>
      <c r="I12" s="2">
        <f t="shared" si="0"/>
        <v>1</v>
      </c>
      <c r="J12" s="1">
        <f t="shared" ref="J12:J75" si="14">J5</f>
        <v>10</v>
      </c>
      <c r="K12" s="2">
        <f t="shared" si="1"/>
        <v>0.58397464583116465</v>
      </c>
      <c r="L12">
        <f t="shared" si="10"/>
        <v>5.8397464583116463</v>
      </c>
      <c r="M12">
        <f t="shared" si="2"/>
        <v>20.244523130132205</v>
      </c>
      <c r="N12">
        <f t="shared" si="3"/>
        <v>59.621474785179622</v>
      </c>
      <c r="O12">
        <f t="shared" si="4"/>
        <v>703.18251541279517</v>
      </c>
      <c r="P12">
        <f t="shared" si="5"/>
        <v>127.360294442903</v>
      </c>
      <c r="Q12">
        <f t="shared" si="12"/>
        <v>895.4334279856763</v>
      </c>
      <c r="R12">
        <f t="shared" si="13"/>
        <v>62.422212198294986</v>
      </c>
      <c r="S12">
        <f t="shared" si="11"/>
        <v>3.4666784379514284</v>
      </c>
      <c r="T12">
        <f t="shared" si="6"/>
        <v>2.8072500728735306</v>
      </c>
    </row>
    <row r="13" spans="1:20">
      <c r="A13" t="s">
        <v>25</v>
      </c>
      <c r="B13">
        <v>5</v>
      </c>
      <c r="E13">
        <v>10</v>
      </c>
      <c r="F13">
        <f t="shared" si="7"/>
        <v>75.720519589661848</v>
      </c>
      <c r="G13">
        <f t="shared" si="8"/>
        <v>712.55552949689354</v>
      </c>
      <c r="H13">
        <f t="shared" si="9"/>
        <v>101.88823555432241</v>
      </c>
      <c r="I13" s="2">
        <f t="shared" si="0"/>
        <v>1</v>
      </c>
      <c r="J13" s="1">
        <f t="shared" si="14"/>
        <v>10</v>
      </c>
      <c r="K13" s="2">
        <f t="shared" si="1"/>
        <v>0.56641737321770591</v>
      </c>
      <c r="L13">
        <f t="shared" si="10"/>
        <v>5.6641737321770593</v>
      </c>
      <c r="M13">
        <f t="shared" si="2"/>
        <v>18.675515502531482</v>
      </c>
      <c r="N13">
        <f t="shared" si="3"/>
        <v>56.966913744662598</v>
      </c>
      <c r="O13">
        <f t="shared" si="4"/>
        <v>711.58009429067067</v>
      </c>
      <c r="P13">
        <f t="shared" si="5"/>
        <v>116.66871827845638</v>
      </c>
      <c r="Q13">
        <f t="shared" si="12"/>
        <v>890.16428464087778</v>
      </c>
      <c r="R13">
        <f t="shared" si="13"/>
        <v>68.261958656606637</v>
      </c>
      <c r="S13">
        <f t="shared" si="11"/>
        <v>3.2971297113362792</v>
      </c>
      <c r="T13">
        <f t="shared" si="6"/>
        <v>2.4630238815167131</v>
      </c>
    </row>
    <row r="14" spans="1:20">
      <c r="A14" t="s">
        <v>22</v>
      </c>
      <c r="B14">
        <v>2</v>
      </c>
      <c r="E14">
        <v>11</v>
      </c>
      <c r="F14">
        <f t="shared" si="7"/>
        <v>72.064633373459884</v>
      </c>
      <c r="G14">
        <f t="shared" si="8"/>
        <v>719.81611831756459</v>
      </c>
      <c r="H14">
        <f t="shared" si="9"/>
        <v>93.334974622765117</v>
      </c>
      <c r="I14" s="2">
        <f t="shared" si="0"/>
        <v>1</v>
      </c>
      <c r="J14" s="1">
        <f t="shared" si="14"/>
        <v>10</v>
      </c>
      <c r="K14" s="2">
        <f t="shared" si="1"/>
        <v>0.55109570340891456</v>
      </c>
      <c r="L14">
        <f t="shared" si="10"/>
        <v>5.5109570340891452</v>
      </c>
      <c r="M14">
        <f t="shared" si="2"/>
        <v>17.356327043038934</v>
      </c>
      <c r="N14">
        <f t="shared" si="3"/>
        <v>54.633414752349559</v>
      </c>
      <c r="O14">
        <f t="shared" si="4"/>
        <v>718.83074390848606</v>
      </c>
      <c r="P14">
        <f t="shared" si="5"/>
        <v>107.07326004980145</v>
      </c>
      <c r="Q14">
        <f t="shared" si="12"/>
        <v>885.21572631378956</v>
      </c>
      <c r="R14">
        <f t="shared" si="13"/>
        <v>73.926132388783699</v>
      </c>
      <c r="S14">
        <f t="shared" si="11"/>
        <v>3.1494215860653321</v>
      </c>
      <c r="T14">
        <f t="shared" si="6"/>
        <v>2.1864956417662516</v>
      </c>
    </row>
    <row r="15" spans="1:20">
      <c r="A15" t="s">
        <v>23</v>
      </c>
      <c r="B15">
        <f>SUM(T4:T153)</f>
        <v>253.12813209363372</v>
      </c>
      <c r="E15">
        <v>12</v>
      </c>
      <c r="F15">
        <f t="shared" si="7"/>
        <v>68.830497589000728</v>
      </c>
      <c r="G15">
        <f t="shared" si="8"/>
        <v>726.04831308179519</v>
      </c>
      <c r="H15">
        <f t="shared" si="9"/>
        <v>85.65860803984117</v>
      </c>
      <c r="I15" s="2">
        <f t="shared" si="0"/>
        <v>1</v>
      </c>
      <c r="J15" s="1">
        <f t="shared" si="14"/>
        <v>10</v>
      </c>
      <c r="K15" s="2">
        <f t="shared" si="1"/>
        <v>0.53745929400610948</v>
      </c>
      <c r="L15">
        <f t="shared" si="10"/>
        <v>5.3745929400610946</v>
      </c>
      <c r="M15">
        <f t="shared" si="2"/>
        <v>16.219915567435645</v>
      </c>
      <c r="N15">
        <f t="shared" si="3"/>
        <v>52.538562071120033</v>
      </c>
      <c r="O15">
        <f t="shared" si="4"/>
        <v>725.05440726437939</v>
      </c>
      <c r="P15">
        <f t="shared" si="5"/>
        <v>98.499517187725118</v>
      </c>
      <c r="Q15">
        <f t="shared" si="12"/>
        <v>880.5374187106371</v>
      </c>
      <c r="R15">
        <f t="shared" si="13"/>
        <v>79.437089422872845</v>
      </c>
      <c r="S15">
        <f t="shared" si="11"/>
        <v>3.0178872611050744</v>
      </c>
      <c r="T15">
        <f t="shared" si="6"/>
        <v>1.957995062686557</v>
      </c>
    </row>
    <row r="16" spans="1:20">
      <c r="E16">
        <v>13</v>
      </c>
      <c r="F16">
        <f t="shared" si="7"/>
        <v>65.92959085377035</v>
      </c>
      <c r="G16">
        <f t="shared" si="8"/>
        <v>731.36328191927407</v>
      </c>
      <c r="H16">
        <f t="shared" si="9"/>
        <v>78.7996137501801</v>
      </c>
      <c r="I16" s="2">
        <f t="shared" si="0"/>
        <v>1</v>
      </c>
      <c r="J16" s="1">
        <f t="shared" si="14"/>
        <v>10</v>
      </c>
      <c r="K16" s="2">
        <f t="shared" si="1"/>
        <v>0.52517944351218637</v>
      </c>
      <c r="L16">
        <f t="shared" si="10"/>
        <v>5.2517944351218642</v>
      </c>
      <c r="M16">
        <f t="shared" si="2"/>
        <v>15.225953759551086</v>
      </c>
      <c r="N16">
        <f t="shared" si="3"/>
        <v>50.634227608701451</v>
      </c>
      <c r="O16">
        <f t="shared" si="4"/>
        <v>730.36210030718769</v>
      </c>
      <c r="P16">
        <f t="shared" si="5"/>
        <v>90.855831429223699</v>
      </c>
      <c r="Q16">
        <f t="shared" si="12"/>
        <v>876.09248652322458</v>
      </c>
      <c r="R16">
        <f t="shared" si="13"/>
        <v>84.811682362933936</v>
      </c>
      <c r="S16">
        <f t="shared" si="11"/>
        <v>2.8991907333093812</v>
      </c>
      <c r="T16">
        <f t="shared" si="6"/>
        <v>1.7657177618195057</v>
      </c>
    </row>
    <row r="17" spans="1:20">
      <c r="A17" t="s">
        <v>30</v>
      </c>
      <c r="E17">
        <v>14</v>
      </c>
      <c r="F17">
        <f t="shared" si="7"/>
        <v>63.305623129125934</v>
      </c>
      <c r="G17">
        <f t="shared" si="8"/>
        <v>735.86187107260798</v>
      </c>
      <c r="H17">
        <f t="shared" si="9"/>
        <v>72.684665143378965</v>
      </c>
      <c r="I17" s="2">
        <f t="shared" si="0"/>
        <v>1</v>
      </c>
      <c r="J17" s="1">
        <f t="shared" si="14"/>
        <v>10</v>
      </c>
      <c r="K17" s="2">
        <f t="shared" si="1"/>
        <v>0.51404520232896045</v>
      </c>
      <c r="L17">
        <f t="shared" si="10"/>
        <v>5.1404520232896047</v>
      </c>
      <c r="M17">
        <f t="shared" si="2"/>
        <v>14.348172956333132</v>
      </c>
      <c r="N17">
        <f t="shared" si="3"/>
        <v>48.890431086520103</v>
      </c>
      <c r="O17">
        <f t="shared" si="4"/>
        <v>734.85453122855677</v>
      </c>
      <c r="P17">
        <f t="shared" si="5"/>
        <v>84.047990379963252</v>
      </c>
      <c r="Q17">
        <f t="shared" si="12"/>
        <v>871.85215934511291</v>
      </c>
      <c r="R17">
        <f t="shared" si="13"/>
        <v>90.063476798055802</v>
      </c>
      <c r="S17">
        <f t="shared" si="11"/>
        <v>2.7912278708811087</v>
      </c>
      <c r="T17">
        <f t="shared" si="6"/>
        <v>1.6019608100775853</v>
      </c>
    </row>
    <row r="18" spans="1:20">
      <c r="A18" t="s">
        <v>28</v>
      </c>
      <c r="B18">
        <v>10</v>
      </c>
      <c r="E18">
        <v>15</v>
      </c>
      <c r="F18">
        <f t="shared" si="7"/>
        <v>60.919991136016577</v>
      </c>
      <c r="G18">
        <f t="shared" si="8"/>
        <v>739.63456925505284</v>
      </c>
      <c r="H18">
        <f t="shared" si="9"/>
        <v>67.238392303970599</v>
      </c>
      <c r="I18" s="2">
        <f t="shared" si="0"/>
        <v>1</v>
      </c>
      <c r="J18" s="1">
        <f t="shared" si="14"/>
        <v>10</v>
      </c>
      <c r="K18" s="2">
        <f t="shared" si="1"/>
        <v>0.50390988263036229</v>
      </c>
      <c r="L18">
        <f t="shared" si="10"/>
        <v>5.0390988263036229</v>
      </c>
      <c r="M18">
        <f t="shared" si="2"/>
        <v>13.568115017147409</v>
      </c>
      <c r="N18">
        <f t="shared" si="3"/>
        <v>47.287054943346668</v>
      </c>
      <c r="O18">
        <f t="shared" si="4"/>
        <v>738.62206486946445</v>
      </c>
      <c r="P18">
        <f t="shared" si="5"/>
        <v>77.985981001995015</v>
      </c>
      <c r="Q18">
        <f t="shared" si="12"/>
        <v>867.79295269504007</v>
      </c>
      <c r="R18">
        <f t="shared" si="13"/>
        <v>95.203928821345414</v>
      </c>
      <c r="S18">
        <f t="shared" si="11"/>
        <v>2.692567755631845</v>
      </c>
      <c r="T18">
        <f t="shared" si="6"/>
        <v>1.4613227599950134</v>
      </c>
    </row>
    <row r="19" spans="1:20">
      <c r="A19" t="s">
        <v>29</v>
      </c>
      <c r="B19">
        <v>10</v>
      </c>
      <c r="E19">
        <v>16</v>
      </c>
      <c r="F19">
        <f t="shared" si="7"/>
        <v>58.744236509049969</v>
      </c>
      <c r="G19">
        <f t="shared" si="8"/>
        <v>742.76207950416006</v>
      </c>
      <c r="H19">
        <f t="shared" si="9"/>
        <v>62.388784801596017</v>
      </c>
      <c r="I19" s="2">
        <f t="shared" si="0"/>
        <v>1</v>
      </c>
      <c r="J19" s="1">
        <f t="shared" si="14"/>
        <v>10</v>
      </c>
      <c r="K19" s="2">
        <f t="shared" si="1"/>
        <v>0.49466320784271423</v>
      </c>
      <c r="L19">
        <f t="shared" si="10"/>
        <v>4.9466320784271423</v>
      </c>
      <c r="M19">
        <f t="shared" si="2"/>
        <v>12.871936818223077</v>
      </c>
      <c r="N19">
        <f t="shared" si="3"/>
        <v>45.809503944731944</v>
      </c>
      <c r="O19">
        <f t="shared" si="4"/>
        <v>741.74529379104206</v>
      </c>
      <c r="P19">
        <f t="shared" si="5"/>
        <v>72.586832102995174</v>
      </c>
      <c r="Q19">
        <f t="shared" si="12"/>
        <v>863.89510081480603</v>
      </c>
      <c r="R19">
        <f t="shared" si="13"/>
        <v>100.24302764764904</v>
      </c>
      <c r="S19">
        <f t="shared" si="11"/>
        <v>2.602161756553341</v>
      </c>
      <c r="T19">
        <f t="shared" si="6"/>
        <v>1.3397944688460395</v>
      </c>
    </row>
    <row r="20" spans="1:20">
      <c r="E20">
        <v>17</v>
      </c>
      <c r="F20">
        <f t="shared" si="7"/>
        <v>56.756028458450331</v>
      </c>
      <c r="G20">
        <f t="shared" si="8"/>
        <v>745.31613569792273</v>
      </c>
      <c r="H20">
        <f t="shared" si="9"/>
        <v>58.069465682396142</v>
      </c>
      <c r="I20" s="2">
        <f t="shared" si="0"/>
        <v>1</v>
      </c>
      <c r="J20" s="1">
        <f t="shared" si="14"/>
        <v>10</v>
      </c>
      <c r="K20" s="2">
        <f t="shared" si="1"/>
        <v>0.48621661399658156</v>
      </c>
      <c r="L20">
        <f t="shared" si="10"/>
        <v>4.8621661399658151</v>
      </c>
      <c r="M20">
        <f t="shared" si="2"/>
        <v>12.248712818492759</v>
      </c>
      <c r="N20">
        <f t="shared" si="3"/>
        <v>44.446388454899662</v>
      </c>
      <c r="O20">
        <f t="shared" si="4"/>
        <v>744.29585367297079</v>
      </c>
      <c r="P20">
        <f t="shared" si="5"/>
        <v>67.77552912633287</v>
      </c>
      <c r="Q20">
        <f t="shared" si="12"/>
        <v>860.14162983876929</v>
      </c>
      <c r="R20">
        <f t="shared" si="13"/>
        <v>105.18965972607619</v>
      </c>
      <c r="S20">
        <f t="shared" si="11"/>
        <v>2.5191884575500905</v>
      </c>
      <c r="T20">
        <f t="shared" si="6"/>
        <v>1.2342726380877118</v>
      </c>
    </row>
    <row r="21" spans="1:20">
      <c r="A21" t="s">
        <v>32</v>
      </c>
      <c r="E21">
        <v>18</v>
      </c>
      <c r="F21">
        <f t="shared" si="7"/>
        <v>54.936962030495259</v>
      </c>
      <c r="G21">
        <f t="shared" si="8"/>
        <v>747.36038592264174</v>
      </c>
      <c r="H21">
        <f t="shared" si="9"/>
        <v>54.220423301066297</v>
      </c>
      <c r="I21" s="2">
        <f t="shared" si="0"/>
        <v>1</v>
      </c>
      <c r="J21" s="1">
        <f t="shared" si="14"/>
        <v>10</v>
      </c>
      <c r="K21" s="2">
        <f t="shared" si="1"/>
        <v>0.47849536310791096</v>
      </c>
      <c r="L21">
        <f t="shared" si="10"/>
        <v>4.7849536310791096</v>
      </c>
      <c r="M21">
        <f t="shared" si="2"/>
        <v>11.689493462202066</v>
      </c>
      <c r="N21">
        <f t="shared" si="3"/>
        <v>43.18826601961419</v>
      </c>
      <c r="O21">
        <f t="shared" si="4"/>
        <v>746.3373054720837</v>
      </c>
      <c r="P21">
        <f t="shared" si="5"/>
        <v>63.484992734570007</v>
      </c>
      <c r="Q21">
        <f t="shared" si="12"/>
        <v>856.51777125420324</v>
      </c>
      <c r="R21">
        <f t="shared" si="13"/>
        <v>110.05182586604201</v>
      </c>
      <c r="S21">
        <f t="shared" si="11"/>
        <v>2.4429690156821509</v>
      </c>
      <c r="T21">
        <f t="shared" si="6"/>
        <v>1.1422828134871488</v>
      </c>
    </row>
    <row r="22" spans="1:20">
      <c r="A22" t="s">
        <v>35</v>
      </c>
      <c r="B22">
        <f>q*F4</f>
        <v>20</v>
      </c>
      <c r="E22">
        <v>19</v>
      </c>
      <c r="F22">
        <f t="shared" si="7"/>
        <v>53.271312725633727</v>
      </c>
      <c r="G22">
        <f t="shared" si="8"/>
        <v>748.95125731297821</v>
      </c>
      <c r="H22">
        <f t="shared" si="9"/>
        <v>50.787994187656011</v>
      </c>
      <c r="I22" s="2">
        <f t="shared" si="0"/>
        <v>1</v>
      </c>
      <c r="J22" s="1">
        <f t="shared" si="14"/>
        <v>10</v>
      </c>
      <c r="K22" s="2">
        <f t="shared" si="1"/>
        <v>0.47143421980651612</v>
      </c>
      <c r="L22">
        <f t="shared" si="10"/>
        <v>4.714342198065161</v>
      </c>
      <c r="M22">
        <f t="shared" si="2"/>
        <v>11.186755839316289</v>
      </c>
      <c r="N22">
        <f t="shared" si="3"/>
        <v>42.026946276721596</v>
      </c>
      <c r="O22">
        <f t="shared" si="4"/>
        <v>747.92599907851638</v>
      </c>
      <c r="P22">
        <f t="shared" si="5"/>
        <v>59.655622829644372</v>
      </c>
      <c r="Q22">
        <f t="shared" si="12"/>
        <v>853.01056422626789</v>
      </c>
      <c r="R22">
        <f t="shared" si="13"/>
        <v>114.83677949712111</v>
      </c>
      <c r="S22">
        <f t="shared" si="11"/>
        <v>2.3729197774203805</v>
      </c>
      <c r="T22">
        <f t="shared" si="6"/>
        <v>1.0618109670514622</v>
      </c>
    </row>
    <row r="23" spans="1:20">
      <c r="A23" t="s">
        <v>33</v>
      </c>
      <c r="B23">
        <v>3</v>
      </c>
      <c r="E23">
        <v>20</v>
      </c>
      <c r="F23">
        <f t="shared" si="7"/>
        <v>51.745306256471977</v>
      </c>
      <c r="G23">
        <f t="shared" si="8"/>
        <v>750.13876366469492</v>
      </c>
      <c r="H23">
        <f t="shared" si="9"/>
        <v>47.724498263715503</v>
      </c>
      <c r="I23" s="2">
        <f t="shared" si="0"/>
        <v>1</v>
      </c>
      <c r="J23" s="1">
        <f t="shared" si="14"/>
        <v>10</v>
      </c>
      <c r="K23" s="2">
        <f t="shared" si="1"/>
        <v>0.46497501005915581</v>
      </c>
      <c r="L23">
        <f t="shared" si="10"/>
        <v>4.6497501005915582</v>
      </c>
      <c r="M23">
        <f t="shared" si="2"/>
        <v>10.734064321979313</v>
      </c>
      <c r="N23">
        <f t="shared" si="3"/>
        <v>40.955100612760063</v>
      </c>
      <c r="O23">
        <f t="shared" si="4"/>
        <v>749.11187982288732</v>
      </c>
      <c r="P23">
        <f t="shared" si="5"/>
        <v>56.234663149195654</v>
      </c>
      <c r="Q23">
        <f t="shared" si="12"/>
        <v>849.60856818488242</v>
      </c>
      <c r="R23">
        <f t="shared" si="13"/>
        <v>119.55112169518628</v>
      </c>
      <c r="S23">
        <f t="shared" si="11"/>
        <v>2.3085249937655115</v>
      </c>
      <c r="T23">
        <f t="shared" si="6"/>
        <v>0.99119423087903569</v>
      </c>
    </row>
    <row r="24" spans="1:20">
      <c r="A24" t="s">
        <v>34</v>
      </c>
      <c r="B24">
        <v>5</v>
      </c>
      <c r="E24">
        <v>21</v>
      </c>
      <c r="F24">
        <f t="shared" si="7"/>
        <v>50.346672291535782</v>
      </c>
      <c r="G24">
        <f t="shared" si="8"/>
        <v>750.96724077395072</v>
      </c>
      <c r="H24">
        <f t="shared" si="9"/>
        <v>44.987730519356525</v>
      </c>
      <c r="I24" s="2">
        <f t="shared" si="0"/>
        <v>1</v>
      </c>
      <c r="J24" s="1">
        <f t="shared" si="14"/>
        <v>10</v>
      </c>
      <c r="K24" s="2">
        <f t="shared" si="1"/>
        <v>0.45906518387796802</v>
      </c>
      <c r="L24">
        <f t="shared" si="10"/>
        <v>4.5906518387796797</v>
      </c>
      <c r="M24">
        <f t="shared" si="2"/>
        <v>10.325847696662565</v>
      </c>
      <c r="N24">
        <f t="shared" si="3"/>
        <v>39.966039080375182</v>
      </c>
      <c r="O24">
        <f t="shared" si="4"/>
        <v>749.93922280896743</v>
      </c>
      <c r="P24">
        <f t="shared" si="5"/>
        <v>53.17551558927309</v>
      </c>
      <c r="Q24">
        <f t="shared" si="12"/>
        <v>846.30164358484308</v>
      </c>
      <c r="R24">
        <f t="shared" si="13"/>
        <v>124.20087179577784</v>
      </c>
      <c r="S24">
        <f t="shared" si="11"/>
        <v>2.2493205887309147</v>
      </c>
      <c r="T24">
        <f t="shared" si="6"/>
        <v>0.92904567280811212</v>
      </c>
    </row>
    <row r="25" spans="1:20">
      <c r="E25">
        <v>22</v>
      </c>
      <c r="F25">
        <f t="shared" si="7"/>
        <v>49.064358662252658</v>
      </c>
      <c r="G25">
        <f t="shared" si="8"/>
        <v>751.47600634494461</v>
      </c>
      <c r="H25">
        <f t="shared" si="9"/>
        <v>42.540412471418477</v>
      </c>
      <c r="I25" s="2">
        <f t="shared" si="0"/>
        <v>1</v>
      </c>
      <c r="J25" s="1">
        <f t="shared" si="14"/>
        <v>10</v>
      </c>
      <c r="K25" s="2">
        <f t="shared" si="1"/>
        <v>0.45365691944767028</v>
      </c>
      <c r="L25">
        <f t="shared" si="10"/>
        <v>4.5365691944767033</v>
      </c>
      <c r="M25">
        <f t="shared" si="2"/>
        <v>9.9572437046178202</v>
      </c>
      <c r="N25">
        <f t="shared" si="3"/>
        <v>39.053580243266097</v>
      </c>
      <c r="O25">
        <f t="shared" si="4"/>
        <v>750.44729191796068</v>
      </c>
      <c r="P25">
        <f t="shared" si="5"/>
        <v>50.437068216026482</v>
      </c>
      <c r="Q25">
        <f t="shared" si="12"/>
        <v>843.08077747861569</v>
      </c>
      <c r="R25">
        <f t="shared" si="13"/>
        <v>128.79152363455754</v>
      </c>
      <c r="S25">
        <f t="shared" si="11"/>
        <v>2.1948841244923183</v>
      </c>
      <c r="T25">
        <f t="shared" si="6"/>
        <v>0.87419984523866934</v>
      </c>
    </row>
    <row r="26" spans="1:20">
      <c r="E26">
        <v>23</v>
      </c>
      <c r="F26">
        <f t="shared" si="7"/>
        <v>47.888338689817033</v>
      </c>
      <c r="G26">
        <f t="shared" si="8"/>
        <v>751.69994711461504</v>
      </c>
      <c r="H26">
        <f t="shared" si="9"/>
        <v>40.349654572821187</v>
      </c>
      <c r="I26" s="2">
        <f t="shared" si="0"/>
        <v>1</v>
      </c>
      <c r="J26" s="1">
        <f t="shared" si="14"/>
        <v>10</v>
      </c>
      <c r="K26" s="2">
        <f t="shared" si="1"/>
        <v>0.44870652319541005</v>
      </c>
      <c r="L26">
        <f t="shared" si="10"/>
        <v>4.4870652319541007</v>
      </c>
      <c r="M26">
        <f t="shared" si="2"/>
        <v>9.6239845299833391</v>
      </c>
      <c r="N26">
        <f t="shared" si="3"/>
        <v>38.211973121941483</v>
      </c>
      <c r="O26">
        <f t="shared" si="4"/>
        <v>750.67092612947272</v>
      </c>
      <c r="P26">
        <f t="shared" si="5"/>
        <v>47.983066926871906</v>
      </c>
      <c r="Q26">
        <f t="shared" si="12"/>
        <v>839.93794037725331</v>
      </c>
      <c r="R26">
        <f t="shared" si="13"/>
        <v>133.32809282903423</v>
      </c>
      <c r="S26">
        <f t="shared" si="11"/>
        <v>2.1448283081438797</v>
      </c>
      <c r="T26">
        <f t="shared" si="6"/>
        <v>0.82567177828188132</v>
      </c>
    </row>
    <row r="27" spans="1:20">
      <c r="E27">
        <v>24</v>
      </c>
      <c r="F27">
        <f t="shared" si="7"/>
        <v>46.809474151322156</v>
      </c>
      <c r="G27">
        <f t="shared" si="8"/>
        <v>751.67003848546642</v>
      </c>
      <c r="H27">
        <f t="shared" si="9"/>
        <v>38.386453541497524</v>
      </c>
      <c r="I27" s="2">
        <f t="shared" si="0"/>
        <v>1</v>
      </c>
      <c r="J27" s="1">
        <f t="shared" si="14"/>
        <v>10</v>
      </c>
      <c r="K27" s="2">
        <f t="shared" si="1"/>
        <v>0.44417399472885749</v>
      </c>
      <c r="L27">
        <f t="shared" si="10"/>
        <v>4.4417399472885748</v>
      </c>
      <c r="M27">
        <f t="shared" si="2"/>
        <v>9.3223085335765052</v>
      </c>
      <c r="N27">
        <f t="shared" si="3"/>
        <v>37.435848492818032</v>
      </c>
      <c r="O27">
        <f t="shared" si="4"/>
        <v>750.64105844299968</v>
      </c>
      <c r="P27">
        <f t="shared" si="5"/>
        <v>45.78154295124132</v>
      </c>
      <c r="Q27">
        <f t="shared" si="12"/>
        <v>836.86596617828616</v>
      </c>
      <c r="R27">
        <f t="shared" si="13"/>
        <v>137.81515806098832</v>
      </c>
      <c r="S27">
        <f t="shared" si="11"/>
        <v>2.0987965626549649</v>
      </c>
      <c r="T27">
        <f t="shared" si="6"/>
        <v>0.78262516425117656</v>
      </c>
    </row>
    <row r="28" spans="1:20">
      <c r="B28">
        <f>0.05*1400</f>
        <v>70</v>
      </c>
      <c r="E28">
        <v>25</v>
      </c>
      <c r="F28">
        <f t="shared" si="7"/>
        <v>45.819412572620372</v>
      </c>
      <c r="G28">
        <f t="shared" si="8"/>
        <v>751.41380295344561</v>
      </c>
      <c r="H28">
        <f t="shared" si="9"/>
        <v>36.625234360993055</v>
      </c>
      <c r="I28" s="2">
        <f t="shared" si="0"/>
        <v>1</v>
      </c>
      <c r="J28" s="1">
        <f t="shared" si="14"/>
        <v>10</v>
      </c>
      <c r="K28" s="2">
        <f t="shared" si="1"/>
        <v>0.44002268630918184</v>
      </c>
      <c r="L28">
        <f t="shared" si="10"/>
        <v>4.4002268630918184</v>
      </c>
      <c r="M28">
        <f t="shared" si="2"/>
        <v>9.0488897675843525</v>
      </c>
      <c r="N28">
        <f t="shared" si="3"/>
        <v>36.720186710499533</v>
      </c>
      <c r="O28">
        <f t="shared" si="4"/>
        <v>750.38517367825057</v>
      </c>
      <c r="P28">
        <f t="shared" si="5"/>
        <v>43.804299167092879</v>
      </c>
      <c r="Q28">
        <f t="shared" si="12"/>
        <v>833.85844988705912</v>
      </c>
      <c r="R28">
        <f t="shared" si="13"/>
        <v>142.25689800827689</v>
      </c>
      <c r="S28">
        <f t="shared" si="11"/>
        <v>2.0564598256250251</v>
      </c>
      <c r="T28">
        <f t="shared" si="6"/>
        <v>0.74434713094186356</v>
      </c>
    </row>
    <row r="29" spans="1:20">
      <c r="E29">
        <v>26</v>
      </c>
      <c r="F29">
        <f t="shared" si="7"/>
        <v>44.910506455222524</v>
      </c>
      <c r="G29">
        <f t="shared" si="8"/>
        <v>750.95571376694613</v>
      </c>
      <c r="H29">
        <f t="shared" si="9"/>
        <v>35.043439333674307</v>
      </c>
      <c r="I29" s="2">
        <f t="shared" si="0"/>
        <v>1</v>
      </c>
      <c r="J29" s="1">
        <f t="shared" si="14"/>
        <v>10</v>
      </c>
      <c r="K29" s="2">
        <f t="shared" si="1"/>
        <v>0.4362190189705879</v>
      </c>
      <c r="L29">
        <f t="shared" si="10"/>
        <v>4.3621901897058795</v>
      </c>
      <c r="M29">
        <f t="shared" si="2"/>
        <v>8.8007801905129206</v>
      </c>
      <c r="N29">
        <f t="shared" si="3"/>
        <v>36.060294751195791</v>
      </c>
      <c r="O29">
        <f t="shared" si="4"/>
        <v>749.92771158157302</v>
      </c>
      <c r="P29">
        <f t="shared" si="5"/>
        <v>42.026453551916802</v>
      </c>
      <c r="Q29">
        <f t="shared" si="12"/>
        <v>830.90965955584295</v>
      </c>
      <c r="R29">
        <f t="shared" si="13"/>
        <v>146.65712487136872</v>
      </c>
      <c r="S29">
        <f t="shared" si="11"/>
        <v>2.0175140944751684</v>
      </c>
      <c r="T29">
        <f t="shared" si="6"/>
        <v>0.71022792306950711</v>
      </c>
    </row>
    <row r="30" spans="1:20">
      <c r="E30">
        <v>27</v>
      </c>
      <c r="F30">
        <f t="shared" si="7"/>
        <v>44.075747062304067</v>
      </c>
      <c r="G30">
        <f t="shared" si="8"/>
        <v>750.31754998084807</v>
      </c>
      <c r="H30">
        <f t="shared" si="9"/>
        <v>33.62116284153344</v>
      </c>
      <c r="I30" s="2">
        <f t="shared" si="0"/>
        <v>1</v>
      </c>
      <c r="J30" s="1">
        <f t="shared" si="14"/>
        <v>10</v>
      </c>
      <c r="K30" s="2">
        <f t="shared" si="1"/>
        <v>0.43273223480154283</v>
      </c>
      <c r="L30">
        <f t="shared" si="10"/>
        <v>4.3273223480154286</v>
      </c>
      <c r="M30">
        <f t="shared" si="2"/>
        <v>8.5753613862503393</v>
      </c>
      <c r="N30">
        <f t="shared" si="3"/>
        <v>35.451788304214702</v>
      </c>
      <c r="O30">
        <f t="shared" si="4"/>
        <v>749.29042139395051</v>
      </c>
      <c r="P30">
        <f t="shared" si="5"/>
        <v>40.426035871650072</v>
      </c>
      <c r="Q30">
        <f t="shared" si="12"/>
        <v>828.01445988468561</v>
      </c>
      <c r="R30">
        <f t="shared" si="13"/>
        <v>151.01931506107459</v>
      </c>
      <c r="S30">
        <f t="shared" si="11"/>
        <v>1.9816784368243614</v>
      </c>
      <c r="T30">
        <f t="shared" si="6"/>
        <v>0.67974434988434262</v>
      </c>
    </row>
    <row r="31" spans="1:20">
      <c r="E31">
        <v>28</v>
      </c>
      <c r="F31">
        <f t="shared" si="7"/>
        <v>43.308708269120132</v>
      </c>
      <c r="G31">
        <f t="shared" si="8"/>
        <v>749.51870860337499</v>
      </c>
      <c r="H31">
        <f t="shared" si="9"/>
        <v>32.340828697320056</v>
      </c>
      <c r="I31" s="2">
        <f t="shared" si="0"/>
        <v>1</v>
      </c>
      <c r="J31" s="1">
        <f t="shared" si="14"/>
        <v>10</v>
      </c>
      <c r="K31" s="2">
        <f t="shared" si="1"/>
        <v>0.42953417425610163</v>
      </c>
      <c r="L31">
        <f t="shared" si="10"/>
        <v>4.2953417425610159</v>
      </c>
      <c r="M31">
        <f t="shared" si="2"/>
        <v>8.3703036729712696</v>
      </c>
      <c r="N31">
        <f t="shared" si="3"/>
        <v>34.890576534360605</v>
      </c>
      <c r="O31">
        <f t="shared" si="4"/>
        <v>748.49267357055351</v>
      </c>
      <c r="P31">
        <f t="shared" si="5"/>
        <v>38.983632805395402</v>
      </c>
      <c r="Q31">
        <f t="shared" si="12"/>
        <v>825.16824556981521</v>
      </c>
      <c r="R31">
        <f t="shared" si="13"/>
        <v>155.34663740909002</v>
      </c>
      <c r="S31">
        <f t="shared" si="11"/>
        <v>1.9486932995418975</v>
      </c>
      <c r="T31">
        <f t="shared" si="6"/>
        <v>0.6524461873060019</v>
      </c>
    </row>
    <row r="32" spans="1:20">
      <c r="E32">
        <v>29</v>
      </c>
      <c r="F32">
        <f t="shared" si="7"/>
        <v>42.603497671168704</v>
      </c>
      <c r="G32">
        <f t="shared" si="8"/>
        <v>748.57647899482447</v>
      </c>
      <c r="H32">
        <f t="shared" si="9"/>
        <v>31.186906244316322</v>
      </c>
      <c r="I32" s="2">
        <f t="shared" si="0"/>
        <v>1</v>
      </c>
      <c r="J32" s="1">
        <f t="shared" si="14"/>
        <v>10</v>
      </c>
      <c r="K32" s="2">
        <f t="shared" si="1"/>
        <v>0.42659907238631717</v>
      </c>
      <c r="L32">
        <f t="shared" si="10"/>
        <v>4.2659907238631716</v>
      </c>
      <c r="M32">
        <f t="shared" si="2"/>
        <v>8.1835311313384498</v>
      </c>
      <c r="N32">
        <f t="shared" si="3"/>
        <v>34.37284818095138</v>
      </c>
      <c r="O32">
        <f t="shared" si="4"/>
        <v>747.55173380383917</v>
      </c>
      <c r="P32">
        <f t="shared" si="5"/>
        <v>37.682076494694769</v>
      </c>
      <c r="Q32">
        <f t="shared" si="12"/>
        <v>822.36688291030953</v>
      </c>
      <c r="R32">
        <f t="shared" si="13"/>
        <v>159.64197915165104</v>
      </c>
      <c r="S32">
        <f t="shared" si="11"/>
        <v>1.9183190168607902</v>
      </c>
      <c r="T32">
        <f t="shared" si="6"/>
        <v>0.6279449357727539</v>
      </c>
    </row>
    <row r="33" spans="1:20">
      <c r="E33">
        <v>30</v>
      </c>
      <c r="F33">
        <f t="shared" si="7"/>
        <v>41.954713153886125</v>
      </c>
      <c r="G33">
        <f t="shared" si="8"/>
        <v>747.50628412984338</v>
      </c>
      <c r="H33">
        <f t="shared" si="9"/>
        <v>30.145661195755817</v>
      </c>
      <c r="I33" s="2">
        <f t="shared" si="0"/>
        <v>1</v>
      </c>
      <c r="J33" s="1">
        <f t="shared" si="14"/>
        <v>10</v>
      </c>
      <c r="K33" s="2">
        <f t="shared" si="1"/>
        <v>0.42390337057223654</v>
      </c>
      <c r="L33">
        <f t="shared" si="10"/>
        <v>4.239033705722365</v>
      </c>
      <c r="M33">
        <f t="shared" si="2"/>
        <v>8.0131914805694304</v>
      </c>
      <c r="N33">
        <f t="shared" si="3"/>
        <v>33.895058269662655</v>
      </c>
      <c r="O33">
        <f t="shared" si="4"/>
        <v>746.48300395555589</v>
      </c>
      <c r="P33">
        <f t="shared" si="5"/>
        <v>36.506171657873821</v>
      </c>
      <c r="Q33">
        <f t="shared" si="12"/>
        <v>819.6066584794853</v>
      </c>
      <c r="R33">
        <f t="shared" si="13"/>
        <v>163.90796987551423</v>
      </c>
      <c r="S33">
        <f t="shared" si="11"/>
        <v>1.8903344575326793</v>
      </c>
      <c r="T33">
        <f t="shared" si="6"/>
        <v>0.60590447882110798</v>
      </c>
    </row>
    <row r="34" spans="1:20">
      <c r="E34">
        <v>31</v>
      </c>
      <c r="F34">
        <f t="shared" si="7"/>
        <v>41.357403745318869</v>
      </c>
      <c r="G34">
        <f t="shared" si="8"/>
        <v>746.32189281147441</v>
      </c>
      <c r="H34">
        <f t="shared" si="9"/>
        <v>29.20493732629906</v>
      </c>
      <c r="I34" s="2">
        <f>I4</f>
        <v>1</v>
      </c>
      <c r="J34" s="1">
        <f t="shared" si="14"/>
        <v>10</v>
      </c>
      <c r="K34" s="2">
        <f t="shared" si="1"/>
        <v>0.42142554174964636</v>
      </c>
      <c r="L34">
        <f t="shared" si="10"/>
        <v>4.2142554174964637</v>
      </c>
      <c r="M34">
        <f t="shared" si="2"/>
        <v>7.8576299898546038</v>
      </c>
      <c r="N34">
        <f t="shared" si="3"/>
        <v>33.453915071658038</v>
      </c>
      <c r="O34">
        <f t="shared" si="4"/>
        <v>745.30023398028516</v>
      </c>
      <c r="P34">
        <f t="shared" si="5"/>
        <v>35.442456738070497</v>
      </c>
      <c r="Q34">
        <f t="shared" si="12"/>
        <v>816.88423388309229</v>
      </c>
      <c r="R34">
        <f t="shared" si="13"/>
        <v>168.14700358123659</v>
      </c>
      <c r="S34">
        <f t="shared" si="11"/>
        <v>1.8645357747496323</v>
      </c>
      <c r="T34">
        <f t="shared" si="6"/>
        <v>0.58603328883317996</v>
      </c>
    </row>
    <row r="35" spans="1:20">
      <c r="E35">
        <v>32</v>
      </c>
      <c r="F35">
        <f t="shared" si="7"/>
        <v>40.807033958466718</v>
      </c>
      <c r="G35">
        <f t="shared" si="8"/>
        <v>745.03560644109052</v>
      </c>
      <c r="H35">
        <f t="shared" si="9"/>
        <v>28.353965390456398</v>
      </c>
      <c r="I35" s="2">
        <f t="shared" ref="I35:I98" si="15">I5</f>
        <v>1</v>
      </c>
      <c r="J35" s="1">
        <f t="shared" si="14"/>
        <v>10</v>
      </c>
      <c r="K35" s="2">
        <f t="shared" si="1"/>
        <v>0.41914592788000682</v>
      </c>
      <c r="L35">
        <f t="shared" si="10"/>
        <v>4.1914592788000684</v>
      </c>
      <c r="M35">
        <f t="shared" si="2"/>
        <v>7.7153667886616386</v>
      </c>
      <c r="N35">
        <f t="shared" si="3"/>
        <v>33.046367153379933</v>
      </c>
      <c r="O35">
        <f t="shared" si="4"/>
        <v>744.01570843970194</v>
      </c>
      <c r="P35">
        <f t="shared" si="5"/>
        <v>34.478994956326211</v>
      </c>
      <c r="Q35">
        <f t="shared" si="12"/>
        <v>814.19660579001368</v>
      </c>
      <c r="R35">
        <f t="shared" si="13"/>
        <v>172.36125899873306</v>
      </c>
      <c r="S35">
        <f t="shared" si="11"/>
        <v>1.840735236934091</v>
      </c>
      <c r="T35">
        <f t="shared" si="6"/>
        <v>0.56807790055041985</v>
      </c>
    </row>
    <row r="36" spans="1:20">
      <c r="E36">
        <v>33</v>
      </c>
      <c r="F36">
        <f t="shared" si="7"/>
        <v>40.299451074818755</v>
      </c>
      <c r="G36">
        <f t="shared" si="8"/>
        <v>743.65842350952846</v>
      </c>
      <c r="H36">
        <f t="shared" si="9"/>
        <v>27.58319596506097</v>
      </c>
      <c r="I36" s="2">
        <f t="shared" si="15"/>
        <v>1</v>
      </c>
      <c r="J36" s="1">
        <f t="shared" si="14"/>
        <v>10</v>
      </c>
      <c r="K36" s="2">
        <f t="shared" ref="K36:K67" si="16">1/(1+EXP(-1.7*(q*F36-cpuehalf)/sdcpue))</f>
        <v>0.41704658878825718</v>
      </c>
      <c r="L36">
        <f t="shared" si="10"/>
        <v>4.170465887882572</v>
      </c>
      <c r="M36">
        <f t="shared" ref="M36:M67" si="17">F36*(1-EXP(-q*L36))</f>
        <v>7.5850770647341603</v>
      </c>
      <c r="N36">
        <f t="shared" ref="N36:N67" si="18">Surv*(F36-M36)</f>
        <v>32.669590479765901</v>
      </c>
      <c r="O36">
        <f t="shared" ref="O36:O67" si="19">G36*Surv</f>
        <v>742.64041076853186</v>
      </c>
      <c r="P36">
        <f t="shared" ref="P36:P67" si="20">(H36+M36*RelSurv)*Surv</f>
        <v>33.605191562969907</v>
      </c>
      <c r="Q36">
        <f t="shared" si="12"/>
        <v>811.54107054940823</v>
      </c>
      <c r="R36">
        <f t="shared" si="13"/>
        <v>176.55271827753313</v>
      </c>
      <c r="S36">
        <f t="shared" si="11"/>
        <v>1.8187601262422155</v>
      </c>
      <c r="T36">
        <f t="shared" ref="T36:T67" si="21">L36*(S36/cpuebase)^valpower</f>
        <v>0.55181742879251328</v>
      </c>
    </row>
    <row r="37" spans="1:20">
      <c r="E37">
        <v>34</v>
      </c>
      <c r="F37">
        <f t="shared" ref="F37:F68" si="22">N36-vtwo*N36+vone*O36+Recov*P36*PvulRecov</f>
        <v>39.830854978796495</v>
      </c>
      <c r="G37">
        <f t="shared" ref="G37:G68" si="23">O36-vone*O36+vtwo*N36+P36*Recov*(1-PvulRecov)</f>
        <v>742.20018458209518</v>
      </c>
      <c r="H37">
        <f t="shared" ref="H37:H68" si="24">P36*(1-Recov)</f>
        <v>26.884153250375928</v>
      </c>
      <c r="I37" s="2">
        <f t="shared" si="15"/>
        <v>1</v>
      </c>
      <c r="J37" s="1">
        <f t="shared" si="14"/>
        <v>10</v>
      </c>
      <c r="K37" s="2">
        <f t="shared" si="16"/>
        <v>0.41511116168409568</v>
      </c>
      <c r="L37">
        <f t="shared" si="10"/>
        <v>4.1511116168409572</v>
      </c>
      <c r="M37">
        <f t="shared" si="17"/>
        <v>7.465573731460216</v>
      </c>
      <c r="N37">
        <f t="shared" si="18"/>
        <v>32.320975598890534</v>
      </c>
      <c r="O37">
        <f t="shared" si="19"/>
        <v>741.18416806108428</v>
      </c>
      <c r="P37">
        <f t="shared" si="20"/>
        <v>32.811633991737061</v>
      </c>
      <c r="Q37">
        <f t="shared" si="12"/>
        <v>808.91519281126762</v>
      </c>
      <c r="R37">
        <f t="shared" si="13"/>
        <v>180.72318416541572</v>
      </c>
      <c r="S37">
        <f t="shared" si="11"/>
        <v>1.7984516969316287</v>
      </c>
      <c r="T37">
        <f t="shared" si="21"/>
        <v>0.5370589498365127</v>
      </c>
    </row>
    <row r="38" spans="1:20">
      <c r="E38">
        <v>35</v>
      </c>
      <c r="F38">
        <f t="shared" si="22"/>
        <v>39.397770256490261</v>
      </c>
      <c r="G38">
        <f t="shared" si="23"/>
        <v>740.66970020183203</v>
      </c>
      <c r="H38">
        <f t="shared" si="24"/>
        <v>26.249307193389651</v>
      </c>
      <c r="I38" s="2">
        <f t="shared" si="15"/>
        <v>1</v>
      </c>
      <c r="J38" s="1">
        <f t="shared" si="14"/>
        <v>10</v>
      </c>
      <c r="K38" s="2">
        <f t="shared" si="16"/>
        <v>0.41332473077387527</v>
      </c>
      <c r="L38">
        <f t="shared" si="10"/>
        <v>4.1332473077387526</v>
      </c>
      <c r="M38">
        <f t="shared" si="17"/>
        <v>7.3557922175521542</v>
      </c>
      <c r="N38">
        <f t="shared" si="18"/>
        <v>31.998114968395001</v>
      </c>
      <c r="O38">
        <f t="shared" si="19"/>
        <v>739.65577879942634</v>
      </c>
      <c r="P38">
        <f t="shared" si="20"/>
        <v>32.089952006519859</v>
      </c>
      <c r="Q38">
        <f t="shared" si="12"/>
        <v>806.31677765171196</v>
      </c>
      <c r="R38">
        <f t="shared" si="13"/>
        <v>184.87429578225667</v>
      </c>
      <c r="S38">
        <f t="shared" si="11"/>
        <v>1.7796641889247162</v>
      </c>
      <c r="T38">
        <f t="shared" si="21"/>
        <v>0.52363359962994771</v>
      </c>
    </row>
    <row r="39" spans="1:20">
      <c r="E39">
        <v>36</v>
      </c>
      <c r="F39">
        <f t="shared" si="22"/>
        <v>38.997020340810458</v>
      </c>
      <c r="G39">
        <f t="shared" si="23"/>
        <v>739.07486382831485</v>
      </c>
      <c r="H39">
        <f t="shared" si="24"/>
        <v>25.671961605215888</v>
      </c>
      <c r="I39" s="2">
        <f t="shared" si="15"/>
        <v>1</v>
      </c>
      <c r="J39" s="1">
        <f t="shared" si="14"/>
        <v>10</v>
      </c>
      <c r="K39" s="2">
        <f t="shared" si="16"/>
        <v>0.411673706413203</v>
      </c>
      <c r="L39">
        <f t="shared" si="10"/>
        <v>4.11673706413203</v>
      </c>
      <c r="M39">
        <f t="shared" si="17"/>
        <v>7.2547770881958185</v>
      </c>
      <c r="N39">
        <f t="shared" si="18"/>
        <v>31.698790496567749</v>
      </c>
      <c r="O39">
        <f t="shared" si="19"/>
        <v>738.06312563757831</v>
      </c>
      <c r="P39">
        <f t="shared" si="20"/>
        <v>31.432695283497317</v>
      </c>
      <c r="Q39">
        <f t="shared" si="12"/>
        <v>803.74384577434114</v>
      </c>
      <c r="R39">
        <f t="shared" si="13"/>
        <v>189.00754308999541</v>
      </c>
      <c r="S39">
        <f t="shared" si="11"/>
        <v>1.7622638937532948</v>
      </c>
      <c r="T39">
        <f t="shared" si="21"/>
        <v>0.51139326879024605</v>
      </c>
    </row>
    <row r="40" spans="1:20">
      <c r="E40">
        <v>37</v>
      </c>
      <c r="F40">
        <f t="shared" si="22"/>
        <v>38.625703531178999</v>
      </c>
      <c r="G40">
        <f t="shared" si="23"/>
        <v>737.42275165966646</v>
      </c>
      <c r="H40">
        <f t="shared" si="24"/>
        <v>25.146156226797856</v>
      </c>
      <c r="I40" s="2">
        <f t="shared" si="15"/>
        <v>1</v>
      </c>
      <c r="J40" s="1">
        <f t="shared" si="14"/>
        <v>10</v>
      </c>
      <c r="K40" s="2">
        <f t="shared" si="16"/>
        <v>0.41014571327105093</v>
      </c>
      <c r="L40">
        <f t="shared" si="10"/>
        <v>4.1014571327105092</v>
      </c>
      <c r="M40">
        <f t="shared" si="17"/>
        <v>7.161670252114881</v>
      </c>
      <c r="N40">
        <f t="shared" si="18"/>
        <v>31.420961371655249</v>
      </c>
      <c r="O40">
        <f t="shared" si="19"/>
        <v>736.41327508687709</v>
      </c>
      <c r="P40">
        <f t="shared" si="20"/>
        <v>30.833226189470491</v>
      </c>
      <c r="Q40">
        <f t="shared" si="12"/>
        <v>801.19461141764339</v>
      </c>
      <c r="R40">
        <f t="shared" si="13"/>
        <v>193.12428015412743</v>
      </c>
      <c r="S40">
        <f t="shared" si="11"/>
        <v>1.7461282710961761</v>
      </c>
      <c r="T40">
        <f t="shared" si="21"/>
        <v>0.50020779581945096</v>
      </c>
    </row>
    <row r="41" spans="1:20">
      <c r="E41">
        <v>38</v>
      </c>
      <c r="F41">
        <f t="shared" si="22"/>
        <v>38.281170746927749</v>
      </c>
      <c r="G41">
        <f t="shared" si="23"/>
        <v>735.71971094949868</v>
      </c>
      <c r="H41">
        <f t="shared" si="24"/>
        <v>24.666580951576393</v>
      </c>
      <c r="I41" s="2">
        <f t="shared" si="15"/>
        <v>1</v>
      </c>
      <c r="J41" s="1">
        <f t="shared" si="14"/>
        <v>10</v>
      </c>
      <c r="K41" s="2">
        <f t="shared" si="16"/>
        <v>0.40872948698819389</v>
      </c>
      <c r="L41">
        <f t="shared" si="10"/>
        <v>4.0872948698819389</v>
      </c>
      <c r="M41">
        <f t="shared" si="17"/>
        <v>7.0757005460546338</v>
      </c>
      <c r="N41">
        <f t="shared" si="18"/>
        <v>31.162752246972509</v>
      </c>
      <c r="O41">
        <f t="shared" si="19"/>
        <v>734.71256571201945</v>
      </c>
      <c r="P41">
        <f t="shared" si="20"/>
        <v>30.285625800946864</v>
      </c>
      <c r="Q41">
        <f t="shared" si="12"/>
        <v>798.66746264800281</v>
      </c>
      <c r="R41">
        <f t="shared" si="13"/>
        <v>197.22573728683795</v>
      </c>
      <c r="S41">
        <f t="shared" si="11"/>
        <v>1.73114511463153</v>
      </c>
      <c r="T41">
        <f t="shared" si="21"/>
        <v>0.48996257731592507</v>
      </c>
    </row>
    <row r="42" spans="1:20">
      <c r="E42">
        <v>39</v>
      </c>
      <c r="F42">
        <f t="shared" si="22"/>
        <v>37.961004894692188</v>
      </c>
      <c r="G42">
        <f t="shared" si="23"/>
        <v>733.97143822448913</v>
      </c>
      <c r="H42">
        <f t="shared" si="24"/>
        <v>24.228500640757492</v>
      </c>
      <c r="I42" s="2">
        <f t="shared" si="15"/>
        <v>1</v>
      </c>
      <c r="J42" s="1">
        <f t="shared" si="14"/>
        <v>10</v>
      </c>
      <c r="K42" s="2">
        <f t="shared" si="16"/>
        <v>0.40741477882276955</v>
      </c>
      <c r="L42">
        <f t="shared" si="10"/>
        <v>4.0741477882276955</v>
      </c>
      <c r="M42">
        <f t="shared" si="17"/>
        <v>6.9961745188613422</v>
      </c>
      <c r="N42">
        <f t="shared" si="18"/>
        <v>30.922441839845966</v>
      </c>
      <c r="O42">
        <f t="shared" si="19"/>
        <v>732.96668624156405</v>
      </c>
      <c r="P42">
        <f t="shared" si="20"/>
        <v>29.784611459686367</v>
      </c>
      <c r="Q42">
        <f t="shared" si="12"/>
        <v>796.16094375993885</v>
      </c>
      <c r="R42">
        <f t="shared" si="13"/>
        <v>201.31303215671988</v>
      </c>
      <c r="S42">
        <f t="shared" si="11"/>
        <v>1.7172117661212198</v>
      </c>
      <c r="T42">
        <f t="shared" si="21"/>
        <v>0.48055652806504651</v>
      </c>
    </row>
    <row r="43" spans="1:20">
      <c r="A43" s="3">
        <f>2^30</f>
        <v>1073741824</v>
      </c>
      <c r="B43" t="s">
        <v>36</v>
      </c>
      <c r="E43">
        <v>40</v>
      </c>
      <c r="F43">
        <f t="shared" si="22"/>
        <v>37.66300174461896</v>
      </c>
      <c r="G43">
        <f t="shared" si="23"/>
        <v>732.18304862872822</v>
      </c>
      <c r="H43">
        <f t="shared" si="24"/>
        <v>23.827689167749096</v>
      </c>
      <c r="I43" s="2">
        <f t="shared" si="15"/>
        <v>1</v>
      </c>
      <c r="J43" s="1">
        <f t="shared" si="14"/>
        <v>10</v>
      </c>
      <c r="K43" s="2">
        <f t="shared" si="16"/>
        <v>0.40619226778670764</v>
      </c>
      <c r="L43">
        <f t="shared" si="10"/>
        <v>4.0619226778670763</v>
      </c>
      <c r="M43">
        <f t="shared" si="17"/>
        <v>6.92246826293142</v>
      </c>
      <c r="N43">
        <f t="shared" si="18"/>
        <v>30.698451991368767</v>
      </c>
      <c r="O43">
        <f t="shared" si="19"/>
        <v>731.18074481735187</v>
      </c>
      <c r="P43">
        <f t="shared" si="20"/>
        <v>29.325464381531436</v>
      </c>
      <c r="Q43">
        <f t="shared" si="12"/>
        <v>793.67373954109632</v>
      </c>
      <c r="R43">
        <f t="shared" si="13"/>
        <v>205.38717994494758</v>
      </c>
      <c r="S43">
        <f t="shared" si="11"/>
        <v>1.7042343766539696</v>
      </c>
      <c r="T43">
        <f t="shared" si="21"/>
        <v>0.47190033539935272</v>
      </c>
    </row>
    <row r="44" spans="1:20">
      <c r="B44" t="s">
        <v>37</v>
      </c>
      <c r="E44">
        <v>41</v>
      </c>
      <c r="F44">
        <f t="shared" si="22"/>
        <v>37.385152220372866</v>
      </c>
      <c r="G44">
        <f t="shared" si="23"/>
        <v>730.35913746465417</v>
      </c>
      <c r="H44">
        <f t="shared" si="24"/>
        <v>23.460371505225151</v>
      </c>
      <c r="I44" s="2">
        <f t="shared" si="15"/>
        <v>1</v>
      </c>
      <c r="J44" s="1">
        <f t="shared" si="14"/>
        <v>10</v>
      </c>
      <c r="K44" s="2">
        <f t="shared" si="16"/>
        <v>0.40505347978982803</v>
      </c>
      <c r="L44">
        <f t="shared" si="10"/>
        <v>4.0505347978982806</v>
      </c>
      <c r="M44">
        <f t="shared" si="17"/>
        <v>6.8540201622997508</v>
      </c>
      <c r="N44">
        <f t="shared" si="18"/>
        <v>30.489337222635783</v>
      </c>
      <c r="O44">
        <f t="shared" si="19"/>
        <v>729.35933045119566</v>
      </c>
      <c r="P44">
        <f t="shared" si="20"/>
        <v>28.903966029162078</v>
      </c>
      <c r="Q44">
        <f t="shared" si="12"/>
        <v>791.20466119025218</v>
      </c>
      <c r="R44">
        <f t="shared" si="13"/>
        <v>209.44910262281465</v>
      </c>
      <c r="S44">
        <f t="shared" si="11"/>
        <v>1.6921272138820107</v>
      </c>
      <c r="T44">
        <f t="shared" si="21"/>
        <v>0.46391496164493612</v>
      </c>
    </row>
    <row r="45" spans="1:20">
      <c r="E45">
        <v>42</v>
      </c>
      <c r="F45">
        <f t="shared" si="22"/>
        <v>37.125626015235504</v>
      </c>
      <c r="G45">
        <f t="shared" si="23"/>
        <v>728.50383486442831</v>
      </c>
      <c r="H45">
        <f t="shared" si="24"/>
        <v>23.123172823329664</v>
      </c>
      <c r="I45" s="2">
        <f t="shared" si="15"/>
        <v>1</v>
      </c>
      <c r="J45" s="1">
        <f t="shared" si="14"/>
        <v>10</v>
      </c>
      <c r="K45" s="2">
        <f t="shared" si="16"/>
        <v>0.40399071332374348</v>
      </c>
      <c r="L45">
        <f t="shared" si="10"/>
        <v>4.0399071332374348</v>
      </c>
      <c r="M45">
        <f t="shared" si="17"/>
        <v>6.7903244447708317</v>
      </c>
      <c r="N45">
        <f t="shared" si="18"/>
        <v>30.293774812312769</v>
      </c>
      <c r="O45">
        <f t="shared" si="19"/>
        <v>727.50656762141512</v>
      </c>
      <c r="P45">
        <f t="shared" si="20"/>
        <v>28.516342128746896</v>
      </c>
      <c r="Q45">
        <f t="shared" si="12"/>
        <v>788.75263370299353</v>
      </c>
      <c r="R45">
        <f t="shared" si="13"/>
        <v>213.49963742071293</v>
      </c>
      <c r="S45">
        <f t="shared" si="11"/>
        <v>1.6808120139458038</v>
      </c>
      <c r="T45">
        <f t="shared" si="21"/>
        <v>0.45653035621442734</v>
      </c>
    </row>
    <row r="46" spans="1:20">
      <c r="E46">
        <v>43</v>
      </c>
      <c r="F46">
        <f t="shared" si="22"/>
        <v>36.882756452052917</v>
      </c>
      <c r="G46">
        <f t="shared" si="23"/>
        <v>726.6208544074243</v>
      </c>
      <c r="H46">
        <f t="shared" si="24"/>
        <v>22.813073702997517</v>
      </c>
      <c r="I46" s="2">
        <f t="shared" si="15"/>
        <v>1</v>
      </c>
      <c r="J46" s="1">
        <f t="shared" si="14"/>
        <v>10</v>
      </c>
      <c r="K46" s="2">
        <f t="shared" si="16"/>
        <v>0.40299697123507333</v>
      </c>
      <c r="L46">
        <f t="shared" si="10"/>
        <v>4.0299697123507334</v>
      </c>
      <c r="M46">
        <f t="shared" si="17"/>
        <v>6.7309254408522978</v>
      </c>
      <c r="N46">
        <f t="shared" si="18"/>
        <v>30.110555410517016</v>
      </c>
      <c r="O46">
        <f t="shared" si="19"/>
        <v>725.62616482377155</v>
      </c>
      <c r="P46">
        <f t="shared" si="20"/>
        <v>28.159213358007616</v>
      </c>
      <c r="Q46">
        <f t="shared" si="12"/>
        <v>786.31668456247473</v>
      </c>
      <c r="R46">
        <f t="shared" si="13"/>
        <v>217.53954455395035</v>
      </c>
      <c r="S46">
        <f t="shared" si="11"/>
        <v>1.6702173766278909</v>
      </c>
      <c r="T46">
        <f t="shared" si="21"/>
        <v>0.44968434528393031</v>
      </c>
    </row>
    <row r="47" spans="1:20">
      <c r="E47">
        <v>44</v>
      </c>
      <c r="F47">
        <f t="shared" si="22"/>
        <v>36.655026509101312</v>
      </c>
      <c r="G47">
        <f t="shared" si="23"/>
        <v>724.71353639678887</v>
      </c>
      <c r="H47">
        <f t="shared" si="24"/>
        <v>22.527370686406094</v>
      </c>
      <c r="I47" s="2">
        <f t="shared" si="15"/>
        <v>1</v>
      </c>
      <c r="J47" s="1">
        <f t="shared" si="14"/>
        <v>10</v>
      </c>
      <c r="K47" s="2">
        <f t="shared" si="16"/>
        <v>0.40206589815648419</v>
      </c>
      <c r="L47">
        <f t="shared" si="10"/>
        <v>4.0206589815648419</v>
      </c>
      <c r="M47">
        <f t="shared" si="17"/>
        <v>6.6754124652936202</v>
      </c>
      <c r="N47">
        <f t="shared" si="18"/>
        <v>29.938574195267115</v>
      </c>
      <c r="O47">
        <f t="shared" si="19"/>
        <v>723.72145778878644</v>
      </c>
      <c r="P47">
        <f t="shared" si="20"/>
        <v>27.829551861510595</v>
      </c>
      <c r="Q47">
        <f t="shared" si="12"/>
        <v>783.89593359229627</v>
      </c>
      <c r="R47">
        <f t="shared" si="13"/>
        <v>221.56951426630107</v>
      </c>
      <c r="S47">
        <f t="shared" si="11"/>
        <v>1.6602782021308227</v>
      </c>
      <c r="T47">
        <f t="shared" si="21"/>
        <v>0.44332167225437502</v>
      </c>
    </row>
    <row r="48" spans="1:20">
      <c r="E48">
        <v>45</v>
      </c>
      <c r="F48">
        <f t="shared" si="22"/>
        <v>36.441055937560016</v>
      </c>
      <c r="G48">
        <f t="shared" si="23"/>
        <v>722.78488641879562</v>
      </c>
      <c r="H48">
        <f t="shared" si="24"/>
        <v>22.263641489208478</v>
      </c>
      <c r="I48" s="2">
        <f t="shared" si="15"/>
        <v>1</v>
      </c>
      <c r="J48" s="1">
        <f t="shared" si="14"/>
        <v>10</v>
      </c>
      <c r="K48" s="2">
        <f t="shared" si="16"/>
        <v>0.40119172318425234</v>
      </c>
      <c r="L48">
        <f t="shared" si="10"/>
        <v>4.0119172318425234</v>
      </c>
      <c r="M48">
        <f t="shared" si="17"/>
        <v>6.6234152481429387</v>
      </c>
      <c r="N48">
        <f t="shared" si="18"/>
        <v>29.776822570279755</v>
      </c>
      <c r="O48">
        <f t="shared" si="19"/>
        <v>721.7954479883108</v>
      </c>
      <c r="P48">
        <f t="shared" si="20"/>
        <v>27.524642860370946</v>
      </c>
      <c r="Q48">
        <f t="shared" si="12"/>
        <v>781.48958384556408</v>
      </c>
      <c r="R48">
        <f t="shared" si="13"/>
        <v>225.59017324786592</v>
      </c>
      <c r="S48">
        <f t="shared" si="11"/>
        <v>1.6509351677479778</v>
      </c>
      <c r="T48">
        <f t="shared" si="21"/>
        <v>0.43739316655029509</v>
      </c>
    </row>
    <row r="49" spans="5:20">
      <c r="E49">
        <v>46</v>
      </c>
      <c r="F49">
        <f t="shared" si="22"/>
        <v>36.239589399510777</v>
      </c>
      <c r="G49">
        <f t="shared" si="23"/>
        <v>720.83760973115398</v>
      </c>
      <c r="H49">
        <f t="shared" si="24"/>
        <v>22.019714288296758</v>
      </c>
      <c r="I49" s="2">
        <f t="shared" si="15"/>
        <v>1</v>
      </c>
      <c r="J49" s="1">
        <f t="shared" si="14"/>
        <v>10</v>
      </c>
      <c r="K49" s="2">
        <f t="shared" si="16"/>
        <v>0.40036920741199516</v>
      </c>
      <c r="L49">
        <f t="shared" si="10"/>
        <v>4.003692074119952</v>
      </c>
      <c r="M49">
        <f t="shared" si="17"/>
        <v>6.574599851722069</v>
      </c>
      <c r="N49">
        <f t="shared" si="18"/>
        <v>29.624380396642863</v>
      </c>
      <c r="O49">
        <f t="shared" si="19"/>
        <v>719.85083697675861</v>
      </c>
      <c r="P49">
        <f t="shared" si="20"/>
        <v>27.242050720110107</v>
      </c>
      <c r="Q49">
        <f t="shared" si="12"/>
        <v>779.09691341896155</v>
      </c>
      <c r="R49">
        <f t="shared" si="13"/>
        <v>229.60209047970844</v>
      </c>
      <c r="S49">
        <f t="shared" si="11"/>
        <v>1.6421342425958734</v>
      </c>
      <c r="T49">
        <f t="shared" si="21"/>
        <v>0.43185502191514247</v>
      </c>
    </row>
    <row r="50" spans="5:20">
      <c r="E50">
        <v>47</v>
      </c>
      <c r="F50">
        <f t="shared" si="22"/>
        <v>36.049485558417132</v>
      </c>
      <c r="G50">
        <f t="shared" si="23"/>
        <v>718.87414195900635</v>
      </c>
      <c r="H50">
        <f t="shared" si="24"/>
        <v>21.793640576088087</v>
      </c>
      <c r="I50" s="2">
        <f t="shared" si="15"/>
        <v>1</v>
      </c>
      <c r="J50" s="1">
        <f t="shared" si="14"/>
        <v>10</v>
      </c>
      <c r="K50" s="2">
        <f t="shared" si="16"/>
        <v>0.39959359595155525</v>
      </c>
      <c r="L50">
        <f t="shared" si="10"/>
        <v>3.9959359595155526</v>
      </c>
      <c r="M50">
        <f t="shared" si="17"/>
        <v>6.5286650180416794</v>
      </c>
      <c r="N50">
        <f t="shared" si="18"/>
        <v>29.480408745813982</v>
      </c>
      <c r="O50">
        <f t="shared" si="19"/>
        <v>717.89005704508361</v>
      </c>
      <c r="P50">
        <f t="shared" si="20"/>
        <v>26.979588924034584</v>
      </c>
      <c r="Q50">
        <f t="shared" si="12"/>
        <v>776.71726809351162</v>
      </c>
      <c r="R50">
        <f t="shared" si="13"/>
        <v>233.60578255382839</v>
      </c>
      <c r="S50">
        <f t="shared" si="11"/>
        <v>1.633826238504879</v>
      </c>
      <c r="T50">
        <f t="shared" si="21"/>
        <v>0.42666816835541704</v>
      </c>
    </row>
    <row r="51" spans="5:20">
      <c r="E51">
        <v>48</v>
      </c>
      <c r="F51">
        <f t="shared" si="22"/>
        <v>35.869707056992027</v>
      </c>
      <c r="G51">
        <f t="shared" si="23"/>
        <v>716.89667651871252</v>
      </c>
      <c r="H51">
        <f t="shared" si="24"/>
        <v>21.583671139227668</v>
      </c>
      <c r="I51" s="2">
        <f t="shared" si="15"/>
        <v>1</v>
      </c>
      <c r="J51" s="1">
        <f t="shared" si="14"/>
        <v>10</v>
      </c>
      <c r="K51" s="2">
        <f t="shared" si="16"/>
        <v>0.39886057409344089</v>
      </c>
      <c r="L51">
        <f t="shared" si="10"/>
        <v>3.9886057409344087</v>
      </c>
      <c r="M51">
        <f t="shared" si="17"/>
        <v>6.485338898148898</v>
      </c>
      <c r="N51">
        <f t="shared" si="18"/>
        <v>29.344143157382561</v>
      </c>
      <c r="O51">
        <f t="shared" si="19"/>
        <v>715.91529860702292</v>
      </c>
      <c r="P51">
        <f t="shared" si="20"/>
        <v>26.73529347188218</v>
      </c>
      <c r="Q51">
        <f t="shared" si="12"/>
        <v>774.3500547149323</v>
      </c>
      <c r="R51">
        <f t="shared" si="13"/>
        <v>237.60171851334394</v>
      </c>
      <c r="S51">
        <f t="shared" si="11"/>
        <v>1.6259663951217151</v>
      </c>
      <c r="T51">
        <f t="shared" si="21"/>
        <v>0.42179772437463198</v>
      </c>
    </row>
    <row r="52" spans="5:20">
      <c r="E52">
        <v>49</v>
      </c>
      <c r="F52">
        <f t="shared" si="22"/>
        <v>35.699311320302002</v>
      </c>
      <c r="G52">
        <f t="shared" si="23"/>
        <v>714.90718913848002</v>
      </c>
      <c r="H52">
        <f t="shared" si="24"/>
        <v>21.388234777505744</v>
      </c>
      <c r="I52" s="2">
        <f t="shared" si="15"/>
        <v>1</v>
      </c>
      <c r="J52" s="1">
        <f t="shared" si="14"/>
        <v>10</v>
      </c>
      <c r="K52" s="2">
        <f t="shared" si="16"/>
        <v>0.39816622728046058</v>
      </c>
      <c r="L52">
        <f t="shared" si="10"/>
        <v>3.9816622728046056</v>
      </c>
      <c r="M52">
        <f t="shared" si="17"/>
        <v>6.4443761208962664</v>
      </c>
      <c r="N52">
        <f t="shared" si="18"/>
        <v>29.214887381982415</v>
      </c>
      <c r="O52">
        <f t="shared" si="19"/>
        <v>713.92853468615976</v>
      </c>
      <c r="P52">
        <f t="shared" si="20"/>
        <v>26.507399286096501</v>
      </c>
      <c r="Q52">
        <f t="shared" si="12"/>
        <v>771.99473523628774</v>
      </c>
      <c r="R52">
        <f t="shared" si="13"/>
        <v>241.59032425427836</v>
      </c>
      <c r="S52">
        <f t="shared" si="11"/>
        <v>1.6185139972599869</v>
      </c>
      <c r="T52">
        <f t="shared" si="21"/>
        <v>0.41721251821114497</v>
      </c>
    </row>
    <row r="53" spans="5:20">
      <c r="E53">
        <v>50</v>
      </c>
      <c r="F53">
        <f t="shared" si="22"/>
        <v>35.537442124910896</v>
      </c>
      <c r="G53">
        <f t="shared" si="23"/>
        <v>712.90745980045062</v>
      </c>
      <c r="H53">
        <f t="shared" si="24"/>
        <v>21.205919428877202</v>
      </c>
      <c r="I53" s="2">
        <f t="shared" si="15"/>
        <v>1</v>
      </c>
      <c r="J53" s="1">
        <f t="shared" si="14"/>
        <v>10</v>
      </c>
      <c r="K53" s="2">
        <f t="shared" si="16"/>
        <v>0.39750700458904314</v>
      </c>
      <c r="L53">
        <f t="shared" si="10"/>
        <v>3.9750700458904316</v>
      </c>
      <c r="M53">
        <f t="shared" si="17"/>
        <v>6.4055551637932879</v>
      </c>
      <c r="N53">
        <f t="shared" si="18"/>
        <v>29.092007587525991</v>
      </c>
      <c r="O53">
        <f t="shared" si="19"/>
        <v>711.93154282797366</v>
      </c>
      <c r="P53">
        <f t="shared" si="20"/>
        <v>26.294319262245487</v>
      </c>
      <c r="Q53">
        <f t="shared" si="12"/>
        <v>769.6508213542387</v>
      </c>
      <c r="R53">
        <f t="shared" si="13"/>
        <v>245.57198652708297</v>
      </c>
      <c r="S53">
        <f t="shared" si="11"/>
        <v>1.611432022541484</v>
      </c>
      <c r="T53">
        <f t="shared" si="21"/>
        <v>0.41288466852369859</v>
      </c>
    </row>
    <row r="54" spans="5:20">
      <c r="E54">
        <v>51</v>
      </c>
      <c r="F54">
        <f t="shared" si="22"/>
        <v>35.383321877841958</v>
      </c>
      <c r="G54">
        <f t="shared" si="23"/>
        <v>710.89909239010683</v>
      </c>
      <c r="H54">
        <f t="shared" si="24"/>
        <v>21.035455409796391</v>
      </c>
      <c r="I54" s="2">
        <f t="shared" si="15"/>
        <v>1</v>
      </c>
      <c r="J54" s="1">
        <f t="shared" si="14"/>
        <v>10</v>
      </c>
      <c r="K54" s="2">
        <f t="shared" si="16"/>
        <v>0.39687968543302671</v>
      </c>
      <c r="L54">
        <f t="shared" si="10"/>
        <v>3.9687968543302672</v>
      </c>
      <c r="M54">
        <f t="shared" si="17"/>
        <v>6.3686759930744428</v>
      </c>
      <c r="N54">
        <f t="shared" si="18"/>
        <v>28.974927005437401</v>
      </c>
      <c r="O54">
        <f t="shared" si="19"/>
        <v>709.92592472234787</v>
      </c>
      <c r="P54">
        <f t="shared" si="20"/>
        <v>26.094625646937864</v>
      </c>
      <c r="Q54">
        <f t="shared" si="12"/>
        <v>767.31786967774519</v>
      </c>
      <c r="R54">
        <f t="shared" si="13"/>
        <v>249.54705657297339</v>
      </c>
      <c r="S54">
        <f t="shared" si="11"/>
        <v>1.6046868173980031</v>
      </c>
      <c r="T54">
        <f t="shared" si="21"/>
        <v>0.40878921641462773</v>
      </c>
    </row>
    <row r="55" spans="5:20">
      <c r="E55">
        <v>52</v>
      </c>
      <c r="F55">
        <f t="shared" si="22"/>
        <v>35.236244552126756</v>
      </c>
      <c r="G55">
        <f t="shared" si="23"/>
        <v>708.88353230504606</v>
      </c>
      <c r="H55">
        <f t="shared" si="24"/>
        <v>20.875700517550293</v>
      </c>
      <c r="I55" s="2">
        <f t="shared" si="15"/>
        <v>1</v>
      </c>
      <c r="J55" s="1">
        <f t="shared" si="14"/>
        <v>10</v>
      </c>
      <c r="K55" s="2">
        <f t="shared" si="16"/>
        <v>0.39628134922431729</v>
      </c>
      <c r="L55">
        <f t="shared" si="10"/>
        <v>3.962813492243173</v>
      </c>
      <c r="M55">
        <f t="shared" si="17"/>
        <v>6.3335579439948253</v>
      </c>
      <c r="N55">
        <f t="shared" si="18"/>
        <v>28.863120992674698</v>
      </c>
      <c r="O55">
        <f t="shared" si="19"/>
        <v>707.91312378823864</v>
      </c>
      <c r="P55">
        <f t="shared" si="20"/>
        <v>25.907033467107954</v>
      </c>
      <c r="Q55">
        <f t="shared" si="12"/>
        <v>764.99547737472312</v>
      </c>
      <c r="R55">
        <f t="shared" si="13"/>
        <v>253.51585342730365</v>
      </c>
      <c r="S55">
        <f t="shared" si="11"/>
        <v>1.5982477995475075</v>
      </c>
      <c r="T55">
        <f t="shared" si="21"/>
        <v>0.4049038018918546</v>
      </c>
    </row>
    <row r="56" spans="5:20">
      <c r="E56">
        <v>53</v>
      </c>
      <c r="F56">
        <f t="shared" si="22"/>
        <v>35.095569228696327</v>
      </c>
      <c r="G56">
        <f t="shared" si="23"/>
        <v>706.86208224563859</v>
      </c>
      <c r="H56">
        <f t="shared" si="24"/>
        <v>20.725626773686365</v>
      </c>
      <c r="I56" s="2">
        <f t="shared" si="15"/>
        <v>1</v>
      </c>
      <c r="J56" s="1">
        <f t="shared" si="14"/>
        <v>10</v>
      </c>
      <c r="K56" s="2">
        <f t="shared" si="16"/>
        <v>0.39570934774365391</v>
      </c>
      <c r="L56">
        <f t="shared" si="10"/>
        <v>3.9570934774365392</v>
      </c>
      <c r="M56">
        <f t="shared" si="17"/>
        <v>6.3000378157347345</v>
      </c>
      <c r="N56">
        <f t="shared" si="18"/>
        <v>28.75611248494916</v>
      </c>
      <c r="O56">
        <f t="shared" si="19"/>
        <v>705.89444094271687</v>
      </c>
      <c r="P56">
        <f t="shared" si="20"/>
        <v>25.730385769600812</v>
      </c>
      <c r="Q56">
        <f t="shared" si="12"/>
        <v>762.68327824802134</v>
      </c>
      <c r="R56">
        <f t="shared" si="13"/>
        <v>257.47866691954681</v>
      </c>
      <c r="S56">
        <f t="shared" si="11"/>
        <v>1.5920871851164828</v>
      </c>
      <c r="T56">
        <f t="shared" si="21"/>
        <v>0.40120837888722033</v>
      </c>
    </row>
    <row r="57" spans="5:20">
      <c r="E57">
        <v>54</v>
      </c>
      <c r="F57">
        <f t="shared" si="22"/>
        <v>34.960714197335506</v>
      </c>
      <c r="G57">
        <f t="shared" si="23"/>
        <v>704.83591638425082</v>
      </c>
      <c r="H57">
        <f t="shared" si="24"/>
        <v>20.584308615680651</v>
      </c>
      <c r="I57" s="2">
        <f t="shared" si="15"/>
        <v>1</v>
      </c>
      <c r="J57" s="1">
        <f t="shared" si="14"/>
        <v>10</v>
      </c>
      <c r="K57" s="2">
        <f t="shared" si="16"/>
        <v>0.39516127999271106</v>
      </c>
      <c r="L57">
        <f t="shared" si="10"/>
        <v>3.9516127999271107</v>
      </c>
      <c r="M57">
        <f t="shared" si="17"/>
        <v>6.2679681582310316</v>
      </c>
      <c r="N57">
        <f t="shared" si="18"/>
        <v>28.653467816578413</v>
      </c>
      <c r="O57">
        <f t="shared" si="19"/>
        <v>703.8710487507949</v>
      </c>
      <c r="P57">
        <f t="shared" si="20"/>
        <v>25.563640460346303</v>
      </c>
      <c r="Q57">
        <f t="shared" si="12"/>
        <v>760.38093919726703</v>
      </c>
      <c r="R57">
        <f t="shared" si="13"/>
        <v>261.43576039698337</v>
      </c>
      <c r="S57">
        <f t="shared" si="11"/>
        <v>1.586179738649153</v>
      </c>
      <c r="T57">
        <f t="shared" si="21"/>
        <v>0.39768496380336443</v>
      </c>
    </row>
    <row r="58" spans="5:20">
      <c r="E58">
        <v>55</v>
      </c>
      <c r="F58">
        <f t="shared" si="22"/>
        <v>34.831151572344147</v>
      </c>
      <c r="G58">
        <f t="shared" si="23"/>
        <v>702.80609308709847</v>
      </c>
      <c r="H58">
        <f t="shared" si="24"/>
        <v>20.450912368277045</v>
      </c>
      <c r="I58" s="2">
        <f t="shared" si="15"/>
        <v>1</v>
      </c>
      <c r="J58" s="1">
        <f t="shared" si="14"/>
        <v>10</v>
      </c>
      <c r="K58" s="2">
        <f t="shared" si="16"/>
        <v>0.39463496931586772</v>
      </c>
      <c r="L58">
        <f t="shared" si="10"/>
        <v>3.9463496931586772</v>
      </c>
      <c r="M58">
        <f t="shared" si="17"/>
        <v>6.2372157308182672</v>
      </c>
      <c r="N58">
        <f t="shared" si="18"/>
        <v>28.554792882767288</v>
      </c>
      <c r="O58">
        <f t="shared" si="19"/>
        <v>701.84400412986429</v>
      </c>
      <c r="P58">
        <f t="shared" si="20"/>
        <v>25.4058585587122</v>
      </c>
      <c r="Q58">
        <f t="shared" si="12"/>
        <v>758.08815702771972</v>
      </c>
      <c r="R58">
        <f t="shared" si="13"/>
        <v>265.38737319691046</v>
      </c>
      <c r="S58">
        <f t="shared" si="11"/>
        <v>1.5805025443211471</v>
      </c>
      <c r="T58">
        <f t="shared" si="21"/>
        <v>0.3943174132815262</v>
      </c>
    </row>
    <row r="59" spans="5:20">
      <c r="E59">
        <v>56</v>
      </c>
      <c r="F59">
        <f t="shared" si="22"/>
        <v>34.706402381409539</v>
      </c>
      <c r="G59">
        <f t="shared" si="23"/>
        <v>700.7735663429645</v>
      </c>
      <c r="H59">
        <f t="shared" si="24"/>
        <v>20.324686846969762</v>
      </c>
      <c r="I59" s="2">
        <f t="shared" si="15"/>
        <v>1</v>
      </c>
      <c r="J59" s="1">
        <f t="shared" si="14"/>
        <v>10</v>
      </c>
      <c r="K59" s="2">
        <f t="shared" si="16"/>
        <v>0.39412844259615532</v>
      </c>
      <c r="L59">
        <f t="shared" si="10"/>
        <v>3.9412844259615532</v>
      </c>
      <c r="M59">
        <f t="shared" si="17"/>
        <v>6.2076601148088537</v>
      </c>
      <c r="N59">
        <f t="shared" si="18"/>
        <v>28.459729620723749</v>
      </c>
      <c r="O59">
        <f t="shared" si="19"/>
        <v>699.81425976276864</v>
      </c>
      <c r="P59">
        <f t="shared" si="20"/>
        <v>25.256193705433379</v>
      </c>
      <c r="Q59">
        <f t="shared" si="12"/>
        <v>755.8046555713438</v>
      </c>
      <c r="R59">
        <f t="shared" si="13"/>
        <v>269.33372289006911</v>
      </c>
      <c r="S59">
        <f t="shared" si="11"/>
        <v>1.5750347967577534</v>
      </c>
      <c r="T59">
        <f t="shared" si="21"/>
        <v>0.39109122749076691</v>
      </c>
    </row>
    <row r="60" spans="5:20">
      <c r="E60">
        <v>57</v>
      </c>
      <c r="F60">
        <f t="shared" si="22"/>
        <v>34.586032088974939</v>
      </c>
      <c r="G60">
        <f t="shared" si="23"/>
        <v>698.73919603560421</v>
      </c>
      <c r="H60">
        <f t="shared" si="24"/>
        <v>20.204954964346705</v>
      </c>
      <c r="I60" s="2">
        <f t="shared" si="15"/>
        <v>1</v>
      </c>
      <c r="J60" s="1">
        <f t="shared" si="14"/>
        <v>10</v>
      </c>
      <c r="K60" s="2">
        <f t="shared" si="16"/>
        <v>0.39363991134514753</v>
      </c>
      <c r="L60">
        <f t="shared" si="10"/>
        <v>3.9363991134514755</v>
      </c>
      <c r="M60">
        <f t="shared" si="17"/>
        <v>6.1791924641129912</v>
      </c>
      <c r="N60">
        <f t="shared" si="18"/>
        <v>28.367952786825366</v>
      </c>
      <c r="O60">
        <f t="shared" si="19"/>
        <v>697.7826743561468</v>
      </c>
      <c r="P60">
        <f t="shared" si="20"/>
        <v>25.113882782309634</v>
      </c>
      <c r="Q60">
        <f t="shared" si="12"/>
        <v>753.53018308892581</v>
      </c>
      <c r="R60">
        <f t="shared" si="13"/>
        <v>273.27500731603067</v>
      </c>
      <c r="S60">
        <f t="shared" si="11"/>
        <v>1.5697576099429134</v>
      </c>
      <c r="T60">
        <f t="shared" si="21"/>
        <v>0.38799337575373083</v>
      </c>
    </row>
    <row r="61" spans="5:20">
      <c r="E61">
        <v>58</v>
      </c>
      <c r="F61">
        <f t="shared" si="22"/>
        <v>34.46964651807501</v>
      </c>
      <c r="G61">
        <f t="shared" si="23"/>
        <v>696.70375718135904</v>
      </c>
      <c r="H61">
        <f t="shared" si="24"/>
        <v>20.09110622584771</v>
      </c>
      <c r="I61" s="2">
        <f t="shared" si="15"/>
        <v>1</v>
      </c>
      <c r="J61" s="1">
        <f t="shared" si="14"/>
        <v>10</v>
      </c>
      <c r="K61" s="2">
        <f t="shared" si="16"/>
        <v>0.39316775452087865</v>
      </c>
      <c r="L61">
        <f t="shared" si="10"/>
        <v>3.9316775452087867</v>
      </c>
      <c r="M61">
        <f t="shared" si="17"/>
        <v>6.1517143797335505</v>
      </c>
      <c r="N61">
        <f t="shared" si="18"/>
        <v>28.279167008001831</v>
      </c>
      <c r="O61">
        <f t="shared" si="19"/>
        <v>695.75002186540087</v>
      </c>
      <c r="P61">
        <f t="shared" si="20"/>
        <v>24.978237519065168</v>
      </c>
      <c r="Q61">
        <f t="shared" si="12"/>
        <v>751.2645099252818</v>
      </c>
      <c r="R61">
        <f t="shared" si="13"/>
        <v>277.21140642948217</v>
      </c>
      <c r="S61">
        <f t="shared" si="11"/>
        <v>1.5646538427929169</v>
      </c>
      <c r="T61">
        <f t="shared" si="21"/>
        <v>0.38501214176058179</v>
      </c>
    </row>
    <row r="62" spans="5:20">
      <c r="E62">
        <v>59</v>
      </c>
      <c r="F62">
        <f t="shared" si="22"/>
        <v>34.356888137187241</v>
      </c>
      <c r="G62">
        <f t="shared" si="23"/>
        <v>694.66794824002841</v>
      </c>
      <c r="H62">
        <f t="shared" si="24"/>
        <v>19.982590015252136</v>
      </c>
      <c r="I62" s="2">
        <f t="shared" si="15"/>
        <v>1</v>
      </c>
      <c r="J62" s="1">
        <f t="shared" si="14"/>
        <v>10</v>
      </c>
      <c r="K62" s="2">
        <f t="shared" si="16"/>
        <v>0.39271050292128445</v>
      </c>
      <c r="L62">
        <f t="shared" si="10"/>
        <v>3.9271050292128447</v>
      </c>
      <c r="M62">
        <f t="shared" si="17"/>
        <v>6.1251368954998773</v>
      </c>
      <c r="N62">
        <f t="shared" si="18"/>
        <v>28.193104086547169</v>
      </c>
      <c r="O62">
        <f t="shared" si="19"/>
        <v>693.716999794191</v>
      </c>
      <c r="P62">
        <f t="shared" si="20"/>
        <v>24.84863697772564</v>
      </c>
      <c r="Q62">
        <f t="shared" si="12"/>
        <v>749.00742639246789</v>
      </c>
      <c r="R62">
        <f t="shared" si="13"/>
        <v>281.14308397469097</v>
      </c>
      <c r="S62">
        <f t="shared" si="11"/>
        <v>1.5597079400567011</v>
      </c>
      <c r="T62">
        <f t="shared" si="21"/>
        <v>0.38213698599381635</v>
      </c>
    </row>
    <row r="63" spans="5:20">
      <c r="E63">
        <v>60</v>
      </c>
      <c r="F63">
        <f t="shared" si="22"/>
        <v>34.247432681110809</v>
      </c>
      <c r="G63">
        <f t="shared" si="23"/>
        <v>692.63239859517239</v>
      </c>
      <c r="H63">
        <f t="shared" si="24"/>
        <v>19.878909582180512</v>
      </c>
      <c r="I63" s="2">
        <f t="shared" si="15"/>
        <v>1</v>
      </c>
      <c r="J63" s="1">
        <f t="shared" si="14"/>
        <v>10</v>
      </c>
      <c r="K63" s="2">
        <f t="shared" si="16"/>
        <v>0.39226682501317406</v>
      </c>
      <c r="L63">
        <f t="shared" si="10"/>
        <v>3.9226682501317405</v>
      </c>
      <c r="M63">
        <f t="shared" si="17"/>
        <v>6.0993795637553738</v>
      </c>
      <c r="N63">
        <f t="shared" si="18"/>
        <v>28.109520538685128</v>
      </c>
      <c r="O63">
        <f t="shared" si="19"/>
        <v>691.68423666449826</v>
      </c>
      <c r="P63">
        <f t="shared" si="20"/>
        <v>24.724520817901873</v>
      </c>
      <c r="Q63">
        <f t="shared" si="12"/>
        <v>746.75874085846374</v>
      </c>
      <c r="R63">
        <f t="shared" si="13"/>
        <v>285.07018900390381</v>
      </c>
      <c r="S63">
        <f t="shared" si="11"/>
        <v>1.5549057872917318</v>
      </c>
      <c r="T63">
        <f t="shared" si="21"/>
        <v>0.37935842330288599</v>
      </c>
    </row>
    <row r="64" spans="5:20">
      <c r="E64">
        <v>61</v>
      </c>
      <c r="F64">
        <f t="shared" si="22"/>
        <v>34.140986077223097</v>
      </c>
      <c r="G64">
        <f t="shared" si="23"/>
        <v>690.59767528954069</v>
      </c>
      <c r="H64">
        <f t="shared" si="24"/>
        <v>19.779616654321501</v>
      </c>
      <c r="I64" s="2">
        <f t="shared" si="15"/>
        <v>1</v>
      </c>
      <c r="J64" s="1">
        <f t="shared" si="14"/>
        <v>10</v>
      </c>
      <c r="K64" s="2">
        <f t="shared" si="16"/>
        <v>0.39183551406838318</v>
      </c>
      <c r="L64">
        <f t="shared" si="10"/>
        <v>3.9183551406838317</v>
      </c>
      <c r="M64">
        <f t="shared" si="17"/>
        <v>6.0743696309086985</v>
      </c>
      <c r="N64">
        <f t="shared" si="18"/>
        <v>28.028195348353627</v>
      </c>
      <c r="O64">
        <f t="shared" si="19"/>
        <v>689.65229874283318</v>
      </c>
      <c r="P64">
        <f t="shared" si="20"/>
        <v>24.605383257736079</v>
      </c>
      <c r="Q64">
        <f t="shared" si="12"/>
        <v>744.51827802108528</v>
      </c>
      <c r="R64">
        <f t="shared" si="13"/>
        <v>288.99285725403553</v>
      </c>
      <c r="S64">
        <f t="shared" si="11"/>
        <v>1.5502345787494389</v>
      </c>
      <c r="T64">
        <f t="shared" si="21"/>
        <v>0.37666791383760523</v>
      </c>
    </row>
    <row r="65" spans="5:20">
      <c r="E65">
        <v>62</v>
      </c>
      <c r="F65">
        <f t="shared" si="22"/>
        <v>34.037281650676839</v>
      </c>
      <c r="G65">
        <f t="shared" si="23"/>
        <v>688.56428909205715</v>
      </c>
      <c r="H65">
        <f t="shared" si="24"/>
        <v>19.684306606188866</v>
      </c>
      <c r="I65" s="2">
        <f t="shared" si="15"/>
        <v>1</v>
      </c>
      <c r="J65" s="1">
        <f t="shared" si="14"/>
        <v>10</v>
      </c>
      <c r="K65" s="2">
        <f t="shared" si="16"/>
        <v>0.39141547648957975</v>
      </c>
      <c r="L65">
        <f t="shared" si="10"/>
        <v>3.9141547648957973</v>
      </c>
      <c r="M65">
        <f t="shared" si="17"/>
        <v>6.0500412938186416</v>
      </c>
      <c r="N65">
        <f t="shared" si="18"/>
        <v>27.948927918824946</v>
      </c>
      <c r="O65">
        <f t="shared" si="19"/>
        <v>687.62169609891532</v>
      </c>
      <c r="P65">
        <f t="shared" si="20"/>
        <v>24.490767655194738</v>
      </c>
      <c r="Q65">
        <f t="shared" si="12"/>
        <v>742.2858773489229</v>
      </c>
      <c r="R65">
        <f t="shared" si="13"/>
        <v>292.91121239471937</v>
      </c>
      <c r="S65">
        <f t="shared" si="11"/>
        <v>1.5456826970866355</v>
      </c>
      <c r="T65">
        <f t="shared" si="21"/>
        <v>0.37405776578060462</v>
      </c>
    </row>
    <row r="66" spans="5:20">
      <c r="E66">
        <v>63</v>
      </c>
      <c r="F66">
        <f t="shared" si="22"/>
        <v>33.936077584183749</v>
      </c>
      <c r="G66">
        <f t="shared" si="23"/>
        <v>686.53269996459551</v>
      </c>
      <c r="H66">
        <f t="shared" si="24"/>
        <v>19.592614124155791</v>
      </c>
      <c r="I66" s="2">
        <f t="shared" si="15"/>
        <v>1</v>
      </c>
      <c r="J66" s="1">
        <f t="shared" si="14"/>
        <v>10</v>
      </c>
      <c r="K66" s="2">
        <f t="shared" si="16"/>
        <v>0.39100572121820099</v>
      </c>
      <c r="L66">
        <f t="shared" si="10"/>
        <v>3.9100572121820099</v>
      </c>
      <c r="M66">
        <f t="shared" si="17"/>
        <v>6.0263350289235893</v>
      </c>
      <c r="N66">
        <f t="shared" si="18"/>
        <v>27.871536205918879</v>
      </c>
      <c r="O66">
        <f t="shared" si="19"/>
        <v>685.592888064965</v>
      </c>
      <c r="P66">
        <f t="shared" si="20"/>
        <v>24.380261643075404</v>
      </c>
      <c r="Q66">
        <f t="shared" si="12"/>
        <v>740.06139167293509</v>
      </c>
      <c r="R66">
        <f t="shared" si="13"/>
        <v>296.82536715961515</v>
      </c>
      <c r="S66">
        <f t="shared" si="11"/>
        <v>1.5412396038984271</v>
      </c>
      <c r="T66">
        <f t="shared" si="21"/>
        <v>0.3715210485174964</v>
      </c>
    </row>
    <row r="67" spans="5:20">
      <c r="E67">
        <v>64</v>
      </c>
      <c r="F67">
        <f t="shared" si="22"/>
        <v>33.837154609985802</v>
      </c>
      <c r="G67">
        <f t="shared" si="23"/>
        <v>684.50332198951321</v>
      </c>
      <c r="H67">
        <f t="shared" si="24"/>
        <v>19.504209314460326</v>
      </c>
      <c r="I67" s="2">
        <f t="shared" si="15"/>
        <v>1</v>
      </c>
      <c r="J67" s="1">
        <f t="shared" si="14"/>
        <v>10</v>
      </c>
      <c r="K67" s="2">
        <f t="shared" si="16"/>
        <v>0.39060535012626291</v>
      </c>
      <c r="L67">
        <f t="shared" si="10"/>
        <v>3.9060535012626292</v>
      </c>
      <c r="M67">
        <f t="shared" si="17"/>
        <v>6.0031969868638884</v>
      </c>
      <c r="N67">
        <f t="shared" si="18"/>
        <v>27.795855017682477</v>
      </c>
      <c r="O67">
        <f t="shared" si="19"/>
        <v>683.56628815649174</v>
      </c>
      <c r="P67">
        <f t="shared" si="20"/>
        <v>24.273492758700879</v>
      </c>
      <c r="Q67">
        <f t="shared" si="12"/>
        <v>737.84468591395932</v>
      </c>
      <c r="R67">
        <f t="shared" si="13"/>
        <v>300.73542437179714</v>
      </c>
      <c r="S67">
        <f t="shared" si="11"/>
        <v>1.536895740143692</v>
      </c>
      <c r="T67">
        <f t="shared" si="21"/>
        <v>0.36905151505418227</v>
      </c>
    </row>
    <row r="68" spans="5:20">
      <c r="E68">
        <v>65</v>
      </c>
      <c r="F68">
        <f t="shared" si="22"/>
        <v>33.740313913442797</v>
      </c>
      <c r="G68">
        <f t="shared" si="23"/>
        <v>682.47652781247166</v>
      </c>
      <c r="H68">
        <f t="shared" si="24"/>
        <v>19.418794206960705</v>
      </c>
      <c r="I68" s="2">
        <f t="shared" si="15"/>
        <v>1</v>
      </c>
      <c r="J68" s="1">
        <f t="shared" si="14"/>
        <v>10</v>
      </c>
      <c r="K68" s="2">
        <f t="shared" ref="K68:K99" si="25">1/(1+EXP(-1.7*(q*F68-cpuehalf)/sdcpue))</f>
        <v>0.39021354930232505</v>
      </c>
      <c r="L68">
        <f t="shared" si="10"/>
        <v>3.9021354930232506</v>
      </c>
      <c r="M68">
        <f t="shared" ref="M68:M99" si="26">F68*(1-EXP(-q*L68))</f>
        <v>5.9805784460908553</v>
      </c>
      <c r="N68">
        <f t="shared" ref="N68:N99" si="27">Surv*(F68-M68)</f>
        <v>27.721734466490425</v>
      </c>
      <c r="O68">
        <f t="shared" ref="O68:O99" si="28">G68*Surv</f>
        <v>681.54226850903308</v>
      </c>
      <c r="P68">
        <f t="shared" ref="P68:P99" si="29">(H68+M68*RelSurv)*Surv</f>
        <v>24.170124515946203</v>
      </c>
      <c r="Q68">
        <f t="shared" si="12"/>
        <v>735.63563593287518</v>
      </c>
      <c r="R68">
        <f t="shared" si="13"/>
        <v>304.64147787305978</v>
      </c>
      <c r="S68">
        <f t="shared" si="11"/>
        <v>1.5326424356057644</v>
      </c>
      <c r="T68">
        <f t="shared" ref="T68:T99" si="30">L68*(S68/cpuebase)^valpower</f>
        <v>0.36664353263792104</v>
      </c>
    </row>
    <row r="69" spans="5:20">
      <c r="E69">
        <v>66</v>
      </c>
      <c r="F69">
        <f t="shared" ref="F69:F100" si="31">N68-vtwo*N68+vone*O68+Recov*P68*PvulRecov</f>
        <v>33.645375229368867</v>
      </c>
      <c r="G69">
        <f t="shared" ref="G69:G100" si="32">O68-vone*O68+vtwo*N68+P68*Recov*(1-PvulRecov)</f>
        <v>680.4526526493438</v>
      </c>
      <c r="H69">
        <f t="shared" ref="H69:H100" si="33">P68*(1-Recov)</f>
        <v>19.336099612756964</v>
      </c>
      <c r="I69" s="2">
        <f t="shared" si="15"/>
        <v>1</v>
      </c>
      <c r="J69" s="1">
        <f t="shared" si="14"/>
        <v>10</v>
      </c>
      <c r="K69" s="2">
        <f t="shared" si="25"/>
        <v>0.38982958114975746</v>
      </c>
      <c r="L69">
        <f t="shared" ref="L69:L132" si="34">IF(I69&gt;0.1,J69,0)*K69</f>
        <v>3.8982958114975745</v>
      </c>
      <c r="M69">
        <f t="shared" si="26"/>
        <v>5.9584353196213078</v>
      </c>
      <c r="N69">
        <f t="shared" si="27"/>
        <v>27.649038560557813</v>
      </c>
      <c r="O69">
        <f t="shared" si="28"/>
        <v>679.52116387957653</v>
      </c>
      <c r="P69">
        <f t="shared" si="29"/>
        <v>24.069852873105752</v>
      </c>
      <c r="Q69">
        <f t="shared" si="12"/>
        <v>733.43412749146955</v>
      </c>
      <c r="R69">
        <f t="shared" si="13"/>
        <v>308.54361336608304</v>
      </c>
      <c r="S69">
        <f t="shared" ref="S69:S132" si="35">IF(L69&gt;0,M69/L69,0)</f>
        <v>1.5284718265985842</v>
      </c>
      <c r="T69">
        <f t="shared" si="30"/>
        <v>0.36429202066604399</v>
      </c>
    </row>
    <row r="70" spans="5:20">
      <c r="E70">
        <v>67</v>
      </c>
      <c r="F70">
        <f t="shared" si="31"/>
        <v>33.552175113834089</v>
      </c>
      <c r="G70">
        <f t="shared" si="32"/>
        <v>678.43199790092149</v>
      </c>
      <c r="H70">
        <f t="shared" si="33"/>
        <v>19.255882298484604</v>
      </c>
      <c r="I70" s="2">
        <f t="shared" si="15"/>
        <v>1</v>
      </c>
      <c r="J70" s="1">
        <f t="shared" si="14"/>
        <v>10</v>
      </c>
      <c r="K70" s="2">
        <f t="shared" si="25"/>
        <v>0.38945277722269056</v>
      </c>
      <c r="L70">
        <f t="shared" si="34"/>
        <v>3.8945277722269056</v>
      </c>
      <c r="M70">
        <f t="shared" si="26"/>
        <v>5.9367277096901976</v>
      </c>
      <c r="N70">
        <f t="shared" si="27"/>
        <v>27.577643922845226</v>
      </c>
      <c r="O70">
        <f t="shared" si="28"/>
        <v>677.50327525631872</v>
      </c>
      <c r="P70">
        <f t="shared" si="29"/>
        <v>23.972403055264916</v>
      </c>
      <c r="Q70">
        <f t="shared" ref="Q70:Q133" si="36">SUM(F70:H70)</f>
        <v>731.24005531324019</v>
      </c>
      <c r="R70">
        <f t="shared" ref="R70:R133" si="37">R69+L69</f>
        <v>312.44190917758061</v>
      </c>
      <c r="S70">
        <f t="shared" si="35"/>
        <v>1.5243767811920248</v>
      </c>
      <c r="T70">
        <f t="shared" si="30"/>
        <v>0.36199239507644176</v>
      </c>
    </row>
    <row r="71" spans="5:20">
      <c r="E71">
        <v>68</v>
      </c>
      <c r="F71">
        <f t="shared" si="31"/>
        <v>33.460565375615836</v>
      </c>
      <c r="G71">
        <f t="shared" si="32"/>
        <v>676.41483441460105</v>
      </c>
      <c r="H71">
        <f t="shared" si="33"/>
        <v>19.177922444211934</v>
      </c>
      <c r="I71" s="2">
        <f t="shared" si="15"/>
        <v>1</v>
      </c>
      <c r="J71" s="1">
        <f t="shared" si="14"/>
        <v>10</v>
      </c>
      <c r="K71" s="2">
        <f t="shared" si="25"/>
        <v>0.38908253173166835</v>
      </c>
      <c r="L71">
        <f t="shared" si="34"/>
        <v>3.8908253173166836</v>
      </c>
      <c r="M71">
        <f t="shared" si="26"/>
        <v>5.9154195055846568</v>
      </c>
      <c r="N71">
        <f t="shared" si="27"/>
        <v>27.507438626272723</v>
      </c>
      <c r="O71">
        <f t="shared" si="28"/>
        <v>675.48887311588612</v>
      </c>
      <c r="P71">
        <f t="shared" si="29"/>
        <v>23.877526694385033</v>
      </c>
      <c r="Q71">
        <f t="shared" si="36"/>
        <v>729.05332223442883</v>
      </c>
      <c r="R71">
        <f t="shared" si="37"/>
        <v>316.33643694980753</v>
      </c>
      <c r="S71">
        <f t="shared" si="35"/>
        <v>1.5203508312895011</v>
      </c>
      <c r="T71">
        <f t="shared" si="30"/>
        <v>0.35974051850967054</v>
      </c>
    </row>
    <row r="72" spans="5:20">
      <c r="E72">
        <v>69</v>
      </c>
      <c r="F72">
        <f t="shared" si="31"/>
        <v>33.370411652842613</v>
      </c>
      <c r="G72">
        <f t="shared" si="32"/>
        <v>674.40140542819324</v>
      </c>
      <c r="H72">
        <f t="shared" si="33"/>
        <v>19.102021355508025</v>
      </c>
      <c r="I72" s="2">
        <f t="shared" si="15"/>
        <v>1</v>
      </c>
      <c r="J72" s="1">
        <f t="shared" si="14"/>
        <v>10</v>
      </c>
      <c r="K72" s="2">
        <f t="shared" si="25"/>
        <v>0.3887182956571163</v>
      </c>
      <c r="L72">
        <f t="shared" si="34"/>
        <v>3.8871829565711629</v>
      </c>
      <c r="M72">
        <f t="shared" si="26"/>
        <v>5.8944780204177825</v>
      </c>
      <c r="N72">
        <f t="shared" si="27"/>
        <v>27.438321135041175</v>
      </c>
      <c r="O72">
        <f t="shared" si="28"/>
        <v>673.47820036311521</v>
      </c>
      <c r="P72">
        <f t="shared" si="29"/>
        <v>23.784999254320191</v>
      </c>
      <c r="Q72">
        <f t="shared" si="36"/>
        <v>726.87383843654379</v>
      </c>
      <c r="R72">
        <f t="shared" si="37"/>
        <v>320.22726226712422</v>
      </c>
      <c r="S72">
        <f t="shared" si="35"/>
        <v>1.5163881109463473</v>
      </c>
      <c r="T72">
        <f t="shared" si="30"/>
        <v>0.35753265561584346</v>
      </c>
    </row>
    <row r="73" spans="5:20">
      <c r="E73">
        <v>70</v>
      </c>
      <c r="F73">
        <f t="shared" si="31"/>
        <v>33.281592121626915</v>
      </c>
      <c r="G73">
        <f t="shared" si="32"/>
        <v>672.39192922739358</v>
      </c>
      <c r="H73">
        <f t="shared" si="33"/>
        <v>19.027999403456153</v>
      </c>
      <c r="I73" s="2">
        <f t="shared" si="15"/>
        <v>1</v>
      </c>
      <c r="J73" s="1">
        <f t="shared" si="14"/>
        <v>10</v>
      </c>
      <c r="K73" s="2">
        <f t="shared" si="25"/>
        <v>0.38835957141430605</v>
      </c>
      <c r="L73">
        <f t="shared" si="34"/>
        <v>3.8835957141430604</v>
      </c>
      <c r="M73">
        <f t="shared" si="26"/>
        <v>5.8738736630256678</v>
      </c>
      <c r="N73">
        <f t="shared" si="27"/>
        <v>27.370199342686671</v>
      </c>
      <c r="O73">
        <f t="shared" si="28"/>
        <v>671.47147498488471</v>
      </c>
      <c r="P73">
        <f t="shared" si="29"/>
        <v>23.694617711527556</v>
      </c>
      <c r="Q73">
        <f t="shared" si="36"/>
        <v>724.70152075247665</v>
      </c>
      <c r="R73">
        <f t="shared" si="37"/>
        <v>324.11444522369538</v>
      </c>
      <c r="S73">
        <f t="shared" si="35"/>
        <v>1.5124833003689147</v>
      </c>
      <c r="T73">
        <f t="shared" si="30"/>
        <v>0.35536543295212436</v>
      </c>
    </row>
    <row r="74" spans="5:20">
      <c r="E74">
        <v>71</v>
      </c>
      <c r="F74">
        <f t="shared" si="31"/>
        <v>33.193996324638633</v>
      </c>
      <c r="G74">
        <f t="shared" si="32"/>
        <v>670.38660154523814</v>
      </c>
      <c r="H74">
        <f t="shared" si="33"/>
        <v>18.955694169222046</v>
      </c>
      <c r="I74" s="2">
        <f t="shared" si="15"/>
        <v>1</v>
      </c>
      <c r="J74" s="1">
        <f t="shared" si="14"/>
        <v>10</v>
      </c>
      <c r="K74" s="2">
        <f t="shared" si="25"/>
        <v>0.38800590801860352</v>
      </c>
      <c r="L74">
        <f t="shared" si="34"/>
        <v>3.8800590801860353</v>
      </c>
      <c r="M74">
        <f t="shared" si="26"/>
        <v>5.8535796415524208</v>
      </c>
      <c r="N74">
        <f t="shared" si="27"/>
        <v>27.302989698266774</v>
      </c>
      <c r="O74">
        <f t="shared" si="28"/>
        <v>669.46889244628687</v>
      </c>
      <c r="P74">
        <f t="shared" si="29"/>
        <v>23.606198465368202</v>
      </c>
      <c r="Q74">
        <f t="shared" si="36"/>
        <v>722.53629203909884</v>
      </c>
      <c r="R74">
        <f t="shared" si="37"/>
        <v>327.99804093783843</v>
      </c>
      <c r="S74">
        <f t="shared" si="35"/>
        <v>1.5086315750820376</v>
      </c>
      <c r="T74">
        <f t="shared" si="30"/>
        <v>0.35323580298013507</v>
      </c>
    </row>
    <row r="75" spans="5:20">
      <c r="E75">
        <v>72</v>
      </c>
      <c r="F75">
        <f t="shared" si="31"/>
        <v>33.107524108633108</v>
      </c>
      <c r="G75">
        <f t="shared" si="32"/>
        <v>668.38559772899418</v>
      </c>
      <c r="H75">
        <f t="shared" si="33"/>
        <v>18.884958772294564</v>
      </c>
      <c r="I75" s="2">
        <f t="shared" si="15"/>
        <v>1</v>
      </c>
      <c r="J75" s="1">
        <f t="shared" si="14"/>
        <v>10</v>
      </c>
      <c r="K75" s="2">
        <f t="shared" si="25"/>
        <v>0.38765689670444509</v>
      </c>
      <c r="L75">
        <f t="shared" si="34"/>
        <v>3.876568967044451</v>
      </c>
      <c r="M75">
        <f t="shared" si="26"/>
        <v>5.8335716956299493</v>
      </c>
      <c r="N75">
        <f t="shared" si="27"/>
        <v>27.236616412796586</v>
      </c>
      <c r="O75">
        <f t="shared" si="28"/>
        <v>667.47062785455148</v>
      </c>
      <c r="P75">
        <f t="shared" si="29"/>
        <v>23.519575454673465</v>
      </c>
      <c r="Q75">
        <f t="shared" si="36"/>
        <v>720.37808060992188</v>
      </c>
      <c r="R75">
        <f t="shared" si="37"/>
        <v>331.87810001802444</v>
      </c>
      <c r="S75">
        <f t="shared" si="35"/>
        <v>1.5048285597966657</v>
      </c>
      <c r="T75">
        <f t="shared" si="30"/>
        <v>0.35114101172821638</v>
      </c>
    </row>
    <row r="76" spans="5:20">
      <c r="E76">
        <v>73</v>
      </c>
      <c r="F76">
        <f t="shared" si="31"/>
        <v>33.022084660923419</v>
      </c>
      <c r="G76">
        <f t="shared" si="32"/>
        <v>666.38907469735932</v>
      </c>
      <c r="H76">
        <f t="shared" si="33"/>
        <v>18.815660363738772</v>
      </c>
      <c r="I76" s="2">
        <f t="shared" si="15"/>
        <v>1</v>
      </c>
      <c r="J76" s="1">
        <f t="shared" ref="J76:J139" si="38">J69</f>
        <v>10</v>
      </c>
      <c r="K76" s="2">
        <f t="shared" si="25"/>
        <v>0.38731216695573978</v>
      </c>
      <c r="L76">
        <f t="shared" si="34"/>
        <v>3.8731216695573978</v>
      </c>
      <c r="M76">
        <f t="shared" si="26"/>
        <v>5.8138278543660462</v>
      </c>
      <c r="N76">
        <f t="shared" si="27"/>
        <v>27.171010738720653</v>
      </c>
      <c r="O76">
        <f t="shared" si="28"/>
        <v>665.47683791356644</v>
      </c>
      <c r="P76">
        <f t="shared" si="29"/>
        <v>23.434598459716092</v>
      </c>
      <c r="Q76">
        <f t="shared" si="36"/>
        <v>718.22681972202145</v>
      </c>
      <c r="R76">
        <f t="shared" si="37"/>
        <v>335.75466898506892</v>
      </c>
      <c r="S76">
        <f t="shared" si="35"/>
        <v>1.5010702865501313</v>
      </c>
      <c r="T76">
        <f t="shared" si="30"/>
        <v>0.34907856973225504</v>
      </c>
    </row>
    <row r="77" spans="5:20">
      <c r="E77">
        <v>74</v>
      </c>
      <c r="F77">
        <f t="shared" si="31"/>
        <v>32.937595635681227</v>
      </c>
      <c r="G77">
        <f t="shared" si="32"/>
        <v>664.39717270854919</v>
      </c>
      <c r="H77">
        <f t="shared" si="33"/>
        <v>18.747678767772875</v>
      </c>
      <c r="I77" s="2">
        <f t="shared" si="15"/>
        <v>1</v>
      </c>
      <c r="J77" s="1">
        <f t="shared" si="38"/>
        <v>10</v>
      </c>
      <c r="K77" s="2">
        <f t="shared" si="25"/>
        <v>0.38697138290928007</v>
      </c>
      <c r="L77">
        <f t="shared" si="34"/>
        <v>3.8697138290928006</v>
      </c>
      <c r="M77">
        <f t="shared" si="26"/>
        <v>5.7943282176301008</v>
      </c>
      <c r="N77">
        <f t="shared" si="27"/>
        <v>27.106110315824743</v>
      </c>
      <c r="O77">
        <f t="shared" si="28"/>
        <v>663.48766268954409</v>
      </c>
      <c r="P77">
        <f t="shared" si="29"/>
        <v>23.351131570914887</v>
      </c>
      <c r="Q77">
        <f t="shared" si="36"/>
        <v>716.08244711200325</v>
      </c>
      <c r="R77">
        <f t="shared" si="37"/>
        <v>339.62779065462632</v>
      </c>
      <c r="S77">
        <f t="shared" si="35"/>
        <v>1.4973531567290335</v>
      </c>
      <c r="T77">
        <f t="shared" si="30"/>
        <v>0.34704622591170181</v>
      </c>
    </row>
    <row r="78" spans="5:20">
      <c r="E78">
        <v>75</v>
      </c>
      <c r="F78">
        <f t="shared" si="31"/>
        <v>32.853982361769972</v>
      </c>
      <c r="G78">
        <f t="shared" si="32"/>
        <v>662.41001695778186</v>
      </c>
      <c r="H78">
        <f t="shared" si="33"/>
        <v>18.680905256731911</v>
      </c>
      <c r="I78" s="2">
        <f t="shared" si="15"/>
        <v>1</v>
      </c>
      <c r="J78" s="1">
        <f t="shared" si="38"/>
        <v>10</v>
      </c>
      <c r="K78" s="2">
        <f t="shared" si="25"/>
        <v>0.3866342400962744</v>
      </c>
      <c r="L78">
        <f t="shared" si="34"/>
        <v>3.8663424009627438</v>
      </c>
      <c r="M78">
        <f t="shared" si="26"/>
        <v>5.7750547583733303</v>
      </c>
      <c r="N78">
        <f t="shared" si="27"/>
        <v>27.041858577562596</v>
      </c>
      <c r="O78">
        <f t="shared" si="28"/>
        <v>661.50322720631993</v>
      </c>
      <c r="P78">
        <f t="shared" si="29"/>
        <v>23.269051807548042</v>
      </c>
      <c r="Q78">
        <f t="shared" si="36"/>
        <v>713.94490457628376</v>
      </c>
      <c r="R78">
        <f t="shared" si="37"/>
        <v>343.49750448371913</v>
      </c>
      <c r="S78">
        <f t="shared" si="35"/>
        <v>1.4936739066191616</v>
      </c>
      <c r="T78">
        <f t="shared" si="30"/>
        <v>0.34504194407516281</v>
      </c>
    </row>
    <row r="79" spans="5:20">
      <c r="E79">
        <v>76</v>
      </c>
      <c r="F79">
        <f t="shared" si="31"/>
        <v>32.771177124563849</v>
      </c>
      <c r="G79">
        <f t="shared" si="32"/>
        <v>660.42771902082825</v>
      </c>
      <c r="H79">
        <f t="shared" si="33"/>
        <v>18.615241446038436</v>
      </c>
      <c r="I79" s="2">
        <f t="shared" si="15"/>
        <v>1</v>
      </c>
      <c r="J79" s="1">
        <f t="shared" si="38"/>
        <v>10</v>
      </c>
      <c r="K79" s="2">
        <f t="shared" si="25"/>
        <v>0.38630046249034289</v>
      </c>
      <c r="L79">
        <f t="shared" si="34"/>
        <v>3.8630046249034287</v>
      </c>
      <c r="M79">
        <f t="shared" si="26"/>
        <v>5.7559911439433709</v>
      </c>
      <c r="N79">
        <f t="shared" si="27"/>
        <v>26.978204212298841</v>
      </c>
      <c r="O79">
        <f t="shared" si="28"/>
        <v>659.5236428869257</v>
      </c>
      <c r="P79">
        <f t="shared" si="29"/>
        <v>23.188247871483895</v>
      </c>
      <c r="Q79">
        <f t="shared" si="36"/>
        <v>711.81413759143061</v>
      </c>
      <c r="R79">
        <f t="shared" si="37"/>
        <v>347.36384688468189</v>
      </c>
      <c r="S79">
        <f t="shared" si="35"/>
        <v>1.4900295761585491</v>
      </c>
      <c r="T79">
        <f t="shared" si="30"/>
        <v>0.34306388178329217</v>
      </c>
    </row>
    <row r="80" spans="5:20">
      <c r="E80">
        <v>77</v>
      </c>
      <c r="F80">
        <f t="shared" si="31"/>
        <v>32.689118514890943</v>
      </c>
      <c r="G80">
        <f t="shared" si="32"/>
        <v>658.45037815863043</v>
      </c>
      <c r="H80">
        <f t="shared" si="33"/>
        <v>18.550598297187118</v>
      </c>
      <c r="I80" s="2">
        <f t="shared" si="15"/>
        <v>1</v>
      </c>
      <c r="J80" s="1">
        <f t="shared" si="38"/>
        <v>10</v>
      </c>
      <c r="K80" s="2">
        <f t="shared" si="25"/>
        <v>0.38596979983324464</v>
      </c>
      <c r="L80">
        <f t="shared" si="34"/>
        <v>3.8596979983324466</v>
      </c>
      <c r="M80">
        <f t="shared" si="26"/>
        <v>5.7371225745531724</v>
      </c>
      <c r="N80">
        <f t="shared" si="27"/>
        <v>26.915100674453377</v>
      </c>
      <c r="O80">
        <f t="shared" si="28"/>
        <v>657.54900885642292</v>
      </c>
      <c r="P80">
        <f t="shared" si="29"/>
        <v>23.108619022482369</v>
      </c>
      <c r="Q80">
        <f t="shared" si="36"/>
        <v>709.69009497070851</v>
      </c>
      <c r="R80">
        <f t="shared" si="37"/>
        <v>351.22685150958534</v>
      </c>
      <c r="S80">
        <f t="shared" si="35"/>
        <v>1.4864174805987029</v>
      </c>
      <c r="T80">
        <f t="shared" si="30"/>
        <v>0.34111037132613081</v>
      </c>
    </row>
    <row r="81" spans="5:20">
      <c r="E81">
        <v>78</v>
      </c>
      <c r="F81">
        <f t="shared" si="31"/>
        <v>32.60775083886459</v>
      </c>
      <c r="G81">
        <f t="shared" si="32"/>
        <v>656.47808249650825</v>
      </c>
      <c r="H81">
        <f t="shared" si="33"/>
        <v>18.486895217985897</v>
      </c>
      <c r="I81" s="2">
        <f t="shared" si="15"/>
        <v>1</v>
      </c>
      <c r="J81" s="1">
        <f t="shared" si="38"/>
        <v>10</v>
      </c>
      <c r="K81" s="2">
        <f t="shared" si="25"/>
        <v>0.38564202521227436</v>
      </c>
      <c r="L81">
        <f t="shared" si="34"/>
        <v>3.8564202521227435</v>
      </c>
      <c r="M81">
        <f t="shared" si="26"/>
        <v>5.7184356372445624</v>
      </c>
      <c r="N81">
        <f t="shared" si="27"/>
        <v>26.852505740977147</v>
      </c>
      <c r="O81">
        <f t="shared" si="28"/>
        <v>655.57941311949435</v>
      </c>
      <c r="P81">
        <f t="shared" si="29"/>
        <v>23.030074062998608</v>
      </c>
      <c r="Q81">
        <f t="shared" si="36"/>
        <v>707.57272855335873</v>
      </c>
      <c r="R81">
        <f t="shared" si="37"/>
        <v>355.08654950791777</v>
      </c>
      <c r="S81">
        <f t="shared" si="35"/>
        <v>1.4828351848056196</v>
      </c>
      <c r="T81">
        <f t="shared" si="30"/>
        <v>0.33917990259810327</v>
      </c>
    </row>
    <row r="82" spans="5:20">
      <c r="E82">
        <v>79</v>
      </c>
      <c r="F82">
        <f t="shared" si="31"/>
        <v>32.527023582937439</v>
      </c>
      <c r="G82">
        <f t="shared" si="32"/>
        <v>654.51091009013385</v>
      </c>
      <c r="H82">
        <f t="shared" si="33"/>
        <v>18.424059250398887</v>
      </c>
      <c r="I82" s="2">
        <f t="shared" si="15"/>
        <v>1</v>
      </c>
      <c r="J82" s="1">
        <f t="shared" si="38"/>
        <v>10</v>
      </c>
      <c r="K82" s="2">
        <f t="shared" si="25"/>
        <v>0.38531693286569152</v>
      </c>
      <c r="L82">
        <f t="shared" si="34"/>
        <v>3.8531693286569153</v>
      </c>
      <c r="M82">
        <f t="shared" si="26"/>
        <v>5.6999181738491886</v>
      </c>
      <c r="N82">
        <f t="shared" si="27"/>
        <v>26.790381108996787</v>
      </c>
      <c r="O82">
        <f t="shared" si="28"/>
        <v>653.61493362495969</v>
      </c>
      <c r="P82">
        <f t="shared" si="29"/>
        <v>22.952530421651037</v>
      </c>
      <c r="Q82">
        <f t="shared" si="36"/>
        <v>705.46199292347012</v>
      </c>
      <c r="R82">
        <f t="shared" si="37"/>
        <v>358.94296976004051</v>
      </c>
      <c r="S82">
        <f t="shared" si="35"/>
        <v>1.4792804799564798</v>
      </c>
      <c r="T82">
        <f t="shared" si="30"/>
        <v>0.3372711076769716</v>
      </c>
    </row>
    <row r="83" spans="5:20">
      <c r="E83">
        <v>80</v>
      </c>
      <c r="F83">
        <f t="shared" si="31"/>
        <v>32.446890929032925</v>
      </c>
      <c r="G83">
        <f t="shared" si="32"/>
        <v>652.54892988925371</v>
      </c>
      <c r="H83">
        <f t="shared" si="33"/>
        <v>18.362024337320829</v>
      </c>
      <c r="I83" s="2">
        <f t="shared" si="15"/>
        <v>1</v>
      </c>
      <c r="J83" s="1">
        <f t="shared" si="38"/>
        <v>10</v>
      </c>
      <c r="K83" s="2">
        <f t="shared" si="25"/>
        <v>0.38499433619474904</v>
      </c>
      <c r="L83">
        <f t="shared" si="34"/>
        <v>3.8499433619474903</v>
      </c>
      <c r="M83">
        <f t="shared" si="26"/>
        <v>5.681559161595648</v>
      </c>
      <c r="N83">
        <f t="shared" si="27"/>
        <v>26.728692030839305</v>
      </c>
      <c r="O83">
        <f t="shared" si="28"/>
        <v>651.65563922817853</v>
      </c>
      <c r="P83">
        <f t="shared" si="29"/>
        <v>22.875913325615993</v>
      </c>
      <c r="Q83">
        <f t="shared" si="36"/>
        <v>703.35784515560749</v>
      </c>
      <c r="R83">
        <f t="shared" si="37"/>
        <v>362.79613908869743</v>
      </c>
      <c r="S83">
        <f t="shared" si="35"/>
        <v>1.4757513624100789</v>
      </c>
      <c r="T83">
        <f t="shared" si="30"/>
        <v>0.33538274693352965</v>
      </c>
    </row>
    <row r="84" spans="5:20">
      <c r="E84">
        <v>81</v>
      </c>
      <c r="F84">
        <f t="shared" si="31"/>
        <v>32.367311315082652</v>
      </c>
      <c r="G84">
        <f t="shared" si="32"/>
        <v>650.5922026090584</v>
      </c>
      <c r="H84">
        <f t="shared" si="33"/>
        <v>18.300730660492796</v>
      </c>
      <c r="I84" s="2">
        <f t="shared" si="15"/>
        <v>1</v>
      </c>
      <c r="J84" s="1">
        <f t="shared" si="38"/>
        <v>10</v>
      </c>
      <c r="K84" s="2">
        <f t="shared" si="25"/>
        <v>0.38467406596288833</v>
      </c>
      <c r="L84">
        <f t="shared" si="34"/>
        <v>3.8467406596288836</v>
      </c>
      <c r="M84">
        <f t="shared" si="26"/>
        <v>5.6633486051432929</v>
      </c>
      <c r="N84">
        <f t="shared" si="27"/>
        <v>26.667406982989451</v>
      </c>
      <c r="O84">
        <f t="shared" si="28"/>
        <v>649.70159056122679</v>
      </c>
      <c r="P84">
        <f t="shared" si="29"/>
        <v>22.800155053195052</v>
      </c>
      <c r="Q84">
        <f t="shared" si="36"/>
        <v>701.26024458463394</v>
      </c>
      <c r="R84">
        <f t="shared" si="37"/>
        <v>366.64608245064494</v>
      </c>
      <c r="S84">
        <f t="shared" si="35"/>
        <v>1.4722460145492802</v>
      </c>
      <c r="T84">
        <f t="shared" si="30"/>
        <v>0.33351369651701751</v>
      </c>
    </row>
    <row r="85" spans="5:20">
      <c r="E85">
        <v>82</v>
      </c>
      <c r="F85">
        <f t="shared" si="31"/>
        <v>32.288247036729466</v>
      </c>
      <c r="G85">
        <f t="shared" si="32"/>
        <v>648.64078151812578</v>
      </c>
      <c r="H85">
        <f t="shared" si="33"/>
        <v>18.240124042556044</v>
      </c>
      <c r="I85" s="2">
        <f t="shared" si="15"/>
        <v>1</v>
      </c>
      <c r="J85" s="1">
        <f t="shared" si="38"/>
        <v>10</v>
      </c>
      <c r="K85" s="2">
        <f t="shared" si="25"/>
        <v>0.3843559686644899</v>
      </c>
      <c r="L85">
        <f t="shared" si="34"/>
        <v>3.8435596866448991</v>
      </c>
      <c r="M85">
        <f t="shared" si="26"/>
        <v>5.6452774389419735</v>
      </c>
      <c r="N85">
        <f t="shared" si="27"/>
        <v>26.606497365844589</v>
      </c>
      <c r="O85">
        <f t="shared" si="28"/>
        <v>647.75284081976167</v>
      </c>
      <c r="P85">
        <f t="shared" si="29"/>
        <v>22.725194258682141</v>
      </c>
      <c r="Q85">
        <f t="shared" si="36"/>
        <v>699.16915259741131</v>
      </c>
      <c r="R85">
        <f t="shared" si="37"/>
        <v>370.49282311027383</v>
      </c>
      <c r="S85">
        <f t="shared" si="35"/>
        <v>1.4687627874122648</v>
      </c>
      <c r="T85">
        <f t="shared" si="30"/>
        <v>0.33166293707743943</v>
      </c>
    </row>
    <row r="86" spans="5:20">
      <c r="E86">
        <v>83</v>
      </c>
      <c r="F86">
        <f t="shared" si="31"/>
        <v>32.209663886348388</v>
      </c>
      <c r="G86">
        <f t="shared" si="32"/>
        <v>646.69471315099429</v>
      </c>
      <c r="H86">
        <f t="shared" si="33"/>
        <v>18.180155406945712</v>
      </c>
      <c r="I86" s="2">
        <f t="shared" si="15"/>
        <v>1</v>
      </c>
      <c r="J86" s="1">
        <f t="shared" si="38"/>
        <v>10</v>
      </c>
      <c r="K86" s="2">
        <f t="shared" si="25"/>
        <v>0.38403990504721375</v>
      </c>
      <c r="L86">
        <f t="shared" si="34"/>
        <v>3.8403990504721373</v>
      </c>
      <c r="M86">
        <f t="shared" si="26"/>
        <v>5.6273374389238269</v>
      </c>
      <c r="N86">
        <f t="shared" si="27"/>
        <v>26.545937231417163</v>
      </c>
      <c r="O86">
        <f t="shared" si="28"/>
        <v>645.80943647461925</v>
      </c>
      <c r="P86">
        <f t="shared" si="29"/>
        <v>22.650975362446765</v>
      </c>
      <c r="Q86">
        <f t="shared" si="36"/>
        <v>697.08453244428836</v>
      </c>
      <c r="R86">
        <f t="shared" si="37"/>
        <v>374.33638279691871</v>
      </c>
      <c r="S86">
        <f t="shared" si="35"/>
        <v>1.4653001849461462</v>
      </c>
      <c r="T86">
        <f t="shared" si="30"/>
        <v>0.32982954360037819</v>
      </c>
    </row>
    <row r="87" spans="5:20">
      <c r="E87">
        <v>84</v>
      </c>
      <c r="F87">
        <f t="shared" si="31"/>
        <v>32.131530825894679</v>
      </c>
      <c r="G87">
        <f t="shared" si="32"/>
        <v>644.75403795263105</v>
      </c>
      <c r="H87">
        <f t="shared" si="33"/>
        <v>18.120780289957413</v>
      </c>
      <c r="I87" s="2">
        <f t="shared" si="15"/>
        <v>1</v>
      </c>
      <c r="J87" s="1">
        <f t="shared" si="38"/>
        <v>10</v>
      </c>
      <c r="K87" s="2">
        <f t="shared" si="25"/>
        <v>0.38372574877346544</v>
      </c>
      <c r="L87">
        <f t="shared" si="34"/>
        <v>3.8372574877346546</v>
      </c>
      <c r="M87">
        <f t="shared" si="26"/>
        <v>5.6095211426297107</v>
      </c>
      <c r="N87">
        <f t="shared" si="27"/>
        <v>26.485703036394785</v>
      </c>
      <c r="O87">
        <f t="shared" si="28"/>
        <v>643.87141791540057</v>
      </c>
      <c r="P87">
        <f t="shared" si="29"/>
        <v>22.577447999857146</v>
      </c>
      <c r="Q87">
        <f t="shared" si="36"/>
        <v>695.00634906848313</v>
      </c>
      <c r="R87">
        <f t="shared" si="37"/>
        <v>378.17678184739083</v>
      </c>
      <c r="S87">
        <f t="shared" si="35"/>
        <v>1.4618568497318436</v>
      </c>
      <c r="T87">
        <f t="shared" si="30"/>
        <v>0.32801267624275354</v>
      </c>
    </row>
    <row r="88" spans="5:20">
      <c r="E88">
        <v>85</v>
      </c>
      <c r="F88">
        <f t="shared" si="31"/>
        <v>32.053819690412325</v>
      </c>
      <c r="G88">
        <f t="shared" si="32"/>
        <v>642.8187908613545</v>
      </c>
      <c r="H88">
        <f t="shared" si="33"/>
        <v>18.061958399885718</v>
      </c>
      <c r="I88" s="2">
        <f t="shared" si="15"/>
        <v>1</v>
      </c>
      <c r="J88" s="1">
        <f t="shared" si="38"/>
        <v>10</v>
      </c>
      <c r="K88" s="2">
        <f t="shared" si="25"/>
        <v>0.38341338520787899</v>
      </c>
      <c r="L88">
        <f t="shared" si="34"/>
        <v>3.8341338520787898</v>
      </c>
      <c r="M88">
        <f t="shared" si="26"/>
        <v>5.5918217769599048</v>
      </c>
      <c r="N88">
        <f t="shared" si="27"/>
        <v>26.425773418205008</v>
      </c>
      <c r="O88">
        <f t="shared" si="28"/>
        <v>641.93882003259603</v>
      </c>
      <c r="P88">
        <f t="shared" si="29"/>
        <v>22.504566523301907</v>
      </c>
      <c r="Q88">
        <f t="shared" si="36"/>
        <v>692.93456895165252</v>
      </c>
      <c r="R88">
        <f t="shared" si="37"/>
        <v>382.01403933512546</v>
      </c>
      <c r="S88">
        <f t="shared" si="35"/>
        <v>1.4584315500430773</v>
      </c>
      <c r="T88">
        <f t="shared" si="30"/>
        <v>0.32621157206945073</v>
      </c>
    </row>
    <row r="89" spans="5:20">
      <c r="E89">
        <v>86</v>
      </c>
      <c r="F89">
        <f t="shared" si="31"/>
        <v>31.976504919331301</v>
      </c>
      <c r="G89">
        <f t="shared" si="32"/>
        <v>640.88900183613009</v>
      </c>
      <c r="H89">
        <f t="shared" si="33"/>
        <v>18.003653218641528</v>
      </c>
      <c r="I89" s="2">
        <f t="shared" si="15"/>
        <v>1</v>
      </c>
      <c r="J89" s="1">
        <f t="shared" si="38"/>
        <v>10</v>
      </c>
      <c r="K89" s="2">
        <f t="shared" si="25"/>
        <v>0.38310271031894277</v>
      </c>
      <c r="L89">
        <f t="shared" si="34"/>
        <v>3.8310271031894279</v>
      </c>
      <c r="M89">
        <f t="shared" si="26"/>
        <v>5.5742331928170197</v>
      </c>
      <c r="N89">
        <f t="shared" si="27"/>
        <v>26.366128991948052</v>
      </c>
      <c r="O89">
        <f t="shared" si="28"/>
        <v>640.01167274415968</v>
      </c>
      <c r="P89">
        <f t="shared" si="29"/>
        <v>22.43228955213868</v>
      </c>
      <c r="Q89">
        <f t="shared" si="36"/>
        <v>690.8691599741029</v>
      </c>
      <c r="R89">
        <f t="shared" si="37"/>
        <v>385.84817318720422</v>
      </c>
      <c r="S89">
        <f t="shared" si="35"/>
        <v>1.4550231681149759</v>
      </c>
      <c r="T89">
        <f t="shared" si="30"/>
        <v>0.32442553760097109</v>
      </c>
    </row>
    <row r="90" spans="5:20">
      <c r="E90">
        <v>87</v>
      </c>
      <c r="F90">
        <f t="shared" si="31"/>
        <v>31.899563312949525</v>
      </c>
      <c r="G90">
        <f t="shared" si="32"/>
        <v>638.96469633358595</v>
      </c>
      <c r="H90">
        <f t="shared" si="33"/>
        <v>17.945831641710946</v>
      </c>
      <c r="I90" s="2">
        <f t="shared" si="15"/>
        <v>1</v>
      </c>
      <c r="J90" s="1">
        <f t="shared" si="38"/>
        <v>10</v>
      </c>
      <c r="K90" s="2">
        <f t="shared" si="25"/>
        <v>0.38279362968400782</v>
      </c>
      <c r="L90">
        <f t="shared" si="34"/>
        <v>3.8279362968400781</v>
      </c>
      <c r="M90">
        <f t="shared" si="26"/>
        <v>5.556749805980024</v>
      </c>
      <c r="N90">
        <f t="shared" si="27"/>
        <v>26.306752166257141</v>
      </c>
      <c r="O90">
        <f t="shared" si="28"/>
        <v>638.09000147187135</v>
      </c>
      <c r="P90">
        <f t="shared" si="29"/>
        <v>22.360579565909866</v>
      </c>
      <c r="Q90">
        <f t="shared" si="36"/>
        <v>688.81009128824644</v>
      </c>
      <c r="R90">
        <f t="shared" si="37"/>
        <v>389.67920029039368</v>
      </c>
      <c r="S90">
        <f t="shared" si="35"/>
        <v>1.4516306895094007</v>
      </c>
      <c r="T90">
        <f t="shared" si="30"/>
        <v>0.32265394209144038</v>
      </c>
    </row>
    <row r="91" spans="5:20">
      <c r="E91">
        <v>88</v>
      </c>
      <c r="F91">
        <f t="shared" si="31"/>
        <v>31.822973811738461</v>
      </c>
      <c r="G91">
        <f t="shared" si="32"/>
        <v>637.04589573957207</v>
      </c>
      <c r="H91">
        <f t="shared" si="33"/>
        <v>17.888463652727893</v>
      </c>
      <c r="I91" s="2">
        <f t="shared" si="15"/>
        <v>1</v>
      </c>
      <c r="J91" s="1">
        <f t="shared" si="38"/>
        <v>10</v>
      </c>
      <c r="K91" s="2">
        <f t="shared" si="25"/>
        <v>0.38248605758793575</v>
      </c>
      <c r="L91">
        <f t="shared" si="34"/>
        <v>3.8248605758793577</v>
      </c>
      <c r="M91">
        <f t="shared" si="26"/>
        <v>5.5393665436119637</v>
      </c>
      <c r="N91">
        <f t="shared" si="27"/>
        <v>26.247626976325282</v>
      </c>
      <c r="O91">
        <f t="shared" si="28"/>
        <v>636.1738275723053</v>
      </c>
      <c r="P91">
        <f t="shared" si="29"/>
        <v>22.289402536625435</v>
      </c>
      <c r="Q91">
        <f t="shared" si="36"/>
        <v>686.75733320403845</v>
      </c>
      <c r="R91">
        <f t="shared" si="37"/>
        <v>393.50713658723373</v>
      </c>
      <c r="S91">
        <f t="shared" si="35"/>
        <v>1.4482531934744918</v>
      </c>
      <c r="T91">
        <f t="shared" si="30"/>
        <v>0.32089621146447139</v>
      </c>
    </row>
    <row r="92" spans="5:20">
      <c r="E92">
        <v>89</v>
      </c>
      <c r="F92">
        <f t="shared" si="31"/>
        <v>31.746717296332029</v>
      </c>
      <c r="G92">
        <f t="shared" si="32"/>
        <v>635.13261775962371</v>
      </c>
      <c r="H92">
        <f t="shared" si="33"/>
        <v>17.831522029300348</v>
      </c>
      <c r="I92" s="2">
        <f t="shared" si="15"/>
        <v>1</v>
      </c>
      <c r="J92" s="1">
        <f t="shared" si="38"/>
        <v>10</v>
      </c>
      <c r="K92" s="2">
        <f t="shared" si="25"/>
        <v>0.38217991620655656</v>
      </c>
      <c r="L92">
        <f t="shared" si="34"/>
        <v>3.8217991620655658</v>
      </c>
      <c r="M92">
        <f t="shared" si="26"/>
        <v>5.5220787958617468</v>
      </c>
      <c r="N92">
        <f t="shared" si="27"/>
        <v>26.188738932499927</v>
      </c>
      <c r="O92">
        <f t="shared" si="28"/>
        <v>634.26316872675932</v>
      </c>
      <c r="P92">
        <f t="shared" si="29"/>
        <v>22.218727596326353</v>
      </c>
      <c r="Q92">
        <f t="shared" si="36"/>
        <v>684.71085708525607</v>
      </c>
      <c r="R92">
        <f t="shared" si="37"/>
        <v>397.3319971631131</v>
      </c>
      <c r="S92">
        <f t="shared" si="35"/>
        <v>1.4448898442055316</v>
      </c>
      <c r="T92">
        <f t="shared" si="30"/>
        <v>0.31915182284173393</v>
      </c>
    </row>
    <row r="93" spans="5:20">
      <c r="E93">
        <v>90</v>
      </c>
      <c r="F93">
        <f t="shared" si="31"/>
        <v>31.670776406258643</v>
      </c>
      <c r="G93">
        <f t="shared" si="32"/>
        <v>633.22487677226593</v>
      </c>
      <c r="H93">
        <f t="shared" si="33"/>
        <v>17.774982077061082</v>
      </c>
      <c r="I93" s="2">
        <f t="shared" si="15"/>
        <v>1</v>
      </c>
      <c r="J93" s="1">
        <f t="shared" si="38"/>
        <v>10</v>
      </c>
      <c r="K93" s="2">
        <f t="shared" si="25"/>
        <v>0.38187513486694152</v>
      </c>
      <c r="L93">
        <f t="shared" si="34"/>
        <v>3.8187513486694153</v>
      </c>
      <c r="M93">
        <f t="shared" si="26"/>
        <v>5.5048823720723208</v>
      </c>
      <c r="N93">
        <f t="shared" si="27"/>
        <v>26.130074882995029</v>
      </c>
      <c r="O93">
        <f t="shared" si="28"/>
        <v>632.35803929407541</v>
      </c>
      <c r="P93">
        <f t="shared" si="29"/>
        <v>22.148526736513844</v>
      </c>
      <c r="Q93">
        <f t="shared" si="36"/>
        <v>682.67063525558558</v>
      </c>
      <c r="R93">
        <f t="shared" si="37"/>
        <v>401.15379632517869</v>
      </c>
      <c r="S93">
        <f t="shared" si="35"/>
        <v>1.4415398829228334</v>
      </c>
      <c r="T93">
        <f t="shared" si="30"/>
        <v>0.31742029960564416</v>
      </c>
    </row>
    <row r="94" spans="5:20">
      <c r="E94">
        <v>91</v>
      </c>
      <c r="F94">
        <f t="shared" si="31"/>
        <v>31.595135375657826</v>
      </c>
      <c r="G94">
        <f t="shared" si="32"/>
        <v>631.32268414871533</v>
      </c>
      <c r="H94">
        <f t="shared" si="33"/>
        <v>17.718821389211076</v>
      </c>
      <c r="I94" s="2">
        <f t="shared" si="15"/>
        <v>1</v>
      </c>
      <c r="J94" s="1">
        <f t="shared" si="38"/>
        <v>10</v>
      </c>
      <c r="K94" s="2">
        <f t="shared" si="25"/>
        <v>0.38157164937725041</v>
      </c>
      <c r="L94">
        <f t="shared" si="34"/>
        <v>3.8157164937725039</v>
      </c>
      <c r="M94">
        <f t="shared" si="26"/>
        <v>5.4877734611545588</v>
      </c>
      <c r="N94">
        <f t="shared" si="27"/>
        <v>26.07162288940442</v>
      </c>
      <c r="O94">
        <f t="shared" si="28"/>
        <v>630.45845062990372</v>
      </c>
      <c r="P94">
        <f t="shared" si="29"/>
        <v>22.078774536364492</v>
      </c>
      <c r="Q94">
        <f t="shared" si="36"/>
        <v>680.63664091358419</v>
      </c>
      <c r="R94">
        <f t="shared" si="37"/>
        <v>404.97254767384811</v>
      </c>
      <c r="S94">
        <f t="shared" si="35"/>
        <v>1.4382026206902321</v>
      </c>
      <c r="T94">
        <f t="shared" si="30"/>
        <v>0.31570120694347165</v>
      </c>
    </row>
    <row r="95" spans="5:20">
      <c r="E95">
        <v>92</v>
      </c>
      <c r="F95">
        <f t="shared" si="31"/>
        <v>31.519779884387702</v>
      </c>
      <c r="G95">
        <f t="shared" si="32"/>
        <v>629.42604854219337</v>
      </c>
      <c r="H95">
        <f t="shared" si="33"/>
        <v>17.663019629091593</v>
      </c>
      <c r="I95" s="2">
        <f t="shared" si="15"/>
        <v>1</v>
      </c>
      <c r="J95" s="1">
        <f t="shared" si="38"/>
        <v>10</v>
      </c>
      <c r="K95" s="2">
        <f t="shared" si="25"/>
        <v>0.38126940141959192</v>
      </c>
      <c r="L95">
        <f t="shared" si="34"/>
        <v>3.8126940141959191</v>
      </c>
      <c r="M95">
        <f t="shared" si="26"/>
        <v>5.4707485957285709</v>
      </c>
      <c r="N95">
        <f t="shared" si="27"/>
        <v>26.013372113822747</v>
      </c>
      <c r="O95">
        <f t="shared" si="28"/>
        <v>628.56441137562012</v>
      </c>
      <c r="P95">
        <f t="shared" si="29"/>
        <v>22.009447916952283</v>
      </c>
      <c r="Q95">
        <f t="shared" si="36"/>
        <v>678.60884805567275</v>
      </c>
      <c r="R95">
        <f t="shared" si="37"/>
        <v>408.78826416762064</v>
      </c>
      <c r="S95">
        <f t="shared" si="35"/>
        <v>1.4348774319048858</v>
      </c>
      <c r="T95">
        <f t="shared" si="30"/>
        <v>0.31399414782545088</v>
      </c>
    </row>
    <row r="96" spans="5:20">
      <c r="E96">
        <v>93</v>
      </c>
      <c r="F96">
        <f t="shared" si="31"/>
        <v>31.444696923078993</v>
      </c>
      <c r="G96">
        <f t="shared" si="32"/>
        <v>627.53497614975436</v>
      </c>
      <c r="H96">
        <f t="shared" si="33"/>
        <v>17.607558333561826</v>
      </c>
      <c r="I96" s="2">
        <f t="shared" si="15"/>
        <v>1</v>
      </c>
      <c r="J96" s="1">
        <f t="shared" si="38"/>
        <v>10</v>
      </c>
      <c r="K96" s="2">
        <f t="shared" si="25"/>
        <v>0.38096833799996055</v>
      </c>
      <c r="L96">
        <f t="shared" si="34"/>
        <v>3.8096833799996057</v>
      </c>
      <c r="M96">
        <f t="shared" si="26"/>
        <v>5.4538046196724865</v>
      </c>
      <c r="N96">
        <f t="shared" si="27"/>
        <v>25.955312716490958</v>
      </c>
      <c r="O96">
        <f t="shared" si="28"/>
        <v>626.6759277197956</v>
      </c>
      <c r="P96">
        <f t="shared" si="29"/>
        <v>21.940525918969968</v>
      </c>
      <c r="Q96">
        <f t="shared" si="36"/>
        <v>676.58723140639518</v>
      </c>
      <c r="R96">
        <f t="shared" si="37"/>
        <v>412.60095818181657</v>
      </c>
      <c r="S96">
        <f t="shared" si="35"/>
        <v>1.4315637483955559</v>
      </c>
      <c r="T96">
        <f t="shared" si="30"/>
        <v>0.31229875937421381</v>
      </c>
    </row>
    <row r="97" spans="5:20">
      <c r="E97">
        <v>94</v>
      </c>
      <c r="F97">
        <f t="shared" si="31"/>
        <v>31.36987467082664</v>
      </c>
      <c r="G97">
        <f t="shared" si="32"/>
        <v>625.64947094925401</v>
      </c>
      <c r="H97">
        <f t="shared" si="33"/>
        <v>17.552420735175975</v>
      </c>
      <c r="I97" s="2">
        <f t="shared" si="15"/>
        <v>1</v>
      </c>
      <c r="J97" s="1">
        <f t="shared" si="38"/>
        <v>10</v>
      </c>
      <c r="K97" s="2">
        <f t="shared" si="25"/>
        <v>0.38066841094986753</v>
      </c>
      <c r="L97">
        <f t="shared" si="34"/>
        <v>3.8066841094986752</v>
      </c>
      <c r="M97">
        <f t="shared" si="26"/>
        <v>5.4369386587533128</v>
      </c>
      <c r="N97">
        <f t="shared" si="27"/>
        <v>25.897435762984301</v>
      </c>
      <c r="O97">
        <f t="shared" si="28"/>
        <v>624.7930036348406</v>
      </c>
      <c r="P97">
        <f t="shared" si="29"/>
        <v>21.871989501686418</v>
      </c>
      <c r="Q97">
        <f t="shared" si="36"/>
        <v>674.57176635525661</v>
      </c>
      <c r="R97">
        <f t="shared" si="37"/>
        <v>416.41064156181619</v>
      </c>
      <c r="S97">
        <f t="shared" si="35"/>
        <v>1.428261054072421</v>
      </c>
      <c r="T97">
        <f t="shared" si="30"/>
        <v>0.31061470958712412</v>
      </c>
    </row>
    <row r="98" spans="5:20">
      <c r="E98">
        <v>95</v>
      </c>
      <c r="F98">
        <f t="shared" si="31"/>
        <v>31.29530238433302</v>
      </c>
      <c r="G98">
        <f t="shared" si="32"/>
        <v>623.76953491382915</v>
      </c>
      <c r="H98">
        <f t="shared" si="33"/>
        <v>17.497591601349136</v>
      </c>
      <c r="I98" s="2">
        <f t="shared" si="15"/>
        <v>1</v>
      </c>
      <c r="J98" s="1">
        <f t="shared" si="38"/>
        <v>10</v>
      </c>
      <c r="K98" s="2">
        <f t="shared" si="25"/>
        <v>0.3803695764747963</v>
      </c>
      <c r="L98">
        <f t="shared" si="34"/>
        <v>3.803695764747963</v>
      </c>
      <c r="M98">
        <f t="shared" si="26"/>
        <v>5.4201480940457341</v>
      </c>
      <c r="N98">
        <f t="shared" si="27"/>
        <v>25.839733140052136</v>
      </c>
      <c r="O98">
        <f t="shared" si="28"/>
        <v>622.91564109119076</v>
      </c>
      <c r="P98">
        <f t="shared" si="29"/>
        <v>21.803821361096837</v>
      </c>
      <c r="Q98">
        <f t="shared" si="36"/>
        <v>672.56242889951125</v>
      </c>
      <c r="R98">
        <f t="shared" si="37"/>
        <v>420.21732567131488</v>
      </c>
      <c r="S98">
        <f t="shared" si="35"/>
        <v>1.4249688800767899</v>
      </c>
      <c r="T98">
        <f t="shared" si="30"/>
        <v>0.30894169437690783</v>
      </c>
    </row>
    <row r="99" spans="5:20">
      <c r="E99">
        <v>96</v>
      </c>
      <c r="F99">
        <f t="shared" si="31"/>
        <v>31.220970297428192</v>
      </c>
      <c r="G99">
        <f t="shared" si="32"/>
        <v>621.89516820603399</v>
      </c>
      <c r="H99">
        <f t="shared" si="33"/>
        <v>17.44305708887747</v>
      </c>
      <c r="I99" s="2">
        <f t="shared" ref="I99:I153" si="39">I69</f>
        <v>1</v>
      </c>
      <c r="J99" s="1">
        <f t="shared" si="38"/>
        <v>10</v>
      </c>
      <c r="K99" s="2">
        <f t="shared" si="25"/>
        <v>0.38007179474506958</v>
      </c>
      <c r="L99">
        <f t="shared" si="34"/>
        <v>3.8007179474506958</v>
      </c>
      <c r="M99">
        <f t="shared" si="26"/>
        <v>5.4034305378729313</v>
      </c>
      <c r="N99">
        <f t="shared" si="27"/>
        <v>25.782197479301942</v>
      </c>
      <c r="O99">
        <f t="shared" si="28"/>
        <v>621.04384025117781</v>
      </c>
      <c r="P99">
        <f t="shared" si="29"/>
        <v>21.736005765421083</v>
      </c>
      <c r="Q99">
        <f t="shared" si="36"/>
        <v>670.55919559233962</v>
      </c>
      <c r="R99">
        <f t="shared" si="37"/>
        <v>424.02102143606282</v>
      </c>
      <c r="S99">
        <f t="shared" si="35"/>
        <v>1.4216868003839231</v>
      </c>
      <c r="T99">
        <f t="shared" si="30"/>
        <v>0.30727943489941395</v>
      </c>
    </row>
    <row r="100" spans="5:20">
      <c r="E100">
        <v>97</v>
      </c>
      <c r="F100">
        <f t="shared" si="31"/>
        <v>31.146869529993225</v>
      </c>
      <c r="G100">
        <f t="shared" si="32"/>
        <v>620.02636935357066</v>
      </c>
      <c r="H100">
        <f t="shared" si="33"/>
        <v>17.388804612336866</v>
      </c>
      <c r="I100" s="2">
        <f t="shared" si="39"/>
        <v>1</v>
      </c>
      <c r="J100" s="1">
        <f t="shared" si="38"/>
        <v>10</v>
      </c>
      <c r="K100" s="2">
        <f t="shared" ref="K100:K131" si="40">1/(1+EXP(-1.7*(q*F100-cpuehalf)/sdcpue))</f>
        <v>0.37977502952513253</v>
      </c>
      <c r="L100">
        <f t="shared" si="34"/>
        <v>3.7977502952513253</v>
      </c>
      <c r="M100">
        <f t="shared" ref="M100:M131" si="41">F100*(1-EXP(-q*L100))</f>
        <v>5.386783812028983</v>
      </c>
      <c r="N100">
        <f t="shared" ref="N100:N131" si="42">Surv*(F100-M100)</f>
        <v>25.724822087995133</v>
      </c>
      <c r="O100">
        <f t="shared" ref="O100:O131" si="43">G100*Surv</f>
        <v>619.17759964451932</v>
      </c>
      <c r="P100">
        <f t="shared" ref="P100:P131" si="44">(H100+M100*RelSurv)*Surv</f>
        <v>21.668528406284246</v>
      </c>
      <c r="Q100">
        <f t="shared" si="36"/>
        <v>668.56204349590075</v>
      </c>
      <c r="R100">
        <f t="shared" si="37"/>
        <v>427.82173938351355</v>
      </c>
      <c r="S100">
        <f t="shared" si="35"/>
        <v>1.4184144278165343</v>
      </c>
      <c r="T100">
        <f t="shared" ref="T100:T131" si="45">L100*(S100/cpuebase)^valpower</f>
        <v>0.30562767514041833</v>
      </c>
    </row>
    <row r="101" spans="5:20">
      <c r="E101">
        <v>98</v>
      </c>
      <c r="F101">
        <f t="shared" ref="F101:F132" si="46">N100-vtwo*N100+vone*O100+Recov*P100*PvulRecov</f>
        <v>31.072992005404526</v>
      </c>
      <c r="G101">
        <f t="shared" ref="G101:G132" si="47">O100-vone*O100+vtwo*N100+P100*Recov*(1-PvulRecov)</f>
        <v>618.16313540836677</v>
      </c>
      <c r="H101">
        <f t="shared" ref="H101:H132" si="48">P100*(1-Recov)</f>
        <v>17.334822725027397</v>
      </c>
      <c r="I101" s="2">
        <f t="shared" si="39"/>
        <v>1</v>
      </c>
      <c r="J101" s="1">
        <f t="shared" si="38"/>
        <v>10</v>
      </c>
      <c r="K101" s="2">
        <f t="shared" si="40"/>
        <v>0.37947924783763487</v>
      </c>
      <c r="L101">
        <f t="shared" si="34"/>
        <v>3.7947924783763485</v>
      </c>
      <c r="M101">
        <f t="shared" si="41"/>
        <v>5.3702059280655075</v>
      </c>
      <c r="N101">
        <f t="shared" si="42"/>
        <v>25.667600886290746</v>
      </c>
      <c r="O101">
        <f t="shared" si="43"/>
        <v>617.31691632717855</v>
      </c>
      <c r="P101">
        <f t="shared" si="44"/>
        <v>21.601376264075007</v>
      </c>
      <c r="Q101">
        <f t="shared" si="36"/>
        <v>666.57095013879871</v>
      </c>
      <c r="R101">
        <f t="shared" si="37"/>
        <v>431.61948967876486</v>
      </c>
      <c r="S101">
        <f t="shared" si="35"/>
        <v>1.4151514104305436</v>
      </c>
      <c r="T101">
        <f t="shared" si="45"/>
        <v>0.30398617973617476</v>
      </c>
    </row>
    <row r="102" spans="5:20">
      <c r="E102">
        <v>99</v>
      </c>
      <c r="F102">
        <f t="shared" si="46"/>
        <v>30.999330375699575</v>
      </c>
      <c r="G102">
        <f t="shared" si="47"/>
        <v>616.3054620905848</v>
      </c>
      <c r="H102">
        <f t="shared" si="48"/>
        <v>17.281101011260006</v>
      </c>
      <c r="I102" s="2">
        <f t="shared" si="39"/>
        <v>1</v>
      </c>
      <c r="J102" s="1">
        <f t="shared" si="38"/>
        <v>10</v>
      </c>
      <c r="K102" s="2">
        <f t="shared" si="40"/>
        <v>0.37918441965903382</v>
      </c>
      <c r="L102">
        <f t="shared" si="34"/>
        <v>3.791844196590338</v>
      </c>
      <c r="M102">
        <f t="shared" si="41"/>
        <v>5.3536950694459353</v>
      </c>
      <c r="N102">
        <f t="shared" si="42"/>
        <v>25.610528350334938</v>
      </c>
      <c r="O102">
        <f t="shared" si="43"/>
        <v>615.46178602517682</v>
      </c>
      <c r="P102">
        <f t="shared" si="44"/>
        <v>21.534537486122709</v>
      </c>
      <c r="Q102">
        <f t="shared" si="36"/>
        <v>664.58589347754446</v>
      </c>
      <c r="R102">
        <f t="shared" si="37"/>
        <v>435.4142821571412</v>
      </c>
      <c r="S102">
        <f t="shared" si="35"/>
        <v>1.4118974282382246</v>
      </c>
      <c r="T102">
        <f t="shared" si="45"/>
        <v>0.30235473200489515</v>
      </c>
    </row>
    <row r="103" spans="5:20">
      <c r="E103">
        <v>100</v>
      </c>
      <c r="F103">
        <f t="shared" si="46"/>
        <v>30.925877953739946</v>
      </c>
      <c r="G103">
        <f t="shared" si="47"/>
        <v>614.45334391899632</v>
      </c>
      <c r="H103">
        <f t="shared" si="48"/>
        <v>17.227629988898169</v>
      </c>
      <c r="I103" s="2">
        <f t="shared" si="39"/>
        <v>1</v>
      </c>
      <c r="J103" s="1">
        <f t="shared" si="38"/>
        <v>10</v>
      </c>
      <c r="K103" s="2">
        <f t="shared" si="40"/>
        <v>0.37889051764375092</v>
      </c>
      <c r="L103">
        <f t="shared" si="34"/>
        <v>3.7889051764375092</v>
      </c>
      <c r="M103">
        <f t="shared" si="41"/>
        <v>5.3372495753896594</v>
      </c>
      <c r="N103">
        <f t="shared" si="42"/>
        <v>25.553599460650609</v>
      </c>
      <c r="O103">
        <f t="shared" si="43"/>
        <v>613.61220326478917</v>
      </c>
      <c r="P103">
        <f t="shared" si="44"/>
        <v>21.468001276465468</v>
      </c>
      <c r="Q103">
        <f t="shared" si="36"/>
        <v>662.60685186163437</v>
      </c>
      <c r="R103">
        <f t="shared" si="37"/>
        <v>439.20612635373152</v>
      </c>
      <c r="S103">
        <f t="shared" si="35"/>
        <v>1.4086521902371729</v>
      </c>
      <c r="T103">
        <f t="shared" si="45"/>
        <v>0.30073313216860265</v>
      </c>
    </row>
    <row r="104" spans="5:20">
      <c r="E104">
        <v>101</v>
      </c>
      <c r="F104">
        <f t="shared" si="46"/>
        <v>30.85262865171531</v>
      </c>
      <c r="G104">
        <f t="shared" si="47"/>
        <v>612.60677432901753</v>
      </c>
      <c r="H104">
        <f t="shared" si="48"/>
        <v>17.174401021172375</v>
      </c>
      <c r="I104" s="2">
        <f t="shared" si="39"/>
        <v>1</v>
      </c>
      <c r="J104" s="1">
        <f t="shared" si="38"/>
        <v>10</v>
      </c>
      <c r="K104" s="2">
        <f t="shared" si="40"/>
        <v>0.3785975168741964</v>
      </c>
      <c r="L104">
        <f t="shared" si="34"/>
        <v>3.785975168741964</v>
      </c>
      <c r="M104">
        <f t="shared" si="41"/>
        <v>5.3208679262453575</v>
      </c>
      <c r="N104">
        <f t="shared" si="42"/>
        <v>25.496809655332207</v>
      </c>
      <c r="O104">
        <f t="shared" si="43"/>
        <v>611.76816149041804</v>
      </c>
      <c r="P104">
        <f t="shared" si="44"/>
        <v>21.401757796100036</v>
      </c>
      <c r="Q104">
        <f t="shared" si="36"/>
        <v>660.63380400190522</v>
      </c>
      <c r="R104">
        <f t="shared" si="37"/>
        <v>442.995031530169</v>
      </c>
      <c r="S104">
        <f t="shared" si="35"/>
        <v>1.4054154317164791</v>
      </c>
      <c r="T104">
        <f t="shared" si="45"/>
        <v>0.29912119574681945</v>
      </c>
    </row>
    <row r="105" spans="5:20">
      <c r="E105">
        <v>102</v>
      </c>
      <c r="F105">
        <f t="shared" si="46"/>
        <v>30.779576925393826</v>
      </c>
      <c r="G105">
        <f t="shared" si="47"/>
        <v>610.76574577957638</v>
      </c>
      <c r="H105">
        <f t="shared" si="48"/>
        <v>17.121406236880031</v>
      </c>
      <c r="I105" s="2">
        <f t="shared" si="39"/>
        <v>1</v>
      </c>
      <c r="J105" s="1">
        <f t="shared" si="38"/>
        <v>10</v>
      </c>
      <c r="K105" s="2">
        <f t="shared" si="40"/>
        <v>0.37830539463422519</v>
      </c>
      <c r="L105">
        <f t="shared" si="34"/>
        <v>3.7830539463422519</v>
      </c>
      <c r="M105">
        <f t="shared" si="41"/>
        <v>5.3045487302479994</v>
      </c>
      <c r="N105">
        <f t="shared" si="42"/>
        <v>25.440154787597347</v>
      </c>
      <c r="O105">
        <f t="shared" si="43"/>
        <v>609.92965317131461</v>
      </c>
      <c r="P105">
        <f t="shared" si="44"/>
        <v>21.335798072711064</v>
      </c>
      <c r="Q105">
        <f t="shared" si="36"/>
        <v>658.66672894185024</v>
      </c>
      <c r="R105">
        <f t="shared" si="37"/>
        <v>446.78100669891097</v>
      </c>
      <c r="S105">
        <f t="shared" si="35"/>
        <v>1.4021869118141563</v>
      </c>
      <c r="T105">
        <f t="shared" si="45"/>
        <v>0.29751875210536588</v>
      </c>
    </row>
    <row r="106" spans="5:20">
      <c r="E106">
        <v>103</v>
      </c>
      <c r="F106">
        <f t="shared" si="46"/>
        <v>30.706717723580336</v>
      </c>
      <c r="G106">
        <f t="shared" si="47"/>
        <v>608.9302498498738</v>
      </c>
      <c r="H106">
        <f t="shared" si="48"/>
        <v>17.068638458168852</v>
      </c>
      <c r="I106" s="2">
        <f t="shared" si="39"/>
        <v>1</v>
      </c>
      <c r="J106" s="1">
        <f t="shared" si="38"/>
        <v>10</v>
      </c>
      <c r="K106" s="2">
        <f t="shared" si="40"/>
        <v>0.3780141302038228</v>
      </c>
      <c r="L106">
        <f t="shared" si="34"/>
        <v>3.7801413020382277</v>
      </c>
      <c r="M106">
        <f t="shared" si="41"/>
        <v>5.2882907115281643</v>
      </c>
      <c r="N106">
        <f t="shared" si="42"/>
        <v>25.383631087288428</v>
      </c>
      <c r="O106">
        <f t="shared" si="43"/>
        <v>608.09666989820732</v>
      </c>
      <c r="P106">
        <f t="shared" si="44"/>
        <v>21.270113918973927</v>
      </c>
      <c r="Q106">
        <f t="shared" si="36"/>
        <v>656.70560603162301</v>
      </c>
      <c r="R106">
        <f t="shared" si="37"/>
        <v>450.56406064525322</v>
      </c>
      <c r="S106">
        <f t="shared" si="35"/>
        <v>1.3989664113023375</v>
      </c>
      <c r="T106">
        <f t="shared" si="45"/>
        <v>0.2959256431452017</v>
      </c>
    </row>
    <row r="107" spans="5:20">
      <c r="E107">
        <v>104</v>
      </c>
      <c r="F107">
        <f t="shared" si="46"/>
        <v>30.634046442294178</v>
      </c>
      <c r="G107">
        <f t="shared" si="47"/>
        <v>607.10027732699632</v>
      </c>
      <c r="H107">
        <f t="shared" si="48"/>
        <v>17.016091135179142</v>
      </c>
      <c r="I107" s="2">
        <f t="shared" si="39"/>
        <v>1</v>
      </c>
      <c r="J107" s="1">
        <f t="shared" si="38"/>
        <v>10</v>
      </c>
      <c r="K107" s="2">
        <f t="shared" si="40"/>
        <v>0.37772370467302263</v>
      </c>
      <c r="L107">
        <f t="shared" si="34"/>
        <v>3.7772370467302263</v>
      </c>
      <c r="M107">
        <f t="shared" si="41"/>
        <v>5.2720926992546087</v>
      </c>
      <c r="N107">
        <f t="shared" si="42"/>
        <v>25.327235125955756</v>
      </c>
      <c r="O107">
        <f t="shared" si="43"/>
        <v>606.26920247079454</v>
      </c>
      <c r="P107">
        <f t="shared" si="44"/>
        <v>21.204697858612423</v>
      </c>
      <c r="Q107">
        <f t="shared" si="36"/>
        <v>654.75041490446972</v>
      </c>
      <c r="R107">
        <f t="shared" si="37"/>
        <v>454.34420194729142</v>
      </c>
      <c r="S107">
        <f t="shared" si="35"/>
        <v>1.3957537305789181</v>
      </c>
      <c r="T107">
        <f t="shared" si="45"/>
        <v>0.29434172211769988</v>
      </c>
    </row>
    <row r="108" spans="5:20">
      <c r="E108">
        <v>105</v>
      </c>
      <c r="F108">
        <f t="shared" si="46"/>
        <v>30.561558883224453</v>
      </c>
      <c r="G108">
        <f t="shared" si="47"/>
        <v>605.27581828524831</v>
      </c>
      <c r="H108">
        <f t="shared" si="48"/>
        <v>16.963758286889938</v>
      </c>
      <c r="I108" s="2">
        <f t="shared" si="39"/>
        <v>1</v>
      </c>
      <c r="J108" s="1">
        <f t="shared" si="38"/>
        <v>10</v>
      </c>
      <c r="K108" s="2">
        <f t="shared" si="40"/>
        <v>0.37743410077324857</v>
      </c>
      <c r="L108">
        <f t="shared" si="34"/>
        <v>3.7743410077324855</v>
      </c>
      <c r="M108">
        <f t="shared" si="41"/>
        <v>5.2559536178025521</v>
      </c>
      <c r="N108">
        <f t="shared" si="42"/>
        <v>25.270963785187934</v>
      </c>
      <c r="O108">
        <f t="shared" si="43"/>
        <v>604.44724097696803</v>
      </c>
      <c r="P108">
        <f t="shared" si="44"/>
        <v>21.139543059471301</v>
      </c>
      <c r="Q108">
        <f t="shared" si="36"/>
        <v>652.80113545536278</v>
      </c>
      <c r="R108">
        <f t="shared" si="37"/>
        <v>458.12143899402167</v>
      </c>
      <c r="S108">
        <f t="shared" si="35"/>
        <v>1.3925486878463524</v>
      </c>
      <c r="T108">
        <f t="shared" si="45"/>
        <v>0.29276685255408935</v>
      </c>
    </row>
    <row r="109" spans="5:20">
      <c r="E109">
        <v>106</v>
      </c>
      <c r="F109">
        <f t="shared" si="46"/>
        <v>30.489251216062112</v>
      </c>
      <c r="G109">
        <f t="shared" si="47"/>
        <v>603.4568621579881</v>
      </c>
      <c r="H109">
        <f t="shared" si="48"/>
        <v>16.91163444757704</v>
      </c>
      <c r="I109" s="2">
        <f t="shared" si="39"/>
        <v>1</v>
      </c>
      <c r="J109" s="1">
        <f t="shared" si="38"/>
        <v>10</v>
      </c>
      <c r="K109" s="2">
        <f t="shared" si="40"/>
        <v>0.37714530272444452</v>
      </c>
      <c r="L109">
        <f t="shared" si="34"/>
        <v>3.7714530272444451</v>
      </c>
      <c r="M109">
        <f t="shared" si="41"/>
        <v>5.2398724778503469</v>
      </c>
      <c r="N109">
        <f t="shared" si="42"/>
        <v>25.214814227886656</v>
      </c>
      <c r="O109">
        <f t="shared" si="43"/>
        <v>602.63077486455109</v>
      </c>
      <c r="P109">
        <f t="shared" si="44"/>
        <v>21.074643272934651</v>
      </c>
      <c r="Q109">
        <f t="shared" si="36"/>
        <v>650.8577478216273</v>
      </c>
      <c r="R109">
        <f t="shared" si="37"/>
        <v>461.89578000175413</v>
      </c>
      <c r="S109">
        <f t="shared" si="35"/>
        <v>1.3893511174601001</v>
      </c>
      <c r="T109">
        <f t="shared" si="45"/>
        <v>0.29120090729799208</v>
      </c>
    </row>
    <row r="110" spans="5:20">
      <c r="E110">
        <v>107</v>
      </c>
      <c r="F110">
        <f t="shared" si="46"/>
        <v>30.417119944345714</v>
      </c>
      <c r="G110">
        <f t="shared" si="47"/>
        <v>601.64339780267892</v>
      </c>
      <c r="H110">
        <f t="shared" si="48"/>
        <v>16.85971461834772</v>
      </c>
      <c r="I110" s="2">
        <f t="shared" si="39"/>
        <v>1</v>
      </c>
      <c r="J110" s="1">
        <f t="shared" si="38"/>
        <v>10</v>
      </c>
      <c r="K110" s="2">
        <f t="shared" si="40"/>
        <v>0.37685729609650737</v>
      </c>
      <c r="L110">
        <f t="shared" si="34"/>
        <v>3.7685729609650735</v>
      </c>
      <c r="M110">
        <f t="shared" si="41"/>
        <v>5.2238483683164283</v>
      </c>
      <c r="N110">
        <f t="shared" si="42"/>
        <v>25.158783872211249</v>
      </c>
      <c r="O110">
        <f t="shared" si="43"/>
        <v>600.81979300626028</v>
      </c>
      <c r="P110">
        <f t="shared" si="44"/>
        <v>21.009992779085369</v>
      </c>
      <c r="Q110">
        <f t="shared" si="36"/>
        <v>648.92023236537239</v>
      </c>
      <c r="R110">
        <f t="shared" si="37"/>
        <v>465.66723302899857</v>
      </c>
      <c r="S110">
        <f t="shared" si="35"/>
        <v>1.3861608684308664</v>
      </c>
      <c r="T110">
        <f t="shared" si="45"/>
        <v>0.28964376763106653</v>
      </c>
    </row>
    <row r="111" spans="5:20">
      <c r="E111">
        <v>108</v>
      </c>
      <c r="F111">
        <f t="shared" si="46"/>
        <v>30.345161874492078</v>
      </c>
      <c r="G111">
        <f t="shared" si="47"/>
        <v>599.83541355979639</v>
      </c>
      <c r="H111">
        <f t="shared" si="48"/>
        <v>16.807994223268295</v>
      </c>
      <c r="I111" s="2">
        <f t="shared" si="39"/>
        <v>1</v>
      </c>
      <c r="J111" s="1">
        <f t="shared" si="38"/>
        <v>10</v>
      </c>
      <c r="K111" s="2">
        <f t="shared" si="40"/>
        <v>0.37657006768368156</v>
      </c>
      <c r="L111">
        <f t="shared" si="34"/>
        <v>3.7657006768368158</v>
      </c>
      <c r="M111">
        <f t="shared" si="41"/>
        <v>5.2078804490569777</v>
      </c>
      <c r="N111">
        <f t="shared" si="42"/>
        <v>25.102870367944021</v>
      </c>
      <c r="O111">
        <f t="shared" si="43"/>
        <v>599.0142837585322</v>
      </c>
      <c r="P111">
        <f t="shared" si="44"/>
        <v>20.945586337058902</v>
      </c>
      <c r="Q111">
        <f t="shared" si="36"/>
        <v>646.98856965755681</v>
      </c>
      <c r="R111">
        <f t="shared" si="37"/>
        <v>469.43580598996363</v>
      </c>
      <c r="S111">
        <f t="shared" si="35"/>
        <v>1.3829778030662785</v>
      </c>
      <c r="T111">
        <f t="shared" si="45"/>
        <v>0.28809532248274572</v>
      </c>
    </row>
    <row r="112" spans="5:20">
      <c r="E112">
        <v>109</v>
      </c>
      <c r="F112">
        <f t="shared" si="46"/>
        <v>30.273374087713563</v>
      </c>
      <c r="G112">
        <f t="shared" si="47"/>
        <v>598.0328973061745</v>
      </c>
      <c r="H112">
        <f t="shared" si="48"/>
        <v>16.756469069647121</v>
      </c>
      <c r="I112" s="2">
        <f t="shared" si="39"/>
        <v>1</v>
      </c>
      <c r="J112" s="1">
        <f t="shared" si="38"/>
        <v>10</v>
      </c>
      <c r="K112" s="2">
        <f t="shared" si="40"/>
        <v>0.37628360539069644</v>
      </c>
      <c r="L112">
        <f t="shared" si="34"/>
        <v>3.7628360539069643</v>
      </c>
      <c r="M112">
        <f t="shared" si="41"/>
        <v>5.1919679442520694</v>
      </c>
      <c r="N112">
        <f t="shared" si="42"/>
        <v>25.047071575050829</v>
      </c>
      <c r="O112">
        <f t="shared" si="43"/>
        <v>597.2142350147966</v>
      </c>
      <c r="P112">
        <f t="shared" si="44"/>
        <v>20.881419140096778</v>
      </c>
      <c r="Q112">
        <f t="shared" si="36"/>
        <v>645.06274046353519</v>
      </c>
      <c r="R112">
        <f t="shared" si="37"/>
        <v>473.20150666680047</v>
      </c>
      <c r="S112">
        <f t="shared" si="35"/>
        <v>1.3798017957389435</v>
      </c>
      <c r="T112">
        <f t="shared" si="45"/>
        <v>0.28655546771592144</v>
      </c>
    </row>
    <row r="113" spans="5:20">
      <c r="E113">
        <v>110</v>
      </c>
      <c r="F113">
        <f t="shared" si="46"/>
        <v>30.201753914552128</v>
      </c>
      <c r="G113">
        <f t="shared" si="47"/>
        <v>596.23583650331466</v>
      </c>
      <c r="H113">
        <f t="shared" si="48"/>
        <v>16.705135312077424</v>
      </c>
      <c r="I113" s="2">
        <f t="shared" si="39"/>
        <v>1</v>
      </c>
      <c r="J113" s="1">
        <f t="shared" si="38"/>
        <v>10</v>
      </c>
      <c r="K113" s="2">
        <f t="shared" si="40"/>
        <v>0.37599789812954681</v>
      </c>
      <c r="L113">
        <f t="shared" si="34"/>
        <v>3.7599789812954683</v>
      </c>
      <c r="M113">
        <f t="shared" si="41"/>
        <v>5.1761101364152573</v>
      </c>
      <c r="N113">
        <f t="shared" si="42"/>
        <v>24.991385544232177</v>
      </c>
      <c r="O113">
        <f t="shared" si="43"/>
        <v>595.4196342537191</v>
      </c>
      <c r="P113">
        <f t="shared" si="44"/>
        <v>20.817486774852885</v>
      </c>
      <c r="Q113">
        <f t="shared" si="36"/>
        <v>643.14272572994423</v>
      </c>
      <c r="R113">
        <f t="shared" si="37"/>
        <v>476.96434272070741</v>
      </c>
      <c r="S113">
        <f t="shared" si="35"/>
        <v>1.3766327317691209</v>
      </c>
      <c r="T113">
        <f t="shared" si="45"/>
        <v>0.2850241054812469</v>
      </c>
    </row>
    <row r="114" spans="5:20">
      <c r="E114">
        <v>111</v>
      </c>
      <c r="F114">
        <f t="shared" si="46"/>
        <v>30.130298911785253</v>
      </c>
      <c r="G114">
        <f t="shared" si="47"/>
        <v>594.44421824113658</v>
      </c>
      <c r="H114">
        <f t="shared" si="48"/>
        <v>16.653989419882308</v>
      </c>
      <c r="I114" s="2">
        <f t="shared" si="39"/>
        <v>1</v>
      </c>
      <c r="J114" s="1">
        <f t="shared" si="38"/>
        <v>10</v>
      </c>
      <c r="K114" s="2">
        <f t="shared" si="40"/>
        <v>0.37571293572591519</v>
      </c>
      <c r="L114">
        <f t="shared" si="34"/>
        <v>3.757129357259152</v>
      </c>
      <c r="M114">
        <f t="shared" si="41"/>
        <v>5.1603063609674358</v>
      </c>
      <c r="N114">
        <f t="shared" si="42"/>
        <v>24.93581049927948</v>
      </c>
      <c r="O114">
        <f t="shared" si="43"/>
        <v>593.63046858289249</v>
      </c>
      <c r="P114">
        <f t="shared" si="44"/>
        <v>20.753785184548089</v>
      </c>
      <c r="Q114">
        <f t="shared" si="36"/>
        <v>641.22850657280424</v>
      </c>
      <c r="R114">
        <f t="shared" si="37"/>
        <v>480.7243217020029</v>
      </c>
      <c r="S114">
        <f t="shared" si="35"/>
        <v>1.3734705064112858</v>
      </c>
      <c r="T114">
        <f t="shared" si="45"/>
        <v>0.28350114363341289</v>
      </c>
    </row>
    <row r="115" spans="5:20">
      <c r="E115">
        <v>112</v>
      </c>
      <c r="F115">
        <f t="shared" si="46"/>
        <v>30.059006841482088</v>
      </c>
      <c r="G115">
        <f t="shared" si="47"/>
        <v>592.65802927759955</v>
      </c>
      <c r="H115">
        <f t="shared" si="48"/>
        <v>16.603028147638472</v>
      </c>
      <c r="I115" s="2">
        <f t="shared" si="39"/>
        <v>1</v>
      </c>
      <c r="J115" s="1">
        <f t="shared" si="38"/>
        <v>10</v>
      </c>
      <c r="K115" s="2">
        <f t="shared" si="40"/>
        <v>0.37542870883433505</v>
      </c>
      <c r="L115">
        <f t="shared" si="34"/>
        <v>3.7542870883433506</v>
      </c>
      <c r="M115">
        <f t="shared" si="41"/>
        <v>5.144556001321666</v>
      </c>
      <c r="N115">
        <f t="shared" si="42"/>
        <v>24.88034482106832</v>
      </c>
      <c r="O115">
        <f t="shared" si="43"/>
        <v>591.8467247784032</v>
      </c>
      <c r="P115">
        <f t="shared" si="44"/>
        <v>20.690310635607524</v>
      </c>
      <c r="Q115">
        <f t="shared" si="36"/>
        <v>639.32006426672012</v>
      </c>
      <c r="R115">
        <f t="shared" si="37"/>
        <v>484.48145105926204</v>
      </c>
      <c r="S115">
        <f t="shared" si="35"/>
        <v>1.3703150239348898</v>
      </c>
      <c r="T115">
        <f t="shared" si="45"/>
        <v>0.28198649520341923</v>
      </c>
    </row>
    <row r="116" spans="5:20">
      <c r="E116">
        <v>113</v>
      </c>
      <c r="F116">
        <f t="shared" si="46"/>
        <v>29.987875652008803</v>
      </c>
      <c r="G116">
        <f t="shared" si="47"/>
        <v>590.87725607458424</v>
      </c>
      <c r="H116">
        <f t="shared" si="48"/>
        <v>16.55224850848602</v>
      </c>
      <c r="I116" s="2">
        <f t="shared" si="39"/>
        <v>1</v>
      </c>
      <c r="J116" s="1">
        <f t="shared" si="38"/>
        <v>10</v>
      </c>
      <c r="K116" s="2">
        <f t="shared" si="40"/>
        <v>0.37514520886127245</v>
      </c>
      <c r="L116">
        <f t="shared" si="34"/>
        <v>3.7514520886127247</v>
      </c>
      <c r="M116">
        <f t="shared" si="41"/>
        <v>5.128858484430614</v>
      </c>
      <c r="N116">
        <f t="shared" si="42"/>
        <v>24.824987033036287</v>
      </c>
      <c r="O116">
        <f t="shared" si="43"/>
        <v>590.06838932066478</v>
      </c>
      <c r="P116">
        <f t="shared" si="44"/>
        <v>20.627059687449783</v>
      </c>
      <c r="Q116">
        <f t="shared" si="36"/>
        <v>637.41738023507912</v>
      </c>
      <c r="R116">
        <f t="shared" si="37"/>
        <v>488.23573814760539</v>
      </c>
      <c r="S116">
        <f t="shared" si="35"/>
        <v>1.3671661967905473</v>
      </c>
      <c r="T116">
        <f t="shared" si="45"/>
        <v>0.28048007792143737</v>
      </c>
    </row>
    <row r="117" spans="5:20">
      <c r="E117">
        <v>114</v>
      </c>
      <c r="F117">
        <f t="shared" si="46"/>
        <v>29.916903460801048</v>
      </c>
      <c r="G117">
        <f t="shared" si="47"/>
        <v>589.10188483038985</v>
      </c>
      <c r="H117">
        <f t="shared" si="48"/>
        <v>16.501647749959826</v>
      </c>
      <c r="I117" s="2">
        <f t="shared" si="39"/>
        <v>1</v>
      </c>
      <c r="J117" s="1">
        <f t="shared" si="38"/>
        <v>10</v>
      </c>
      <c r="K117" s="2">
        <f t="shared" si="40"/>
        <v>0.37486242789538621</v>
      </c>
      <c r="L117">
        <f t="shared" si="34"/>
        <v>3.7486242789538622</v>
      </c>
      <c r="M117">
        <f t="shared" si="41"/>
        <v>5.1132132767528313</v>
      </c>
      <c r="N117">
        <f t="shared" si="42"/>
        <v>24.769735788007186</v>
      </c>
      <c r="O117">
        <f t="shared" si="43"/>
        <v>588.29544842686971</v>
      </c>
      <c r="P117">
        <f t="shared" si="44"/>
        <v>20.564029165128805</v>
      </c>
      <c r="Q117">
        <f t="shared" si="36"/>
        <v>635.52043604115067</v>
      </c>
      <c r="R117">
        <f t="shared" si="37"/>
        <v>491.98719023621811</v>
      </c>
      <c r="S117">
        <f t="shared" si="35"/>
        <v>1.364023944853654</v>
      </c>
      <c r="T117">
        <f t="shared" si="45"/>
        <v>0.27898181378537901</v>
      </c>
    </row>
    <row r="118" spans="5:20">
      <c r="E118">
        <v>115</v>
      </c>
      <c r="F118">
        <f t="shared" si="46"/>
        <v>29.846088538738471</v>
      </c>
      <c r="G118">
        <f t="shared" si="47"/>
        <v>587.33190150916414</v>
      </c>
      <c r="H118">
        <f t="shared" si="48"/>
        <v>16.451223332103044</v>
      </c>
      <c r="I118" s="2">
        <f t="shared" si="39"/>
        <v>1</v>
      </c>
      <c r="J118" s="1">
        <f t="shared" si="38"/>
        <v>10</v>
      </c>
      <c r="K118" s="2">
        <f t="shared" si="40"/>
        <v>0.37458035864429273</v>
      </c>
      <c r="L118">
        <f t="shared" si="34"/>
        <v>3.7458035864429275</v>
      </c>
      <c r="M118">
        <f t="shared" si="41"/>
        <v>5.0976198805983355</v>
      </c>
      <c r="N118">
        <f t="shared" si="42"/>
        <v>24.714589856236373</v>
      </c>
      <c r="O118">
        <f t="shared" si="43"/>
        <v>586.52788808038008</v>
      </c>
      <c r="P118">
        <f t="shared" si="44"/>
        <v>20.501216134557804</v>
      </c>
      <c r="Q118">
        <f t="shared" si="36"/>
        <v>633.62921338000569</v>
      </c>
      <c r="R118">
        <f t="shared" si="37"/>
        <v>495.73581451517197</v>
      </c>
      <c r="S118">
        <f t="shared" si="35"/>
        <v>1.3608881947382387</v>
      </c>
      <c r="T118">
        <f t="shared" si="45"/>
        <v>0.27749162867076899</v>
      </c>
    </row>
    <row r="119" spans="5:20">
      <c r="E119">
        <v>116</v>
      </c>
      <c r="F119">
        <f t="shared" si="46"/>
        <v>29.775429295971747</v>
      </c>
      <c r="G119">
        <f t="shared" si="47"/>
        <v>585.56729186755626</v>
      </c>
      <c r="H119">
        <f t="shared" si="48"/>
        <v>16.400972907646246</v>
      </c>
      <c r="I119" s="2">
        <f t="shared" si="39"/>
        <v>1</v>
      </c>
      <c r="J119" s="1">
        <f t="shared" si="38"/>
        <v>10</v>
      </c>
      <c r="K119" s="2">
        <f t="shared" si="40"/>
        <v>0.37429899437722813</v>
      </c>
      <c r="L119">
        <f t="shared" si="34"/>
        <v>3.7429899437722813</v>
      </c>
      <c r="M119">
        <f t="shared" si="41"/>
        <v>5.0820778308176848</v>
      </c>
      <c r="N119">
        <f t="shared" si="42"/>
        <v>24.659548114563613</v>
      </c>
      <c r="O119">
        <f t="shared" si="43"/>
        <v>584.76569405734278</v>
      </c>
      <c r="P119">
        <f t="shared" si="44"/>
        <v>20.438617880070442</v>
      </c>
      <c r="Q119">
        <f t="shared" si="36"/>
        <v>631.74369407117433</v>
      </c>
      <c r="R119">
        <f t="shared" si="37"/>
        <v>499.48161810161491</v>
      </c>
      <c r="S119">
        <f t="shared" si="35"/>
        <v>1.3577588791745019</v>
      </c>
      <c r="T119">
        <f t="shared" si="45"/>
        <v>0.27600945197794408</v>
      </c>
    </row>
    <row r="120" spans="5:20">
      <c r="E120">
        <v>117</v>
      </c>
      <c r="F120">
        <f t="shared" si="46"/>
        <v>29.704924269066531</v>
      </c>
      <c r="G120">
        <f t="shared" si="47"/>
        <v>583.80804147885397</v>
      </c>
      <c r="H120">
        <f t="shared" si="48"/>
        <v>16.350894304056354</v>
      </c>
      <c r="I120" s="2">
        <f t="shared" si="39"/>
        <v>1</v>
      </c>
      <c r="J120" s="1">
        <f t="shared" si="38"/>
        <v>10</v>
      </c>
      <c r="K120" s="2">
        <f t="shared" si="40"/>
        <v>0.37401832887305342</v>
      </c>
      <c r="L120">
        <f t="shared" si="34"/>
        <v>3.7401832887305342</v>
      </c>
      <c r="M120">
        <f t="shared" si="41"/>
        <v>5.0665866918020273</v>
      </c>
      <c r="N120">
        <f t="shared" si="42"/>
        <v>24.604609536570418</v>
      </c>
      <c r="O120">
        <f t="shared" si="43"/>
        <v>583.00885195079491</v>
      </c>
      <c r="P120">
        <f t="shared" si="44"/>
        <v>20.376231884097649</v>
      </c>
      <c r="Q120">
        <f t="shared" si="36"/>
        <v>629.86386005197687</v>
      </c>
      <c r="R120">
        <f t="shared" si="37"/>
        <v>503.22460804538719</v>
      </c>
      <c r="S120">
        <f t="shared" si="35"/>
        <v>1.354635936444091</v>
      </c>
      <c r="T120">
        <f t="shared" si="45"/>
        <v>0.27453521631297634</v>
      </c>
    </row>
    <row r="121" spans="5:20">
      <c r="E121">
        <v>118</v>
      </c>
      <c r="F121">
        <f t="shared" si="46"/>
        <v>29.634572109341491</v>
      </c>
      <c r="G121">
        <f t="shared" si="47"/>
        <v>582.0541357548434</v>
      </c>
      <c r="H121">
        <f t="shared" si="48"/>
        <v>16.300985507278121</v>
      </c>
      <c r="I121" s="2">
        <f t="shared" si="39"/>
        <v>1</v>
      </c>
      <c r="J121" s="1">
        <f t="shared" si="38"/>
        <v>10</v>
      </c>
      <c r="K121" s="2">
        <f t="shared" si="40"/>
        <v>0.37373835637310415</v>
      </c>
      <c r="L121">
        <f t="shared" si="34"/>
        <v>3.7373835637310417</v>
      </c>
      <c r="M121">
        <f t="shared" si="41"/>
        <v>5.0511460547648497</v>
      </c>
      <c r="N121">
        <f t="shared" si="42"/>
        <v>24.549773183648615</v>
      </c>
      <c r="O121">
        <f t="shared" si="43"/>
        <v>581.2573471924926</v>
      </c>
      <c r="P121">
        <f t="shared" si="44"/>
        <v>20.314055808759733</v>
      </c>
      <c r="Q121">
        <f t="shared" si="36"/>
        <v>627.98969337146298</v>
      </c>
      <c r="R121">
        <f t="shared" si="37"/>
        <v>506.96479133411771</v>
      </c>
      <c r="S121">
        <f t="shared" si="35"/>
        <v>1.35151930986775</v>
      </c>
      <c r="T121">
        <f t="shared" si="45"/>
        <v>0.27306885719907992</v>
      </c>
    </row>
    <row r="122" spans="5:20">
      <c r="E122">
        <v>119</v>
      </c>
      <c r="F122">
        <f t="shared" si="46"/>
        <v>29.56437157228908</v>
      </c>
      <c r="G122">
        <f t="shared" si="47"/>
        <v>580.30555996560417</v>
      </c>
      <c r="H122">
        <f t="shared" si="48"/>
        <v>16.251244647007788</v>
      </c>
      <c r="I122" s="2">
        <f t="shared" si="39"/>
        <v>1</v>
      </c>
      <c r="J122" s="1">
        <f t="shared" si="38"/>
        <v>10</v>
      </c>
      <c r="K122" s="2">
        <f t="shared" si="40"/>
        <v>0.37345907153843239</v>
      </c>
      <c r="L122">
        <f t="shared" si="34"/>
        <v>3.7345907153843241</v>
      </c>
      <c r="M122">
        <f t="shared" si="41"/>
        <v>5.0357555352788612</v>
      </c>
      <c r="N122">
        <f t="shared" si="42"/>
        <v>24.495038196895333</v>
      </c>
      <c r="O122">
        <f t="shared" si="43"/>
        <v>579.51116507267977</v>
      </c>
      <c r="P122">
        <f t="shared" si="44"/>
        <v>20.252087479192415</v>
      </c>
      <c r="Q122">
        <f t="shared" si="36"/>
        <v>626.12117618490106</v>
      </c>
      <c r="R122">
        <f t="shared" si="37"/>
        <v>510.70217489784875</v>
      </c>
      <c r="S122">
        <f t="shared" si="35"/>
        <v>1.3484089473404679</v>
      </c>
      <c r="T122">
        <f t="shared" si="45"/>
        <v>0.27161031281557213</v>
      </c>
    </row>
    <row r="123" spans="5:20">
      <c r="E123">
        <v>120</v>
      </c>
      <c r="F123">
        <f t="shared" si="46"/>
        <v>29.494321507978061</v>
      </c>
      <c r="G123">
        <f t="shared" si="47"/>
        <v>578.5622992574356</v>
      </c>
      <c r="H123">
        <f t="shared" si="48"/>
        <v>16.201669983353934</v>
      </c>
      <c r="I123" s="2">
        <f t="shared" si="39"/>
        <v>1</v>
      </c>
      <c r="J123" s="1">
        <f t="shared" si="38"/>
        <v>10</v>
      </c>
      <c r="K123" s="2">
        <f t="shared" si="40"/>
        <v>0.37318046941102773</v>
      </c>
      <c r="L123">
        <f t="shared" si="34"/>
        <v>3.7318046941102772</v>
      </c>
      <c r="M123">
        <f t="shared" si="41"/>
        <v>5.0204147710438844</v>
      </c>
      <c r="N123">
        <f t="shared" si="42"/>
        <v>24.440403789757728</v>
      </c>
      <c r="O123">
        <f t="shared" si="43"/>
        <v>577.7702907579893</v>
      </c>
      <c r="P123">
        <f t="shared" si="44"/>
        <v>20.190324868442676</v>
      </c>
      <c r="Q123">
        <f t="shared" si="36"/>
        <v>624.25829074876754</v>
      </c>
      <c r="R123">
        <f t="shared" si="37"/>
        <v>514.43676561323309</v>
      </c>
      <c r="S123">
        <f t="shared" si="35"/>
        <v>1.3453048009096931</v>
      </c>
      <c r="T123">
        <f t="shared" si="45"/>
        <v>0.27015952376173097</v>
      </c>
    </row>
    <row r="124" spans="5:20">
      <c r="E124">
        <v>121</v>
      </c>
      <c r="F124">
        <f t="shared" si="46"/>
        <v>29.424420852346394</v>
      </c>
      <c r="G124">
        <f t="shared" si="47"/>
        <v>576.82433866908912</v>
      </c>
      <c r="H124">
        <f t="shared" si="48"/>
        <v>16.152259894754142</v>
      </c>
      <c r="I124" s="2">
        <f t="shared" si="39"/>
        <v>1</v>
      </c>
      <c r="J124" s="1">
        <f t="shared" si="38"/>
        <v>10</v>
      </c>
      <c r="K124" s="2">
        <f t="shared" si="40"/>
        <v>0.37290254537864786</v>
      </c>
      <c r="L124">
        <f t="shared" si="34"/>
        <v>3.7290254537864786</v>
      </c>
      <c r="M124">
        <f t="shared" si="41"/>
        <v>5.0051234198640531</v>
      </c>
      <c r="N124">
        <f t="shared" si="42"/>
        <v>24.385869241357799</v>
      </c>
      <c r="O124">
        <f t="shared" si="43"/>
        <v>576.03470930765343</v>
      </c>
      <c r="P124">
        <f t="shared" si="44"/>
        <v>20.128766083785958</v>
      </c>
      <c r="Q124">
        <f t="shared" si="36"/>
        <v>622.40101941618968</v>
      </c>
      <c r="R124">
        <f t="shared" si="37"/>
        <v>518.16857030734332</v>
      </c>
      <c r="S124">
        <f t="shared" si="35"/>
        <v>1.342206826392621</v>
      </c>
      <c r="T124">
        <f t="shared" si="45"/>
        <v>0.26871643284316449</v>
      </c>
    </row>
    <row r="125" spans="5:20">
      <c r="E125">
        <v>122</v>
      </c>
      <c r="F125">
        <f t="shared" si="46"/>
        <v>29.354668619301421</v>
      </c>
      <c r="G125">
        <f t="shared" si="47"/>
        <v>575.091663146467</v>
      </c>
      <c r="H125">
        <f t="shared" si="48"/>
        <v>16.103012867028767</v>
      </c>
      <c r="I125" s="2">
        <f t="shared" si="39"/>
        <v>1</v>
      </c>
      <c r="J125" s="1">
        <f t="shared" si="38"/>
        <v>10</v>
      </c>
      <c r="K125" s="2">
        <f t="shared" si="40"/>
        <v>0.37262529514291998</v>
      </c>
      <c r="L125">
        <f t="shared" si="34"/>
        <v>3.7262529514292</v>
      </c>
      <c r="M125">
        <f t="shared" si="41"/>
        <v>4.9898811578145477</v>
      </c>
      <c r="N125">
        <f t="shared" si="42"/>
        <v>24.33143389043417</v>
      </c>
      <c r="O125">
        <f t="shared" si="43"/>
        <v>574.30440568818244</v>
      </c>
      <c r="P125">
        <f t="shared" si="44"/>
        <v>20.067409354330305</v>
      </c>
      <c r="Q125">
        <f t="shared" si="36"/>
        <v>620.5493446327971</v>
      </c>
      <c r="R125">
        <f t="shared" si="37"/>
        <v>521.89759576112976</v>
      </c>
      <c r="S125">
        <f t="shared" si="35"/>
        <v>1.3391149830289124</v>
      </c>
      <c r="T125">
        <f t="shared" si="45"/>
        <v>0.2672809848785247</v>
      </c>
    </row>
    <row r="126" spans="5:20">
      <c r="E126">
        <v>123</v>
      </c>
      <c r="F126">
        <f t="shared" si="46"/>
        <v>29.285063893552302</v>
      </c>
      <c r="G126">
        <f t="shared" si="47"/>
        <v>573.36425755593041</v>
      </c>
      <c r="H126">
        <f t="shared" si="48"/>
        <v>16.053927483464246</v>
      </c>
      <c r="I126" s="2">
        <f t="shared" si="39"/>
        <v>1</v>
      </c>
      <c r="J126" s="1">
        <f t="shared" si="38"/>
        <v>10</v>
      </c>
      <c r="K126" s="2">
        <f t="shared" si="40"/>
        <v>0.37234871469040909</v>
      </c>
      <c r="L126">
        <f t="shared" si="34"/>
        <v>3.7234871469040911</v>
      </c>
      <c r="M126">
        <f t="shared" si="41"/>
        <v>4.9746876775800564</v>
      </c>
      <c r="N126">
        <f t="shared" si="42"/>
        <v>24.277097129843579</v>
      </c>
      <c r="O126">
        <f t="shared" si="43"/>
        <v>572.5793647866542</v>
      </c>
      <c r="P126">
        <f t="shared" si="44"/>
        <v>20.006253019785834</v>
      </c>
      <c r="Q126">
        <f t="shared" si="36"/>
        <v>618.70324893294696</v>
      </c>
      <c r="R126">
        <f t="shared" si="37"/>
        <v>525.62384871255892</v>
      </c>
      <c r="S126">
        <f t="shared" si="35"/>
        <v>1.3360292331655506</v>
      </c>
      <c r="T126">
        <f t="shared" si="45"/>
        <v>0.26585312652461585</v>
      </c>
    </row>
    <row r="127" spans="5:20">
      <c r="E127">
        <v>124</v>
      </c>
      <c r="F127">
        <f t="shared" si="46"/>
        <v>29.215605824106486</v>
      </c>
      <c r="G127">
        <f t="shared" si="47"/>
        <v>571.64210669634849</v>
      </c>
      <c r="H127">
        <f t="shared" si="48"/>
        <v>16.005002415828667</v>
      </c>
      <c r="I127" s="2">
        <f t="shared" si="39"/>
        <v>1</v>
      </c>
      <c r="J127" s="1">
        <f t="shared" si="38"/>
        <v>10</v>
      </c>
      <c r="K127" s="2">
        <f t="shared" si="40"/>
        <v>0.37207280026637457</v>
      </c>
      <c r="L127">
        <f t="shared" si="34"/>
        <v>3.7207280026637459</v>
      </c>
      <c r="M127">
        <f t="shared" si="41"/>
        <v>4.9595426869487662</v>
      </c>
      <c r="N127">
        <f t="shared" si="42"/>
        <v>24.222858401570232</v>
      </c>
      <c r="O127">
        <f t="shared" si="43"/>
        <v>570.85957142274708</v>
      </c>
      <c r="P127">
        <f t="shared" si="44"/>
        <v>19.945295520289442</v>
      </c>
      <c r="Q127">
        <f t="shared" si="36"/>
        <v>616.86271493628362</v>
      </c>
      <c r="R127">
        <f t="shared" si="37"/>
        <v>529.34733585946299</v>
      </c>
      <c r="S127">
        <f t="shared" si="35"/>
        <v>1.3329495419708528</v>
      </c>
      <c r="T127">
        <f t="shared" si="45"/>
        <v>0.26443280611813008</v>
      </c>
    </row>
    <row r="128" spans="5:20">
      <c r="E128">
        <v>125</v>
      </c>
      <c r="F128">
        <f t="shared" si="46"/>
        <v>29.146293618368446</v>
      </c>
      <c r="G128">
        <f t="shared" si="47"/>
        <v>569.92519531000664</v>
      </c>
      <c r="H128">
        <f t="shared" si="48"/>
        <v>15.956236416231555</v>
      </c>
      <c r="I128" s="2">
        <f t="shared" si="39"/>
        <v>1</v>
      </c>
      <c r="J128" s="1">
        <f t="shared" si="38"/>
        <v>10</v>
      </c>
      <c r="K128" s="2">
        <f t="shared" si="40"/>
        <v>0.37179754835096512</v>
      </c>
      <c r="L128">
        <f t="shared" si="34"/>
        <v>3.717975483509651</v>
      </c>
      <c r="M128">
        <f t="shared" si="41"/>
        <v>4.9444459074472897</v>
      </c>
      <c r="N128">
        <f t="shared" si="42"/>
        <v>24.168717192195768</v>
      </c>
      <c r="O128">
        <f t="shared" si="43"/>
        <v>569.14501035963326</v>
      </c>
      <c r="P128">
        <f t="shared" si="44"/>
        <v>19.884535387185181</v>
      </c>
      <c r="Q128">
        <f t="shared" si="36"/>
        <v>615.02772534460667</v>
      </c>
      <c r="R128">
        <f t="shared" si="37"/>
        <v>533.06806386212668</v>
      </c>
      <c r="S128">
        <f t="shared" si="35"/>
        <v>1.3298758771749322</v>
      </c>
      <c r="T128">
        <f t="shared" si="45"/>
        <v>0.26301997353241874</v>
      </c>
    </row>
    <row r="129" spans="5:20">
      <c r="E129">
        <v>126</v>
      </c>
      <c r="F129">
        <f t="shared" si="46"/>
        <v>29.07712653678464</v>
      </c>
      <c r="G129">
        <f t="shared" si="47"/>
        <v>568.21350809248145</v>
      </c>
      <c r="H129">
        <f t="shared" si="48"/>
        <v>15.907628309748146</v>
      </c>
      <c r="I129" s="2">
        <f t="shared" si="39"/>
        <v>1</v>
      </c>
      <c r="J129" s="1">
        <f t="shared" si="38"/>
        <v>10</v>
      </c>
      <c r="K129" s="2">
        <f t="shared" si="40"/>
        <v>0.371522955637625</v>
      </c>
      <c r="L129">
        <f t="shared" si="34"/>
        <v>3.7152295563762499</v>
      </c>
      <c r="M129">
        <f t="shared" si="41"/>
        <v>4.9293970731032335</v>
      </c>
      <c r="N129">
        <f t="shared" si="42"/>
        <v>24.114673028787344</v>
      </c>
      <c r="O129">
        <f t="shared" si="43"/>
        <v>567.43566631383976</v>
      </c>
      <c r="P129">
        <f t="shared" si="44"/>
        <v>19.823971234670033</v>
      </c>
      <c r="Q129">
        <f t="shared" si="36"/>
        <v>613.19826293901417</v>
      </c>
      <c r="R129">
        <f t="shared" si="37"/>
        <v>536.78603934563637</v>
      </c>
      <c r="S129">
        <f t="shared" si="35"/>
        <v>1.3268082088341413</v>
      </c>
      <c r="T129">
        <f t="shared" si="45"/>
        <v>0.26161458004785437</v>
      </c>
    </row>
    <row r="130" spans="5:20">
      <c r="E130">
        <v>127</v>
      </c>
      <c r="F130">
        <f t="shared" si="46"/>
        <v>29.008103887983985</v>
      </c>
      <c r="G130">
        <f t="shared" si="47"/>
        <v>566.50702970157715</v>
      </c>
      <c r="H130">
        <f t="shared" si="48"/>
        <v>15.859176987736028</v>
      </c>
      <c r="I130" s="2">
        <f t="shared" si="39"/>
        <v>1</v>
      </c>
      <c r="J130" s="1">
        <f t="shared" si="38"/>
        <v>10</v>
      </c>
      <c r="K130" s="2">
        <f t="shared" si="40"/>
        <v>0.37124901901350404</v>
      </c>
      <c r="L130">
        <f t="shared" si="34"/>
        <v>3.7124901901350404</v>
      </c>
      <c r="M130">
        <f t="shared" si="41"/>
        <v>4.9143959293234127</v>
      </c>
      <c r="N130">
        <f t="shared" si="42"/>
        <v>24.060725475164972</v>
      </c>
      <c r="O130">
        <f t="shared" si="43"/>
        <v>565.73152396417333</v>
      </c>
      <c r="P130">
        <f t="shared" si="44"/>
        <v>19.763601752223501</v>
      </c>
      <c r="Q130">
        <f t="shared" si="36"/>
        <v>611.37431057729725</v>
      </c>
      <c r="R130">
        <f t="shared" si="37"/>
        <v>540.50126890201261</v>
      </c>
      <c r="S130">
        <f t="shared" si="35"/>
        <v>1.3237465091172815</v>
      </c>
      <c r="T130">
        <f t="shared" si="45"/>
        <v>0.26021657823448185</v>
      </c>
    </row>
    <row r="131" spans="5:20">
      <c r="E131">
        <v>128</v>
      </c>
      <c r="F131">
        <f t="shared" si="46"/>
        <v>28.93922502436774</v>
      </c>
      <c r="G131">
        <f t="shared" si="47"/>
        <v>564.80574476541528</v>
      </c>
      <c r="H131">
        <f t="shared" si="48"/>
        <v>15.810881401778801</v>
      </c>
      <c r="I131" s="2">
        <f t="shared" si="39"/>
        <v>1</v>
      </c>
      <c r="J131" s="1">
        <f t="shared" si="38"/>
        <v>10</v>
      </c>
      <c r="K131" s="2">
        <f t="shared" si="40"/>
        <v>0.37097573554168672</v>
      </c>
      <c r="L131">
        <f t="shared" si="34"/>
        <v>3.7097573554168672</v>
      </c>
      <c r="M131">
        <f t="shared" si="41"/>
        <v>4.8994422318769049</v>
      </c>
      <c r="N131">
        <f t="shared" si="42"/>
        <v>24.006874128513022</v>
      </c>
      <c r="O131">
        <f t="shared" si="43"/>
        <v>564.03256795979826</v>
      </c>
      <c r="P131">
        <f t="shared" si="44"/>
        <v>19.703425697747122</v>
      </c>
      <c r="Q131">
        <f t="shared" si="36"/>
        <v>609.55585119156183</v>
      </c>
      <c r="R131">
        <f t="shared" si="37"/>
        <v>544.2137590921476</v>
      </c>
      <c r="S131">
        <f t="shared" si="35"/>
        <v>1.3206907521115629</v>
      </c>
      <c r="T131">
        <f t="shared" si="45"/>
        <v>0.25882592184578657</v>
      </c>
    </row>
    <row r="132" spans="5:20">
      <c r="E132">
        <v>129</v>
      </c>
      <c r="F132">
        <f t="shared" si="46"/>
        <v>28.87048933810707</v>
      </c>
      <c r="G132">
        <f t="shared" si="47"/>
        <v>563.10963788975369</v>
      </c>
      <c r="H132">
        <f t="shared" si="48"/>
        <v>15.762740558197699</v>
      </c>
      <c r="I132" s="2">
        <f t="shared" si="39"/>
        <v>1</v>
      </c>
      <c r="J132" s="1">
        <f t="shared" si="38"/>
        <v>10</v>
      </c>
      <c r="K132" s="2">
        <f t="shared" ref="K132:K153" si="49">1/(1+EXP(-1.7*(q*F132-cpuehalf)/sdcpue))</f>
        <v>0.37070310244506827</v>
      </c>
      <c r="L132">
        <f t="shared" si="34"/>
        <v>3.7070310244506826</v>
      </c>
      <c r="M132">
        <f t="shared" ref="M132:M163" si="50">F132*(1-EXP(-q*L132))</f>
        <v>4.8845357459729897</v>
      </c>
      <c r="N132">
        <f t="shared" ref="N132:N163" si="51">Surv*(F132-M132)</f>
        <v>23.953118616304035</v>
      </c>
      <c r="O132">
        <f t="shared" ref="O132:O153" si="52">G132*Surv</f>
        <v>562.33878292754616</v>
      </c>
      <c r="P132">
        <f t="shared" ref="P132:P153" si="53">(H132+M132*RelSurv)*Surv</f>
        <v>19.643441891346949</v>
      </c>
      <c r="Q132">
        <f t="shared" si="36"/>
        <v>607.74286778605847</v>
      </c>
      <c r="R132">
        <f t="shared" si="37"/>
        <v>547.92351644756445</v>
      </c>
      <c r="S132">
        <f t="shared" si="35"/>
        <v>1.3176409136464653</v>
      </c>
      <c r="T132">
        <f t="shared" ref="T132:T163" si="54">L132*(S132/cpuebase)^valpower</f>
        <v>0.25744256572250679</v>
      </c>
    </row>
    <row r="133" spans="5:20">
      <c r="E133">
        <v>130</v>
      </c>
      <c r="F133">
        <f t="shared" ref="F133:F153" si="55">N132-vtwo*N132+vone*O132+Recov*P132*PvulRecov</f>
        <v>28.801896257510457</v>
      </c>
      <c r="G133">
        <f t="shared" ref="G133:G153" si="56">O132-vone*O132+vtwo*N132+P132*Recov*(1-PvulRecov)</f>
        <v>561.41869366460912</v>
      </c>
      <c r="H133">
        <f t="shared" ref="H133:H153" si="57">P132*(1-Recov)</f>
        <v>15.714753513077561</v>
      </c>
      <c r="I133" s="2">
        <f t="shared" si="39"/>
        <v>1</v>
      </c>
      <c r="J133" s="1">
        <f t="shared" si="38"/>
        <v>10</v>
      </c>
      <c r="K133" s="2">
        <f t="shared" si="49"/>
        <v>0.37043111709172694</v>
      </c>
      <c r="L133">
        <f t="shared" ref="L133:L153" si="58">IF(I133&gt;0.1,J133,0)*K133</f>
        <v>3.7043111709172694</v>
      </c>
      <c r="M133">
        <f t="shared" si="50"/>
        <v>4.8696762454251772</v>
      </c>
      <c r="N133">
        <f t="shared" si="51"/>
        <v>23.899458593505958</v>
      </c>
      <c r="O133">
        <f t="shared" si="52"/>
        <v>560.65015347852875</v>
      </c>
      <c r="P133">
        <f t="shared" si="53"/>
        <v>19.583649209698489</v>
      </c>
      <c r="Q133">
        <f t="shared" si="36"/>
        <v>605.93534343519707</v>
      </c>
      <c r="R133">
        <f t="shared" si="37"/>
        <v>551.63054747201511</v>
      </c>
      <c r="S133">
        <f t="shared" ref="S133:S153" si="59">IF(L133&gt;0,M133/L133,0)</f>
        <v>1.3145969711338634</v>
      </c>
      <c r="T133">
        <f t="shared" si="54"/>
        <v>0.25606646570553848</v>
      </c>
    </row>
    <row r="134" spans="5:20">
      <c r="E134">
        <v>131</v>
      </c>
      <c r="F134">
        <f t="shared" si="55"/>
        <v>28.733445243726603</v>
      </c>
      <c r="G134">
        <f t="shared" si="56"/>
        <v>559.73289667024778</v>
      </c>
      <c r="H134">
        <f t="shared" si="57"/>
        <v>15.666919367758792</v>
      </c>
      <c r="I134" s="2">
        <f t="shared" si="39"/>
        <v>1</v>
      </c>
      <c r="J134" s="1">
        <f t="shared" si="38"/>
        <v>10</v>
      </c>
      <c r="K134" s="2">
        <f t="shared" si="49"/>
        <v>0.37015977698165159</v>
      </c>
      <c r="L134">
        <f t="shared" si="58"/>
        <v>3.7015977698165159</v>
      </c>
      <c r="M134">
        <f t="shared" si="50"/>
        <v>4.8548635118931811</v>
      </c>
      <c r="N134">
        <f t="shared" si="51"/>
        <v>23.845893740046527</v>
      </c>
      <c r="O134">
        <f t="shared" si="52"/>
        <v>558.96666421412078</v>
      </c>
      <c r="P134">
        <f t="shared" si="53"/>
        <v>19.524046580939228</v>
      </c>
      <c r="Q134">
        <f t="shared" ref="Q134:Q153" si="60">SUM(F134:H134)</f>
        <v>604.1332612817331</v>
      </c>
      <c r="R134">
        <f t="shared" ref="R134:R153" si="61">R133+L133</f>
        <v>555.33485864293243</v>
      </c>
      <c r="S134">
        <f t="shared" si="59"/>
        <v>1.3115589034228945</v>
      </c>
      <c r="T134">
        <f t="shared" si="54"/>
        <v>0.25469757855705771</v>
      </c>
    </row>
    <row r="135" spans="5:20">
      <c r="E135">
        <v>132</v>
      </c>
      <c r="F135">
        <f t="shared" si="55"/>
        <v>28.665135787751687</v>
      </c>
      <c r="G135">
        <f t="shared" si="56"/>
        <v>558.05223148260347</v>
      </c>
      <c r="H135">
        <f t="shared" si="57"/>
        <v>15.619237264751384</v>
      </c>
      <c r="I135" s="2">
        <f t="shared" si="39"/>
        <v>1</v>
      </c>
      <c r="J135" s="1">
        <f t="shared" si="38"/>
        <v>10</v>
      </c>
      <c r="K135" s="2">
        <f t="shared" si="49"/>
        <v>0.36988907973469926</v>
      </c>
      <c r="L135">
        <f t="shared" si="58"/>
        <v>3.6988907973469924</v>
      </c>
      <c r="M135">
        <f t="shared" si="50"/>
        <v>4.8400973341955105</v>
      </c>
      <c r="N135">
        <f t="shared" si="51"/>
        <v>23.792423758511113</v>
      </c>
      <c r="O135">
        <f t="shared" si="52"/>
        <v>557.28829973137044</v>
      </c>
      <c r="P135">
        <f t="shared" si="53"/>
        <v>19.464632980039074</v>
      </c>
      <c r="Q135">
        <f t="shared" si="60"/>
        <v>602.33660453510652</v>
      </c>
      <c r="R135">
        <f t="shared" si="61"/>
        <v>559.03645641274898</v>
      </c>
      <c r="S135">
        <f t="shared" si="59"/>
        <v>1.3085266906681976</v>
      </c>
      <c r="T135">
        <f t="shared" si="54"/>
        <v>0.25333586188907264</v>
      </c>
    </row>
    <row r="136" spans="5:20">
      <c r="E136">
        <v>133</v>
      </c>
      <c r="F136">
        <f t="shared" si="55"/>
        <v>28.596967407712846</v>
      </c>
      <c r="G136">
        <f t="shared" si="56"/>
        <v>556.37668267817651</v>
      </c>
      <c r="H136">
        <f t="shared" si="57"/>
        <v>15.571706384031259</v>
      </c>
      <c r="I136" s="2">
        <f t="shared" si="39"/>
        <v>1</v>
      </c>
      <c r="J136" s="1">
        <f t="shared" si="38"/>
        <v>10</v>
      </c>
      <c r="K136" s="2">
        <f t="shared" si="49"/>
        <v>0.36961902307966743</v>
      </c>
      <c r="L136">
        <f t="shared" si="58"/>
        <v>3.6961902307966743</v>
      </c>
      <c r="M136">
        <f t="shared" si="50"/>
        <v>4.8253775076861514</v>
      </c>
      <c r="N136">
        <f t="shared" si="51"/>
        <v>23.739048372052377</v>
      </c>
      <c r="O136">
        <f t="shared" si="52"/>
        <v>555.61504462789151</v>
      </c>
      <c r="P136">
        <f t="shared" si="53"/>
        <v>19.405407424603808</v>
      </c>
      <c r="Q136">
        <f t="shared" si="60"/>
        <v>600.54535646992065</v>
      </c>
      <c r="R136">
        <f t="shared" si="61"/>
        <v>562.73534721009594</v>
      </c>
      <c r="S136">
        <f t="shared" si="59"/>
        <v>1.3055003142103141</v>
      </c>
      <c r="T136">
        <f t="shared" si="54"/>
        <v>0.25198127409870613</v>
      </c>
    </row>
    <row r="137" spans="5:20">
      <c r="E137">
        <v>134</v>
      </c>
      <c r="F137">
        <f t="shared" si="55"/>
        <v>28.528939646402147</v>
      </c>
      <c r="G137">
        <f t="shared" si="56"/>
        <v>554.70623483846248</v>
      </c>
      <c r="H137">
        <f t="shared" si="57"/>
        <v>15.524325939683047</v>
      </c>
      <c r="I137" s="2">
        <f t="shared" si="39"/>
        <v>1</v>
      </c>
      <c r="J137" s="1">
        <f t="shared" si="38"/>
        <v>10</v>
      </c>
      <c r="K137" s="2">
        <f t="shared" si="49"/>
        <v>0.36934960484437862</v>
      </c>
      <c r="L137">
        <f t="shared" si="58"/>
        <v>3.6934960484437864</v>
      </c>
      <c r="M137">
        <f t="shared" si="50"/>
        <v>4.8107038336892067</v>
      </c>
      <c r="N137">
        <f t="shared" si="51"/>
        <v>23.685767322492183</v>
      </c>
      <c r="O137">
        <f t="shared" si="52"/>
        <v>553.94688350628655</v>
      </c>
      <c r="P137">
        <f t="shared" si="53"/>
        <v>19.346368971070781</v>
      </c>
      <c r="Q137">
        <f t="shared" si="60"/>
        <v>598.7595004245477</v>
      </c>
      <c r="R137">
        <f t="shared" si="61"/>
        <v>566.43153744089261</v>
      </c>
      <c r="S137">
        <f t="shared" si="59"/>
        <v>1.3024797564670858</v>
      </c>
      <c r="T137">
        <f t="shared" si="54"/>
        <v>0.2506337743095518</v>
      </c>
    </row>
    <row r="138" spans="5:20">
      <c r="E138">
        <v>135</v>
      </c>
      <c r="F138">
        <f t="shared" si="55"/>
        <v>28.461052069037883</v>
      </c>
      <c r="G138">
        <f t="shared" si="56"/>
        <v>553.04087255395507</v>
      </c>
      <c r="H138">
        <f t="shared" si="57"/>
        <v>15.477095176856626</v>
      </c>
      <c r="I138" s="2">
        <f t="shared" si="39"/>
        <v>1</v>
      </c>
      <c r="J138" s="1">
        <f t="shared" si="38"/>
        <v>10</v>
      </c>
      <c r="K138" s="2">
        <f t="shared" si="49"/>
        <v>0.36908082294668221</v>
      </c>
      <c r="L138">
        <f t="shared" si="58"/>
        <v>3.6908082294668221</v>
      </c>
      <c r="M138">
        <f t="shared" si="50"/>
        <v>4.7960761189861607</v>
      </c>
      <c r="N138">
        <f t="shared" si="51"/>
        <v>23.632580368598028</v>
      </c>
      <c r="O138">
        <f t="shared" si="52"/>
        <v>552.28380097814363</v>
      </c>
      <c r="P138">
        <f t="shared" si="53"/>
        <v>19.287516711259993</v>
      </c>
      <c r="Q138">
        <f t="shared" si="60"/>
        <v>596.97901979984965</v>
      </c>
      <c r="R138">
        <f t="shared" si="61"/>
        <v>570.12503348933637</v>
      </c>
      <c r="S138">
        <f t="shared" si="59"/>
        <v>1.2994650008350628</v>
      </c>
      <c r="T138">
        <f t="shared" si="54"/>
        <v>0.24929332231853504</v>
      </c>
    </row>
    <row r="139" spans="5:20">
      <c r="E139">
        <v>136</v>
      </c>
      <c r="F139">
        <f t="shared" si="55"/>
        <v>28.393304261232224</v>
      </c>
      <c r="G139">
        <f t="shared" si="56"/>
        <v>551.3805804277614</v>
      </c>
      <c r="H139">
        <f t="shared" si="57"/>
        <v>15.430013369007995</v>
      </c>
      <c r="I139" s="2">
        <f t="shared" si="39"/>
        <v>1</v>
      </c>
      <c r="J139" s="1">
        <f t="shared" si="38"/>
        <v>10</v>
      </c>
      <c r="K139" s="2">
        <f t="shared" si="49"/>
        <v>0.36881267538628876</v>
      </c>
      <c r="L139">
        <f t="shared" si="58"/>
        <v>3.6881267538628877</v>
      </c>
      <c r="M139">
        <f t="shared" si="50"/>
        <v>4.7814941753508089</v>
      </c>
      <c r="N139">
        <f t="shared" si="51"/>
        <v>23.579487284517878</v>
      </c>
      <c r="O139">
        <f t="shared" si="52"/>
        <v>550.62578166764706</v>
      </c>
      <c r="P139">
        <f t="shared" si="53"/>
        <v>19.228849769247194</v>
      </c>
      <c r="Q139">
        <f t="shared" si="60"/>
        <v>595.20389805800153</v>
      </c>
      <c r="R139">
        <f t="shared" si="61"/>
        <v>573.8158417188032</v>
      </c>
      <c r="S139">
        <f t="shared" si="59"/>
        <v>1.2964560315999836</v>
      </c>
      <c r="T139">
        <f t="shared" si="54"/>
        <v>0.24795987854774978</v>
      </c>
    </row>
    <row r="140" spans="5:20">
      <c r="E140">
        <v>137</v>
      </c>
      <c r="F140">
        <f t="shared" si="55"/>
        <v>28.325695827145999</v>
      </c>
      <c r="G140">
        <f t="shared" si="56"/>
        <v>549.72534307886838</v>
      </c>
      <c r="H140">
        <f t="shared" si="57"/>
        <v>15.383079815397757</v>
      </c>
      <c r="I140" s="2">
        <f t="shared" si="39"/>
        <v>1</v>
      </c>
      <c r="J140" s="1">
        <f t="shared" ref="J140:J153" si="62">J133</f>
        <v>10</v>
      </c>
      <c r="K140" s="2">
        <f t="shared" si="49"/>
        <v>0.36854516023735928</v>
      </c>
      <c r="L140">
        <f t="shared" si="58"/>
        <v>3.6854516023735928</v>
      </c>
      <c r="M140">
        <f t="shared" si="50"/>
        <v>4.7669578191273736</v>
      </c>
      <c r="N140">
        <f t="shared" si="51"/>
        <v>23.526487858358813</v>
      </c>
      <c r="O140">
        <f t="shared" si="52"/>
        <v>548.97281021483923</v>
      </c>
      <c r="P140">
        <f t="shared" si="53"/>
        <v>19.170367298528763</v>
      </c>
      <c r="Q140">
        <f t="shared" si="60"/>
        <v>593.43411872141212</v>
      </c>
      <c r="R140">
        <f t="shared" si="61"/>
        <v>577.50396847266609</v>
      </c>
      <c r="S140">
        <f t="shared" si="59"/>
        <v>1.2934528338554883</v>
      </c>
      <c r="T140">
        <f t="shared" si="54"/>
        <v>0.24663340400079514</v>
      </c>
    </row>
    <row r="141" spans="5:20">
      <c r="E141">
        <v>138</v>
      </c>
      <c r="F141">
        <f t="shared" si="55"/>
        <v>28.258226387813338</v>
      </c>
      <c r="G141">
        <f t="shared" si="56"/>
        <v>548.07514514509046</v>
      </c>
      <c r="H141">
        <f t="shared" si="57"/>
        <v>15.336293838823011</v>
      </c>
      <c r="I141" s="2">
        <f t="shared" si="39"/>
        <v>1</v>
      </c>
      <c r="J141" s="1">
        <f t="shared" si="62"/>
        <v>10</v>
      </c>
      <c r="K141" s="2">
        <f t="shared" si="49"/>
        <v>0.36827827564177951</v>
      </c>
      <c r="L141">
        <f t="shared" si="58"/>
        <v>3.6827827564177951</v>
      </c>
      <c r="M141">
        <f t="shared" si="50"/>
        <v>4.7524668708478011</v>
      </c>
      <c r="N141">
        <f t="shared" si="51"/>
        <v>23.473581890896106</v>
      </c>
      <c r="O141">
        <f t="shared" si="52"/>
        <v>547.32487127856427</v>
      </c>
      <c r="P141">
        <f t="shared" si="53"/>
        <v>19.112068479450922</v>
      </c>
      <c r="Q141">
        <f t="shared" si="60"/>
        <v>591.66966537172686</v>
      </c>
      <c r="R141">
        <f t="shared" si="61"/>
        <v>581.18942007503972</v>
      </c>
      <c r="S141">
        <f t="shared" si="59"/>
        <v>1.290455393429309</v>
      </c>
      <c r="T141">
        <f t="shared" si="54"/>
        <v>0.24531386022318619</v>
      </c>
    </row>
    <row r="142" spans="5:20">
      <c r="E142">
        <v>139</v>
      </c>
      <c r="F142">
        <f t="shared" si="55"/>
        <v>28.190895579620488</v>
      </c>
      <c r="G142">
        <f t="shared" si="56"/>
        <v>546.42997128573006</v>
      </c>
      <c r="H142">
        <f t="shared" si="57"/>
        <v>15.289654783560739</v>
      </c>
      <c r="I142" s="2">
        <f t="shared" si="39"/>
        <v>1</v>
      </c>
      <c r="J142" s="1">
        <f t="shared" si="62"/>
        <v>10</v>
      </c>
      <c r="K142" s="2">
        <f t="shared" si="49"/>
        <v>0.36801201980305598</v>
      </c>
      <c r="L142">
        <f t="shared" si="58"/>
        <v>3.6801201980305596</v>
      </c>
      <c r="M142">
        <f t="shared" si="50"/>
        <v>4.7380211548845379</v>
      </c>
      <c r="N142">
        <f t="shared" si="51"/>
        <v>23.420769194400897</v>
      </c>
      <c r="O142">
        <f t="shared" si="52"/>
        <v>545.68194953912484</v>
      </c>
      <c r="P142">
        <f t="shared" si="53"/>
        <v>19.053952516878603</v>
      </c>
      <c r="Q142">
        <f t="shared" si="60"/>
        <v>589.9105216489113</v>
      </c>
      <c r="R142">
        <f t="shared" si="61"/>
        <v>584.87220283145757</v>
      </c>
      <c r="S142">
        <f t="shared" si="59"/>
        <v>1.2874636968162401</v>
      </c>
      <c r="T142">
        <f t="shared" si="54"/>
        <v>0.24400120926644794</v>
      </c>
    </row>
    <row r="143" spans="5:20">
      <c r="E143">
        <v>140</v>
      </c>
      <c r="F143">
        <f t="shared" si="55"/>
        <v>28.123703052924501</v>
      </c>
      <c r="G143">
        <f t="shared" si="56"/>
        <v>544.78980618397702</v>
      </c>
      <c r="H143">
        <f t="shared" si="57"/>
        <v>15.243162013502882</v>
      </c>
      <c r="I143" s="2">
        <f t="shared" si="39"/>
        <v>1</v>
      </c>
      <c r="J143" s="1">
        <f t="shared" si="62"/>
        <v>10</v>
      </c>
      <c r="K143" s="2">
        <f t="shared" si="49"/>
        <v>0.36774639098077522</v>
      </c>
      <c r="L143">
        <f t="shared" si="58"/>
        <v>3.6774639098077522</v>
      </c>
      <c r="M143">
        <f t="shared" si="50"/>
        <v>4.7236204991355129</v>
      </c>
      <c r="N143">
        <f t="shared" si="51"/>
        <v>23.368049591575357</v>
      </c>
      <c r="O143">
        <f t="shared" si="52"/>
        <v>544.04402970067838</v>
      </c>
      <c r="P143">
        <f t="shared" si="53"/>
        <v>18.996018638081338</v>
      </c>
      <c r="Q143">
        <f t="shared" si="60"/>
        <v>588.15667125040443</v>
      </c>
      <c r="R143">
        <f t="shared" si="61"/>
        <v>588.55232302948809</v>
      </c>
      <c r="S143">
        <f t="shared" si="59"/>
        <v>1.2844777311172717</v>
      </c>
      <c r="T143">
        <f t="shared" si="54"/>
        <v>0.2426954136555447</v>
      </c>
    </row>
    <row r="144" spans="5:20">
      <c r="E144">
        <v>141</v>
      </c>
      <c r="F144">
        <f t="shared" si="55"/>
        <v>28.056648470798919</v>
      </c>
      <c r="G144">
        <f t="shared" si="56"/>
        <v>543.15463454907115</v>
      </c>
      <c r="H144">
        <f t="shared" si="57"/>
        <v>15.196814910465072</v>
      </c>
      <c r="I144" s="2">
        <f t="shared" si="39"/>
        <v>1</v>
      </c>
      <c r="J144" s="1">
        <f t="shared" si="62"/>
        <v>10</v>
      </c>
      <c r="K144" s="2">
        <f t="shared" si="49"/>
        <v>0.36748138748557541</v>
      </c>
      <c r="L144">
        <f t="shared" si="58"/>
        <v>3.6748138748557539</v>
      </c>
      <c r="M144">
        <f t="shared" si="50"/>
        <v>4.7092647347382686</v>
      </c>
      <c r="N144">
        <f t="shared" si="51"/>
        <v>23.315422914585543</v>
      </c>
      <c r="O144">
        <f t="shared" si="52"/>
        <v>542.4110964933966</v>
      </c>
      <c r="P144">
        <f t="shared" si="53"/>
        <v>18.938266090815965</v>
      </c>
      <c r="Q144">
        <f t="shared" si="60"/>
        <v>586.40809793033509</v>
      </c>
      <c r="R144">
        <f t="shared" si="61"/>
        <v>592.22978693929588</v>
      </c>
      <c r="S144">
        <f t="shared" si="59"/>
        <v>1.2814974839843065</v>
      </c>
      <c r="T144">
        <f t="shared" si="54"/>
        <v>0.24139643635932459</v>
      </c>
    </row>
    <row r="145" spans="1:20">
      <c r="E145">
        <v>142</v>
      </c>
      <c r="F145">
        <f t="shared" si="55"/>
        <v>27.989731507894636</v>
      </c>
      <c r="G145">
        <f t="shared" si="56"/>
        <v>541.52444111825071</v>
      </c>
      <c r="H145">
        <f t="shared" si="57"/>
        <v>15.150612872652772</v>
      </c>
      <c r="I145" s="2">
        <f t="shared" si="39"/>
        <v>1</v>
      </c>
      <c r="J145" s="1">
        <f t="shared" si="62"/>
        <v>10</v>
      </c>
      <c r="K145" s="2">
        <f t="shared" si="49"/>
        <v>0.36721700767458121</v>
      </c>
      <c r="L145">
        <f t="shared" si="58"/>
        <v>3.6721700767458119</v>
      </c>
      <c r="M145">
        <f t="shared" si="50"/>
        <v>4.6949536958105593</v>
      </c>
      <c r="N145">
        <f t="shared" si="51"/>
        <v>23.262889004182902</v>
      </c>
      <c r="O145">
        <f t="shared" si="52"/>
        <v>540.78313467541125</v>
      </c>
      <c r="P145">
        <f t="shared" si="53"/>
        <v>18.880694141587639</v>
      </c>
      <c r="Q145">
        <f t="shared" si="60"/>
        <v>584.6647854987981</v>
      </c>
      <c r="R145">
        <f t="shared" si="61"/>
        <v>595.90460081415165</v>
      </c>
      <c r="S145">
        <f t="shared" si="59"/>
        <v>1.2785229435699541</v>
      </c>
      <c r="T145">
        <f t="shared" si="54"/>
        <v>0.24010424076369405</v>
      </c>
    </row>
    <row r="146" spans="1:20">
      <c r="E146">
        <v>143</v>
      </c>
      <c r="F146">
        <f t="shared" si="55"/>
        <v>27.922951849405429</v>
      </c>
      <c r="G146">
        <f t="shared" si="56"/>
        <v>539.89921065850626</v>
      </c>
      <c r="H146">
        <f t="shared" si="57"/>
        <v>15.104555313270112</v>
      </c>
      <c r="I146" s="2">
        <f t="shared" si="39"/>
        <v>1</v>
      </c>
      <c r="J146" s="1">
        <f t="shared" si="62"/>
        <v>10</v>
      </c>
      <c r="K146" s="2">
        <f t="shared" si="49"/>
        <v>0.36695324994726025</v>
      </c>
      <c r="L146">
        <f t="shared" si="58"/>
        <v>3.6695324994726026</v>
      </c>
      <c r="M146">
        <f t="shared" si="50"/>
        <v>4.6806872192149225</v>
      </c>
      <c r="N146">
        <f t="shared" si="51"/>
        <v>23.210447708906287</v>
      </c>
      <c r="O146">
        <f t="shared" si="52"/>
        <v>539.1601290345659</v>
      </c>
      <c r="P146">
        <f t="shared" si="53"/>
        <v>18.823302074072448</v>
      </c>
      <c r="Q146">
        <f t="shared" si="60"/>
        <v>582.9267178211818</v>
      </c>
      <c r="R146">
        <f t="shared" si="61"/>
        <v>599.57677089089748</v>
      </c>
      <c r="S146">
        <f t="shared" si="59"/>
        <v>1.2755540984819309</v>
      </c>
      <c r="T146">
        <f t="shared" si="54"/>
        <v>0.23881879064726344</v>
      </c>
    </row>
    <row r="147" spans="1:20">
      <c r="E147">
        <v>144</v>
      </c>
      <c r="F147">
        <f t="shared" si="55"/>
        <v>27.856309190128357</v>
      </c>
      <c r="G147">
        <f t="shared" si="56"/>
        <v>538.27892796815831</v>
      </c>
      <c r="H147">
        <f t="shared" si="57"/>
        <v>15.058641659257958</v>
      </c>
      <c r="I147" s="2">
        <f t="shared" si="39"/>
        <v>1</v>
      </c>
      <c r="J147" s="1">
        <f t="shared" si="62"/>
        <v>10</v>
      </c>
      <c r="K147" s="2">
        <f t="shared" si="49"/>
        <v>0.36669011274166213</v>
      </c>
      <c r="L147">
        <f t="shared" si="58"/>
        <v>3.6669011274166214</v>
      </c>
      <c r="M147">
        <f t="shared" si="50"/>
        <v>4.6664651443449925</v>
      </c>
      <c r="N147">
        <f t="shared" si="51"/>
        <v>23.158098884357074</v>
      </c>
      <c r="O147">
        <f t="shared" si="52"/>
        <v>537.54206438999086</v>
      </c>
      <c r="P147">
        <f t="shared" si="53"/>
        <v>18.766089187686539</v>
      </c>
      <c r="Q147">
        <f t="shared" si="60"/>
        <v>581.19387881754471</v>
      </c>
      <c r="R147">
        <f t="shared" si="61"/>
        <v>603.24630339037003</v>
      </c>
      <c r="S147">
        <f t="shared" si="59"/>
        <v>1.2725909377416393</v>
      </c>
      <c r="T147">
        <f t="shared" si="54"/>
        <v>0.2375400501592268</v>
      </c>
    </row>
    <row r="148" spans="1:20">
      <c r="E148">
        <v>145</v>
      </c>
      <c r="F148">
        <f t="shared" si="55"/>
        <v>27.789803233610414</v>
      </c>
      <c r="G148">
        <f t="shared" si="56"/>
        <v>536.66357787827485</v>
      </c>
      <c r="H148">
        <f t="shared" si="57"/>
        <v>15.012871350149233</v>
      </c>
      <c r="I148" s="2">
        <f t="shared" si="39"/>
        <v>1</v>
      </c>
      <c r="J148" s="1">
        <f t="shared" si="62"/>
        <v>10</v>
      </c>
      <c r="K148" s="2">
        <f t="shared" si="49"/>
        <v>0.36642759453100343</v>
      </c>
      <c r="L148">
        <f t="shared" si="58"/>
        <v>3.6642759453100342</v>
      </c>
      <c r="M148">
        <f t="shared" si="50"/>
        <v>4.6522873129315432</v>
      </c>
      <c r="N148">
        <f t="shared" si="51"/>
        <v>23.105842392540641</v>
      </c>
      <c r="O148">
        <f t="shared" si="52"/>
        <v>535.92892559351947</v>
      </c>
      <c r="P148">
        <f t="shared" si="53"/>
        <v>18.709054796288001</v>
      </c>
      <c r="Q148">
        <f t="shared" si="60"/>
        <v>579.4662524620345</v>
      </c>
      <c r="R148">
        <f t="shared" si="61"/>
        <v>606.91320451778665</v>
      </c>
      <c r="S148">
        <f t="shared" si="59"/>
        <v>1.2696334507465468</v>
      </c>
      <c r="T148">
        <f t="shared" si="54"/>
        <v>0.2362679837992662</v>
      </c>
    </row>
    <row r="149" spans="1:20">
      <c r="E149">
        <v>146</v>
      </c>
      <c r="F149">
        <f t="shared" si="55"/>
        <v>27.723433691373323</v>
      </c>
      <c r="G149">
        <f t="shared" si="56"/>
        <v>535.05314525394442</v>
      </c>
      <c r="H149">
        <f t="shared" si="57"/>
        <v>14.967243837030402</v>
      </c>
      <c r="I149" s="2">
        <f t="shared" si="39"/>
        <v>1</v>
      </c>
      <c r="J149" s="1">
        <f t="shared" si="62"/>
        <v>10</v>
      </c>
      <c r="K149" s="2">
        <f t="shared" si="49"/>
        <v>0.36616569382056763</v>
      </c>
      <c r="L149">
        <f t="shared" si="58"/>
        <v>3.6616569382056765</v>
      </c>
      <c r="M149">
        <f t="shared" si="50"/>
        <v>4.6381535688663913</v>
      </c>
      <c r="N149">
        <f t="shared" si="51"/>
        <v>23.053678101268094</v>
      </c>
      <c r="O149">
        <f t="shared" si="52"/>
        <v>534.32069753095857</v>
      </c>
      <c r="P149">
        <f t="shared" si="53"/>
        <v>18.65219822699915</v>
      </c>
      <c r="Q149">
        <f t="shared" si="60"/>
        <v>577.74382278234816</v>
      </c>
      <c r="R149">
        <f t="shared" si="61"/>
        <v>610.57748046309666</v>
      </c>
      <c r="S149">
        <f t="shared" si="59"/>
        <v>1.2666816272360097</v>
      </c>
      <c r="T149">
        <f t="shared" si="54"/>
        <v>0.23500255639928752</v>
      </c>
    </row>
    <row r="150" spans="1:20">
      <c r="E150">
        <v>147</v>
      </c>
      <c r="F150">
        <f t="shared" si="55"/>
        <v>27.657200282209416</v>
      </c>
      <c r="G150">
        <f t="shared" si="56"/>
        <v>533.4476149954171</v>
      </c>
      <c r="H150">
        <f t="shared" si="57"/>
        <v>14.92175858159932</v>
      </c>
      <c r="I150" s="2">
        <f t="shared" si="39"/>
        <v>1</v>
      </c>
      <c r="J150" s="1">
        <f t="shared" si="62"/>
        <v>10</v>
      </c>
      <c r="K150" s="2">
        <f t="shared" si="49"/>
        <v>0.36590440914489109</v>
      </c>
      <c r="L150">
        <f t="shared" si="58"/>
        <v>3.6590440914489109</v>
      </c>
      <c r="M150">
        <f t="shared" si="50"/>
        <v>4.6240637580425004</v>
      </c>
      <c r="N150">
        <f t="shared" si="51"/>
        <v>23.001605883612807</v>
      </c>
      <c r="O150">
        <f t="shared" si="52"/>
        <v>532.71736512322877</v>
      </c>
      <c r="P150">
        <f t="shared" si="53"/>
        <v>18.595518819137869</v>
      </c>
      <c r="Q150">
        <f t="shared" si="60"/>
        <v>576.02657385922578</v>
      </c>
      <c r="R150">
        <f t="shared" si="61"/>
        <v>614.23913740130229</v>
      </c>
      <c r="S150">
        <f t="shared" si="59"/>
        <v>1.2637354572602213</v>
      </c>
      <c r="T150">
        <f t="shared" si="54"/>
        <v>0.23374373310681029</v>
      </c>
    </row>
    <row r="151" spans="1:20">
      <c r="E151">
        <v>148</v>
      </c>
      <c r="F151">
        <f t="shared" si="55"/>
        <v>27.591102731541991</v>
      </c>
      <c r="G151">
        <f t="shared" si="56"/>
        <v>531.84697203912719</v>
      </c>
      <c r="H151">
        <f t="shared" si="57"/>
        <v>14.876415055310297</v>
      </c>
      <c r="I151" s="2">
        <f t="shared" si="39"/>
        <v>1</v>
      </c>
      <c r="J151" s="1">
        <f t="shared" si="62"/>
        <v>10</v>
      </c>
      <c r="K151" s="2">
        <f t="shared" si="49"/>
        <v>0.36564373906520797</v>
      </c>
      <c r="L151">
        <f t="shared" si="58"/>
        <v>3.65643739065208</v>
      </c>
      <c r="M151">
        <f t="shared" si="50"/>
        <v>4.6100177282088337</v>
      </c>
      <c r="N151">
        <f t="shared" si="51"/>
        <v>22.949625617416554</v>
      </c>
      <c r="O151">
        <f t="shared" si="52"/>
        <v>531.11891332738537</v>
      </c>
      <c r="P151">
        <f t="shared" si="53"/>
        <v>18.539015923247913</v>
      </c>
      <c r="Q151">
        <f t="shared" si="60"/>
        <v>574.31448982597954</v>
      </c>
      <c r="R151">
        <f t="shared" si="61"/>
        <v>617.89818149275118</v>
      </c>
      <c r="S151">
        <f t="shared" si="59"/>
        <v>1.2607949311520126</v>
      </c>
      <c r="T151">
        <f t="shared" si="54"/>
        <v>0.23249147936986453</v>
      </c>
    </row>
    <row r="152" spans="1:20">
      <c r="E152">
        <v>149</v>
      </c>
      <c r="F152">
        <f t="shared" si="55"/>
        <v>27.525140770844146</v>
      </c>
      <c r="G152">
        <f t="shared" si="56"/>
        <v>530.25120135860732</v>
      </c>
      <c r="H152">
        <f t="shared" si="57"/>
        <v>14.831212738598332</v>
      </c>
      <c r="I152" s="2">
        <f t="shared" si="39"/>
        <v>1</v>
      </c>
      <c r="J152" s="1">
        <f t="shared" si="62"/>
        <v>10</v>
      </c>
      <c r="K152" s="2">
        <f t="shared" si="49"/>
        <v>0.36538368216713013</v>
      </c>
      <c r="L152">
        <f t="shared" si="58"/>
        <v>3.6538368216713013</v>
      </c>
      <c r="M152">
        <f t="shared" si="50"/>
        <v>4.5960153288384875</v>
      </c>
      <c r="N152">
        <f t="shared" si="51"/>
        <v>22.897737184840881</v>
      </c>
      <c r="O152">
        <f t="shared" si="52"/>
        <v>529.52532713753101</v>
      </c>
      <c r="P152">
        <f t="shared" si="53"/>
        <v>18.482688900218854</v>
      </c>
      <c r="Q152">
        <f t="shared" si="60"/>
        <v>572.60755486804976</v>
      </c>
      <c r="R152">
        <f t="shared" si="61"/>
        <v>621.55461888340324</v>
      </c>
      <c r="S152">
        <f t="shared" si="59"/>
        <v>1.2578600395012234</v>
      </c>
      <c r="T152">
        <f t="shared" si="54"/>
        <v>0.2312457609232404</v>
      </c>
    </row>
    <row r="153" spans="1:20">
      <c r="E153">
        <v>150</v>
      </c>
      <c r="F153">
        <f t="shared" si="55"/>
        <v>27.45931413711082</v>
      </c>
      <c r="G153">
        <f t="shared" si="56"/>
        <v>528.66028796530497</v>
      </c>
      <c r="H153">
        <f t="shared" si="57"/>
        <v>14.786151120175084</v>
      </c>
      <c r="I153" s="2">
        <f t="shared" si="39"/>
        <v>1</v>
      </c>
      <c r="J153" s="1">
        <f t="shared" si="62"/>
        <v>10</v>
      </c>
      <c r="K153" s="2">
        <f t="shared" si="49"/>
        <v>0.3651242370585408</v>
      </c>
      <c r="L153">
        <f t="shared" si="58"/>
        <v>3.651242370585408</v>
      </c>
      <c r="M153">
        <f t="shared" si="50"/>
        <v>4.5820564110089412</v>
      </c>
      <c r="N153">
        <f t="shared" si="51"/>
        <v>22.845940471959409</v>
      </c>
      <c r="O153">
        <f t="shared" si="52"/>
        <v>527.93659158563139</v>
      </c>
      <c r="P153">
        <f t="shared" si="53"/>
        <v>18.426537120487342</v>
      </c>
      <c r="Q153">
        <f t="shared" si="60"/>
        <v>570.90575322259087</v>
      </c>
      <c r="R153">
        <f t="shared" si="61"/>
        <v>625.20845570507458</v>
      </c>
      <c r="S153">
        <f t="shared" si="59"/>
        <v>1.254930773131419</v>
      </c>
      <c r="T153">
        <f t="shared" si="54"/>
        <v>0.23000654377596905</v>
      </c>
    </row>
    <row r="155" spans="1:20">
      <c r="B155" t="s">
        <v>39</v>
      </c>
      <c r="C155" t="s">
        <v>40</v>
      </c>
      <c r="D155" t="s">
        <v>41</v>
      </c>
      <c r="E155" t="s">
        <v>42</v>
      </c>
      <c r="F155" t="s">
        <v>43</v>
      </c>
      <c r="G155" t="s">
        <v>44</v>
      </c>
      <c r="H155" t="s">
        <v>45</v>
      </c>
      <c r="I155" t="s">
        <v>46</v>
      </c>
      <c r="J155" t="s">
        <v>47</v>
      </c>
      <c r="K155" t="s">
        <v>48</v>
      </c>
      <c r="L155" t="s">
        <v>49</v>
      </c>
      <c r="M155" t="s">
        <v>50</v>
      </c>
      <c r="N155" t="s">
        <v>51</v>
      </c>
    </row>
    <row r="156" spans="1:20">
      <c r="A156" t="s">
        <v>52</v>
      </c>
      <c r="B156">
        <v>1</v>
      </c>
      <c r="C156">
        <v>2</v>
      </c>
      <c r="D156">
        <v>3</v>
      </c>
      <c r="E156">
        <v>4</v>
      </c>
      <c r="F156">
        <v>5</v>
      </c>
      <c r="G156">
        <v>6</v>
      </c>
      <c r="H156">
        <v>7</v>
      </c>
      <c r="I156">
        <v>8</v>
      </c>
      <c r="J156">
        <v>9</v>
      </c>
      <c r="K156">
        <v>10</v>
      </c>
      <c r="L156">
        <v>11</v>
      </c>
      <c r="M156">
        <v>12</v>
      </c>
      <c r="N156">
        <v>13</v>
      </c>
    </row>
    <row r="157" spans="1:20">
      <c r="A157" t="s">
        <v>2</v>
      </c>
      <c r="B157" t="str">
        <f>B155&amp;" ("&amp;B156&amp;")"</f>
        <v>1-month (1)</v>
      </c>
      <c r="C157" t="str">
        <f t="shared" ref="C157:N157" si="63">C155&amp;" ("&amp;C156&amp;")"</f>
        <v>1-week (2)</v>
      </c>
      <c r="D157" t="str">
        <f t="shared" si="63"/>
        <v>1-biweekly (3)</v>
      </c>
      <c r="E157" t="str">
        <f t="shared" si="63"/>
        <v>2-month (4)</v>
      </c>
      <c r="F157" t="str">
        <f t="shared" si="63"/>
        <v>2-weekly (5)</v>
      </c>
      <c r="G157" t="str">
        <f t="shared" si="63"/>
        <v>2-biweekly (6)</v>
      </c>
      <c r="H157" t="str">
        <f t="shared" si="63"/>
        <v>3-month (7)</v>
      </c>
      <c r="I157" t="str">
        <f t="shared" si="63"/>
        <v>3-weekly (8)</v>
      </c>
      <c r="J157" t="str">
        <f t="shared" si="63"/>
        <v>3-biweekly (9)</v>
      </c>
      <c r="K157" t="str">
        <f t="shared" si="63"/>
        <v>4-month (10)</v>
      </c>
      <c r="L157" t="str">
        <f t="shared" si="63"/>
        <v>4-weekly (11)</v>
      </c>
      <c r="M157" t="str">
        <f t="shared" si="63"/>
        <v>4-biweekly (12)</v>
      </c>
      <c r="N157" t="str">
        <f t="shared" si="63"/>
        <v>all open (13)</v>
      </c>
    </row>
    <row r="158" spans="1:20">
      <c r="A158">
        <v>1</v>
      </c>
      <c r="B158">
        <v>1</v>
      </c>
      <c r="C158">
        <v>1</v>
      </c>
      <c r="D158">
        <v>1</v>
      </c>
      <c r="E158">
        <v>1</v>
      </c>
      <c r="F158">
        <v>1</v>
      </c>
      <c r="G158">
        <v>1</v>
      </c>
      <c r="H158">
        <v>1</v>
      </c>
      <c r="I158">
        <v>1</v>
      </c>
      <c r="J158">
        <v>1</v>
      </c>
      <c r="K158">
        <v>1</v>
      </c>
      <c r="L158">
        <v>1</v>
      </c>
      <c r="M158">
        <v>1</v>
      </c>
      <c r="N158">
        <v>1</v>
      </c>
    </row>
    <row r="159" spans="1:20">
      <c r="A159">
        <v>2</v>
      </c>
      <c r="B159">
        <v>0</v>
      </c>
      <c r="C159">
        <v>0</v>
      </c>
      <c r="D159">
        <v>0</v>
      </c>
      <c r="E159">
        <v>1</v>
      </c>
      <c r="F159">
        <v>1</v>
      </c>
      <c r="G159">
        <v>1</v>
      </c>
      <c r="H159">
        <v>1</v>
      </c>
      <c r="I159">
        <v>1</v>
      </c>
      <c r="J159">
        <v>1</v>
      </c>
      <c r="K159">
        <v>1</v>
      </c>
      <c r="L159">
        <v>1</v>
      </c>
      <c r="M159">
        <v>1</v>
      </c>
      <c r="N159">
        <v>1</v>
      </c>
    </row>
    <row r="160" spans="1:20">
      <c r="A160">
        <v>3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1</v>
      </c>
      <c r="I160">
        <v>1</v>
      </c>
      <c r="J160">
        <v>1</v>
      </c>
      <c r="K160">
        <v>1</v>
      </c>
      <c r="L160">
        <v>1</v>
      </c>
      <c r="M160">
        <v>1</v>
      </c>
      <c r="N160">
        <v>1</v>
      </c>
    </row>
    <row r="161" spans="1:14">
      <c r="A161">
        <v>4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1</v>
      </c>
      <c r="L161">
        <v>1</v>
      </c>
      <c r="M161">
        <v>1</v>
      </c>
      <c r="N161">
        <v>1</v>
      </c>
    </row>
    <row r="162" spans="1:14">
      <c r="A162">
        <v>5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1</v>
      </c>
    </row>
    <row r="163" spans="1:14">
      <c r="A163">
        <v>6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1</v>
      </c>
    </row>
    <row r="164" spans="1:14">
      <c r="A164">
        <v>7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1</v>
      </c>
    </row>
    <row r="165" spans="1:14">
      <c r="A165">
        <v>8</v>
      </c>
      <c r="B165">
        <v>0</v>
      </c>
      <c r="C165">
        <f>C158</f>
        <v>1</v>
      </c>
      <c r="D165">
        <v>0</v>
      </c>
      <c r="E165">
        <v>0</v>
      </c>
      <c r="F165">
        <f>F158</f>
        <v>1</v>
      </c>
      <c r="G165">
        <v>0</v>
      </c>
      <c r="H165">
        <v>0</v>
      </c>
      <c r="I165">
        <f>I158</f>
        <v>1</v>
      </c>
      <c r="J165">
        <v>0</v>
      </c>
      <c r="K165">
        <v>0</v>
      </c>
      <c r="L165">
        <f>L158</f>
        <v>1</v>
      </c>
      <c r="M165">
        <v>0</v>
      </c>
      <c r="N165">
        <v>1</v>
      </c>
    </row>
    <row r="166" spans="1:14">
      <c r="A166">
        <v>9</v>
      </c>
      <c r="B166">
        <v>0</v>
      </c>
      <c r="C166">
        <f t="shared" ref="C166:C187" si="64">C159</f>
        <v>0</v>
      </c>
      <c r="D166">
        <v>0</v>
      </c>
      <c r="E166">
        <v>0</v>
      </c>
      <c r="F166">
        <f t="shared" ref="F166:F187" si="65">F159</f>
        <v>1</v>
      </c>
      <c r="G166">
        <v>0</v>
      </c>
      <c r="H166">
        <v>0</v>
      </c>
      <c r="I166">
        <f t="shared" ref="I166:I187" si="66">I159</f>
        <v>1</v>
      </c>
      <c r="J166">
        <v>0</v>
      </c>
      <c r="K166">
        <v>0</v>
      </c>
      <c r="L166">
        <f t="shared" ref="L166:L187" si="67">L159</f>
        <v>1</v>
      </c>
      <c r="M166">
        <v>0</v>
      </c>
      <c r="N166">
        <v>1</v>
      </c>
    </row>
    <row r="167" spans="1:14">
      <c r="A167">
        <v>10</v>
      </c>
      <c r="B167">
        <v>0</v>
      </c>
      <c r="C167">
        <f t="shared" si="64"/>
        <v>0</v>
      </c>
      <c r="D167">
        <v>0</v>
      </c>
      <c r="E167">
        <v>0</v>
      </c>
      <c r="F167">
        <f t="shared" si="65"/>
        <v>0</v>
      </c>
      <c r="G167">
        <v>0</v>
      </c>
      <c r="H167">
        <v>0</v>
      </c>
      <c r="I167">
        <f t="shared" si="66"/>
        <v>1</v>
      </c>
      <c r="J167">
        <v>0</v>
      </c>
      <c r="K167">
        <v>0</v>
      </c>
      <c r="L167">
        <f t="shared" si="67"/>
        <v>1</v>
      </c>
      <c r="M167">
        <v>0</v>
      </c>
      <c r="N167">
        <v>1</v>
      </c>
    </row>
    <row r="168" spans="1:14">
      <c r="A168">
        <v>11</v>
      </c>
      <c r="B168">
        <v>0</v>
      </c>
      <c r="C168">
        <f t="shared" si="64"/>
        <v>0</v>
      </c>
      <c r="D168">
        <v>0</v>
      </c>
      <c r="E168">
        <v>0</v>
      </c>
      <c r="F168">
        <f t="shared" si="65"/>
        <v>0</v>
      </c>
      <c r="G168">
        <v>0</v>
      </c>
      <c r="H168">
        <v>0</v>
      </c>
      <c r="I168">
        <f t="shared" si="66"/>
        <v>0</v>
      </c>
      <c r="J168">
        <v>0</v>
      </c>
      <c r="K168">
        <v>0</v>
      </c>
      <c r="L168">
        <f t="shared" si="67"/>
        <v>1</v>
      </c>
      <c r="M168">
        <v>0</v>
      </c>
      <c r="N168">
        <v>1</v>
      </c>
    </row>
    <row r="169" spans="1:14">
      <c r="A169">
        <v>12</v>
      </c>
      <c r="B169">
        <v>0</v>
      </c>
      <c r="C169">
        <f t="shared" si="64"/>
        <v>0</v>
      </c>
      <c r="D169">
        <v>0</v>
      </c>
      <c r="E169">
        <v>0</v>
      </c>
      <c r="F169">
        <f t="shared" si="65"/>
        <v>0</v>
      </c>
      <c r="G169">
        <v>0</v>
      </c>
      <c r="H169">
        <v>0</v>
      </c>
      <c r="I169">
        <f t="shared" si="66"/>
        <v>0</v>
      </c>
      <c r="J169">
        <v>0</v>
      </c>
      <c r="K169">
        <v>0</v>
      </c>
      <c r="L169">
        <f t="shared" si="67"/>
        <v>0</v>
      </c>
      <c r="M169">
        <v>0</v>
      </c>
      <c r="N169">
        <v>1</v>
      </c>
    </row>
    <row r="170" spans="1:14">
      <c r="A170">
        <v>13</v>
      </c>
      <c r="B170">
        <v>0</v>
      </c>
      <c r="C170">
        <f t="shared" si="64"/>
        <v>0</v>
      </c>
      <c r="D170">
        <v>0</v>
      </c>
      <c r="E170">
        <v>0</v>
      </c>
      <c r="F170">
        <f t="shared" si="65"/>
        <v>0</v>
      </c>
      <c r="G170">
        <v>0</v>
      </c>
      <c r="H170">
        <v>0</v>
      </c>
      <c r="I170">
        <f t="shared" si="66"/>
        <v>0</v>
      </c>
      <c r="J170">
        <v>0</v>
      </c>
      <c r="K170">
        <v>0</v>
      </c>
      <c r="L170">
        <f t="shared" si="67"/>
        <v>0</v>
      </c>
      <c r="M170">
        <v>0</v>
      </c>
      <c r="N170">
        <v>1</v>
      </c>
    </row>
    <row r="171" spans="1:14">
      <c r="A171">
        <v>14</v>
      </c>
      <c r="B171">
        <v>0</v>
      </c>
      <c r="C171">
        <f t="shared" si="64"/>
        <v>0</v>
      </c>
      <c r="D171">
        <v>0</v>
      </c>
      <c r="E171">
        <v>0</v>
      </c>
      <c r="F171">
        <f t="shared" si="65"/>
        <v>0</v>
      </c>
      <c r="G171">
        <v>0</v>
      </c>
      <c r="H171">
        <v>0</v>
      </c>
      <c r="I171">
        <f t="shared" si="66"/>
        <v>0</v>
      </c>
      <c r="J171">
        <v>0</v>
      </c>
      <c r="K171">
        <v>0</v>
      </c>
      <c r="L171">
        <f t="shared" si="67"/>
        <v>0</v>
      </c>
      <c r="M171">
        <v>0</v>
      </c>
      <c r="N171">
        <v>1</v>
      </c>
    </row>
    <row r="172" spans="1:14">
      <c r="A172">
        <v>15</v>
      </c>
      <c r="B172">
        <v>0</v>
      </c>
      <c r="C172">
        <f t="shared" si="64"/>
        <v>1</v>
      </c>
      <c r="D172">
        <f>D158</f>
        <v>1</v>
      </c>
      <c r="E172">
        <v>0</v>
      </c>
      <c r="F172">
        <f t="shared" si="65"/>
        <v>1</v>
      </c>
      <c r="G172">
        <f>G158</f>
        <v>1</v>
      </c>
      <c r="H172">
        <v>0</v>
      </c>
      <c r="I172">
        <f t="shared" si="66"/>
        <v>1</v>
      </c>
      <c r="J172">
        <f>J158</f>
        <v>1</v>
      </c>
      <c r="K172">
        <v>0</v>
      </c>
      <c r="L172">
        <f t="shared" si="67"/>
        <v>1</v>
      </c>
      <c r="M172">
        <f>M158</f>
        <v>1</v>
      </c>
      <c r="N172">
        <v>1</v>
      </c>
    </row>
    <row r="173" spans="1:14">
      <c r="A173">
        <v>16</v>
      </c>
      <c r="B173">
        <v>0</v>
      </c>
      <c r="C173">
        <f t="shared" si="64"/>
        <v>0</v>
      </c>
      <c r="D173">
        <f t="shared" ref="D173:D187" si="68">D159</f>
        <v>0</v>
      </c>
      <c r="E173">
        <v>0</v>
      </c>
      <c r="F173">
        <f t="shared" si="65"/>
        <v>1</v>
      </c>
      <c r="G173">
        <f t="shared" ref="G173:G187" si="69">G159</f>
        <v>1</v>
      </c>
      <c r="H173">
        <v>0</v>
      </c>
      <c r="I173">
        <f t="shared" si="66"/>
        <v>1</v>
      </c>
      <c r="J173">
        <f t="shared" ref="J173:J187" si="70">J159</f>
        <v>1</v>
      </c>
      <c r="K173">
        <v>0</v>
      </c>
      <c r="L173">
        <f t="shared" si="67"/>
        <v>1</v>
      </c>
      <c r="M173">
        <f t="shared" ref="M173:M187" si="71">M159</f>
        <v>1</v>
      </c>
      <c r="N173">
        <v>1</v>
      </c>
    </row>
    <row r="174" spans="1:14">
      <c r="A174">
        <v>17</v>
      </c>
      <c r="B174">
        <v>0</v>
      </c>
      <c r="C174">
        <f t="shared" si="64"/>
        <v>0</v>
      </c>
      <c r="D174">
        <f t="shared" si="68"/>
        <v>0</v>
      </c>
      <c r="E174">
        <v>0</v>
      </c>
      <c r="F174">
        <f t="shared" si="65"/>
        <v>0</v>
      </c>
      <c r="G174">
        <f t="shared" si="69"/>
        <v>0</v>
      </c>
      <c r="H174">
        <v>0</v>
      </c>
      <c r="I174">
        <f t="shared" si="66"/>
        <v>1</v>
      </c>
      <c r="J174">
        <f t="shared" si="70"/>
        <v>1</v>
      </c>
      <c r="K174">
        <v>0</v>
      </c>
      <c r="L174">
        <f t="shared" si="67"/>
        <v>1</v>
      </c>
      <c r="M174">
        <f t="shared" si="71"/>
        <v>1</v>
      </c>
      <c r="N174">
        <v>1</v>
      </c>
    </row>
    <row r="175" spans="1:14">
      <c r="A175">
        <v>18</v>
      </c>
      <c r="B175">
        <v>0</v>
      </c>
      <c r="C175">
        <f t="shared" si="64"/>
        <v>0</v>
      </c>
      <c r="D175">
        <f t="shared" si="68"/>
        <v>0</v>
      </c>
      <c r="E175">
        <v>0</v>
      </c>
      <c r="F175">
        <f t="shared" si="65"/>
        <v>0</v>
      </c>
      <c r="G175">
        <f t="shared" si="69"/>
        <v>0</v>
      </c>
      <c r="H175">
        <v>0</v>
      </c>
      <c r="I175">
        <f t="shared" si="66"/>
        <v>0</v>
      </c>
      <c r="J175">
        <f t="shared" si="70"/>
        <v>0</v>
      </c>
      <c r="K175">
        <v>0</v>
      </c>
      <c r="L175">
        <f t="shared" si="67"/>
        <v>1</v>
      </c>
      <c r="M175">
        <f t="shared" si="71"/>
        <v>1</v>
      </c>
      <c r="N175">
        <v>1</v>
      </c>
    </row>
    <row r="176" spans="1:14">
      <c r="A176">
        <v>19</v>
      </c>
      <c r="B176">
        <v>0</v>
      </c>
      <c r="C176">
        <f t="shared" si="64"/>
        <v>0</v>
      </c>
      <c r="D176">
        <f t="shared" si="68"/>
        <v>0</v>
      </c>
      <c r="E176">
        <v>0</v>
      </c>
      <c r="F176">
        <f t="shared" si="65"/>
        <v>0</v>
      </c>
      <c r="G176">
        <f t="shared" si="69"/>
        <v>0</v>
      </c>
      <c r="H176">
        <v>0</v>
      </c>
      <c r="I176">
        <f t="shared" si="66"/>
        <v>0</v>
      </c>
      <c r="J176">
        <f t="shared" si="70"/>
        <v>0</v>
      </c>
      <c r="K176">
        <v>0</v>
      </c>
      <c r="L176">
        <f t="shared" si="67"/>
        <v>0</v>
      </c>
      <c r="M176">
        <f t="shared" si="71"/>
        <v>0</v>
      </c>
      <c r="N176">
        <v>1</v>
      </c>
    </row>
    <row r="177" spans="1:14">
      <c r="A177">
        <v>20</v>
      </c>
      <c r="B177">
        <v>0</v>
      </c>
      <c r="C177">
        <f t="shared" si="64"/>
        <v>0</v>
      </c>
      <c r="D177">
        <f t="shared" si="68"/>
        <v>0</v>
      </c>
      <c r="E177">
        <v>0</v>
      </c>
      <c r="F177">
        <f t="shared" si="65"/>
        <v>0</v>
      </c>
      <c r="G177">
        <f t="shared" si="69"/>
        <v>0</v>
      </c>
      <c r="H177">
        <v>0</v>
      </c>
      <c r="I177">
        <f t="shared" si="66"/>
        <v>0</v>
      </c>
      <c r="J177">
        <f t="shared" si="70"/>
        <v>0</v>
      </c>
      <c r="K177">
        <v>0</v>
      </c>
      <c r="L177">
        <f t="shared" si="67"/>
        <v>0</v>
      </c>
      <c r="M177">
        <f t="shared" si="71"/>
        <v>0</v>
      </c>
      <c r="N177">
        <v>1</v>
      </c>
    </row>
    <row r="178" spans="1:14">
      <c r="A178">
        <v>21</v>
      </c>
      <c r="B178">
        <v>0</v>
      </c>
      <c r="C178">
        <f t="shared" si="64"/>
        <v>0</v>
      </c>
      <c r="D178">
        <f t="shared" si="68"/>
        <v>0</v>
      </c>
      <c r="E178">
        <v>0</v>
      </c>
      <c r="F178">
        <f t="shared" si="65"/>
        <v>0</v>
      </c>
      <c r="G178">
        <f t="shared" si="69"/>
        <v>0</v>
      </c>
      <c r="H178">
        <v>0</v>
      </c>
      <c r="I178">
        <f t="shared" si="66"/>
        <v>0</v>
      </c>
      <c r="J178">
        <f t="shared" si="70"/>
        <v>0</v>
      </c>
      <c r="K178">
        <v>0</v>
      </c>
      <c r="L178">
        <f t="shared" si="67"/>
        <v>0</v>
      </c>
      <c r="M178">
        <f t="shared" si="71"/>
        <v>0</v>
      </c>
      <c r="N178">
        <v>1</v>
      </c>
    </row>
    <row r="179" spans="1:14">
      <c r="A179">
        <v>22</v>
      </c>
      <c r="B179">
        <v>0</v>
      </c>
      <c r="C179">
        <f t="shared" si="64"/>
        <v>1</v>
      </c>
      <c r="D179">
        <f t="shared" si="68"/>
        <v>0</v>
      </c>
      <c r="E179">
        <v>0</v>
      </c>
      <c r="F179">
        <f t="shared" si="65"/>
        <v>1</v>
      </c>
      <c r="G179">
        <f t="shared" si="69"/>
        <v>0</v>
      </c>
      <c r="H179">
        <v>0</v>
      </c>
      <c r="I179">
        <f t="shared" si="66"/>
        <v>1</v>
      </c>
      <c r="J179">
        <f t="shared" si="70"/>
        <v>0</v>
      </c>
      <c r="K179">
        <v>0</v>
      </c>
      <c r="L179">
        <f t="shared" si="67"/>
        <v>1</v>
      </c>
      <c r="M179">
        <f t="shared" si="71"/>
        <v>0</v>
      </c>
      <c r="N179">
        <v>1</v>
      </c>
    </row>
    <row r="180" spans="1:14">
      <c r="A180">
        <v>23</v>
      </c>
      <c r="B180">
        <v>0</v>
      </c>
      <c r="C180">
        <f t="shared" si="64"/>
        <v>0</v>
      </c>
      <c r="D180">
        <f t="shared" si="68"/>
        <v>0</v>
      </c>
      <c r="E180">
        <v>0</v>
      </c>
      <c r="F180">
        <f t="shared" si="65"/>
        <v>1</v>
      </c>
      <c r="G180">
        <f t="shared" si="69"/>
        <v>0</v>
      </c>
      <c r="H180">
        <v>0</v>
      </c>
      <c r="I180">
        <f t="shared" si="66"/>
        <v>1</v>
      </c>
      <c r="J180">
        <f t="shared" si="70"/>
        <v>0</v>
      </c>
      <c r="K180">
        <v>0</v>
      </c>
      <c r="L180">
        <f t="shared" si="67"/>
        <v>1</v>
      </c>
      <c r="M180">
        <f t="shared" si="71"/>
        <v>0</v>
      </c>
      <c r="N180">
        <v>1</v>
      </c>
    </row>
    <row r="181" spans="1:14">
      <c r="A181">
        <v>24</v>
      </c>
      <c r="B181">
        <v>0</v>
      </c>
      <c r="C181">
        <f t="shared" si="64"/>
        <v>0</v>
      </c>
      <c r="D181">
        <f t="shared" si="68"/>
        <v>0</v>
      </c>
      <c r="E181">
        <v>0</v>
      </c>
      <c r="F181">
        <f t="shared" si="65"/>
        <v>0</v>
      </c>
      <c r="G181">
        <f t="shared" si="69"/>
        <v>0</v>
      </c>
      <c r="H181">
        <v>0</v>
      </c>
      <c r="I181">
        <f t="shared" si="66"/>
        <v>1</v>
      </c>
      <c r="J181">
        <f t="shared" si="70"/>
        <v>0</v>
      </c>
      <c r="K181">
        <v>0</v>
      </c>
      <c r="L181">
        <f t="shared" si="67"/>
        <v>1</v>
      </c>
      <c r="M181">
        <f t="shared" si="71"/>
        <v>0</v>
      </c>
      <c r="N181">
        <v>1</v>
      </c>
    </row>
    <row r="182" spans="1:14">
      <c r="A182">
        <v>25</v>
      </c>
      <c r="B182">
        <v>0</v>
      </c>
      <c r="C182">
        <f t="shared" si="64"/>
        <v>0</v>
      </c>
      <c r="D182">
        <f t="shared" si="68"/>
        <v>0</v>
      </c>
      <c r="E182">
        <v>0</v>
      </c>
      <c r="F182">
        <f t="shared" si="65"/>
        <v>0</v>
      </c>
      <c r="G182">
        <f t="shared" si="69"/>
        <v>0</v>
      </c>
      <c r="H182">
        <v>0</v>
      </c>
      <c r="I182">
        <f t="shared" si="66"/>
        <v>0</v>
      </c>
      <c r="J182">
        <f t="shared" si="70"/>
        <v>0</v>
      </c>
      <c r="K182">
        <v>0</v>
      </c>
      <c r="L182">
        <f t="shared" si="67"/>
        <v>1</v>
      </c>
      <c r="M182">
        <f t="shared" si="71"/>
        <v>0</v>
      </c>
      <c r="N182">
        <v>1</v>
      </c>
    </row>
    <row r="183" spans="1:14">
      <c r="A183">
        <v>26</v>
      </c>
      <c r="B183">
        <v>0</v>
      </c>
      <c r="C183">
        <f t="shared" si="64"/>
        <v>0</v>
      </c>
      <c r="D183">
        <f t="shared" si="68"/>
        <v>0</v>
      </c>
      <c r="E183">
        <v>0</v>
      </c>
      <c r="F183">
        <f t="shared" si="65"/>
        <v>0</v>
      </c>
      <c r="G183">
        <f t="shared" si="69"/>
        <v>0</v>
      </c>
      <c r="H183">
        <v>0</v>
      </c>
      <c r="I183">
        <f t="shared" si="66"/>
        <v>0</v>
      </c>
      <c r="J183">
        <f t="shared" si="70"/>
        <v>0</v>
      </c>
      <c r="K183">
        <v>0</v>
      </c>
      <c r="L183">
        <f t="shared" si="67"/>
        <v>0</v>
      </c>
      <c r="M183">
        <f t="shared" si="71"/>
        <v>0</v>
      </c>
      <c r="N183">
        <v>1</v>
      </c>
    </row>
    <row r="184" spans="1:14">
      <c r="A184">
        <v>27</v>
      </c>
      <c r="B184">
        <v>0</v>
      </c>
      <c r="C184">
        <f t="shared" si="64"/>
        <v>0</v>
      </c>
      <c r="D184">
        <f t="shared" si="68"/>
        <v>0</v>
      </c>
      <c r="E184">
        <v>0</v>
      </c>
      <c r="F184">
        <f t="shared" si="65"/>
        <v>0</v>
      </c>
      <c r="G184">
        <f t="shared" si="69"/>
        <v>0</v>
      </c>
      <c r="H184">
        <v>0</v>
      </c>
      <c r="I184">
        <f t="shared" si="66"/>
        <v>0</v>
      </c>
      <c r="J184">
        <f t="shared" si="70"/>
        <v>0</v>
      </c>
      <c r="K184">
        <v>0</v>
      </c>
      <c r="L184">
        <f t="shared" si="67"/>
        <v>0</v>
      </c>
      <c r="M184">
        <f t="shared" si="71"/>
        <v>0</v>
      </c>
      <c r="N184">
        <v>1</v>
      </c>
    </row>
    <row r="185" spans="1:14">
      <c r="A185">
        <v>28</v>
      </c>
      <c r="B185">
        <v>0</v>
      </c>
      <c r="C185">
        <f t="shared" si="64"/>
        <v>0</v>
      </c>
      <c r="D185">
        <f t="shared" si="68"/>
        <v>0</v>
      </c>
      <c r="E185">
        <v>0</v>
      </c>
      <c r="F185">
        <f t="shared" si="65"/>
        <v>0</v>
      </c>
      <c r="G185">
        <f t="shared" si="69"/>
        <v>0</v>
      </c>
      <c r="H185">
        <v>0</v>
      </c>
      <c r="I185">
        <f t="shared" si="66"/>
        <v>0</v>
      </c>
      <c r="J185">
        <f t="shared" si="70"/>
        <v>0</v>
      </c>
      <c r="K185">
        <v>0</v>
      </c>
      <c r="L185">
        <f t="shared" si="67"/>
        <v>0</v>
      </c>
      <c r="M185">
        <f t="shared" si="71"/>
        <v>0</v>
      </c>
      <c r="N185">
        <v>1</v>
      </c>
    </row>
    <row r="186" spans="1:14">
      <c r="A186">
        <v>29</v>
      </c>
      <c r="B186">
        <v>0</v>
      </c>
      <c r="C186">
        <f t="shared" si="64"/>
        <v>1</v>
      </c>
      <c r="D186">
        <f t="shared" si="68"/>
        <v>1</v>
      </c>
      <c r="E186">
        <v>0</v>
      </c>
      <c r="F186">
        <f t="shared" si="65"/>
        <v>1</v>
      </c>
      <c r="G186">
        <f t="shared" si="69"/>
        <v>1</v>
      </c>
      <c r="H186">
        <v>0</v>
      </c>
      <c r="I186">
        <f t="shared" si="66"/>
        <v>1</v>
      </c>
      <c r="J186">
        <f t="shared" si="70"/>
        <v>1</v>
      </c>
      <c r="K186">
        <v>0</v>
      </c>
      <c r="L186">
        <f t="shared" si="67"/>
        <v>1</v>
      </c>
      <c r="M186">
        <f t="shared" si="71"/>
        <v>1</v>
      </c>
      <c r="N186">
        <v>1</v>
      </c>
    </row>
    <row r="187" spans="1:14">
      <c r="A187">
        <v>30</v>
      </c>
      <c r="B187">
        <v>0</v>
      </c>
      <c r="C187">
        <f t="shared" si="64"/>
        <v>0</v>
      </c>
      <c r="D187">
        <f t="shared" si="68"/>
        <v>0</v>
      </c>
      <c r="E187">
        <v>0</v>
      </c>
      <c r="F187">
        <f t="shared" si="65"/>
        <v>1</v>
      </c>
      <c r="G187">
        <f t="shared" si="69"/>
        <v>1</v>
      </c>
      <c r="H187">
        <v>0</v>
      </c>
      <c r="I187">
        <f t="shared" si="66"/>
        <v>1</v>
      </c>
      <c r="J187">
        <f t="shared" si="70"/>
        <v>1</v>
      </c>
      <c r="K187">
        <v>0</v>
      </c>
      <c r="L187">
        <f t="shared" si="67"/>
        <v>1</v>
      </c>
      <c r="M187">
        <f t="shared" si="71"/>
        <v>1</v>
      </c>
      <c r="N187">
        <v>1</v>
      </c>
    </row>
    <row r="189" spans="1:14">
      <c r="B189">
        <v>1</v>
      </c>
      <c r="C189">
        <v>2</v>
      </c>
      <c r="D189">
        <v>3</v>
      </c>
      <c r="E189">
        <v>4</v>
      </c>
      <c r="F189">
        <v>5</v>
      </c>
      <c r="G189">
        <v>6</v>
      </c>
      <c r="H189">
        <v>7</v>
      </c>
      <c r="I189">
        <v>8</v>
      </c>
      <c r="J189">
        <v>9</v>
      </c>
      <c r="K189">
        <v>10</v>
      </c>
      <c r="L189">
        <v>11</v>
      </c>
      <c r="M189">
        <v>12</v>
      </c>
      <c r="N189">
        <v>13</v>
      </c>
    </row>
    <row r="190" spans="1:14">
      <c r="A190">
        <f>TotVal</f>
        <v>253.12813209363372</v>
      </c>
      <c r="B190">
        <f t="dataTable" ref="B190:N190" dt2D="0" dtr="1" r1="I2"/>
        <v>273.85915218846662</v>
      </c>
      <c r="C190">
        <v>341.84910082666767</v>
      </c>
      <c r="D190">
        <v>343.14450134339944</v>
      </c>
      <c r="E190">
        <v>308.44765152742036</v>
      </c>
      <c r="F190">
        <v>312.48238499495352</v>
      </c>
      <c r="G190">
        <v>330.639789927717</v>
      </c>
      <c r="H190">
        <v>310.84783007964199</v>
      </c>
      <c r="I190">
        <v>292.62704195013271</v>
      </c>
      <c r="J190">
        <v>317.05988449863355</v>
      </c>
      <c r="K190">
        <v>307.9199543850047</v>
      </c>
      <c r="L190">
        <v>278.27457840765851</v>
      </c>
      <c r="M190">
        <v>305.51823511716759</v>
      </c>
      <c r="N190">
        <v>253.12813209363372</v>
      </c>
    </row>
  </sheetData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0"/>
  <sheetViews>
    <sheetView workbookViewId="0">
      <selection activeCell="I3" sqref="I3"/>
    </sheetView>
  </sheetViews>
  <sheetFormatPr baseColWidth="10" defaultColWidth="8.83203125" defaultRowHeight="14" x14ac:dyDescent="0"/>
  <cols>
    <col min="1" max="1" width="12.33203125" bestFit="1" customWidth="1"/>
  </cols>
  <sheetData>
    <row r="1" spans="1:20">
      <c r="A1" t="s">
        <v>20</v>
      </c>
    </row>
    <row r="2" spans="1:20">
      <c r="H2" t="s">
        <v>38</v>
      </c>
      <c r="I2">
        <v>13</v>
      </c>
      <c r="J2" t="str">
        <f ca="1">OFFSET(A155,0,SeqCode)</f>
        <v>all open</v>
      </c>
      <c r="K2" t="s">
        <v>62</v>
      </c>
    </row>
    <row r="3" spans="1:20">
      <c r="A3" t="s">
        <v>0</v>
      </c>
      <c r="B3">
        <f>0.5/365</f>
        <v>1.3698630136986301E-3</v>
      </c>
      <c r="E3" t="s">
        <v>2</v>
      </c>
      <c r="F3" t="s">
        <v>18</v>
      </c>
      <c r="G3" t="s">
        <v>16</v>
      </c>
      <c r="H3" t="s">
        <v>17</v>
      </c>
      <c r="I3" t="s">
        <v>26</v>
      </c>
      <c r="J3" t="s">
        <v>27</v>
      </c>
      <c r="K3" t="s">
        <v>31</v>
      </c>
      <c r="L3" t="s">
        <v>6</v>
      </c>
      <c r="M3" t="s">
        <v>7</v>
      </c>
      <c r="N3" t="s">
        <v>9</v>
      </c>
      <c r="O3" t="s">
        <v>10</v>
      </c>
      <c r="P3" t="s">
        <v>11</v>
      </c>
      <c r="Q3" t="s">
        <v>15</v>
      </c>
      <c r="R3" t="s">
        <v>21</v>
      </c>
      <c r="S3" t="s">
        <v>19</v>
      </c>
      <c r="T3" t="s">
        <v>24</v>
      </c>
    </row>
    <row r="4" spans="1:20">
      <c r="A4" t="s">
        <v>1</v>
      </c>
      <c r="B4">
        <v>0.05</v>
      </c>
      <c r="E4">
        <v>1</v>
      </c>
      <c r="F4">
        <f>vone/(vone+vtwo)*No</f>
        <v>400</v>
      </c>
      <c r="G4">
        <f>No-F4</f>
        <v>600</v>
      </c>
      <c r="H4">
        <v>0</v>
      </c>
      <c r="I4" s="2">
        <f t="shared" ref="I4:I33" si="0">CHOOSE(SeqCode,B158,C158,D158,E158,F158,G158,H158,I158,J158,K158,L158,M158,N158)</f>
        <v>1</v>
      </c>
      <c r="J4" s="2">
        <f>weekend</f>
        <v>10</v>
      </c>
      <c r="K4" s="2">
        <f t="shared" ref="K4:K35" si="1">1/(1+EXP(-1.7*(q*F4-cpuehalf)/sdcpue))</f>
        <v>0.99692079537852263</v>
      </c>
      <c r="L4">
        <f>IF(I4&gt;0.1,J4,0)*K4</f>
        <v>9.9692079537852258</v>
      </c>
      <c r="M4">
        <f t="shared" ref="M4:M35" si="2">F4*(1-EXP(-q*L4))</f>
        <v>157.01392202417668</v>
      </c>
      <c r="N4">
        <f t="shared" ref="N4:N35" si="3">Surv*(F4-M4)</f>
        <v>242.65344821537926</v>
      </c>
      <c r="O4">
        <f t="shared" ref="O4:O35" si="4">G4*Surv</f>
        <v>599.17864489221358</v>
      </c>
      <c r="P4">
        <f t="shared" ref="P4:P35" si="5">(H4+M4*RelSurv)*Surv</f>
        <v>125.4391853702105</v>
      </c>
      <c r="Q4">
        <f>SUM(F4:H4)</f>
        <v>1000</v>
      </c>
      <c r="R4">
        <v>0</v>
      </c>
      <c r="S4">
        <f>IF(L4&gt;0,M4/L4,0)</f>
        <v>15.749889334444045</v>
      </c>
      <c r="T4">
        <f t="shared" ref="T4:T35" si="6">L4*MAX(0,S4-cpuebase)</f>
        <v>137.07550611660622</v>
      </c>
    </row>
    <row r="5" spans="1:20">
      <c r="A5" t="s">
        <v>3</v>
      </c>
      <c r="B5">
        <f>2/365</f>
        <v>5.4794520547945206E-3</v>
      </c>
      <c r="E5">
        <v>2</v>
      </c>
      <c r="F5">
        <f t="shared" ref="F5:F36" si="7">N4-vtwo*N4+vone*O4+Recov*P4*PvulRecov</f>
        <v>256.48612550620385</v>
      </c>
      <c r="G5">
        <f t="shared" ref="G5:G36" si="8">O4-vone*O4+vtwo*N4+P4*Recov*(1-PvulRecov)</f>
        <v>610.43380467543102</v>
      </c>
      <c r="H5">
        <f t="shared" ref="H5:H36" si="9">P4*(1-Recov)</f>
        <v>100.3513482961684</v>
      </c>
      <c r="I5" s="2">
        <f t="shared" si="0"/>
        <v>1</v>
      </c>
      <c r="J5" s="1">
        <f>weekend</f>
        <v>10</v>
      </c>
      <c r="K5" s="2">
        <f t="shared" si="1"/>
        <v>0.96578457160594378</v>
      </c>
      <c r="L5">
        <f t="shared" ref="L5:L68" si="10">IF(I5&gt;0.1,J5,0)*K5</f>
        <v>9.6578457160594375</v>
      </c>
      <c r="M5">
        <f t="shared" si="2"/>
        <v>98.235140440119238</v>
      </c>
      <c r="N5">
        <f t="shared" si="3"/>
        <v>158.03435130792417</v>
      </c>
      <c r="O5">
        <f t="shared" si="4"/>
        <v>609.59816646970489</v>
      </c>
      <c r="P5">
        <f t="shared" si="5"/>
        <v>178.69450591495044</v>
      </c>
      <c r="Q5">
        <f>SUM(F5:H5)</f>
        <v>967.27127847780321</v>
      </c>
      <c r="R5">
        <f>R4+L4</f>
        <v>9.9692079537852258</v>
      </c>
      <c r="S5">
        <f t="shared" ref="S5:S68" si="11">IF(L5&gt;0,M5/L5,0)</f>
        <v>10.171537559020027</v>
      </c>
      <c r="T5">
        <f t="shared" si="6"/>
        <v>78.91944900800037</v>
      </c>
    </row>
    <row r="6" spans="1:20">
      <c r="A6" t="s">
        <v>4</v>
      </c>
      <c r="B6">
        <f>3/365</f>
        <v>8.21917808219178E-3</v>
      </c>
      <c r="E6">
        <v>3</v>
      </c>
      <c r="F6">
        <f t="shared" si="7"/>
        <v>177.94515334877713</v>
      </c>
      <c r="G6">
        <f t="shared" si="8"/>
        <v>625.42626561184193</v>
      </c>
      <c r="H6">
        <f t="shared" si="9"/>
        <v>142.95560473196036</v>
      </c>
      <c r="I6" s="2">
        <f t="shared" si="0"/>
        <v>1</v>
      </c>
      <c r="J6" s="1">
        <f>weekday</f>
        <v>10</v>
      </c>
      <c r="K6" s="2">
        <f t="shared" si="1"/>
        <v>0.88132811829795232</v>
      </c>
      <c r="L6">
        <f t="shared" si="10"/>
        <v>8.813281182979523</v>
      </c>
      <c r="M6">
        <f t="shared" si="2"/>
        <v>63.418071650701926</v>
      </c>
      <c r="N6">
        <f t="shared" si="3"/>
        <v>114.37030269218755</v>
      </c>
      <c r="O6">
        <f t="shared" si="4"/>
        <v>624.57010384883517</v>
      </c>
      <c r="P6">
        <f t="shared" si="5"/>
        <v>193.4249148495314</v>
      </c>
      <c r="Q6">
        <f t="shared" ref="Q6:Q69" si="12">SUM(F6:H6)</f>
        <v>946.32702369257936</v>
      </c>
      <c r="R6">
        <f t="shared" ref="R6:R69" si="13">R5+L5</f>
        <v>19.627053669844663</v>
      </c>
      <c r="S6">
        <f t="shared" si="11"/>
        <v>7.1957390594977086</v>
      </c>
      <c r="T6">
        <f t="shared" si="6"/>
        <v>45.79150928474288</v>
      </c>
    </row>
    <row r="7" spans="1:20">
      <c r="A7" t="s">
        <v>5</v>
      </c>
      <c r="B7">
        <v>1000</v>
      </c>
      <c r="E7">
        <v>4</v>
      </c>
      <c r="F7">
        <f t="shared" si="7"/>
        <v>136.19506623089717</v>
      </c>
      <c r="G7">
        <f t="shared" si="8"/>
        <v>641.43032328003187</v>
      </c>
      <c r="H7">
        <f t="shared" si="9"/>
        <v>154.73993187962515</v>
      </c>
      <c r="I7" s="2">
        <f t="shared" si="0"/>
        <v>1</v>
      </c>
      <c r="J7" s="1">
        <f>weekday</f>
        <v>10</v>
      </c>
      <c r="K7" s="2">
        <f t="shared" si="1"/>
        <v>0.78504563936365279</v>
      </c>
      <c r="L7">
        <f t="shared" si="10"/>
        <v>7.8504563936365281</v>
      </c>
      <c r="M7">
        <f t="shared" si="2"/>
        <v>44.2156009253695</v>
      </c>
      <c r="N7">
        <f t="shared" si="3"/>
        <v>91.853552299460731</v>
      </c>
      <c r="O7">
        <f t="shared" si="4"/>
        <v>640.55225315950656</v>
      </c>
      <c r="P7">
        <f t="shared" si="5"/>
        <v>189.85216295132247</v>
      </c>
      <c r="Q7">
        <f t="shared" si="12"/>
        <v>932.36532139055419</v>
      </c>
      <c r="R7">
        <f t="shared" si="13"/>
        <v>28.440334852824186</v>
      </c>
      <c r="S7">
        <f t="shared" si="11"/>
        <v>5.6322331732471067</v>
      </c>
      <c r="T7">
        <f t="shared" si="6"/>
        <v>28.514688138096442</v>
      </c>
    </row>
    <row r="8" spans="1:20">
      <c r="A8" t="s">
        <v>12</v>
      </c>
      <c r="B8">
        <v>0.8</v>
      </c>
      <c r="E8">
        <v>5</v>
      </c>
      <c r="F8">
        <f t="shared" si="7"/>
        <v>113.59368325053991</v>
      </c>
      <c r="G8">
        <f t="shared" si="8"/>
        <v>656.78255479869188</v>
      </c>
      <c r="H8">
        <f t="shared" si="9"/>
        <v>151.88173036105798</v>
      </c>
      <c r="I8" s="2">
        <f t="shared" si="0"/>
        <v>1</v>
      </c>
      <c r="J8" s="1">
        <f>weekday</f>
        <v>10</v>
      </c>
      <c r="K8" s="2">
        <f t="shared" si="1"/>
        <v>0.71322369358567994</v>
      </c>
      <c r="L8">
        <f t="shared" si="10"/>
        <v>7.132236935856799</v>
      </c>
      <c r="M8">
        <f t="shared" si="2"/>
        <v>34.073087610829788</v>
      </c>
      <c r="N8">
        <f t="shared" si="3"/>
        <v>79.411737894038637</v>
      </c>
      <c r="O8">
        <f t="shared" si="4"/>
        <v>655.883468621877</v>
      </c>
      <c r="P8">
        <f t="shared" si="5"/>
        <v>178.8949709186397</v>
      </c>
      <c r="Q8">
        <f t="shared" si="12"/>
        <v>922.25796841028978</v>
      </c>
      <c r="R8">
        <f t="shared" si="13"/>
        <v>36.290791246460714</v>
      </c>
      <c r="S8">
        <f t="shared" si="11"/>
        <v>4.777335346156244</v>
      </c>
      <c r="T8">
        <f t="shared" si="6"/>
        <v>19.808613739116193</v>
      </c>
    </row>
    <row r="9" spans="1:20">
      <c r="A9" t="s">
        <v>13</v>
      </c>
      <c r="B9">
        <v>0.2</v>
      </c>
      <c r="E9">
        <v>6</v>
      </c>
      <c r="F9">
        <f t="shared" si="7"/>
        <v>100.24241779018108</v>
      </c>
      <c r="G9">
        <f t="shared" si="8"/>
        <v>670.8317829094625</v>
      </c>
      <c r="H9">
        <f t="shared" si="9"/>
        <v>143.11597673491175</v>
      </c>
      <c r="I9" s="2">
        <f t="shared" si="0"/>
        <v>1</v>
      </c>
      <c r="J9" s="1">
        <f>weekday</f>
        <v>10</v>
      </c>
      <c r="K9" s="2">
        <f t="shared" si="1"/>
        <v>0.6646578632293324</v>
      </c>
      <c r="L9">
        <f t="shared" si="10"/>
        <v>6.6465786322933242</v>
      </c>
      <c r="M9">
        <f t="shared" si="2"/>
        <v>28.34340756099445</v>
      </c>
      <c r="N9">
        <f t="shared" si="3"/>
        <v>71.800585863692405</v>
      </c>
      <c r="O9">
        <f t="shared" si="4"/>
        <v>669.91346439053223</v>
      </c>
      <c r="P9">
        <f t="shared" si="5"/>
        <v>165.56374771611584</v>
      </c>
      <c r="Q9">
        <f t="shared" si="12"/>
        <v>914.19017743455538</v>
      </c>
      <c r="R9">
        <f t="shared" si="13"/>
        <v>43.423028182317509</v>
      </c>
      <c r="S9">
        <f t="shared" si="11"/>
        <v>4.2643605272770069</v>
      </c>
      <c r="T9">
        <f t="shared" si="6"/>
        <v>15.050250296407798</v>
      </c>
    </row>
    <row r="10" spans="1:20">
      <c r="A10" t="s">
        <v>14</v>
      </c>
      <c r="B10">
        <v>0.5</v>
      </c>
      <c r="E10">
        <v>7</v>
      </c>
      <c r="F10">
        <f t="shared" si="7"/>
        <v>91.437577542673807</v>
      </c>
      <c r="G10">
        <f t="shared" si="8"/>
        <v>683.38922225477404</v>
      </c>
      <c r="H10">
        <f t="shared" si="9"/>
        <v>132.45099817289267</v>
      </c>
      <c r="I10" s="2">
        <f t="shared" si="0"/>
        <v>1</v>
      </c>
      <c r="J10" s="1">
        <f>weekday</f>
        <v>10</v>
      </c>
      <c r="K10" s="2">
        <f t="shared" si="1"/>
        <v>0.63051779945895847</v>
      </c>
      <c r="L10">
        <f t="shared" si="10"/>
        <v>6.3051779945895845</v>
      </c>
      <c r="M10">
        <f t="shared" si="2"/>
        <v>24.724724937451782</v>
      </c>
      <c r="N10">
        <f t="shared" si="3"/>
        <v>66.621527701484851</v>
      </c>
      <c r="O10">
        <f t="shared" si="4"/>
        <v>682.45371354093209</v>
      </c>
      <c r="P10">
        <f t="shared" si="5"/>
        <v>152.02238557756493</v>
      </c>
      <c r="Q10">
        <f t="shared" si="12"/>
        <v>907.27779797034054</v>
      </c>
      <c r="R10">
        <f t="shared" si="13"/>
        <v>50.069606814610836</v>
      </c>
      <c r="S10">
        <f t="shared" si="11"/>
        <v>3.9213365520636914</v>
      </c>
      <c r="T10">
        <f t="shared" si="6"/>
        <v>12.114368948272613</v>
      </c>
    </row>
    <row r="11" spans="1:20">
      <c r="A11" t="s">
        <v>8</v>
      </c>
      <c r="B11">
        <f>EXP(-M)</f>
        <v>0.99863107482035596</v>
      </c>
      <c r="E11">
        <v>8</v>
      </c>
      <c r="F11">
        <f t="shared" si="7"/>
        <v>85.015664461919187</v>
      </c>
      <c r="G11">
        <f t="shared" si="8"/>
        <v>694.46405389601068</v>
      </c>
      <c r="H11">
        <f t="shared" si="9"/>
        <v>121.61790846205196</v>
      </c>
      <c r="I11" s="2">
        <f t="shared" si="0"/>
        <v>1</v>
      </c>
      <c r="J11" s="1">
        <f>J4</f>
        <v>10</v>
      </c>
      <c r="K11" s="2">
        <f t="shared" si="1"/>
        <v>0.6047427389094564</v>
      </c>
      <c r="L11">
        <f t="shared" si="10"/>
        <v>6.0474273890945636</v>
      </c>
      <c r="M11">
        <f t="shared" si="2"/>
        <v>22.183685824273379</v>
      </c>
      <c r="N11">
        <f t="shared" si="3"/>
        <v>62.745966360001873</v>
      </c>
      <c r="O11">
        <f t="shared" si="4"/>
        <v>693.51338456627479</v>
      </c>
      <c r="P11">
        <f t="shared" si="5"/>
        <v>139.17407705939959</v>
      </c>
      <c r="Q11">
        <f t="shared" si="12"/>
        <v>901.09762681998177</v>
      </c>
      <c r="R11">
        <f t="shared" si="13"/>
        <v>56.37478480920042</v>
      </c>
      <c r="S11">
        <f t="shared" si="11"/>
        <v>3.6682847758168418</v>
      </c>
      <c r="T11">
        <f t="shared" si="6"/>
        <v>10.088831046084252</v>
      </c>
    </row>
    <row r="12" spans="1:20">
      <c r="E12">
        <v>9</v>
      </c>
      <c r="F12">
        <f t="shared" si="7"/>
        <v>79.94772713457894</v>
      </c>
      <c r="G12">
        <f t="shared" si="8"/>
        <v>704.14643920357764</v>
      </c>
      <c r="H12">
        <f t="shared" si="9"/>
        <v>111.33926164751968</v>
      </c>
      <c r="I12" s="2">
        <f t="shared" si="0"/>
        <v>1</v>
      </c>
      <c r="J12" s="1">
        <f t="shared" ref="J12:J75" si="14">J5</f>
        <v>10</v>
      </c>
      <c r="K12" s="2">
        <f t="shared" si="1"/>
        <v>0.58397464583116465</v>
      </c>
      <c r="L12">
        <f t="shared" si="10"/>
        <v>5.8397464583116463</v>
      </c>
      <c r="M12">
        <f t="shared" si="2"/>
        <v>20.244523130132205</v>
      </c>
      <c r="N12">
        <f t="shared" si="3"/>
        <v>59.621474785179622</v>
      </c>
      <c r="O12">
        <f t="shared" si="4"/>
        <v>703.18251541279517</v>
      </c>
      <c r="P12">
        <f t="shared" si="5"/>
        <v>127.360294442903</v>
      </c>
      <c r="Q12">
        <f t="shared" si="12"/>
        <v>895.4334279856763</v>
      </c>
      <c r="R12">
        <f t="shared" si="13"/>
        <v>62.422212198294986</v>
      </c>
      <c r="S12">
        <f t="shared" si="11"/>
        <v>3.4666784379514284</v>
      </c>
      <c r="T12">
        <f t="shared" si="6"/>
        <v>8.565030213508912</v>
      </c>
    </row>
    <row r="13" spans="1:20">
      <c r="A13" t="s">
        <v>25</v>
      </c>
      <c r="B13">
        <v>2</v>
      </c>
      <c r="C13" t="s">
        <v>63</v>
      </c>
      <c r="E13">
        <v>10</v>
      </c>
      <c r="F13">
        <f t="shared" si="7"/>
        <v>75.720519589661848</v>
      </c>
      <c r="G13">
        <f t="shared" si="8"/>
        <v>712.55552949689354</v>
      </c>
      <c r="H13">
        <f t="shared" si="9"/>
        <v>101.88823555432241</v>
      </c>
      <c r="I13" s="2">
        <f t="shared" si="0"/>
        <v>1</v>
      </c>
      <c r="J13" s="1">
        <f t="shared" si="14"/>
        <v>10</v>
      </c>
      <c r="K13" s="2">
        <f t="shared" si="1"/>
        <v>0.56641737321770591</v>
      </c>
      <c r="L13">
        <f t="shared" si="10"/>
        <v>5.6641737321770593</v>
      </c>
      <c r="M13">
        <f t="shared" si="2"/>
        <v>18.675515502531482</v>
      </c>
      <c r="N13">
        <f t="shared" si="3"/>
        <v>56.966913744662598</v>
      </c>
      <c r="O13">
        <f t="shared" si="4"/>
        <v>711.58009429067067</v>
      </c>
      <c r="P13">
        <f t="shared" si="5"/>
        <v>116.66871827845638</v>
      </c>
      <c r="Q13">
        <f t="shared" si="12"/>
        <v>890.16428464087778</v>
      </c>
      <c r="R13">
        <f t="shared" si="13"/>
        <v>68.261958656606637</v>
      </c>
      <c r="S13">
        <f t="shared" si="11"/>
        <v>3.2971297113362792</v>
      </c>
      <c r="T13">
        <f t="shared" si="6"/>
        <v>7.3471680381773643</v>
      </c>
    </row>
    <row r="14" spans="1:20">
      <c r="E14">
        <v>11</v>
      </c>
      <c r="F14">
        <f t="shared" si="7"/>
        <v>72.064633373459884</v>
      </c>
      <c r="G14">
        <f t="shared" si="8"/>
        <v>719.81611831756459</v>
      </c>
      <c r="H14">
        <f t="shared" si="9"/>
        <v>93.334974622765117</v>
      </c>
      <c r="I14" s="2">
        <f t="shared" si="0"/>
        <v>1</v>
      </c>
      <c r="J14" s="1">
        <f t="shared" si="14"/>
        <v>10</v>
      </c>
      <c r="K14" s="2">
        <f t="shared" si="1"/>
        <v>0.55109570340891456</v>
      </c>
      <c r="L14">
        <f t="shared" si="10"/>
        <v>5.5109570340891452</v>
      </c>
      <c r="M14">
        <f t="shared" si="2"/>
        <v>17.356327043038934</v>
      </c>
      <c r="N14">
        <f t="shared" si="3"/>
        <v>54.633414752349559</v>
      </c>
      <c r="O14">
        <f t="shared" si="4"/>
        <v>718.83074390848606</v>
      </c>
      <c r="P14">
        <f t="shared" si="5"/>
        <v>107.07326004980145</v>
      </c>
      <c r="Q14">
        <f t="shared" si="12"/>
        <v>885.21572631378956</v>
      </c>
      <c r="R14">
        <f t="shared" si="13"/>
        <v>73.926132388783699</v>
      </c>
      <c r="S14">
        <f t="shared" si="11"/>
        <v>3.1494215860653321</v>
      </c>
      <c r="T14">
        <f t="shared" si="6"/>
        <v>6.3344129748606433</v>
      </c>
    </row>
    <row r="15" spans="1:20">
      <c r="A15" t="s">
        <v>23</v>
      </c>
      <c r="B15">
        <f>SUM(T4:T153)</f>
        <v>401.61755151108855</v>
      </c>
      <c r="E15">
        <v>12</v>
      </c>
      <c r="F15">
        <f t="shared" si="7"/>
        <v>68.830497589000728</v>
      </c>
      <c r="G15">
        <f t="shared" si="8"/>
        <v>726.04831308179519</v>
      </c>
      <c r="H15">
        <f t="shared" si="9"/>
        <v>85.65860803984117</v>
      </c>
      <c r="I15" s="2">
        <f t="shared" si="0"/>
        <v>1</v>
      </c>
      <c r="J15" s="1">
        <f t="shared" si="14"/>
        <v>10</v>
      </c>
      <c r="K15" s="2">
        <f t="shared" si="1"/>
        <v>0.53745929400610948</v>
      </c>
      <c r="L15">
        <f t="shared" si="10"/>
        <v>5.3745929400610946</v>
      </c>
      <c r="M15">
        <f t="shared" si="2"/>
        <v>16.219915567435645</v>
      </c>
      <c r="N15">
        <f t="shared" si="3"/>
        <v>52.538562071120033</v>
      </c>
      <c r="O15">
        <f t="shared" si="4"/>
        <v>725.05440726437939</v>
      </c>
      <c r="P15">
        <f t="shared" si="5"/>
        <v>98.499517187725118</v>
      </c>
      <c r="Q15">
        <f t="shared" si="12"/>
        <v>880.5374187106371</v>
      </c>
      <c r="R15">
        <f t="shared" si="13"/>
        <v>79.437089422872845</v>
      </c>
      <c r="S15">
        <f t="shared" si="11"/>
        <v>3.0178872611050744</v>
      </c>
      <c r="T15">
        <f t="shared" si="6"/>
        <v>5.4707296873134572</v>
      </c>
    </row>
    <row r="16" spans="1:20">
      <c r="E16">
        <v>13</v>
      </c>
      <c r="F16">
        <f t="shared" si="7"/>
        <v>65.92959085377035</v>
      </c>
      <c r="G16">
        <f t="shared" si="8"/>
        <v>731.36328191927407</v>
      </c>
      <c r="H16">
        <f t="shared" si="9"/>
        <v>78.7996137501801</v>
      </c>
      <c r="I16" s="2">
        <f t="shared" si="0"/>
        <v>1</v>
      </c>
      <c r="J16" s="1">
        <f t="shared" si="14"/>
        <v>10</v>
      </c>
      <c r="K16" s="2">
        <f t="shared" si="1"/>
        <v>0.52517944351218637</v>
      </c>
      <c r="L16">
        <f t="shared" si="10"/>
        <v>5.2517944351218642</v>
      </c>
      <c r="M16">
        <f t="shared" si="2"/>
        <v>15.225953759551086</v>
      </c>
      <c r="N16">
        <f t="shared" si="3"/>
        <v>50.634227608701451</v>
      </c>
      <c r="O16">
        <f t="shared" si="4"/>
        <v>730.36210030718769</v>
      </c>
      <c r="P16">
        <f t="shared" si="5"/>
        <v>90.855831429223699</v>
      </c>
      <c r="Q16">
        <f t="shared" si="12"/>
        <v>876.09248652322458</v>
      </c>
      <c r="R16">
        <f t="shared" si="13"/>
        <v>84.811682362933936</v>
      </c>
      <c r="S16">
        <f t="shared" si="11"/>
        <v>2.8991907333093812</v>
      </c>
      <c r="T16">
        <f t="shared" si="6"/>
        <v>4.7223648893073564</v>
      </c>
    </row>
    <row r="17" spans="1:20">
      <c r="A17" t="s">
        <v>30</v>
      </c>
      <c r="E17">
        <v>14</v>
      </c>
      <c r="F17">
        <f t="shared" si="7"/>
        <v>63.305623129125934</v>
      </c>
      <c r="G17">
        <f t="shared" si="8"/>
        <v>735.86187107260798</v>
      </c>
      <c r="H17">
        <f t="shared" si="9"/>
        <v>72.684665143378965</v>
      </c>
      <c r="I17" s="2">
        <f t="shared" si="0"/>
        <v>1</v>
      </c>
      <c r="J17" s="1">
        <f t="shared" si="14"/>
        <v>10</v>
      </c>
      <c r="K17" s="2">
        <f t="shared" si="1"/>
        <v>0.51404520232896045</v>
      </c>
      <c r="L17">
        <f t="shared" si="10"/>
        <v>5.1404520232896047</v>
      </c>
      <c r="M17">
        <f t="shared" si="2"/>
        <v>14.348172956333132</v>
      </c>
      <c r="N17">
        <f t="shared" si="3"/>
        <v>48.890431086520103</v>
      </c>
      <c r="O17">
        <f t="shared" si="4"/>
        <v>734.85453122855677</v>
      </c>
      <c r="P17">
        <f t="shared" si="5"/>
        <v>84.047990379963252</v>
      </c>
      <c r="Q17">
        <f t="shared" si="12"/>
        <v>871.85215934511291</v>
      </c>
      <c r="R17">
        <f t="shared" si="13"/>
        <v>90.063476798055802</v>
      </c>
      <c r="S17">
        <f t="shared" si="11"/>
        <v>2.7912278708811087</v>
      </c>
      <c r="T17">
        <f t="shared" si="6"/>
        <v>4.0672689097539214</v>
      </c>
    </row>
    <row r="18" spans="1:20">
      <c r="A18" t="s">
        <v>28</v>
      </c>
      <c r="B18">
        <v>10</v>
      </c>
      <c r="E18">
        <v>15</v>
      </c>
      <c r="F18">
        <f t="shared" si="7"/>
        <v>60.919991136016577</v>
      </c>
      <c r="G18">
        <f t="shared" si="8"/>
        <v>739.63456925505284</v>
      </c>
      <c r="H18">
        <f t="shared" si="9"/>
        <v>67.238392303970599</v>
      </c>
      <c r="I18" s="2">
        <f t="shared" si="0"/>
        <v>1</v>
      </c>
      <c r="J18" s="1">
        <f t="shared" si="14"/>
        <v>10</v>
      </c>
      <c r="K18" s="2">
        <f t="shared" si="1"/>
        <v>0.50390988263036229</v>
      </c>
      <c r="L18">
        <f t="shared" si="10"/>
        <v>5.0390988263036229</v>
      </c>
      <c r="M18">
        <f t="shared" si="2"/>
        <v>13.568115017147409</v>
      </c>
      <c r="N18">
        <f t="shared" si="3"/>
        <v>47.287054943346668</v>
      </c>
      <c r="O18">
        <f t="shared" si="4"/>
        <v>738.62206486946445</v>
      </c>
      <c r="P18">
        <f t="shared" si="5"/>
        <v>77.985981001995015</v>
      </c>
      <c r="Q18">
        <f t="shared" si="12"/>
        <v>867.79295269504007</v>
      </c>
      <c r="R18">
        <f t="shared" si="13"/>
        <v>95.203928821345414</v>
      </c>
      <c r="S18">
        <f t="shared" si="11"/>
        <v>2.692567755631845</v>
      </c>
      <c r="T18">
        <f t="shared" si="6"/>
        <v>3.4899173645401644</v>
      </c>
    </row>
    <row r="19" spans="1:20">
      <c r="A19" t="s">
        <v>29</v>
      </c>
      <c r="B19">
        <v>10</v>
      </c>
      <c r="E19">
        <v>16</v>
      </c>
      <c r="F19">
        <f t="shared" si="7"/>
        <v>58.744236509049969</v>
      </c>
      <c r="G19">
        <f t="shared" si="8"/>
        <v>742.76207950416006</v>
      </c>
      <c r="H19">
        <f t="shared" si="9"/>
        <v>62.388784801596017</v>
      </c>
      <c r="I19" s="2">
        <f t="shared" si="0"/>
        <v>1</v>
      </c>
      <c r="J19" s="1">
        <f t="shared" si="14"/>
        <v>10</v>
      </c>
      <c r="K19" s="2">
        <f t="shared" si="1"/>
        <v>0.49466320784271423</v>
      </c>
      <c r="L19">
        <f t="shared" si="10"/>
        <v>4.9466320784271423</v>
      </c>
      <c r="M19">
        <f t="shared" si="2"/>
        <v>12.871936818223077</v>
      </c>
      <c r="N19">
        <f t="shared" si="3"/>
        <v>45.809503944731944</v>
      </c>
      <c r="O19">
        <f t="shared" si="4"/>
        <v>741.74529379104206</v>
      </c>
      <c r="P19">
        <f t="shared" si="5"/>
        <v>72.586832102995174</v>
      </c>
      <c r="Q19">
        <f t="shared" si="12"/>
        <v>863.89510081480603</v>
      </c>
      <c r="R19">
        <f t="shared" si="13"/>
        <v>100.24302764764904</v>
      </c>
      <c r="S19">
        <f t="shared" si="11"/>
        <v>2.602161756553341</v>
      </c>
      <c r="T19">
        <f t="shared" si="6"/>
        <v>2.9786726613687922</v>
      </c>
    </row>
    <row r="20" spans="1:20">
      <c r="E20">
        <v>17</v>
      </c>
      <c r="F20">
        <f t="shared" si="7"/>
        <v>56.756028458450331</v>
      </c>
      <c r="G20">
        <f t="shared" si="8"/>
        <v>745.31613569792273</v>
      </c>
      <c r="H20">
        <f t="shared" si="9"/>
        <v>58.069465682396142</v>
      </c>
      <c r="I20" s="2">
        <f t="shared" si="0"/>
        <v>1</v>
      </c>
      <c r="J20" s="1">
        <f t="shared" si="14"/>
        <v>10</v>
      </c>
      <c r="K20" s="2">
        <f t="shared" si="1"/>
        <v>0.48621661399658156</v>
      </c>
      <c r="L20">
        <f t="shared" si="10"/>
        <v>4.8621661399658151</v>
      </c>
      <c r="M20">
        <f t="shared" si="2"/>
        <v>12.248712818492759</v>
      </c>
      <c r="N20">
        <f t="shared" si="3"/>
        <v>44.446388454899662</v>
      </c>
      <c r="O20">
        <f t="shared" si="4"/>
        <v>744.29585367297079</v>
      </c>
      <c r="P20">
        <f t="shared" si="5"/>
        <v>67.77552912633287</v>
      </c>
      <c r="Q20">
        <f t="shared" si="12"/>
        <v>860.14162983876929</v>
      </c>
      <c r="R20">
        <f t="shared" si="13"/>
        <v>105.18965972607619</v>
      </c>
      <c r="S20">
        <f t="shared" si="11"/>
        <v>2.5191884575500905</v>
      </c>
      <c r="T20">
        <f t="shared" si="6"/>
        <v>2.5243805385611289</v>
      </c>
    </row>
    <row r="21" spans="1:20">
      <c r="A21" t="s">
        <v>32</v>
      </c>
      <c r="E21">
        <v>18</v>
      </c>
      <c r="F21">
        <f t="shared" si="7"/>
        <v>54.936962030495259</v>
      </c>
      <c r="G21">
        <f t="shared" si="8"/>
        <v>747.36038592264174</v>
      </c>
      <c r="H21">
        <f t="shared" si="9"/>
        <v>54.220423301066297</v>
      </c>
      <c r="I21" s="2">
        <f t="shared" si="0"/>
        <v>1</v>
      </c>
      <c r="J21" s="1">
        <f t="shared" si="14"/>
        <v>10</v>
      </c>
      <c r="K21" s="2">
        <f t="shared" si="1"/>
        <v>0.47849536310791096</v>
      </c>
      <c r="L21">
        <f t="shared" si="10"/>
        <v>4.7849536310791096</v>
      </c>
      <c r="M21">
        <f t="shared" si="2"/>
        <v>11.689493462202066</v>
      </c>
      <c r="N21">
        <f t="shared" si="3"/>
        <v>43.18826601961419</v>
      </c>
      <c r="O21">
        <f t="shared" si="4"/>
        <v>746.3373054720837</v>
      </c>
      <c r="P21">
        <f t="shared" si="5"/>
        <v>63.484992734570007</v>
      </c>
      <c r="Q21">
        <f t="shared" si="12"/>
        <v>856.51777125420324</v>
      </c>
      <c r="R21">
        <f t="shared" si="13"/>
        <v>110.05182586604201</v>
      </c>
      <c r="S21">
        <f t="shared" si="11"/>
        <v>2.4429690156821509</v>
      </c>
      <c r="T21">
        <f t="shared" si="6"/>
        <v>2.1195862000438468</v>
      </c>
    </row>
    <row r="22" spans="1:20">
      <c r="A22" t="s">
        <v>35</v>
      </c>
      <c r="B22">
        <f>q*F4</f>
        <v>20</v>
      </c>
      <c r="E22">
        <v>19</v>
      </c>
      <c r="F22">
        <f t="shared" si="7"/>
        <v>53.271312725633727</v>
      </c>
      <c r="G22">
        <f t="shared" si="8"/>
        <v>748.95125731297821</v>
      </c>
      <c r="H22">
        <f t="shared" si="9"/>
        <v>50.787994187656011</v>
      </c>
      <c r="I22" s="2">
        <f t="shared" si="0"/>
        <v>1</v>
      </c>
      <c r="J22" s="1">
        <f t="shared" si="14"/>
        <v>10</v>
      </c>
      <c r="K22" s="2">
        <f t="shared" si="1"/>
        <v>0.47143421980651612</v>
      </c>
      <c r="L22">
        <f t="shared" si="10"/>
        <v>4.714342198065161</v>
      </c>
      <c r="M22">
        <f t="shared" si="2"/>
        <v>11.186755839316289</v>
      </c>
      <c r="N22">
        <f t="shared" si="3"/>
        <v>42.026946276721596</v>
      </c>
      <c r="O22">
        <f t="shared" si="4"/>
        <v>747.92599907851638</v>
      </c>
      <c r="P22">
        <f t="shared" si="5"/>
        <v>59.655622829644372</v>
      </c>
      <c r="Q22">
        <f t="shared" si="12"/>
        <v>853.01056422626789</v>
      </c>
      <c r="R22">
        <f t="shared" si="13"/>
        <v>114.83677949712111</v>
      </c>
      <c r="S22">
        <f t="shared" si="11"/>
        <v>2.3729197774203805</v>
      </c>
      <c r="T22">
        <f t="shared" si="6"/>
        <v>1.7580714431859672</v>
      </c>
    </row>
    <row r="23" spans="1:20">
      <c r="A23" t="s">
        <v>33</v>
      </c>
      <c r="B23">
        <v>3</v>
      </c>
      <c r="E23">
        <v>20</v>
      </c>
      <c r="F23">
        <f t="shared" si="7"/>
        <v>51.745306256471977</v>
      </c>
      <c r="G23">
        <f t="shared" si="8"/>
        <v>750.13876366469492</v>
      </c>
      <c r="H23">
        <f t="shared" si="9"/>
        <v>47.724498263715503</v>
      </c>
      <c r="I23" s="2">
        <f t="shared" si="0"/>
        <v>1</v>
      </c>
      <c r="J23" s="1">
        <f t="shared" si="14"/>
        <v>10</v>
      </c>
      <c r="K23" s="2">
        <f t="shared" si="1"/>
        <v>0.46497501005915581</v>
      </c>
      <c r="L23">
        <f t="shared" si="10"/>
        <v>4.6497501005915582</v>
      </c>
      <c r="M23">
        <f t="shared" si="2"/>
        <v>10.734064321979313</v>
      </c>
      <c r="N23">
        <f t="shared" si="3"/>
        <v>40.955100612760063</v>
      </c>
      <c r="O23">
        <f t="shared" si="4"/>
        <v>749.11187982288732</v>
      </c>
      <c r="P23">
        <f t="shared" si="5"/>
        <v>56.234663149195654</v>
      </c>
      <c r="Q23">
        <f t="shared" si="12"/>
        <v>849.60856818488242</v>
      </c>
      <c r="R23">
        <f t="shared" si="13"/>
        <v>119.55112169518628</v>
      </c>
      <c r="S23">
        <f t="shared" si="11"/>
        <v>2.3085249937655115</v>
      </c>
      <c r="T23">
        <f t="shared" si="6"/>
        <v>1.4345641207961968</v>
      </c>
    </row>
    <row r="24" spans="1:20">
      <c r="A24" t="s">
        <v>34</v>
      </c>
      <c r="B24">
        <v>5</v>
      </c>
      <c r="E24">
        <v>21</v>
      </c>
      <c r="F24">
        <f t="shared" si="7"/>
        <v>50.346672291535782</v>
      </c>
      <c r="G24">
        <f t="shared" si="8"/>
        <v>750.96724077395072</v>
      </c>
      <c r="H24">
        <f t="shared" si="9"/>
        <v>44.987730519356525</v>
      </c>
      <c r="I24" s="2">
        <f t="shared" si="0"/>
        <v>1</v>
      </c>
      <c r="J24" s="1">
        <f t="shared" si="14"/>
        <v>10</v>
      </c>
      <c r="K24" s="2">
        <f t="shared" si="1"/>
        <v>0.45906518387796802</v>
      </c>
      <c r="L24">
        <f t="shared" si="10"/>
        <v>4.5906518387796797</v>
      </c>
      <c r="M24">
        <f t="shared" si="2"/>
        <v>10.325847696662565</v>
      </c>
      <c r="N24">
        <f t="shared" si="3"/>
        <v>39.966039080375182</v>
      </c>
      <c r="O24">
        <f t="shared" si="4"/>
        <v>749.93922280896743</v>
      </c>
      <c r="P24">
        <f t="shared" si="5"/>
        <v>53.17551558927309</v>
      </c>
      <c r="Q24">
        <f t="shared" si="12"/>
        <v>846.30164358484308</v>
      </c>
      <c r="R24">
        <f t="shared" si="13"/>
        <v>124.20087179577784</v>
      </c>
      <c r="S24">
        <f t="shared" si="11"/>
        <v>2.2493205887309147</v>
      </c>
      <c r="T24">
        <f t="shared" si="6"/>
        <v>1.1445440191032057</v>
      </c>
    </row>
    <row r="25" spans="1:20">
      <c r="E25">
        <v>22</v>
      </c>
      <c r="F25">
        <f t="shared" si="7"/>
        <v>49.064358662252658</v>
      </c>
      <c r="G25">
        <f t="shared" si="8"/>
        <v>751.47600634494461</v>
      </c>
      <c r="H25">
        <f t="shared" si="9"/>
        <v>42.540412471418477</v>
      </c>
      <c r="I25" s="2">
        <f t="shared" si="0"/>
        <v>1</v>
      </c>
      <c r="J25" s="1">
        <f t="shared" si="14"/>
        <v>10</v>
      </c>
      <c r="K25" s="2">
        <f t="shared" si="1"/>
        <v>0.45365691944767028</v>
      </c>
      <c r="L25">
        <f t="shared" si="10"/>
        <v>4.5365691944767033</v>
      </c>
      <c r="M25">
        <f t="shared" si="2"/>
        <v>9.9572437046178202</v>
      </c>
      <c r="N25">
        <f t="shared" si="3"/>
        <v>39.053580243266097</v>
      </c>
      <c r="O25">
        <f t="shared" si="4"/>
        <v>750.44729191796068</v>
      </c>
      <c r="P25">
        <f t="shared" si="5"/>
        <v>50.437068216026482</v>
      </c>
      <c r="Q25">
        <f t="shared" si="12"/>
        <v>843.08077747861569</v>
      </c>
      <c r="R25">
        <f t="shared" si="13"/>
        <v>128.79152363455754</v>
      </c>
      <c r="S25">
        <f t="shared" si="11"/>
        <v>2.1948841244923183</v>
      </c>
      <c r="T25">
        <f t="shared" si="6"/>
        <v>0.88410531566441397</v>
      </c>
    </row>
    <row r="26" spans="1:20">
      <c r="E26">
        <v>23</v>
      </c>
      <c r="F26">
        <f t="shared" si="7"/>
        <v>47.888338689817033</v>
      </c>
      <c r="G26">
        <f t="shared" si="8"/>
        <v>751.69994711461504</v>
      </c>
      <c r="H26">
        <f t="shared" si="9"/>
        <v>40.349654572821187</v>
      </c>
      <c r="I26" s="2">
        <f t="shared" si="0"/>
        <v>1</v>
      </c>
      <c r="J26" s="1">
        <f t="shared" si="14"/>
        <v>10</v>
      </c>
      <c r="K26" s="2">
        <f t="shared" si="1"/>
        <v>0.44870652319541005</v>
      </c>
      <c r="L26">
        <f t="shared" si="10"/>
        <v>4.4870652319541007</v>
      </c>
      <c r="M26">
        <f t="shared" si="2"/>
        <v>9.6239845299833391</v>
      </c>
      <c r="N26">
        <f t="shared" si="3"/>
        <v>38.211973121941483</v>
      </c>
      <c r="O26">
        <f t="shared" si="4"/>
        <v>750.67092612947272</v>
      </c>
      <c r="P26">
        <f t="shared" si="5"/>
        <v>47.983066926871906</v>
      </c>
      <c r="Q26">
        <f t="shared" si="12"/>
        <v>839.93794037725331</v>
      </c>
      <c r="R26">
        <f t="shared" si="13"/>
        <v>133.32809282903423</v>
      </c>
      <c r="S26">
        <f t="shared" si="11"/>
        <v>2.1448283081438797</v>
      </c>
      <c r="T26">
        <f t="shared" si="6"/>
        <v>0.64985406607513752</v>
      </c>
    </row>
    <row r="27" spans="1:20">
      <c r="E27">
        <v>24</v>
      </c>
      <c r="F27">
        <f t="shared" si="7"/>
        <v>46.809474151322156</v>
      </c>
      <c r="G27">
        <f t="shared" si="8"/>
        <v>751.67003848546642</v>
      </c>
      <c r="H27">
        <f t="shared" si="9"/>
        <v>38.386453541497524</v>
      </c>
      <c r="I27" s="2">
        <f t="shared" si="0"/>
        <v>1</v>
      </c>
      <c r="J27" s="1">
        <f t="shared" si="14"/>
        <v>10</v>
      </c>
      <c r="K27" s="2">
        <f t="shared" si="1"/>
        <v>0.44417399472885749</v>
      </c>
      <c r="L27">
        <f t="shared" si="10"/>
        <v>4.4417399472885748</v>
      </c>
      <c r="M27">
        <f t="shared" si="2"/>
        <v>9.3223085335765052</v>
      </c>
      <c r="N27">
        <f t="shared" si="3"/>
        <v>37.435848492818032</v>
      </c>
      <c r="O27">
        <f t="shared" si="4"/>
        <v>750.64105844299968</v>
      </c>
      <c r="P27">
        <f t="shared" si="5"/>
        <v>45.78154295124132</v>
      </c>
      <c r="Q27">
        <f t="shared" si="12"/>
        <v>836.86596617828616</v>
      </c>
      <c r="R27">
        <f t="shared" si="13"/>
        <v>137.81515806098832</v>
      </c>
      <c r="S27">
        <f t="shared" si="11"/>
        <v>2.0987965626549649</v>
      </c>
      <c r="T27">
        <f t="shared" si="6"/>
        <v>0.43882863899935637</v>
      </c>
    </row>
    <row r="28" spans="1:20">
      <c r="B28">
        <f>0.05*1400</f>
        <v>70</v>
      </c>
      <c r="E28">
        <v>25</v>
      </c>
      <c r="F28">
        <f t="shared" si="7"/>
        <v>45.819412572620372</v>
      </c>
      <c r="G28">
        <f t="shared" si="8"/>
        <v>751.41380295344561</v>
      </c>
      <c r="H28">
        <f t="shared" si="9"/>
        <v>36.625234360993055</v>
      </c>
      <c r="I28" s="2">
        <f t="shared" si="0"/>
        <v>1</v>
      </c>
      <c r="J28" s="1">
        <f t="shared" si="14"/>
        <v>10</v>
      </c>
      <c r="K28" s="2">
        <f t="shared" si="1"/>
        <v>0.44002268630918184</v>
      </c>
      <c r="L28">
        <f t="shared" si="10"/>
        <v>4.4002268630918184</v>
      </c>
      <c r="M28">
        <f t="shared" si="2"/>
        <v>9.0488897675843525</v>
      </c>
      <c r="N28">
        <f t="shared" si="3"/>
        <v>36.720186710499533</v>
      </c>
      <c r="O28">
        <f t="shared" si="4"/>
        <v>750.38517367825057</v>
      </c>
      <c r="P28">
        <f t="shared" si="5"/>
        <v>43.804299167092879</v>
      </c>
      <c r="Q28">
        <f t="shared" si="12"/>
        <v>833.85844988705912</v>
      </c>
      <c r="R28">
        <f t="shared" si="13"/>
        <v>142.25689800827689</v>
      </c>
      <c r="S28">
        <f t="shared" si="11"/>
        <v>2.0564598256250251</v>
      </c>
      <c r="T28">
        <f t="shared" si="6"/>
        <v>0.24843604140071504</v>
      </c>
    </row>
    <row r="29" spans="1:20">
      <c r="E29">
        <v>26</v>
      </c>
      <c r="F29">
        <f t="shared" si="7"/>
        <v>44.910506455222524</v>
      </c>
      <c r="G29">
        <f t="shared" si="8"/>
        <v>750.95571376694613</v>
      </c>
      <c r="H29">
        <f t="shared" si="9"/>
        <v>35.043439333674307</v>
      </c>
      <c r="I29" s="2">
        <f t="shared" si="0"/>
        <v>1</v>
      </c>
      <c r="J29" s="1">
        <f t="shared" si="14"/>
        <v>10</v>
      </c>
      <c r="K29" s="2">
        <f t="shared" si="1"/>
        <v>0.4362190189705879</v>
      </c>
      <c r="L29">
        <f t="shared" si="10"/>
        <v>4.3621901897058795</v>
      </c>
      <c r="M29">
        <f t="shared" si="2"/>
        <v>8.8007801905129206</v>
      </c>
      <c r="N29">
        <f t="shared" si="3"/>
        <v>36.060294751195791</v>
      </c>
      <c r="O29">
        <f t="shared" si="4"/>
        <v>749.92771158157302</v>
      </c>
      <c r="P29">
        <f t="shared" si="5"/>
        <v>42.026453551916802</v>
      </c>
      <c r="Q29">
        <f t="shared" si="12"/>
        <v>830.90965955584295</v>
      </c>
      <c r="R29">
        <f t="shared" si="13"/>
        <v>146.65712487136872</v>
      </c>
      <c r="S29">
        <f t="shared" si="11"/>
        <v>2.0175140944751684</v>
      </c>
      <c r="T29">
        <f t="shared" si="6"/>
        <v>7.6399811101161466E-2</v>
      </c>
    </row>
    <row r="30" spans="1:20">
      <c r="E30">
        <v>27</v>
      </c>
      <c r="F30">
        <f t="shared" si="7"/>
        <v>44.075747062304067</v>
      </c>
      <c r="G30">
        <f t="shared" si="8"/>
        <v>750.31754998084807</v>
      </c>
      <c r="H30">
        <f t="shared" si="9"/>
        <v>33.62116284153344</v>
      </c>
      <c r="I30" s="2">
        <f t="shared" si="0"/>
        <v>1</v>
      </c>
      <c r="J30" s="1">
        <f t="shared" si="14"/>
        <v>10</v>
      </c>
      <c r="K30" s="2">
        <f t="shared" si="1"/>
        <v>0.43273223480154283</v>
      </c>
      <c r="L30">
        <f t="shared" si="10"/>
        <v>4.3273223480154286</v>
      </c>
      <c r="M30">
        <f t="shared" si="2"/>
        <v>8.5753613862503393</v>
      </c>
      <c r="N30">
        <f t="shared" si="3"/>
        <v>35.451788304214702</v>
      </c>
      <c r="O30">
        <f t="shared" si="4"/>
        <v>749.29042139395051</v>
      </c>
      <c r="P30">
        <f t="shared" si="5"/>
        <v>40.426035871650072</v>
      </c>
      <c r="Q30">
        <f t="shared" si="12"/>
        <v>828.01445988468561</v>
      </c>
      <c r="R30">
        <f t="shared" si="13"/>
        <v>151.01931506107459</v>
      </c>
      <c r="S30">
        <f t="shared" si="11"/>
        <v>1.9816784368243614</v>
      </c>
      <c r="T30">
        <f t="shared" si="6"/>
        <v>0</v>
      </c>
    </row>
    <row r="31" spans="1:20">
      <c r="E31">
        <v>28</v>
      </c>
      <c r="F31">
        <f t="shared" si="7"/>
        <v>43.308708269120132</v>
      </c>
      <c r="G31">
        <f t="shared" si="8"/>
        <v>749.51870860337499</v>
      </c>
      <c r="H31">
        <f t="shared" si="9"/>
        <v>32.340828697320056</v>
      </c>
      <c r="I31" s="2">
        <f t="shared" si="0"/>
        <v>1</v>
      </c>
      <c r="J31" s="1">
        <f t="shared" si="14"/>
        <v>10</v>
      </c>
      <c r="K31" s="2">
        <f t="shared" si="1"/>
        <v>0.42953417425610163</v>
      </c>
      <c r="L31">
        <f t="shared" si="10"/>
        <v>4.2953417425610159</v>
      </c>
      <c r="M31">
        <f t="shared" si="2"/>
        <v>8.3703036729712696</v>
      </c>
      <c r="N31">
        <f t="shared" si="3"/>
        <v>34.890576534360605</v>
      </c>
      <c r="O31">
        <f t="shared" si="4"/>
        <v>748.49267357055351</v>
      </c>
      <c r="P31">
        <f t="shared" si="5"/>
        <v>38.983632805395402</v>
      </c>
      <c r="Q31">
        <f t="shared" si="12"/>
        <v>825.16824556981521</v>
      </c>
      <c r="R31">
        <f t="shared" si="13"/>
        <v>155.34663740909002</v>
      </c>
      <c r="S31">
        <f t="shared" si="11"/>
        <v>1.9486932995418975</v>
      </c>
      <c r="T31">
        <f t="shared" si="6"/>
        <v>0</v>
      </c>
    </row>
    <row r="32" spans="1:20">
      <c r="E32">
        <v>29</v>
      </c>
      <c r="F32">
        <f t="shared" si="7"/>
        <v>42.603497671168704</v>
      </c>
      <c r="G32">
        <f t="shared" si="8"/>
        <v>748.57647899482447</v>
      </c>
      <c r="H32">
        <f t="shared" si="9"/>
        <v>31.186906244316322</v>
      </c>
      <c r="I32" s="2">
        <f t="shared" si="0"/>
        <v>1</v>
      </c>
      <c r="J32" s="1">
        <f t="shared" si="14"/>
        <v>10</v>
      </c>
      <c r="K32" s="2">
        <f t="shared" si="1"/>
        <v>0.42659907238631717</v>
      </c>
      <c r="L32">
        <f t="shared" si="10"/>
        <v>4.2659907238631716</v>
      </c>
      <c r="M32">
        <f t="shared" si="2"/>
        <v>8.1835311313384498</v>
      </c>
      <c r="N32">
        <f t="shared" si="3"/>
        <v>34.37284818095138</v>
      </c>
      <c r="O32">
        <f t="shared" si="4"/>
        <v>747.55173380383917</v>
      </c>
      <c r="P32">
        <f t="shared" si="5"/>
        <v>37.682076494694769</v>
      </c>
      <c r="Q32">
        <f t="shared" si="12"/>
        <v>822.36688291030953</v>
      </c>
      <c r="R32">
        <f t="shared" si="13"/>
        <v>159.64197915165104</v>
      </c>
      <c r="S32">
        <f t="shared" si="11"/>
        <v>1.9183190168607902</v>
      </c>
      <c r="T32">
        <f t="shared" si="6"/>
        <v>0</v>
      </c>
    </row>
    <row r="33" spans="1:20">
      <c r="E33">
        <v>30</v>
      </c>
      <c r="F33">
        <f t="shared" si="7"/>
        <v>41.954713153886125</v>
      </c>
      <c r="G33">
        <f t="shared" si="8"/>
        <v>747.50628412984338</v>
      </c>
      <c r="H33">
        <f t="shared" si="9"/>
        <v>30.145661195755817</v>
      </c>
      <c r="I33" s="2">
        <f t="shared" si="0"/>
        <v>1</v>
      </c>
      <c r="J33" s="1">
        <f t="shared" si="14"/>
        <v>10</v>
      </c>
      <c r="K33" s="2">
        <f t="shared" si="1"/>
        <v>0.42390337057223654</v>
      </c>
      <c r="L33">
        <f t="shared" si="10"/>
        <v>4.239033705722365</v>
      </c>
      <c r="M33">
        <f t="shared" si="2"/>
        <v>8.0131914805694304</v>
      </c>
      <c r="N33">
        <f t="shared" si="3"/>
        <v>33.895058269662655</v>
      </c>
      <c r="O33">
        <f t="shared" si="4"/>
        <v>746.48300395555589</v>
      </c>
      <c r="P33">
        <f t="shared" si="5"/>
        <v>36.506171657873821</v>
      </c>
      <c r="Q33">
        <f t="shared" si="12"/>
        <v>819.6066584794853</v>
      </c>
      <c r="R33">
        <f t="shared" si="13"/>
        <v>163.90796987551423</v>
      </c>
      <c r="S33">
        <f t="shared" si="11"/>
        <v>1.8903344575326793</v>
      </c>
      <c r="T33">
        <f t="shared" si="6"/>
        <v>0</v>
      </c>
    </row>
    <row r="34" spans="1:20">
      <c r="E34">
        <v>31</v>
      </c>
      <c r="F34">
        <f t="shared" si="7"/>
        <v>41.357403745318869</v>
      </c>
      <c r="G34">
        <f t="shared" si="8"/>
        <v>746.32189281147441</v>
      </c>
      <c r="H34">
        <f t="shared" si="9"/>
        <v>29.20493732629906</v>
      </c>
      <c r="I34" s="2">
        <f>I4</f>
        <v>1</v>
      </c>
      <c r="J34" s="1">
        <f t="shared" si="14"/>
        <v>10</v>
      </c>
      <c r="K34" s="2">
        <f t="shared" si="1"/>
        <v>0.42142554174964636</v>
      </c>
      <c r="L34">
        <f t="shared" si="10"/>
        <v>4.2142554174964637</v>
      </c>
      <c r="M34">
        <f t="shared" si="2"/>
        <v>7.8576299898546038</v>
      </c>
      <c r="N34">
        <f t="shared" si="3"/>
        <v>33.453915071658038</v>
      </c>
      <c r="O34">
        <f t="shared" si="4"/>
        <v>745.30023398028516</v>
      </c>
      <c r="P34">
        <f t="shared" si="5"/>
        <v>35.442456738070497</v>
      </c>
      <c r="Q34">
        <f t="shared" si="12"/>
        <v>816.88423388309229</v>
      </c>
      <c r="R34">
        <f t="shared" si="13"/>
        <v>168.14700358123659</v>
      </c>
      <c r="S34">
        <f t="shared" si="11"/>
        <v>1.8645357747496323</v>
      </c>
      <c r="T34">
        <f t="shared" si="6"/>
        <v>0</v>
      </c>
    </row>
    <row r="35" spans="1:20">
      <c r="E35">
        <v>32</v>
      </c>
      <c r="F35">
        <f t="shared" si="7"/>
        <v>40.807033958466718</v>
      </c>
      <c r="G35">
        <f t="shared" si="8"/>
        <v>745.03560644109052</v>
      </c>
      <c r="H35">
        <f t="shared" si="9"/>
        <v>28.353965390456398</v>
      </c>
      <c r="I35" s="2">
        <f t="shared" ref="I35:I98" si="15">I5</f>
        <v>1</v>
      </c>
      <c r="J35" s="1">
        <f t="shared" si="14"/>
        <v>10</v>
      </c>
      <c r="K35" s="2">
        <f t="shared" si="1"/>
        <v>0.41914592788000682</v>
      </c>
      <c r="L35">
        <f t="shared" si="10"/>
        <v>4.1914592788000684</v>
      </c>
      <c r="M35">
        <f t="shared" si="2"/>
        <v>7.7153667886616386</v>
      </c>
      <c r="N35">
        <f t="shared" si="3"/>
        <v>33.046367153379933</v>
      </c>
      <c r="O35">
        <f t="shared" si="4"/>
        <v>744.01570843970194</v>
      </c>
      <c r="P35">
        <f t="shared" si="5"/>
        <v>34.478994956326211</v>
      </c>
      <c r="Q35">
        <f t="shared" si="12"/>
        <v>814.19660579001368</v>
      </c>
      <c r="R35">
        <f t="shared" si="13"/>
        <v>172.36125899873306</v>
      </c>
      <c r="S35">
        <f t="shared" si="11"/>
        <v>1.840735236934091</v>
      </c>
      <c r="T35">
        <f t="shared" si="6"/>
        <v>0</v>
      </c>
    </row>
    <row r="36" spans="1:20">
      <c r="E36">
        <v>33</v>
      </c>
      <c r="F36">
        <f t="shared" si="7"/>
        <v>40.299451074818755</v>
      </c>
      <c r="G36">
        <f t="shared" si="8"/>
        <v>743.65842350952846</v>
      </c>
      <c r="H36">
        <f t="shared" si="9"/>
        <v>27.58319596506097</v>
      </c>
      <c r="I36" s="2">
        <f t="shared" si="15"/>
        <v>1</v>
      </c>
      <c r="J36" s="1">
        <f t="shared" si="14"/>
        <v>10</v>
      </c>
      <c r="K36" s="2">
        <f t="shared" ref="K36:K67" si="16">1/(1+EXP(-1.7*(q*F36-cpuehalf)/sdcpue))</f>
        <v>0.41704658878825718</v>
      </c>
      <c r="L36">
        <f t="shared" si="10"/>
        <v>4.170465887882572</v>
      </c>
      <c r="M36">
        <f t="shared" ref="M36:M67" si="17">F36*(1-EXP(-q*L36))</f>
        <v>7.5850770647341603</v>
      </c>
      <c r="N36">
        <f t="shared" ref="N36:N67" si="18">Surv*(F36-M36)</f>
        <v>32.669590479765901</v>
      </c>
      <c r="O36">
        <f t="shared" ref="O36:O67" si="19">G36*Surv</f>
        <v>742.64041076853186</v>
      </c>
      <c r="P36">
        <f t="shared" ref="P36:P67" si="20">(H36+M36*RelSurv)*Surv</f>
        <v>33.605191562969907</v>
      </c>
      <c r="Q36">
        <f t="shared" si="12"/>
        <v>811.54107054940823</v>
      </c>
      <c r="R36">
        <f t="shared" si="13"/>
        <v>176.55271827753313</v>
      </c>
      <c r="S36">
        <f t="shared" si="11"/>
        <v>1.8187601262422155</v>
      </c>
      <c r="T36">
        <f t="shared" ref="T36:T67" si="21">L36*MAX(0,S36-cpuebase)</f>
        <v>0</v>
      </c>
    </row>
    <row r="37" spans="1:20">
      <c r="E37">
        <v>34</v>
      </c>
      <c r="F37">
        <f t="shared" ref="F37:F68" si="22">N36-vtwo*N36+vone*O36+Recov*P36*PvulRecov</f>
        <v>39.830854978796495</v>
      </c>
      <c r="G37">
        <f t="shared" ref="G37:G68" si="23">O36-vone*O36+vtwo*N36+P36*Recov*(1-PvulRecov)</f>
        <v>742.20018458209518</v>
      </c>
      <c r="H37">
        <f t="shared" ref="H37:H68" si="24">P36*(1-Recov)</f>
        <v>26.884153250375928</v>
      </c>
      <c r="I37" s="2">
        <f t="shared" si="15"/>
        <v>1</v>
      </c>
      <c r="J37" s="1">
        <f t="shared" si="14"/>
        <v>10</v>
      </c>
      <c r="K37" s="2">
        <f t="shared" si="16"/>
        <v>0.41511116168409568</v>
      </c>
      <c r="L37">
        <f t="shared" si="10"/>
        <v>4.1511116168409572</v>
      </c>
      <c r="M37">
        <f t="shared" si="17"/>
        <v>7.465573731460216</v>
      </c>
      <c r="N37">
        <f t="shared" si="18"/>
        <v>32.320975598890534</v>
      </c>
      <c r="O37">
        <f t="shared" si="19"/>
        <v>741.18416806108428</v>
      </c>
      <c r="P37">
        <f t="shared" si="20"/>
        <v>32.811633991737061</v>
      </c>
      <c r="Q37">
        <f t="shared" si="12"/>
        <v>808.91519281126762</v>
      </c>
      <c r="R37">
        <f t="shared" si="13"/>
        <v>180.72318416541572</v>
      </c>
      <c r="S37">
        <f t="shared" si="11"/>
        <v>1.7984516969316287</v>
      </c>
      <c r="T37">
        <f t="shared" si="21"/>
        <v>0</v>
      </c>
    </row>
    <row r="38" spans="1:20">
      <c r="E38">
        <v>35</v>
      </c>
      <c r="F38">
        <f t="shared" si="22"/>
        <v>39.397770256490261</v>
      </c>
      <c r="G38">
        <f t="shared" si="23"/>
        <v>740.66970020183203</v>
      </c>
      <c r="H38">
        <f t="shared" si="24"/>
        <v>26.249307193389651</v>
      </c>
      <c r="I38" s="2">
        <f t="shared" si="15"/>
        <v>1</v>
      </c>
      <c r="J38" s="1">
        <f t="shared" si="14"/>
        <v>10</v>
      </c>
      <c r="K38" s="2">
        <f t="shared" si="16"/>
        <v>0.41332473077387527</v>
      </c>
      <c r="L38">
        <f t="shared" si="10"/>
        <v>4.1332473077387526</v>
      </c>
      <c r="M38">
        <f t="shared" si="17"/>
        <v>7.3557922175521542</v>
      </c>
      <c r="N38">
        <f t="shared" si="18"/>
        <v>31.998114968395001</v>
      </c>
      <c r="O38">
        <f t="shared" si="19"/>
        <v>739.65577879942634</v>
      </c>
      <c r="P38">
        <f t="shared" si="20"/>
        <v>32.089952006519859</v>
      </c>
      <c r="Q38">
        <f t="shared" si="12"/>
        <v>806.31677765171196</v>
      </c>
      <c r="R38">
        <f t="shared" si="13"/>
        <v>184.87429578225667</v>
      </c>
      <c r="S38">
        <f t="shared" si="11"/>
        <v>1.7796641889247162</v>
      </c>
      <c r="T38">
        <f t="shared" si="21"/>
        <v>0</v>
      </c>
    </row>
    <row r="39" spans="1:20">
      <c r="E39">
        <v>36</v>
      </c>
      <c r="F39">
        <f t="shared" si="22"/>
        <v>38.997020340810458</v>
      </c>
      <c r="G39">
        <f t="shared" si="23"/>
        <v>739.07486382831485</v>
      </c>
      <c r="H39">
        <f t="shared" si="24"/>
        <v>25.671961605215888</v>
      </c>
      <c r="I39" s="2">
        <f t="shared" si="15"/>
        <v>1</v>
      </c>
      <c r="J39" s="1">
        <f t="shared" si="14"/>
        <v>10</v>
      </c>
      <c r="K39" s="2">
        <f t="shared" si="16"/>
        <v>0.411673706413203</v>
      </c>
      <c r="L39">
        <f t="shared" si="10"/>
        <v>4.11673706413203</v>
      </c>
      <c r="M39">
        <f t="shared" si="17"/>
        <v>7.2547770881958185</v>
      </c>
      <c r="N39">
        <f t="shared" si="18"/>
        <v>31.698790496567749</v>
      </c>
      <c r="O39">
        <f t="shared" si="19"/>
        <v>738.06312563757831</v>
      </c>
      <c r="P39">
        <f t="shared" si="20"/>
        <v>31.432695283497317</v>
      </c>
      <c r="Q39">
        <f t="shared" si="12"/>
        <v>803.74384577434114</v>
      </c>
      <c r="R39">
        <f t="shared" si="13"/>
        <v>189.00754308999541</v>
      </c>
      <c r="S39">
        <f t="shared" si="11"/>
        <v>1.7622638937532948</v>
      </c>
      <c r="T39">
        <f t="shared" si="21"/>
        <v>0</v>
      </c>
    </row>
    <row r="40" spans="1:20">
      <c r="E40">
        <v>37</v>
      </c>
      <c r="F40">
        <f t="shared" si="22"/>
        <v>38.625703531178999</v>
      </c>
      <c r="G40">
        <f t="shared" si="23"/>
        <v>737.42275165966646</v>
      </c>
      <c r="H40">
        <f t="shared" si="24"/>
        <v>25.146156226797856</v>
      </c>
      <c r="I40" s="2">
        <f t="shared" si="15"/>
        <v>1</v>
      </c>
      <c r="J40" s="1">
        <f t="shared" si="14"/>
        <v>10</v>
      </c>
      <c r="K40" s="2">
        <f t="shared" si="16"/>
        <v>0.41014571327105093</v>
      </c>
      <c r="L40">
        <f t="shared" si="10"/>
        <v>4.1014571327105092</v>
      </c>
      <c r="M40">
        <f t="shared" si="17"/>
        <v>7.161670252114881</v>
      </c>
      <c r="N40">
        <f t="shared" si="18"/>
        <v>31.420961371655249</v>
      </c>
      <c r="O40">
        <f t="shared" si="19"/>
        <v>736.41327508687709</v>
      </c>
      <c r="P40">
        <f t="shared" si="20"/>
        <v>30.833226189470491</v>
      </c>
      <c r="Q40">
        <f t="shared" si="12"/>
        <v>801.19461141764339</v>
      </c>
      <c r="R40">
        <f t="shared" si="13"/>
        <v>193.12428015412743</v>
      </c>
      <c r="S40">
        <f t="shared" si="11"/>
        <v>1.7461282710961761</v>
      </c>
      <c r="T40">
        <f t="shared" si="21"/>
        <v>0</v>
      </c>
    </row>
    <row r="41" spans="1:20">
      <c r="E41">
        <v>38</v>
      </c>
      <c r="F41">
        <f t="shared" si="22"/>
        <v>38.281170746927749</v>
      </c>
      <c r="G41">
        <f t="shared" si="23"/>
        <v>735.71971094949868</v>
      </c>
      <c r="H41">
        <f t="shared" si="24"/>
        <v>24.666580951576393</v>
      </c>
      <c r="I41" s="2">
        <f t="shared" si="15"/>
        <v>1</v>
      </c>
      <c r="J41" s="1">
        <f t="shared" si="14"/>
        <v>10</v>
      </c>
      <c r="K41" s="2">
        <f t="shared" si="16"/>
        <v>0.40872948698819389</v>
      </c>
      <c r="L41">
        <f t="shared" si="10"/>
        <v>4.0872948698819389</v>
      </c>
      <c r="M41">
        <f t="shared" si="17"/>
        <v>7.0757005460546338</v>
      </c>
      <c r="N41">
        <f t="shared" si="18"/>
        <v>31.162752246972509</v>
      </c>
      <c r="O41">
        <f t="shared" si="19"/>
        <v>734.71256571201945</v>
      </c>
      <c r="P41">
        <f t="shared" si="20"/>
        <v>30.285625800946864</v>
      </c>
      <c r="Q41">
        <f t="shared" si="12"/>
        <v>798.66746264800281</v>
      </c>
      <c r="R41">
        <f t="shared" si="13"/>
        <v>197.22573728683795</v>
      </c>
      <c r="S41">
        <f t="shared" si="11"/>
        <v>1.73114511463153</v>
      </c>
      <c r="T41">
        <f t="shared" si="21"/>
        <v>0</v>
      </c>
    </row>
    <row r="42" spans="1:20">
      <c r="E42">
        <v>39</v>
      </c>
      <c r="F42">
        <f t="shared" si="22"/>
        <v>37.961004894692188</v>
      </c>
      <c r="G42">
        <f t="shared" si="23"/>
        <v>733.97143822448913</v>
      </c>
      <c r="H42">
        <f t="shared" si="24"/>
        <v>24.228500640757492</v>
      </c>
      <c r="I42" s="2">
        <f t="shared" si="15"/>
        <v>1</v>
      </c>
      <c r="J42" s="1">
        <f t="shared" si="14"/>
        <v>10</v>
      </c>
      <c r="K42" s="2">
        <f t="shared" si="16"/>
        <v>0.40741477882276955</v>
      </c>
      <c r="L42">
        <f t="shared" si="10"/>
        <v>4.0741477882276955</v>
      </c>
      <c r="M42">
        <f t="shared" si="17"/>
        <v>6.9961745188613422</v>
      </c>
      <c r="N42">
        <f t="shared" si="18"/>
        <v>30.922441839845966</v>
      </c>
      <c r="O42">
        <f t="shared" si="19"/>
        <v>732.96668624156405</v>
      </c>
      <c r="P42">
        <f t="shared" si="20"/>
        <v>29.784611459686367</v>
      </c>
      <c r="Q42">
        <f t="shared" si="12"/>
        <v>796.16094375993885</v>
      </c>
      <c r="R42">
        <f t="shared" si="13"/>
        <v>201.31303215671988</v>
      </c>
      <c r="S42">
        <f t="shared" si="11"/>
        <v>1.7172117661212198</v>
      </c>
      <c r="T42">
        <f t="shared" si="21"/>
        <v>0</v>
      </c>
    </row>
    <row r="43" spans="1:20">
      <c r="A43" s="3">
        <f>2^30</f>
        <v>1073741824</v>
      </c>
      <c r="B43" t="s">
        <v>36</v>
      </c>
      <c r="E43">
        <v>40</v>
      </c>
      <c r="F43">
        <f t="shared" si="22"/>
        <v>37.66300174461896</v>
      </c>
      <c r="G43">
        <f t="shared" si="23"/>
        <v>732.18304862872822</v>
      </c>
      <c r="H43">
        <f t="shared" si="24"/>
        <v>23.827689167749096</v>
      </c>
      <c r="I43" s="2">
        <f t="shared" si="15"/>
        <v>1</v>
      </c>
      <c r="J43" s="1">
        <f t="shared" si="14"/>
        <v>10</v>
      </c>
      <c r="K43" s="2">
        <f t="shared" si="16"/>
        <v>0.40619226778670764</v>
      </c>
      <c r="L43">
        <f t="shared" si="10"/>
        <v>4.0619226778670763</v>
      </c>
      <c r="M43">
        <f t="shared" si="17"/>
        <v>6.92246826293142</v>
      </c>
      <c r="N43">
        <f t="shared" si="18"/>
        <v>30.698451991368767</v>
      </c>
      <c r="O43">
        <f t="shared" si="19"/>
        <v>731.18074481735187</v>
      </c>
      <c r="P43">
        <f t="shared" si="20"/>
        <v>29.325464381531436</v>
      </c>
      <c r="Q43">
        <f t="shared" si="12"/>
        <v>793.67373954109632</v>
      </c>
      <c r="R43">
        <f t="shared" si="13"/>
        <v>205.38717994494758</v>
      </c>
      <c r="S43">
        <f t="shared" si="11"/>
        <v>1.7042343766539696</v>
      </c>
      <c r="T43">
        <f t="shared" si="21"/>
        <v>0</v>
      </c>
    </row>
    <row r="44" spans="1:20">
      <c r="B44" t="s">
        <v>37</v>
      </c>
      <c r="E44">
        <v>41</v>
      </c>
      <c r="F44">
        <f t="shared" si="22"/>
        <v>37.385152220372866</v>
      </c>
      <c r="G44">
        <f t="shared" si="23"/>
        <v>730.35913746465417</v>
      </c>
      <c r="H44">
        <f t="shared" si="24"/>
        <v>23.460371505225151</v>
      </c>
      <c r="I44" s="2">
        <f t="shared" si="15"/>
        <v>1</v>
      </c>
      <c r="J44" s="1">
        <f t="shared" si="14"/>
        <v>10</v>
      </c>
      <c r="K44" s="2">
        <f t="shared" si="16"/>
        <v>0.40505347978982803</v>
      </c>
      <c r="L44">
        <f t="shared" si="10"/>
        <v>4.0505347978982806</v>
      </c>
      <c r="M44">
        <f t="shared" si="17"/>
        <v>6.8540201622997508</v>
      </c>
      <c r="N44">
        <f t="shared" si="18"/>
        <v>30.489337222635783</v>
      </c>
      <c r="O44">
        <f t="shared" si="19"/>
        <v>729.35933045119566</v>
      </c>
      <c r="P44">
        <f t="shared" si="20"/>
        <v>28.903966029162078</v>
      </c>
      <c r="Q44">
        <f t="shared" si="12"/>
        <v>791.20466119025218</v>
      </c>
      <c r="R44">
        <f t="shared" si="13"/>
        <v>209.44910262281465</v>
      </c>
      <c r="S44">
        <f t="shared" si="11"/>
        <v>1.6921272138820107</v>
      </c>
      <c r="T44">
        <f t="shared" si="21"/>
        <v>0</v>
      </c>
    </row>
    <row r="45" spans="1:20">
      <c r="E45">
        <v>42</v>
      </c>
      <c r="F45">
        <f t="shared" si="22"/>
        <v>37.125626015235504</v>
      </c>
      <c r="G45">
        <f t="shared" si="23"/>
        <v>728.50383486442831</v>
      </c>
      <c r="H45">
        <f t="shared" si="24"/>
        <v>23.123172823329664</v>
      </c>
      <c r="I45" s="2">
        <f t="shared" si="15"/>
        <v>1</v>
      </c>
      <c r="J45" s="1">
        <f t="shared" si="14"/>
        <v>10</v>
      </c>
      <c r="K45" s="2">
        <f t="shared" si="16"/>
        <v>0.40399071332374348</v>
      </c>
      <c r="L45">
        <f t="shared" si="10"/>
        <v>4.0399071332374348</v>
      </c>
      <c r="M45">
        <f t="shared" si="17"/>
        <v>6.7903244447708317</v>
      </c>
      <c r="N45">
        <f t="shared" si="18"/>
        <v>30.293774812312769</v>
      </c>
      <c r="O45">
        <f t="shared" si="19"/>
        <v>727.50656762141512</v>
      </c>
      <c r="P45">
        <f t="shared" si="20"/>
        <v>28.516342128746896</v>
      </c>
      <c r="Q45">
        <f t="shared" si="12"/>
        <v>788.75263370299353</v>
      </c>
      <c r="R45">
        <f t="shared" si="13"/>
        <v>213.49963742071293</v>
      </c>
      <c r="S45">
        <f t="shared" si="11"/>
        <v>1.6808120139458038</v>
      </c>
      <c r="T45">
        <f t="shared" si="21"/>
        <v>0</v>
      </c>
    </row>
    <row r="46" spans="1:20">
      <c r="E46">
        <v>43</v>
      </c>
      <c r="F46">
        <f t="shared" si="22"/>
        <v>36.882756452052917</v>
      </c>
      <c r="G46">
        <f t="shared" si="23"/>
        <v>726.6208544074243</v>
      </c>
      <c r="H46">
        <f t="shared" si="24"/>
        <v>22.813073702997517</v>
      </c>
      <c r="I46" s="2">
        <f t="shared" si="15"/>
        <v>1</v>
      </c>
      <c r="J46" s="1">
        <f t="shared" si="14"/>
        <v>10</v>
      </c>
      <c r="K46" s="2">
        <f t="shared" si="16"/>
        <v>0.40299697123507333</v>
      </c>
      <c r="L46">
        <f t="shared" si="10"/>
        <v>4.0299697123507334</v>
      </c>
      <c r="M46">
        <f t="shared" si="17"/>
        <v>6.7309254408522978</v>
      </c>
      <c r="N46">
        <f t="shared" si="18"/>
        <v>30.110555410517016</v>
      </c>
      <c r="O46">
        <f t="shared" si="19"/>
        <v>725.62616482377155</v>
      </c>
      <c r="P46">
        <f t="shared" si="20"/>
        <v>28.159213358007616</v>
      </c>
      <c r="Q46">
        <f t="shared" si="12"/>
        <v>786.31668456247473</v>
      </c>
      <c r="R46">
        <f t="shared" si="13"/>
        <v>217.53954455395035</v>
      </c>
      <c r="S46">
        <f t="shared" si="11"/>
        <v>1.6702173766278909</v>
      </c>
      <c r="T46">
        <f t="shared" si="21"/>
        <v>0</v>
      </c>
    </row>
    <row r="47" spans="1:20">
      <c r="E47">
        <v>44</v>
      </c>
      <c r="F47">
        <f t="shared" si="22"/>
        <v>36.655026509101312</v>
      </c>
      <c r="G47">
        <f t="shared" si="23"/>
        <v>724.71353639678887</v>
      </c>
      <c r="H47">
        <f t="shared" si="24"/>
        <v>22.527370686406094</v>
      </c>
      <c r="I47" s="2">
        <f t="shared" si="15"/>
        <v>1</v>
      </c>
      <c r="J47" s="1">
        <f t="shared" si="14"/>
        <v>10</v>
      </c>
      <c r="K47" s="2">
        <f t="shared" si="16"/>
        <v>0.40206589815648419</v>
      </c>
      <c r="L47">
        <f t="shared" si="10"/>
        <v>4.0206589815648419</v>
      </c>
      <c r="M47">
        <f t="shared" si="17"/>
        <v>6.6754124652936202</v>
      </c>
      <c r="N47">
        <f t="shared" si="18"/>
        <v>29.938574195267115</v>
      </c>
      <c r="O47">
        <f t="shared" si="19"/>
        <v>723.72145778878644</v>
      </c>
      <c r="P47">
        <f t="shared" si="20"/>
        <v>27.829551861510595</v>
      </c>
      <c r="Q47">
        <f t="shared" si="12"/>
        <v>783.89593359229627</v>
      </c>
      <c r="R47">
        <f t="shared" si="13"/>
        <v>221.56951426630107</v>
      </c>
      <c r="S47">
        <f t="shared" si="11"/>
        <v>1.6602782021308227</v>
      </c>
      <c r="T47">
        <f t="shared" si="21"/>
        <v>0</v>
      </c>
    </row>
    <row r="48" spans="1:20">
      <c r="E48">
        <v>45</v>
      </c>
      <c r="F48">
        <f t="shared" si="22"/>
        <v>36.441055937560016</v>
      </c>
      <c r="G48">
        <f t="shared" si="23"/>
        <v>722.78488641879562</v>
      </c>
      <c r="H48">
        <f t="shared" si="24"/>
        <v>22.263641489208478</v>
      </c>
      <c r="I48" s="2">
        <f t="shared" si="15"/>
        <v>1</v>
      </c>
      <c r="J48" s="1">
        <f t="shared" si="14"/>
        <v>10</v>
      </c>
      <c r="K48" s="2">
        <f t="shared" si="16"/>
        <v>0.40119172318425234</v>
      </c>
      <c r="L48">
        <f t="shared" si="10"/>
        <v>4.0119172318425234</v>
      </c>
      <c r="M48">
        <f t="shared" si="17"/>
        <v>6.6234152481429387</v>
      </c>
      <c r="N48">
        <f t="shared" si="18"/>
        <v>29.776822570279755</v>
      </c>
      <c r="O48">
        <f t="shared" si="19"/>
        <v>721.7954479883108</v>
      </c>
      <c r="P48">
        <f t="shared" si="20"/>
        <v>27.524642860370946</v>
      </c>
      <c r="Q48">
        <f t="shared" si="12"/>
        <v>781.48958384556408</v>
      </c>
      <c r="R48">
        <f t="shared" si="13"/>
        <v>225.59017324786592</v>
      </c>
      <c r="S48">
        <f t="shared" si="11"/>
        <v>1.6509351677479778</v>
      </c>
      <c r="T48">
        <f t="shared" si="21"/>
        <v>0</v>
      </c>
    </row>
    <row r="49" spans="5:20">
      <c r="E49">
        <v>46</v>
      </c>
      <c r="F49">
        <f t="shared" si="22"/>
        <v>36.239589399510777</v>
      </c>
      <c r="G49">
        <f t="shared" si="23"/>
        <v>720.83760973115398</v>
      </c>
      <c r="H49">
        <f t="shared" si="24"/>
        <v>22.019714288296758</v>
      </c>
      <c r="I49" s="2">
        <f t="shared" si="15"/>
        <v>1</v>
      </c>
      <c r="J49" s="1">
        <f t="shared" si="14"/>
        <v>10</v>
      </c>
      <c r="K49" s="2">
        <f t="shared" si="16"/>
        <v>0.40036920741199516</v>
      </c>
      <c r="L49">
        <f t="shared" si="10"/>
        <v>4.003692074119952</v>
      </c>
      <c r="M49">
        <f t="shared" si="17"/>
        <v>6.574599851722069</v>
      </c>
      <c r="N49">
        <f t="shared" si="18"/>
        <v>29.624380396642863</v>
      </c>
      <c r="O49">
        <f t="shared" si="19"/>
        <v>719.85083697675861</v>
      </c>
      <c r="P49">
        <f t="shared" si="20"/>
        <v>27.242050720110107</v>
      </c>
      <c r="Q49">
        <f t="shared" si="12"/>
        <v>779.09691341896155</v>
      </c>
      <c r="R49">
        <f t="shared" si="13"/>
        <v>229.60209047970844</v>
      </c>
      <c r="S49">
        <f t="shared" si="11"/>
        <v>1.6421342425958734</v>
      </c>
      <c r="T49">
        <f t="shared" si="21"/>
        <v>0</v>
      </c>
    </row>
    <row r="50" spans="5:20">
      <c r="E50">
        <v>47</v>
      </c>
      <c r="F50">
        <f t="shared" si="22"/>
        <v>36.049485558417132</v>
      </c>
      <c r="G50">
        <f t="shared" si="23"/>
        <v>718.87414195900635</v>
      </c>
      <c r="H50">
        <f t="shared" si="24"/>
        <v>21.793640576088087</v>
      </c>
      <c r="I50" s="2">
        <f t="shared" si="15"/>
        <v>1</v>
      </c>
      <c r="J50" s="1">
        <f t="shared" si="14"/>
        <v>10</v>
      </c>
      <c r="K50" s="2">
        <f t="shared" si="16"/>
        <v>0.39959359595155525</v>
      </c>
      <c r="L50">
        <f t="shared" si="10"/>
        <v>3.9959359595155526</v>
      </c>
      <c r="M50">
        <f t="shared" si="17"/>
        <v>6.5286650180416794</v>
      </c>
      <c r="N50">
        <f t="shared" si="18"/>
        <v>29.480408745813982</v>
      </c>
      <c r="O50">
        <f t="shared" si="19"/>
        <v>717.89005704508361</v>
      </c>
      <c r="P50">
        <f t="shared" si="20"/>
        <v>26.979588924034584</v>
      </c>
      <c r="Q50">
        <f t="shared" si="12"/>
        <v>776.71726809351162</v>
      </c>
      <c r="R50">
        <f t="shared" si="13"/>
        <v>233.60578255382839</v>
      </c>
      <c r="S50">
        <f t="shared" si="11"/>
        <v>1.633826238504879</v>
      </c>
      <c r="T50">
        <f t="shared" si="21"/>
        <v>0</v>
      </c>
    </row>
    <row r="51" spans="5:20">
      <c r="E51">
        <v>48</v>
      </c>
      <c r="F51">
        <f t="shared" si="22"/>
        <v>35.869707056992027</v>
      </c>
      <c r="G51">
        <f t="shared" si="23"/>
        <v>716.89667651871252</v>
      </c>
      <c r="H51">
        <f t="shared" si="24"/>
        <v>21.583671139227668</v>
      </c>
      <c r="I51" s="2">
        <f t="shared" si="15"/>
        <v>1</v>
      </c>
      <c r="J51" s="1">
        <f t="shared" si="14"/>
        <v>10</v>
      </c>
      <c r="K51" s="2">
        <f t="shared" si="16"/>
        <v>0.39886057409344089</v>
      </c>
      <c r="L51">
        <f t="shared" si="10"/>
        <v>3.9886057409344087</v>
      </c>
      <c r="M51">
        <f t="shared" si="17"/>
        <v>6.485338898148898</v>
      </c>
      <c r="N51">
        <f t="shared" si="18"/>
        <v>29.344143157382561</v>
      </c>
      <c r="O51">
        <f t="shared" si="19"/>
        <v>715.91529860702292</v>
      </c>
      <c r="P51">
        <f t="shared" si="20"/>
        <v>26.73529347188218</v>
      </c>
      <c r="Q51">
        <f t="shared" si="12"/>
        <v>774.3500547149323</v>
      </c>
      <c r="R51">
        <f t="shared" si="13"/>
        <v>237.60171851334394</v>
      </c>
      <c r="S51">
        <f t="shared" si="11"/>
        <v>1.6259663951217151</v>
      </c>
      <c r="T51">
        <f t="shared" si="21"/>
        <v>0</v>
      </c>
    </row>
    <row r="52" spans="5:20">
      <c r="E52">
        <v>49</v>
      </c>
      <c r="F52">
        <f t="shared" si="22"/>
        <v>35.699311320302002</v>
      </c>
      <c r="G52">
        <f t="shared" si="23"/>
        <v>714.90718913848002</v>
      </c>
      <c r="H52">
        <f t="shared" si="24"/>
        <v>21.388234777505744</v>
      </c>
      <c r="I52" s="2">
        <f t="shared" si="15"/>
        <v>1</v>
      </c>
      <c r="J52" s="1">
        <f t="shared" si="14"/>
        <v>10</v>
      </c>
      <c r="K52" s="2">
        <f t="shared" si="16"/>
        <v>0.39816622728046058</v>
      </c>
      <c r="L52">
        <f t="shared" si="10"/>
        <v>3.9816622728046056</v>
      </c>
      <c r="M52">
        <f t="shared" si="17"/>
        <v>6.4443761208962664</v>
      </c>
      <c r="N52">
        <f t="shared" si="18"/>
        <v>29.214887381982415</v>
      </c>
      <c r="O52">
        <f t="shared" si="19"/>
        <v>713.92853468615976</v>
      </c>
      <c r="P52">
        <f t="shared" si="20"/>
        <v>26.507399286096501</v>
      </c>
      <c r="Q52">
        <f t="shared" si="12"/>
        <v>771.99473523628774</v>
      </c>
      <c r="R52">
        <f t="shared" si="13"/>
        <v>241.59032425427836</v>
      </c>
      <c r="S52">
        <f t="shared" si="11"/>
        <v>1.6185139972599869</v>
      </c>
      <c r="T52">
        <f t="shared" si="21"/>
        <v>0</v>
      </c>
    </row>
    <row r="53" spans="5:20">
      <c r="E53">
        <v>50</v>
      </c>
      <c r="F53">
        <f t="shared" si="22"/>
        <v>35.537442124910896</v>
      </c>
      <c r="G53">
        <f t="shared" si="23"/>
        <v>712.90745980045062</v>
      </c>
      <c r="H53">
        <f t="shared" si="24"/>
        <v>21.205919428877202</v>
      </c>
      <c r="I53" s="2">
        <f t="shared" si="15"/>
        <v>1</v>
      </c>
      <c r="J53" s="1">
        <f t="shared" si="14"/>
        <v>10</v>
      </c>
      <c r="K53" s="2">
        <f t="shared" si="16"/>
        <v>0.39750700458904314</v>
      </c>
      <c r="L53">
        <f t="shared" si="10"/>
        <v>3.9750700458904316</v>
      </c>
      <c r="M53">
        <f t="shared" si="17"/>
        <v>6.4055551637932879</v>
      </c>
      <c r="N53">
        <f t="shared" si="18"/>
        <v>29.092007587525991</v>
      </c>
      <c r="O53">
        <f t="shared" si="19"/>
        <v>711.93154282797366</v>
      </c>
      <c r="P53">
        <f t="shared" si="20"/>
        <v>26.294319262245487</v>
      </c>
      <c r="Q53">
        <f t="shared" si="12"/>
        <v>769.6508213542387</v>
      </c>
      <c r="R53">
        <f t="shared" si="13"/>
        <v>245.57198652708297</v>
      </c>
      <c r="S53">
        <f t="shared" si="11"/>
        <v>1.611432022541484</v>
      </c>
      <c r="T53">
        <f t="shared" si="21"/>
        <v>0</v>
      </c>
    </row>
    <row r="54" spans="5:20">
      <c r="E54">
        <v>51</v>
      </c>
      <c r="F54">
        <f t="shared" si="22"/>
        <v>35.383321877841958</v>
      </c>
      <c r="G54">
        <f t="shared" si="23"/>
        <v>710.89909239010683</v>
      </c>
      <c r="H54">
        <f t="shared" si="24"/>
        <v>21.035455409796391</v>
      </c>
      <c r="I54" s="2">
        <f t="shared" si="15"/>
        <v>1</v>
      </c>
      <c r="J54" s="1">
        <f t="shared" si="14"/>
        <v>10</v>
      </c>
      <c r="K54" s="2">
        <f t="shared" si="16"/>
        <v>0.39687968543302671</v>
      </c>
      <c r="L54">
        <f t="shared" si="10"/>
        <v>3.9687968543302672</v>
      </c>
      <c r="M54">
        <f t="shared" si="17"/>
        <v>6.3686759930744428</v>
      </c>
      <c r="N54">
        <f t="shared" si="18"/>
        <v>28.974927005437401</v>
      </c>
      <c r="O54">
        <f t="shared" si="19"/>
        <v>709.92592472234787</v>
      </c>
      <c r="P54">
        <f t="shared" si="20"/>
        <v>26.094625646937864</v>
      </c>
      <c r="Q54">
        <f t="shared" si="12"/>
        <v>767.31786967774519</v>
      </c>
      <c r="R54">
        <f t="shared" si="13"/>
        <v>249.54705657297339</v>
      </c>
      <c r="S54">
        <f t="shared" si="11"/>
        <v>1.6046868173980031</v>
      </c>
      <c r="T54">
        <f t="shared" si="21"/>
        <v>0</v>
      </c>
    </row>
    <row r="55" spans="5:20">
      <c r="E55">
        <v>52</v>
      </c>
      <c r="F55">
        <f t="shared" si="22"/>
        <v>35.236244552126756</v>
      </c>
      <c r="G55">
        <f t="shared" si="23"/>
        <v>708.88353230504606</v>
      </c>
      <c r="H55">
        <f t="shared" si="24"/>
        <v>20.875700517550293</v>
      </c>
      <c r="I55" s="2">
        <f t="shared" si="15"/>
        <v>1</v>
      </c>
      <c r="J55" s="1">
        <f t="shared" si="14"/>
        <v>10</v>
      </c>
      <c r="K55" s="2">
        <f t="shared" si="16"/>
        <v>0.39628134922431729</v>
      </c>
      <c r="L55">
        <f t="shared" si="10"/>
        <v>3.962813492243173</v>
      </c>
      <c r="M55">
        <f t="shared" si="17"/>
        <v>6.3335579439948253</v>
      </c>
      <c r="N55">
        <f t="shared" si="18"/>
        <v>28.863120992674698</v>
      </c>
      <c r="O55">
        <f t="shared" si="19"/>
        <v>707.91312378823864</v>
      </c>
      <c r="P55">
        <f t="shared" si="20"/>
        <v>25.907033467107954</v>
      </c>
      <c r="Q55">
        <f t="shared" si="12"/>
        <v>764.99547737472312</v>
      </c>
      <c r="R55">
        <f t="shared" si="13"/>
        <v>253.51585342730365</v>
      </c>
      <c r="S55">
        <f t="shared" si="11"/>
        <v>1.5982477995475075</v>
      </c>
      <c r="T55">
        <f t="shared" si="21"/>
        <v>0</v>
      </c>
    </row>
    <row r="56" spans="5:20">
      <c r="E56">
        <v>53</v>
      </c>
      <c r="F56">
        <f t="shared" si="22"/>
        <v>35.095569228696327</v>
      </c>
      <c r="G56">
        <f t="shared" si="23"/>
        <v>706.86208224563859</v>
      </c>
      <c r="H56">
        <f t="shared" si="24"/>
        <v>20.725626773686365</v>
      </c>
      <c r="I56" s="2">
        <f t="shared" si="15"/>
        <v>1</v>
      </c>
      <c r="J56" s="1">
        <f t="shared" si="14"/>
        <v>10</v>
      </c>
      <c r="K56" s="2">
        <f t="shared" si="16"/>
        <v>0.39570934774365391</v>
      </c>
      <c r="L56">
        <f t="shared" si="10"/>
        <v>3.9570934774365392</v>
      </c>
      <c r="M56">
        <f t="shared" si="17"/>
        <v>6.3000378157347345</v>
      </c>
      <c r="N56">
        <f t="shared" si="18"/>
        <v>28.75611248494916</v>
      </c>
      <c r="O56">
        <f t="shared" si="19"/>
        <v>705.89444094271687</v>
      </c>
      <c r="P56">
        <f t="shared" si="20"/>
        <v>25.730385769600812</v>
      </c>
      <c r="Q56">
        <f t="shared" si="12"/>
        <v>762.68327824802134</v>
      </c>
      <c r="R56">
        <f t="shared" si="13"/>
        <v>257.47866691954681</v>
      </c>
      <c r="S56">
        <f t="shared" si="11"/>
        <v>1.5920871851164828</v>
      </c>
      <c r="T56">
        <f t="shared" si="21"/>
        <v>0</v>
      </c>
    </row>
    <row r="57" spans="5:20">
      <c r="E57">
        <v>54</v>
      </c>
      <c r="F57">
        <f t="shared" si="22"/>
        <v>34.960714197335506</v>
      </c>
      <c r="G57">
        <f t="shared" si="23"/>
        <v>704.83591638425082</v>
      </c>
      <c r="H57">
        <f t="shared" si="24"/>
        <v>20.584308615680651</v>
      </c>
      <c r="I57" s="2">
        <f t="shared" si="15"/>
        <v>1</v>
      </c>
      <c r="J57" s="1">
        <f t="shared" si="14"/>
        <v>10</v>
      </c>
      <c r="K57" s="2">
        <f t="shared" si="16"/>
        <v>0.39516127999271106</v>
      </c>
      <c r="L57">
        <f t="shared" si="10"/>
        <v>3.9516127999271107</v>
      </c>
      <c r="M57">
        <f t="shared" si="17"/>
        <v>6.2679681582310316</v>
      </c>
      <c r="N57">
        <f t="shared" si="18"/>
        <v>28.653467816578413</v>
      </c>
      <c r="O57">
        <f t="shared" si="19"/>
        <v>703.8710487507949</v>
      </c>
      <c r="P57">
        <f t="shared" si="20"/>
        <v>25.563640460346303</v>
      </c>
      <c r="Q57">
        <f t="shared" si="12"/>
        <v>760.38093919726703</v>
      </c>
      <c r="R57">
        <f t="shared" si="13"/>
        <v>261.43576039698337</v>
      </c>
      <c r="S57">
        <f t="shared" si="11"/>
        <v>1.586179738649153</v>
      </c>
      <c r="T57">
        <f t="shared" si="21"/>
        <v>0</v>
      </c>
    </row>
    <row r="58" spans="5:20">
      <c r="E58">
        <v>55</v>
      </c>
      <c r="F58">
        <f t="shared" si="22"/>
        <v>34.831151572344147</v>
      </c>
      <c r="G58">
        <f t="shared" si="23"/>
        <v>702.80609308709847</v>
      </c>
      <c r="H58">
        <f t="shared" si="24"/>
        <v>20.450912368277045</v>
      </c>
      <c r="I58" s="2">
        <f t="shared" si="15"/>
        <v>1</v>
      </c>
      <c r="J58" s="1">
        <f t="shared" si="14"/>
        <v>10</v>
      </c>
      <c r="K58" s="2">
        <f t="shared" si="16"/>
        <v>0.39463496931586772</v>
      </c>
      <c r="L58">
        <f t="shared" si="10"/>
        <v>3.9463496931586772</v>
      </c>
      <c r="M58">
        <f t="shared" si="17"/>
        <v>6.2372157308182672</v>
      </c>
      <c r="N58">
        <f t="shared" si="18"/>
        <v>28.554792882767288</v>
      </c>
      <c r="O58">
        <f t="shared" si="19"/>
        <v>701.84400412986429</v>
      </c>
      <c r="P58">
        <f t="shared" si="20"/>
        <v>25.4058585587122</v>
      </c>
      <c r="Q58">
        <f t="shared" si="12"/>
        <v>758.08815702771972</v>
      </c>
      <c r="R58">
        <f t="shared" si="13"/>
        <v>265.38737319691046</v>
      </c>
      <c r="S58">
        <f t="shared" si="11"/>
        <v>1.5805025443211471</v>
      </c>
      <c r="T58">
        <f t="shared" si="21"/>
        <v>0</v>
      </c>
    </row>
    <row r="59" spans="5:20">
      <c r="E59">
        <v>56</v>
      </c>
      <c r="F59">
        <f t="shared" si="22"/>
        <v>34.706402381409539</v>
      </c>
      <c r="G59">
        <f t="shared" si="23"/>
        <v>700.7735663429645</v>
      </c>
      <c r="H59">
        <f t="shared" si="24"/>
        <v>20.324686846969762</v>
      </c>
      <c r="I59" s="2">
        <f t="shared" si="15"/>
        <v>1</v>
      </c>
      <c r="J59" s="1">
        <f t="shared" si="14"/>
        <v>10</v>
      </c>
      <c r="K59" s="2">
        <f t="shared" si="16"/>
        <v>0.39412844259615532</v>
      </c>
      <c r="L59">
        <f t="shared" si="10"/>
        <v>3.9412844259615532</v>
      </c>
      <c r="M59">
        <f t="shared" si="17"/>
        <v>6.2076601148088537</v>
      </c>
      <c r="N59">
        <f t="shared" si="18"/>
        <v>28.459729620723749</v>
      </c>
      <c r="O59">
        <f t="shared" si="19"/>
        <v>699.81425976276864</v>
      </c>
      <c r="P59">
        <f t="shared" si="20"/>
        <v>25.256193705433379</v>
      </c>
      <c r="Q59">
        <f t="shared" si="12"/>
        <v>755.8046555713438</v>
      </c>
      <c r="R59">
        <f t="shared" si="13"/>
        <v>269.33372289006911</v>
      </c>
      <c r="S59">
        <f t="shared" si="11"/>
        <v>1.5750347967577534</v>
      </c>
      <c r="T59">
        <f t="shared" si="21"/>
        <v>0</v>
      </c>
    </row>
    <row r="60" spans="5:20">
      <c r="E60">
        <v>57</v>
      </c>
      <c r="F60">
        <f t="shared" si="22"/>
        <v>34.586032088974939</v>
      </c>
      <c r="G60">
        <f t="shared" si="23"/>
        <v>698.73919603560421</v>
      </c>
      <c r="H60">
        <f t="shared" si="24"/>
        <v>20.204954964346705</v>
      </c>
      <c r="I60" s="2">
        <f t="shared" si="15"/>
        <v>1</v>
      </c>
      <c r="J60" s="1">
        <f t="shared" si="14"/>
        <v>10</v>
      </c>
      <c r="K60" s="2">
        <f t="shared" si="16"/>
        <v>0.39363991134514753</v>
      </c>
      <c r="L60">
        <f t="shared" si="10"/>
        <v>3.9363991134514755</v>
      </c>
      <c r="M60">
        <f t="shared" si="17"/>
        <v>6.1791924641129912</v>
      </c>
      <c r="N60">
        <f t="shared" si="18"/>
        <v>28.367952786825366</v>
      </c>
      <c r="O60">
        <f t="shared" si="19"/>
        <v>697.7826743561468</v>
      </c>
      <c r="P60">
        <f t="shared" si="20"/>
        <v>25.113882782309634</v>
      </c>
      <c r="Q60">
        <f t="shared" si="12"/>
        <v>753.53018308892581</v>
      </c>
      <c r="R60">
        <f t="shared" si="13"/>
        <v>273.27500731603067</v>
      </c>
      <c r="S60">
        <f t="shared" si="11"/>
        <v>1.5697576099429134</v>
      </c>
      <c r="T60">
        <f t="shared" si="21"/>
        <v>0</v>
      </c>
    </row>
    <row r="61" spans="5:20">
      <c r="E61">
        <v>58</v>
      </c>
      <c r="F61">
        <f t="shared" si="22"/>
        <v>34.46964651807501</v>
      </c>
      <c r="G61">
        <f t="shared" si="23"/>
        <v>696.70375718135904</v>
      </c>
      <c r="H61">
        <f t="shared" si="24"/>
        <v>20.09110622584771</v>
      </c>
      <c r="I61" s="2">
        <f t="shared" si="15"/>
        <v>1</v>
      </c>
      <c r="J61" s="1">
        <f t="shared" si="14"/>
        <v>10</v>
      </c>
      <c r="K61" s="2">
        <f t="shared" si="16"/>
        <v>0.39316775452087865</v>
      </c>
      <c r="L61">
        <f t="shared" si="10"/>
        <v>3.9316775452087867</v>
      </c>
      <c r="M61">
        <f t="shared" si="17"/>
        <v>6.1517143797335505</v>
      </c>
      <c r="N61">
        <f t="shared" si="18"/>
        <v>28.279167008001831</v>
      </c>
      <c r="O61">
        <f t="shared" si="19"/>
        <v>695.75002186540087</v>
      </c>
      <c r="P61">
        <f t="shared" si="20"/>
        <v>24.978237519065168</v>
      </c>
      <c r="Q61">
        <f t="shared" si="12"/>
        <v>751.2645099252818</v>
      </c>
      <c r="R61">
        <f t="shared" si="13"/>
        <v>277.21140642948217</v>
      </c>
      <c r="S61">
        <f t="shared" si="11"/>
        <v>1.5646538427929169</v>
      </c>
      <c r="T61">
        <f t="shared" si="21"/>
        <v>0</v>
      </c>
    </row>
    <row r="62" spans="5:20">
      <c r="E62">
        <v>59</v>
      </c>
      <c r="F62">
        <f t="shared" si="22"/>
        <v>34.356888137187241</v>
      </c>
      <c r="G62">
        <f t="shared" si="23"/>
        <v>694.66794824002841</v>
      </c>
      <c r="H62">
        <f t="shared" si="24"/>
        <v>19.982590015252136</v>
      </c>
      <c r="I62" s="2">
        <f t="shared" si="15"/>
        <v>1</v>
      </c>
      <c r="J62" s="1">
        <f t="shared" si="14"/>
        <v>10</v>
      </c>
      <c r="K62" s="2">
        <f t="shared" si="16"/>
        <v>0.39271050292128445</v>
      </c>
      <c r="L62">
        <f t="shared" si="10"/>
        <v>3.9271050292128447</v>
      </c>
      <c r="M62">
        <f t="shared" si="17"/>
        <v>6.1251368954998773</v>
      </c>
      <c r="N62">
        <f t="shared" si="18"/>
        <v>28.193104086547169</v>
      </c>
      <c r="O62">
        <f t="shared" si="19"/>
        <v>693.716999794191</v>
      </c>
      <c r="P62">
        <f t="shared" si="20"/>
        <v>24.84863697772564</v>
      </c>
      <c r="Q62">
        <f t="shared" si="12"/>
        <v>749.00742639246789</v>
      </c>
      <c r="R62">
        <f t="shared" si="13"/>
        <v>281.14308397469097</v>
      </c>
      <c r="S62">
        <f t="shared" si="11"/>
        <v>1.5597079400567011</v>
      </c>
      <c r="T62">
        <f t="shared" si="21"/>
        <v>0</v>
      </c>
    </row>
    <row r="63" spans="5:20">
      <c r="E63">
        <v>60</v>
      </c>
      <c r="F63">
        <f t="shared" si="22"/>
        <v>34.247432681110809</v>
      </c>
      <c r="G63">
        <f t="shared" si="23"/>
        <v>692.63239859517239</v>
      </c>
      <c r="H63">
        <f t="shared" si="24"/>
        <v>19.878909582180512</v>
      </c>
      <c r="I63" s="2">
        <f t="shared" si="15"/>
        <v>1</v>
      </c>
      <c r="J63" s="1">
        <f t="shared" si="14"/>
        <v>10</v>
      </c>
      <c r="K63" s="2">
        <f t="shared" si="16"/>
        <v>0.39226682501317406</v>
      </c>
      <c r="L63">
        <f t="shared" si="10"/>
        <v>3.9226682501317405</v>
      </c>
      <c r="M63">
        <f t="shared" si="17"/>
        <v>6.0993795637553738</v>
      </c>
      <c r="N63">
        <f t="shared" si="18"/>
        <v>28.109520538685128</v>
      </c>
      <c r="O63">
        <f t="shared" si="19"/>
        <v>691.68423666449826</v>
      </c>
      <c r="P63">
        <f t="shared" si="20"/>
        <v>24.724520817901873</v>
      </c>
      <c r="Q63">
        <f t="shared" si="12"/>
        <v>746.75874085846374</v>
      </c>
      <c r="R63">
        <f t="shared" si="13"/>
        <v>285.07018900390381</v>
      </c>
      <c r="S63">
        <f t="shared" si="11"/>
        <v>1.5549057872917318</v>
      </c>
      <c r="T63">
        <f t="shared" si="21"/>
        <v>0</v>
      </c>
    </row>
    <row r="64" spans="5:20">
      <c r="E64">
        <v>61</v>
      </c>
      <c r="F64">
        <f t="shared" si="22"/>
        <v>34.140986077223097</v>
      </c>
      <c r="G64">
        <f t="shared" si="23"/>
        <v>690.59767528954069</v>
      </c>
      <c r="H64">
        <f t="shared" si="24"/>
        <v>19.779616654321501</v>
      </c>
      <c r="I64" s="2">
        <f t="shared" si="15"/>
        <v>1</v>
      </c>
      <c r="J64" s="1">
        <f t="shared" si="14"/>
        <v>10</v>
      </c>
      <c r="K64" s="2">
        <f t="shared" si="16"/>
        <v>0.39183551406838318</v>
      </c>
      <c r="L64">
        <f t="shared" si="10"/>
        <v>3.9183551406838317</v>
      </c>
      <c r="M64">
        <f t="shared" si="17"/>
        <v>6.0743696309086985</v>
      </c>
      <c r="N64">
        <f t="shared" si="18"/>
        <v>28.028195348353627</v>
      </c>
      <c r="O64">
        <f t="shared" si="19"/>
        <v>689.65229874283318</v>
      </c>
      <c r="P64">
        <f t="shared" si="20"/>
        <v>24.605383257736079</v>
      </c>
      <c r="Q64">
        <f t="shared" si="12"/>
        <v>744.51827802108528</v>
      </c>
      <c r="R64">
        <f t="shared" si="13"/>
        <v>288.99285725403553</v>
      </c>
      <c r="S64">
        <f t="shared" si="11"/>
        <v>1.5502345787494389</v>
      </c>
      <c r="T64">
        <f t="shared" si="21"/>
        <v>0</v>
      </c>
    </row>
    <row r="65" spans="5:20">
      <c r="E65">
        <v>62</v>
      </c>
      <c r="F65">
        <f t="shared" si="22"/>
        <v>34.037281650676839</v>
      </c>
      <c r="G65">
        <f t="shared" si="23"/>
        <v>688.56428909205715</v>
      </c>
      <c r="H65">
        <f t="shared" si="24"/>
        <v>19.684306606188866</v>
      </c>
      <c r="I65" s="2">
        <f t="shared" si="15"/>
        <v>1</v>
      </c>
      <c r="J65" s="1">
        <f t="shared" si="14"/>
        <v>10</v>
      </c>
      <c r="K65" s="2">
        <f t="shared" si="16"/>
        <v>0.39141547648957975</v>
      </c>
      <c r="L65">
        <f t="shared" si="10"/>
        <v>3.9141547648957973</v>
      </c>
      <c r="M65">
        <f t="shared" si="17"/>
        <v>6.0500412938186416</v>
      </c>
      <c r="N65">
        <f t="shared" si="18"/>
        <v>27.948927918824946</v>
      </c>
      <c r="O65">
        <f t="shared" si="19"/>
        <v>687.62169609891532</v>
      </c>
      <c r="P65">
        <f t="shared" si="20"/>
        <v>24.490767655194738</v>
      </c>
      <c r="Q65">
        <f t="shared" si="12"/>
        <v>742.2858773489229</v>
      </c>
      <c r="R65">
        <f t="shared" si="13"/>
        <v>292.91121239471937</v>
      </c>
      <c r="S65">
        <f t="shared" si="11"/>
        <v>1.5456826970866355</v>
      </c>
      <c r="T65">
        <f t="shared" si="21"/>
        <v>0</v>
      </c>
    </row>
    <row r="66" spans="5:20">
      <c r="E66">
        <v>63</v>
      </c>
      <c r="F66">
        <f t="shared" si="22"/>
        <v>33.936077584183749</v>
      </c>
      <c r="G66">
        <f t="shared" si="23"/>
        <v>686.53269996459551</v>
      </c>
      <c r="H66">
        <f t="shared" si="24"/>
        <v>19.592614124155791</v>
      </c>
      <c r="I66" s="2">
        <f t="shared" si="15"/>
        <v>1</v>
      </c>
      <c r="J66" s="1">
        <f t="shared" si="14"/>
        <v>10</v>
      </c>
      <c r="K66" s="2">
        <f t="shared" si="16"/>
        <v>0.39100572121820099</v>
      </c>
      <c r="L66">
        <f t="shared" si="10"/>
        <v>3.9100572121820099</v>
      </c>
      <c r="M66">
        <f t="shared" si="17"/>
        <v>6.0263350289235893</v>
      </c>
      <c r="N66">
        <f t="shared" si="18"/>
        <v>27.871536205918879</v>
      </c>
      <c r="O66">
        <f t="shared" si="19"/>
        <v>685.592888064965</v>
      </c>
      <c r="P66">
        <f t="shared" si="20"/>
        <v>24.380261643075404</v>
      </c>
      <c r="Q66">
        <f t="shared" si="12"/>
        <v>740.06139167293509</v>
      </c>
      <c r="R66">
        <f t="shared" si="13"/>
        <v>296.82536715961515</v>
      </c>
      <c r="S66">
        <f t="shared" si="11"/>
        <v>1.5412396038984271</v>
      </c>
      <c r="T66">
        <f t="shared" si="21"/>
        <v>0</v>
      </c>
    </row>
    <row r="67" spans="5:20">
      <c r="E67">
        <v>64</v>
      </c>
      <c r="F67">
        <f t="shared" si="22"/>
        <v>33.837154609985802</v>
      </c>
      <c r="G67">
        <f t="shared" si="23"/>
        <v>684.50332198951321</v>
      </c>
      <c r="H67">
        <f t="shared" si="24"/>
        <v>19.504209314460326</v>
      </c>
      <c r="I67" s="2">
        <f t="shared" si="15"/>
        <v>1</v>
      </c>
      <c r="J67" s="1">
        <f t="shared" si="14"/>
        <v>10</v>
      </c>
      <c r="K67" s="2">
        <f t="shared" si="16"/>
        <v>0.39060535012626291</v>
      </c>
      <c r="L67">
        <f t="shared" si="10"/>
        <v>3.9060535012626292</v>
      </c>
      <c r="M67">
        <f t="shared" si="17"/>
        <v>6.0031969868638884</v>
      </c>
      <c r="N67">
        <f t="shared" si="18"/>
        <v>27.795855017682477</v>
      </c>
      <c r="O67">
        <f t="shared" si="19"/>
        <v>683.56628815649174</v>
      </c>
      <c r="P67">
        <f t="shared" si="20"/>
        <v>24.273492758700879</v>
      </c>
      <c r="Q67">
        <f t="shared" si="12"/>
        <v>737.84468591395932</v>
      </c>
      <c r="R67">
        <f t="shared" si="13"/>
        <v>300.73542437179714</v>
      </c>
      <c r="S67">
        <f t="shared" si="11"/>
        <v>1.536895740143692</v>
      </c>
      <c r="T67">
        <f t="shared" si="21"/>
        <v>0</v>
      </c>
    </row>
    <row r="68" spans="5:20">
      <c r="E68">
        <v>65</v>
      </c>
      <c r="F68">
        <f t="shared" si="22"/>
        <v>33.740313913442797</v>
      </c>
      <c r="G68">
        <f t="shared" si="23"/>
        <v>682.47652781247166</v>
      </c>
      <c r="H68">
        <f t="shared" si="24"/>
        <v>19.418794206960705</v>
      </c>
      <c r="I68" s="2">
        <f t="shared" si="15"/>
        <v>1</v>
      </c>
      <c r="J68" s="1">
        <f t="shared" si="14"/>
        <v>10</v>
      </c>
      <c r="K68" s="2">
        <f t="shared" ref="K68:K99" si="25">1/(1+EXP(-1.7*(q*F68-cpuehalf)/sdcpue))</f>
        <v>0.39021354930232505</v>
      </c>
      <c r="L68">
        <f t="shared" si="10"/>
        <v>3.9021354930232506</v>
      </c>
      <c r="M68">
        <f t="shared" ref="M68:M99" si="26">F68*(1-EXP(-q*L68))</f>
        <v>5.9805784460908553</v>
      </c>
      <c r="N68">
        <f t="shared" ref="N68:N99" si="27">Surv*(F68-M68)</f>
        <v>27.721734466490425</v>
      </c>
      <c r="O68">
        <f t="shared" ref="O68:O99" si="28">G68*Surv</f>
        <v>681.54226850903308</v>
      </c>
      <c r="P68">
        <f t="shared" ref="P68:P99" si="29">(H68+M68*RelSurv)*Surv</f>
        <v>24.170124515946203</v>
      </c>
      <c r="Q68">
        <f t="shared" si="12"/>
        <v>735.63563593287518</v>
      </c>
      <c r="R68">
        <f t="shared" si="13"/>
        <v>304.64147787305978</v>
      </c>
      <c r="S68">
        <f t="shared" si="11"/>
        <v>1.5326424356057644</v>
      </c>
      <c r="T68">
        <f t="shared" ref="T68:T99" si="30">L68*MAX(0,S68-cpuebase)</f>
        <v>0</v>
      </c>
    </row>
    <row r="69" spans="5:20">
      <c r="E69">
        <v>66</v>
      </c>
      <c r="F69">
        <f t="shared" ref="F69:F100" si="31">N68-vtwo*N68+vone*O68+Recov*P68*PvulRecov</f>
        <v>33.645375229368867</v>
      </c>
      <c r="G69">
        <f t="shared" ref="G69:G100" si="32">O68-vone*O68+vtwo*N68+P68*Recov*(1-PvulRecov)</f>
        <v>680.4526526493438</v>
      </c>
      <c r="H69">
        <f t="shared" ref="H69:H100" si="33">P68*(1-Recov)</f>
        <v>19.336099612756964</v>
      </c>
      <c r="I69" s="2">
        <f t="shared" si="15"/>
        <v>1</v>
      </c>
      <c r="J69" s="1">
        <f t="shared" si="14"/>
        <v>10</v>
      </c>
      <c r="K69" s="2">
        <f t="shared" si="25"/>
        <v>0.38982958114975746</v>
      </c>
      <c r="L69">
        <f t="shared" ref="L69:L132" si="34">IF(I69&gt;0.1,J69,0)*K69</f>
        <v>3.8982958114975745</v>
      </c>
      <c r="M69">
        <f t="shared" si="26"/>
        <v>5.9584353196213078</v>
      </c>
      <c r="N69">
        <f t="shared" si="27"/>
        <v>27.649038560557813</v>
      </c>
      <c r="O69">
        <f t="shared" si="28"/>
        <v>679.52116387957653</v>
      </c>
      <c r="P69">
        <f t="shared" si="29"/>
        <v>24.069852873105752</v>
      </c>
      <c r="Q69">
        <f t="shared" si="12"/>
        <v>733.43412749146955</v>
      </c>
      <c r="R69">
        <f t="shared" si="13"/>
        <v>308.54361336608304</v>
      </c>
      <c r="S69">
        <f t="shared" ref="S69:S132" si="35">IF(L69&gt;0,M69/L69,0)</f>
        <v>1.5284718265985842</v>
      </c>
      <c r="T69">
        <f t="shared" si="30"/>
        <v>0</v>
      </c>
    </row>
    <row r="70" spans="5:20">
      <c r="E70">
        <v>67</v>
      </c>
      <c r="F70">
        <f t="shared" si="31"/>
        <v>33.552175113834089</v>
      </c>
      <c r="G70">
        <f t="shared" si="32"/>
        <v>678.43199790092149</v>
      </c>
      <c r="H70">
        <f t="shared" si="33"/>
        <v>19.255882298484604</v>
      </c>
      <c r="I70" s="2">
        <f t="shared" si="15"/>
        <v>1</v>
      </c>
      <c r="J70" s="1">
        <f t="shared" si="14"/>
        <v>10</v>
      </c>
      <c r="K70" s="2">
        <f t="shared" si="25"/>
        <v>0.38945277722269056</v>
      </c>
      <c r="L70">
        <f t="shared" si="34"/>
        <v>3.8945277722269056</v>
      </c>
      <c r="M70">
        <f t="shared" si="26"/>
        <v>5.9367277096901976</v>
      </c>
      <c r="N70">
        <f t="shared" si="27"/>
        <v>27.577643922845226</v>
      </c>
      <c r="O70">
        <f t="shared" si="28"/>
        <v>677.50327525631872</v>
      </c>
      <c r="P70">
        <f t="shared" si="29"/>
        <v>23.972403055264916</v>
      </c>
      <c r="Q70">
        <f t="shared" ref="Q70:Q133" si="36">SUM(F70:H70)</f>
        <v>731.24005531324019</v>
      </c>
      <c r="R70">
        <f t="shared" ref="R70:R133" si="37">R69+L69</f>
        <v>312.44190917758061</v>
      </c>
      <c r="S70">
        <f t="shared" si="35"/>
        <v>1.5243767811920248</v>
      </c>
      <c r="T70">
        <f t="shared" si="30"/>
        <v>0</v>
      </c>
    </row>
    <row r="71" spans="5:20">
      <c r="E71">
        <v>68</v>
      </c>
      <c r="F71">
        <f t="shared" si="31"/>
        <v>33.460565375615836</v>
      </c>
      <c r="G71">
        <f t="shared" si="32"/>
        <v>676.41483441460105</v>
      </c>
      <c r="H71">
        <f t="shared" si="33"/>
        <v>19.177922444211934</v>
      </c>
      <c r="I71" s="2">
        <f t="shared" si="15"/>
        <v>1</v>
      </c>
      <c r="J71" s="1">
        <f t="shared" si="14"/>
        <v>10</v>
      </c>
      <c r="K71" s="2">
        <f t="shared" si="25"/>
        <v>0.38908253173166835</v>
      </c>
      <c r="L71">
        <f t="shared" si="34"/>
        <v>3.8908253173166836</v>
      </c>
      <c r="M71">
        <f t="shared" si="26"/>
        <v>5.9154195055846568</v>
      </c>
      <c r="N71">
        <f t="shared" si="27"/>
        <v>27.507438626272723</v>
      </c>
      <c r="O71">
        <f t="shared" si="28"/>
        <v>675.48887311588612</v>
      </c>
      <c r="P71">
        <f t="shared" si="29"/>
        <v>23.877526694385033</v>
      </c>
      <c r="Q71">
        <f t="shared" si="36"/>
        <v>729.05332223442883</v>
      </c>
      <c r="R71">
        <f t="shared" si="37"/>
        <v>316.33643694980753</v>
      </c>
      <c r="S71">
        <f t="shared" si="35"/>
        <v>1.5203508312895011</v>
      </c>
      <c r="T71">
        <f t="shared" si="30"/>
        <v>0</v>
      </c>
    </row>
    <row r="72" spans="5:20">
      <c r="E72">
        <v>69</v>
      </c>
      <c r="F72">
        <f t="shared" si="31"/>
        <v>33.370411652842613</v>
      </c>
      <c r="G72">
        <f t="shared" si="32"/>
        <v>674.40140542819324</v>
      </c>
      <c r="H72">
        <f t="shared" si="33"/>
        <v>19.102021355508025</v>
      </c>
      <c r="I72" s="2">
        <f t="shared" si="15"/>
        <v>1</v>
      </c>
      <c r="J72" s="1">
        <f t="shared" si="14"/>
        <v>10</v>
      </c>
      <c r="K72" s="2">
        <f t="shared" si="25"/>
        <v>0.3887182956571163</v>
      </c>
      <c r="L72">
        <f t="shared" si="34"/>
        <v>3.8871829565711629</v>
      </c>
      <c r="M72">
        <f t="shared" si="26"/>
        <v>5.8944780204177825</v>
      </c>
      <c r="N72">
        <f t="shared" si="27"/>
        <v>27.438321135041175</v>
      </c>
      <c r="O72">
        <f t="shared" si="28"/>
        <v>673.47820036311521</v>
      </c>
      <c r="P72">
        <f t="shared" si="29"/>
        <v>23.784999254320191</v>
      </c>
      <c r="Q72">
        <f t="shared" si="36"/>
        <v>726.87383843654379</v>
      </c>
      <c r="R72">
        <f t="shared" si="37"/>
        <v>320.22726226712422</v>
      </c>
      <c r="S72">
        <f t="shared" si="35"/>
        <v>1.5163881109463473</v>
      </c>
      <c r="T72">
        <f t="shared" si="30"/>
        <v>0</v>
      </c>
    </row>
    <row r="73" spans="5:20">
      <c r="E73">
        <v>70</v>
      </c>
      <c r="F73">
        <f t="shared" si="31"/>
        <v>33.281592121626915</v>
      </c>
      <c r="G73">
        <f t="shared" si="32"/>
        <v>672.39192922739358</v>
      </c>
      <c r="H73">
        <f t="shared" si="33"/>
        <v>19.027999403456153</v>
      </c>
      <c r="I73" s="2">
        <f t="shared" si="15"/>
        <v>1</v>
      </c>
      <c r="J73" s="1">
        <f t="shared" si="14"/>
        <v>10</v>
      </c>
      <c r="K73" s="2">
        <f t="shared" si="25"/>
        <v>0.38835957141430605</v>
      </c>
      <c r="L73">
        <f t="shared" si="34"/>
        <v>3.8835957141430604</v>
      </c>
      <c r="M73">
        <f t="shared" si="26"/>
        <v>5.8738736630256678</v>
      </c>
      <c r="N73">
        <f t="shared" si="27"/>
        <v>27.370199342686671</v>
      </c>
      <c r="O73">
        <f t="shared" si="28"/>
        <v>671.47147498488471</v>
      </c>
      <c r="P73">
        <f t="shared" si="29"/>
        <v>23.694617711527556</v>
      </c>
      <c r="Q73">
        <f t="shared" si="36"/>
        <v>724.70152075247665</v>
      </c>
      <c r="R73">
        <f t="shared" si="37"/>
        <v>324.11444522369538</v>
      </c>
      <c r="S73">
        <f t="shared" si="35"/>
        <v>1.5124833003689147</v>
      </c>
      <c r="T73">
        <f t="shared" si="30"/>
        <v>0</v>
      </c>
    </row>
    <row r="74" spans="5:20">
      <c r="E74">
        <v>71</v>
      </c>
      <c r="F74">
        <f t="shared" si="31"/>
        <v>33.193996324638633</v>
      </c>
      <c r="G74">
        <f t="shared" si="32"/>
        <v>670.38660154523814</v>
      </c>
      <c r="H74">
        <f t="shared" si="33"/>
        <v>18.955694169222046</v>
      </c>
      <c r="I74" s="2">
        <f t="shared" si="15"/>
        <v>1</v>
      </c>
      <c r="J74" s="1">
        <f t="shared" si="14"/>
        <v>10</v>
      </c>
      <c r="K74" s="2">
        <f t="shared" si="25"/>
        <v>0.38800590801860352</v>
      </c>
      <c r="L74">
        <f t="shared" si="34"/>
        <v>3.8800590801860353</v>
      </c>
      <c r="M74">
        <f t="shared" si="26"/>
        <v>5.8535796415524208</v>
      </c>
      <c r="N74">
        <f t="shared" si="27"/>
        <v>27.302989698266774</v>
      </c>
      <c r="O74">
        <f t="shared" si="28"/>
        <v>669.46889244628687</v>
      </c>
      <c r="P74">
        <f t="shared" si="29"/>
        <v>23.606198465368202</v>
      </c>
      <c r="Q74">
        <f t="shared" si="36"/>
        <v>722.53629203909884</v>
      </c>
      <c r="R74">
        <f t="shared" si="37"/>
        <v>327.99804093783843</v>
      </c>
      <c r="S74">
        <f t="shared" si="35"/>
        <v>1.5086315750820376</v>
      </c>
      <c r="T74">
        <f t="shared" si="30"/>
        <v>0</v>
      </c>
    </row>
    <row r="75" spans="5:20">
      <c r="E75">
        <v>72</v>
      </c>
      <c r="F75">
        <f t="shared" si="31"/>
        <v>33.107524108633108</v>
      </c>
      <c r="G75">
        <f t="shared" si="32"/>
        <v>668.38559772899418</v>
      </c>
      <c r="H75">
        <f t="shared" si="33"/>
        <v>18.884958772294564</v>
      </c>
      <c r="I75" s="2">
        <f t="shared" si="15"/>
        <v>1</v>
      </c>
      <c r="J75" s="1">
        <f t="shared" si="14"/>
        <v>10</v>
      </c>
      <c r="K75" s="2">
        <f t="shared" si="25"/>
        <v>0.38765689670444509</v>
      </c>
      <c r="L75">
        <f t="shared" si="34"/>
        <v>3.876568967044451</v>
      </c>
      <c r="M75">
        <f t="shared" si="26"/>
        <v>5.8335716956299493</v>
      </c>
      <c r="N75">
        <f t="shared" si="27"/>
        <v>27.236616412796586</v>
      </c>
      <c r="O75">
        <f t="shared" si="28"/>
        <v>667.47062785455148</v>
      </c>
      <c r="P75">
        <f t="shared" si="29"/>
        <v>23.519575454673465</v>
      </c>
      <c r="Q75">
        <f t="shared" si="36"/>
        <v>720.37808060992188</v>
      </c>
      <c r="R75">
        <f t="shared" si="37"/>
        <v>331.87810001802444</v>
      </c>
      <c r="S75">
        <f t="shared" si="35"/>
        <v>1.5048285597966657</v>
      </c>
      <c r="T75">
        <f t="shared" si="30"/>
        <v>0</v>
      </c>
    </row>
    <row r="76" spans="5:20">
      <c r="E76">
        <v>73</v>
      </c>
      <c r="F76">
        <f t="shared" si="31"/>
        <v>33.022084660923419</v>
      </c>
      <c r="G76">
        <f t="shared" si="32"/>
        <v>666.38907469735932</v>
      </c>
      <c r="H76">
        <f t="shared" si="33"/>
        <v>18.815660363738772</v>
      </c>
      <c r="I76" s="2">
        <f t="shared" si="15"/>
        <v>1</v>
      </c>
      <c r="J76" s="1">
        <f t="shared" ref="J76:J139" si="38">J69</f>
        <v>10</v>
      </c>
      <c r="K76" s="2">
        <f t="shared" si="25"/>
        <v>0.38731216695573978</v>
      </c>
      <c r="L76">
        <f t="shared" si="34"/>
        <v>3.8731216695573978</v>
      </c>
      <c r="M76">
        <f t="shared" si="26"/>
        <v>5.8138278543660462</v>
      </c>
      <c r="N76">
        <f t="shared" si="27"/>
        <v>27.171010738720653</v>
      </c>
      <c r="O76">
        <f t="shared" si="28"/>
        <v>665.47683791356644</v>
      </c>
      <c r="P76">
        <f t="shared" si="29"/>
        <v>23.434598459716092</v>
      </c>
      <c r="Q76">
        <f t="shared" si="36"/>
        <v>718.22681972202145</v>
      </c>
      <c r="R76">
        <f t="shared" si="37"/>
        <v>335.75466898506892</v>
      </c>
      <c r="S76">
        <f t="shared" si="35"/>
        <v>1.5010702865501313</v>
      </c>
      <c r="T76">
        <f t="shared" si="30"/>
        <v>0</v>
      </c>
    </row>
    <row r="77" spans="5:20">
      <c r="E77">
        <v>74</v>
      </c>
      <c r="F77">
        <f t="shared" si="31"/>
        <v>32.937595635681227</v>
      </c>
      <c r="G77">
        <f t="shared" si="32"/>
        <v>664.39717270854919</v>
      </c>
      <c r="H77">
        <f t="shared" si="33"/>
        <v>18.747678767772875</v>
      </c>
      <c r="I77" s="2">
        <f t="shared" si="15"/>
        <v>1</v>
      </c>
      <c r="J77" s="1">
        <f t="shared" si="38"/>
        <v>10</v>
      </c>
      <c r="K77" s="2">
        <f t="shared" si="25"/>
        <v>0.38697138290928007</v>
      </c>
      <c r="L77">
        <f t="shared" si="34"/>
        <v>3.8697138290928006</v>
      </c>
      <c r="M77">
        <f t="shared" si="26"/>
        <v>5.7943282176301008</v>
      </c>
      <c r="N77">
        <f t="shared" si="27"/>
        <v>27.106110315824743</v>
      </c>
      <c r="O77">
        <f t="shared" si="28"/>
        <v>663.48766268954409</v>
      </c>
      <c r="P77">
        <f t="shared" si="29"/>
        <v>23.351131570914887</v>
      </c>
      <c r="Q77">
        <f t="shared" si="36"/>
        <v>716.08244711200325</v>
      </c>
      <c r="R77">
        <f t="shared" si="37"/>
        <v>339.62779065462632</v>
      </c>
      <c r="S77">
        <f t="shared" si="35"/>
        <v>1.4973531567290335</v>
      </c>
      <c r="T77">
        <f t="shared" si="30"/>
        <v>0</v>
      </c>
    </row>
    <row r="78" spans="5:20">
      <c r="E78">
        <v>75</v>
      </c>
      <c r="F78">
        <f t="shared" si="31"/>
        <v>32.853982361769972</v>
      </c>
      <c r="G78">
        <f t="shared" si="32"/>
        <v>662.41001695778186</v>
      </c>
      <c r="H78">
        <f t="shared" si="33"/>
        <v>18.680905256731911</v>
      </c>
      <c r="I78" s="2">
        <f t="shared" si="15"/>
        <v>1</v>
      </c>
      <c r="J78" s="1">
        <f t="shared" si="38"/>
        <v>10</v>
      </c>
      <c r="K78" s="2">
        <f t="shared" si="25"/>
        <v>0.3866342400962744</v>
      </c>
      <c r="L78">
        <f t="shared" si="34"/>
        <v>3.8663424009627438</v>
      </c>
      <c r="M78">
        <f t="shared" si="26"/>
        <v>5.7750547583733303</v>
      </c>
      <c r="N78">
        <f t="shared" si="27"/>
        <v>27.041858577562596</v>
      </c>
      <c r="O78">
        <f t="shared" si="28"/>
        <v>661.50322720631993</v>
      </c>
      <c r="P78">
        <f t="shared" si="29"/>
        <v>23.269051807548042</v>
      </c>
      <c r="Q78">
        <f t="shared" si="36"/>
        <v>713.94490457628376</v>
      </c>
      <c r="R78">
        <f t="shared" si="37"/>
        <v>343.49750448371913</v>
      </c>
      <c r="S78">
        <f t="shared" si="35"/>
        <v>1.4936739066191616</v>
      </c>
      <c r="T78">
        <f t="shared" si="30"/>
        <v>0</v>
      </c>
    </row>
    <row r="79" spans="5:20">
      <c r="E79">
        <v>76</v>
      </c>
      <c r="F79">
        <f t="shared" si="31"/>
        <v>32.771177124563849</v>
      </c>
      <c r="G79">
        <f t="shared" si="32"/>
        <v>660.42771902082825</v>
      </c>
      <c r="H79">
        <f t="shared" si="33"/>
        <v>18.615241446038436</v>
      </c>
      <c r="I79" s="2">
        <f t="shared" si="15"/>
        <v>1</v>
      </c>
      <c r="J79" s="1">
        <f t="shared" si="38"/>
        <v>10</v>
      </c>
      <c r="K79" s="2">
        <f t="shared" si="25"/>
        <v>0.38630046249034289</v>
      </c>
      <c r="L79">
        <f t="shared" si="34"/>
        <v>3.8630046249034287</v>
      </c>
      <c r="M79">
        <f t="shared" si="26"/>
        <v>5.7559911439433709</v>
      </c>
      <c r="N79">
        <f t="shared" si="27"/>
        <v>26.978204212298841</v>
      </c>
      <c r="O79">
        <f t="shared" si="28"/>
        <v>659.5236428869257</v>
      </c>
      <c r="P79">
        <f t="shared" si="29"/>
        <v>23.188247871483895</v>
      </c>
      <c r="Q79">
        <f t="shared" si="36"/>
        <v>711.81413759143061</v>
      </c>
      <c r="R79">
        <f t="shared" si="37"/>
        <v>347.36384688468189</v>
      </c>
      <c r="S79">
        <f t="shared" si="35"/>
        <v>1.4900295761585491</v>
      </c>
      <c r="T79">
        <f t="shared" si="30"/>
        <v>0</v>
      </c>
    </row>
    <row r="80" spans="5:20">
      <c r="E80">
        <v>77</v>
      </c>
      <c r="F80">
        <f t="shared" si="31"/>
        <v>32.689118514890943</v>
      </c>
      <c r="G80">
        <f t="shared" si="32"/>
        <v>658.45037815863043</v>
      </c>
      <c r="H80">
        <f t="shared" si="33"/>
        <v>18.550598297187118</v>
      </c>
      <c r="I80" s="2">
        <f t="shared" si="15"/>
        <v>1</v>
      </c>
      <c r="J80" s="1">
        <f t="shared" si="38"/>
        <v>10</v>
      </c>
      <c r="K80" s="2">
        <f t="shared" si="25"/>
        <v>0.38596979983324464</v>
      </c>
      <c r="L80">
        <f t="shared" si="34"/>
        <v>3.8596979983324466</v>
      </c>
      <c r="M80">
        <f t="shared" si="26"/>
        <v>5.7371225745531724</v>
      </c>
      <c r="N80">
        <f t="shared" si="27"/>
        <v>26.915100674453377</v>
      </c>
      <c r="O80">
        <f t="shared" si="28"/>
        <v>657.54900885642292</v>
      </c>
      <c r="P80">
        <f t="shared" si="29"/>
        <v>23.108619022482369</v>
      </c>
      <c r="Q80">
        <f t="shared" si="36"/>
        <v>709.69009497070851</v>
      </c>
      <c r="R80">
        <f t="shared" si="37"/>
        <v>351.22685150958534</v>
      </c>
      <c r="S80">
        <f t="shared" si="35"/>
        <v>1.4864174805987029</v>
      </c>
      <c r="T80">
        <f t="shared" si="30"/>
        <v>0</v>
      </c>
    </row>
    <row r="81" spans="5:20">
      <c r="E81">
        <v>78</v>
      </c>
      <c r="F81">
        <f t="shared" si="31"/>
        <v>32.60775083886459</v>
      </c>
      <c r="G81">
        <f t="shared" si="32"/>
        <v>656.47808249650825</v>
      </c>
      <c r="H81">
        <f t="shared" si="33"/>
        <v>18.486895217985897</v>
      </c>
      <c r="I81" s="2">
        <f t="shared" si="15"/>
        <v>1</v>
      </c>
      <c r="J81" s="1">
        <f t="shared" si="38"/>
        <v>10</v>
      </c>
      <c r="K81" s="2">
        <f t="shared" si="25"/>
        <v>0.38564202521227436</v>
      </c>
      <c r="L81">
        <f t="shared" si="34"/>
        <v>3.8564202521227435</v>
      </c>
      <c r="M81">
        <f t="shared" si="26"/>
        <v>5.7184356372445624</v>
      </c>
      <c r="N81">
        <f t="shared" si="27"/>
        <v>26.852505740977147</v>
      </c>
      <c r="O81">
        <f t="shared" si="28"/>
        <v>655.57941311949435</v>
      </c>
      <c r="P81">
        <f t="shared" si="29"/>
        <v>23.030074062998608</v>
      </c>
      <c r="Q81">
        <f t="shared" si="36"/>
        <v>707.57272855335873</v>
      </c>
      <c r="R81">
        <f t="shared" si="37"/>
        <v>355.08654950791777</v>
      </c>
      <c r="S81">
        <f t="shared" si="35"/>
        <v>1.4828351848056196</v>
      </c>
      <c r="T81">
        <f t="shared" si="30"/>
        <v>0</v>
      </c>
    </row>
    <row r="82" spans="5:20">
      <c r="E82">
        <v>79</v>
      </c>
      <c r="F82">
        <f t="shared" si="31"/>
        <v>32.527023582937439</v>
      </c>
      <c r="G82">
        <f t="shared" si="32"/>
        <v>654.51091009013385</v>
      </c>
      <c r="H82">
        <f t="shared" si="33"/>
        <v>18.424059250398887</v>
      </c>
      <c r="I82" s="2">
        <f t="shared" si="15"/>
        <v>1</v>
      </c>
      <c r="J82" s="1">
        <f t="shared" si="38"/>
        <v>10</v>
      </c>
      <c r="K82" s="2">
        <f t="shared" si="25"/>
        <v>0.38531693286569152</v>
      </c>
      <c r="L82">
        <f t="shared" si="34"/>
        <v>3.8531693286569153</v>
      </c>
      <c r="M82">
        <f t="shared" si="26"/>
        <v>5.6999181738491886</v>
      </c>
      <c r="N82">
        <f t="shared" si="27"/>
        <v>26.790381108996787</v>
      </c>
      <c r="O82">
        <f t="shared" si="28"/>
        <v>653.61493362495969</v>
      </c>
      <c r="P82">
        <f t="shared" si="29"/>
        <v>22.952530421651037</v>
      </c>
      <c r="Q82">
        <f t="shared" si="36"/>
        <v>705.46199292347012</v>
      </c>
      <c r="R82">
        <f t="shared" si="37"/>
        <v>358.94296976004051</v>
      </c>
      <c r="S82">
        <f t="shared" si="35"/>
        <v>1.4792804799564798</v>
      </c>
      <c r="T82">
        <f t="shared" si="30"/>
        <v>0</v>
      </c>
    </row>
    <row r="83" spans="5:20">
      <c r="E83">
        <v>80</v>
      </c>
      <c r="F83">
        <f t="shared" si="31"/>
        <v>32.446890929032925</v>
      </c>
      <c r="G83">
        <f t="shared" si="32"/>
        <v>652.54892988925371</v>
      </c>
      <c r="H83">
        <f t="shared" si="33"/>
        <v>18.362024337320829</v>
      </c>
      <c r="I83" s="2">
        <f t="shared" si="15"/>
        <v>1</v>
      </c>
      <c r="J83" s="1">
        <f t="shared" si="38"/>
        <v>10</v>
      </c>
      <c r="K83" s="2">
        <f t="shared" si="25"/>
        <v>0.38499433619474904</v>
      </c>
      <c r="L83">
        <f t="shared" si="34"/>
        <v>3.8499433619474903</v>
      </c>
      <c r="M83">
        <f t="shared" si="26"/>
        <v>5.681559161595648</v>
      </c>
      <c r="N83">
        <f t="shared" si="27"/>
        <v>26.728692030839305</v>
      </c>
      <c r="O83">
        <f t="shared" si="28"/>
        <v>651.65563922817853</v>
      </c>
      <c r="P83">
        <f t="shared" si="29"/>
        <v>22.875913325615993</v>
      </c>
      <c r="Q83">
        <f t="shared" si="36"/>
        <v>703.35784515560749</v>
      </c>
      <c r="R83">
        <f t="shared" si="37"/>
        <v>362.79613908869743</v>
      </c>
      <c r="S83">
        <f t="shared" si="35"/>
        <v>1.4757513624100789</v>
      </c>
      <c r="T83">
        <f t="shared" si="30"/>
        <v>0</v>
      </c>
    </row>
    <row r="84" spans="5:20">
      <c r="E84">
        <v>81</v>
      </c>
      <c r="F84">
        <f t="shared" si="31"/>
        <v>32.367311315082652</v>
      </c>
      <c r="G84">
        <f t="shared" si="32"/>
        <v>650.5922026090584</v>
      </c>
      <c r="H84">
        <f t="shared" si="33"/>
        <v>18.300730660492796</v>
      </c>
      <c r="I84" s="2">
        <f t="shared" si="15"/>
        <v>1</v>
      </c>
      <c r="J84" s="1">
        <f t="shared" si="38"/>
        <v>10</v>
      </c>
      <c r="K84" s="2">
        <f t="shared" si="25"/>
        <v>0.38467406596288833</v>
      </c>
      <c r="L84">
        <f t="shared" si="34"/>
        <v>3.8467406596288836</v>
      </c>
      <c r="M84">
        <f t="shared" si="26"/>
        <v>5.6633486051432929</v>
      </c>
      <c r="N84">
        <f t="shared" si="27"/>
        <v>26.667406982989451</v>
      </c>
      <c r="O84">
        <f t="shared" si="28"/>
        <v>649.70159056122679</v>
      </c>
      <c r="P84">
        <f t="shared" si="29"/>
        <v>22.800155053195052</v>
      </c>
      <c r="Q84">
        <f t="shared" si="36"/>
        <v>701.26024458463394</v>
      </c>
      <c r="R84">
        <f t="shared" si="37"/>
        <v>366.64608245064494</v>
      </c>
      <c r="S84">
        <f t="shared" si="35"/>
        <v>1.4722460145492802</v>
      </c>
      <c r="T84">
        <f t="shared" si="30"/>
        <v>0</v>
      </c>
    </row>
    <row r="85" spans="5:20">
      <c r="E85">
        <v>82</v>
      </c>
      <c r="F85">
        <f t="shared" si="31"/>
        <v>32.288247036729466</v>
      </c>
      <c r="G85">
        <f t="shared" si="32"/>
        <v>648.64078151812578</v>
      </c>
      <c r="H85">
        <f t="shared" si="33"/>
        <v>18.240124042556044</v>
      </c>
      <c r="I85" s="2">
        <f t="shared" si="15"/>
        <v>1</v>
      </c>
      <c r="J85" s="1">
        <f t="shared" si="38"/>
        <v>10</v>
      </c>
      <c r="K85" s="2">
        <f t="shared" si="25"/>
        <v>0.3843559686644899</v>
      </c>
      <c r="L85">
        <f t="shared" si="34"/>
        <v>3.8435596866448991</v>
      </c>
      <c r="M85">
        <f t="shared" si="26"/>
        <v>5.6452774389419735</v>
      </c>
      <c r="N85">
        <f t="shared" si="27"/>
        <v>26.606497365844589</v>
      </c>
      <c r="O85">
        <f t="shared" si="28"/>
        <v>647.75284081976167</v>
      </c>
      <c r="P85">
        <f t="shared" si="29"/>
        <v>22.725194258682141</v>
      </c>
      <c r="Q85">
        <f t="shared" si="36"/>
        <v>699.16915259741131</v>
      </c>
      <c r="R85">
        <f t="shared" si="37"/>
        <v>370.49282311027383</v>
      </c>
      <c r="S85">
        <f t="shared" si="35"/>
        <v>1.4687627874122648</v>
      </c>
      <c r="T85">
        <f t="shared" si="30"/>
        <v>0</v>
      </c>
    </row>
    <row r="86" spans="5:20">
      <c r="E86">
        <v>83</v>
      </c>
      <c r="F86">
        <f t="shared" si="31"/>
        <v>32.209663886348388</v>
      </c>
      <c r="G86">
        <f t="shared" si="32"/>
        <v>646.69471315099429</v>
      </c>
      <c r="H86">
        <f t="shared" si="33"/>
        <v>18.180155406945712</v>
      </c>
      <c r="I86" s="2">
        <f t="shared" si="15"/>
        <v>1</v>
      </c>
      <c r="J86" s="1">
        <f t="shared" si="38"/>
        <v>10</v>
      </c>
      <c r="K86" s="2">
        <f t="shared" si="25"/>
        <v>0.38403990504721375</v>
      </c>
      <c r="L86">
        <f t="shared" si="34"/>
        <v>3.8403990504721373</v>
      </c>
      <c r="M86">
        <f t="shared" si="26"/>
        <v>5.6273374389238269</v>
      </c>
      <c r="N86">
        <f t="shared" si="27"/>
        <v>26.545937231417163</v>
      </c>
      <c r="O86">
        <f t="shared" si="28"/>
        <v>645.80943647461925</v>
      </c>
      <c r="P86">
        <f t="shared" si="29"/>
        <v>22.650975362446765</v>
      </c>
      <c r="Q86">
        <f t="shared" si="36"/>
        <v>697.08453244428836</v>
      </c>
      <c r="R86">
        <f t="shared" si="37"/>
        <v>374.33638279691871</v>
      </c>
      <c r="S86">
        <f t="shared" si="35"/>
        <v>1.4653001849461462</v>
      </c>
      <c r="T86">
        <f t="shared" si="30"/>
        <v>0</v>
      </c>
    </row>
    <row r="87" spans="5:20">
      <c r="E87">
        <v>84</v>
      </c>
      <c r="F87">
        <f t="shared" si="31"/>
        <v>32.131530825894679</v>
      </c>
      <c r="G87">
        <f t="shared" si="32"/>
        <v>644.75403795263105</v>
      </c>
      <c r="H87">
        <f t="shared" si="33"/>
        <v>18.120780289957413</v>
      </c>
      <c r="I87" s="2">
        <f t="shared" si="15"/>
        <v>1</v>
      </c>
      <c r="J87" s="1">
        <f t="shared" si="38"/>
        <v>10</v>
      </c>
      <c r="K87" s="2">
        <f t="shared" si="25"/>
        <v>0.38372574877346544</v>
      </c>
      <c r="L87">
        <f t="shared" si="34"/>
        <v>3.8372574877346546</v>
      </c>
      <c r="M87">
        <f t="shared" si="26"/>
        <v>5.6095211426297107</v>
      </c>
      <c r="N87">
        <f t="shared" si="27"/>
        <v>26.485703036394785</v>
      </c>
      <c r="O87">
        <f t="shared" si="28"/>
        <v>643.87141791540057</v>
      </c>
      <c r="P87">
        <f t="shared" si="29"/>
        <v>22.577447999857146</v>
      </c>
      <c r="Q87">
        <f t="shared" si="36"/>
        <v>695.00634906848313</v>
      </c>
      <c r="R87">
        <f t="shared" si="37"/>
        <v>378.17678184739083</v>
      </c>
      <c r="S87">
        <f t="shared" si="35"/>
        <v>1.4618568497318436</v>
      </c>
      <c r="T87">
        <f t="shared" si="30"/>
        <v>0</v>
      </c>
    </row>
    <row r="88" spans="5:20">
      <c r="E88">
        <v>85</v>
      </c>
      <c r="F88">
        <f t="shared" si="31"/>
        <v>32.053819690412325</v>
      </c>
      <c r="G88">
        <f t="shared" si="32"/>
        <v>642.8187908613545</v>
      </c>
      <c r="H88">
        <f t="shared" si="33"/>
        <v>18.061958399885718</v>
      </c>
      <c r="I88" s="2">
        <f t="shared" si="15"/>
        <v>1</v>
      </c>
      <c r="J88" s="1">
        <f t="shared" si="38"/>
        <v>10</v>
      </c>
      <c r="K88" s="2">
        <f t="shared" si="25"/>
        <v>0.38341338520787899</v>
      </c>
      <c r="L88">
        <f t="shared" si="34"/>
        <v>3.8341338520787898</v>
      </c>
      <c r="M88">
        <f t="shared" si="26"/>
        <v>5.5918217769599048</v>
      </c>
      <c r="N88">
        <f t="shared" si="27"/>
        <v>26.425773418205008</v>
      </c>
      <c r="O88">
        <f t="shared" si="28"/>
        <v>641.93882003259603</v>
      </c>
      <c r="P88">
        <f t="shared" si="29"/>
        <v>22.504566523301907</v>
      </c>
      <c r="Q88">
        <f t="shared" si="36"/>
        <v>692.93456895165252</v>
      </c>
      <c r="R88">
        <f t="shared" si="37"/>
        <v>382.01403933512546</v>
      </c>
      <c r="S88">
        <f t="shared" si="35"/>
        <v>1.4584315500430773</v>
      </c>
      <c r="T88">
        <f t="shared" si="30"/>
        <v>0</v>
      </c>
    </row>
    <row r="89" spans="5:20">
      <c r="E89">
        <v>86</v>
      </c>
      <c r="F89">
        <f t="shared" si="31"/>
        <v>31.976504919331301</v>
      </c>
      <c r="G89">
        <f t="shared" si="32"/>
        <v>640.88900183613009</v>
      </c>
      <c r="H89">
        <f t="shared" si="33"/>
        <v>18.003653218641528</v>
      </c>
      <c r="I89" s="2">
        <f t="shared" si="15"/>
        <v>1</v>
      </c>
      <c r="J89" s="1">
        <f t="shared" si="38"/>
        <v>10</v>
      </c>
      <c r="K89" s="2">
        <f t="shared" si="25"/>
        <v>0.38310271031894277</v>
      </c>
      <c r="L89">
        <f t="shared" si="34"/>
        <v>3.8310271031894279</v>
      </c>
      <c r="M89">
        <f t="shared" si="26"/>
        <v>5.5742331928170197</v>
      </c>
      <c r="N89">
        <f t="shared" si="27"/>
        <v>26.366128991948052</v>
      </c>
      <c r="O89">
        <f t="shared" si="28"/>
        <v>640.01167274415968</v>
      </c>
      <c r="P89">
        <f t="shared" si="29"/>
        <v>22.43228955213868</v>
      </c>
      <c r="Q89">
        <f t="shared" si="36"/>
        <v>690.8691599741029</v>
      </c>
      <c r="R89">
        <f t="shared" si="37"/>
        <v>385.84817318720422</v>
      </c>
      <c r="S89">
        <f t="shared" si="35"/>
        <v>1.4550231681149759</v>
      </c>
      <c r="T89">
        <f t="shared" si="30"/>
        <v>0</v>
      </c>
    </row>
    <row r="90" spans="5:20">
      <c r="E90">
        <v>87</v>
      </c>
      <c r="F90">
        <f t="shared" si="31"/>
        <v>31.899563312949525</v>
      </c>
      <c r="G90">
        <f t="shared" si="32"/>
        <v>638.96469633358595</v>
      </c>
      <c r="H90">
        <f t="shared" si="33"/>
        <v>17.945831641710946</v>
      </c>
      <c r="I90" s="2">
        <f t="shared" si="15"/>
        <v>1</v>
      </c>
      <c r="J90" s="1">
        <f t="shared" si="38"/>
        <v>10</v>
      </c>
      <c r="K90" s="2">
        <f t="shared" si="25"/>
        <v>0.38279362968400782</v>
      </c>
      <c r="L90">
        <f t="shared" si="34"/>
        <v>3.8279362968400781</v>
      </c>
      <c r="M90">
        <f t="shared" si="26"/>
        <v>5.556749805980024</v>
      </c>
      <c r="N90">
        <f t="shared" si="27"/>
        <v>26.306752166257141</v>
      </c>
      <c r="O90">
        <f t="shared" si="28"/>
        <v>638.09000147187135</v>
      </c>
      <c r="P90">
        <f t="shared" si="29"/>
        <v>22.360579565909866</v>
      </c>
      <c r="Q90">
        <f t="shared" si="36"/>
        <v>688.81009128824644</v>
      </c>
      <c r="R90">
        <f t="shared" si="37"/>
        <v>389.67920029039368</v>
      </c>
      <c r="S90">
        <f t="shared" si="35"/>
        <v>1.4516306895094007</v>
      </c>
      <c r="T90">
        <f t="shared" si="30"/>
        <v>0</v>
      </c>
    </row>
    <row r="91" spans="5:20">
      <c r="E91">
        <v>88</v>
      </c>
      <c r="F91">
        <f t="shared" si="31"/>
        <v>31.822973811738461</v>
      </c>
      <c r="G91">
        <f t="shared" si="32"/>
        <v>637.04589573957207</v>
      </c>
      <c r="H91">
        <f t="shared" si="33"/>
        <v>17.888463652727893</v>
      </c>
      <c r="I91" s="2">
        <f t="shared" si="15"/>
        <v>1</v>
      </c>
      <c r="J91" s="1">
        <f t="shared" si="38"/>
        <v>10</v>
      </c>
      <c r="K91" s="2">
        <f t="shared" si="25"/>
        <v>0.38248605758793575</v>
      </c>
      <c r="L91">
        <f t="shared" si="34"/>
        <v>3.8248605758793577</v>
      </c>
      <c r="M91">
        <f t="shared" si="26"/>
        <v>5.5393665436119637</v>
      </c>
      <c r="N91">
        <f t="shared" si="27"/>
        <v>26.247626976325282</v>
      </c>
      <c r="O91">
        <f t="shared" si="28"/>
        <v>636.1738275723053</v>
      </c>
      <c r="P91">
        <f t="shared" si="29"/>
        <v>22.289402536625435</v>
      </c>
      <c r="Q91">
        <f t="shared" si="36"/>
        <v>686.75733320403845</v>
      </c>
      <c r="R91">
        <f t="shared" si="37"/>
        <v>393.50713658723373</v>
      </c>
      <c r="S91">
        <f t="shared" si="35"/>
        <v>1.4482531934744918</v>
      </c>
      <c r="T91">
        <f t="shared" si="30"/>
        <v>0</v>
      </c>
    </row>
    <row r="92" spans="5:20">
      <c r="E92">
        <v>89</v>
      </c>
      <c r="F92">
        <f t="shared" si="31"/>
        <v>31.746717296332029</v>
      </c>
      <c r="G92">
        <f t="shared" si="32"/>
        <v>635.13261775962371</v>
      </c>
      <c r="H92">
        <f t="shared" si="33"/>
        <v>17.831522029300348</v>
      </c>
      <c r="I92" s="2">
        <f t="shared" si="15"/>
        <v>1</v>
      </c>
      <c r="J92" s="1">
        <f t="shared" si="38"/>
        <v>10</v>
      </c>
      <c r="K92" s="2">
        <f t="shared" si="25"/>
        <v>0.38217991620655656</v>
      </c>
      <c r="L92">
        <f t="shared" si="34"/>
        <v>3.8217991620655658</v>
      </c>
      <c r="M92">
        <f t="shared" si="26"/>
        <v>5.5220787958617468</v>
      </c>
      <c r="N92">
        <f t="shared" si="27"/>
        <v>26.188738932499927</v>
      </c>
      <c r="O92">
        <f t="shared" si="28"/>
        <v>634.26316872675932</v>
      </c>
      <c r="P92">
        <f t="shared" si="29"/>
        <v>22.218727596326353</v>
      </c>
      <c r="Q92">
        <f t="shared" si="36"/>
        <v>684.71085708525607</v>
      </c>
      <c r="R92">
        <f t="shared" si="37"/>
        <v>397.3319971631131</v>
      </c>
      <c r="S92">
        <f t="shared" si="35"/>
        <v>1.4448898442055316</v>
      </c>
      <c r="T92">
        <f t="shared" si="30"/>
        <v>0</v>
      </c>
    </row>
    <row r="93" spans="5:20">
      <c r="E93">
        <v>90</v>
      </c>
      <c r="F93">
        <f t="shared" si="31"/>
        <v>31.670776406258643</v>
      </c>
      <c r="G93">
        <f t="shared" si="32"/>
        <v>633.22487677226593</v>
      </c>
      <c r="H93">
        <f t="shared" si="33"/>
        <v>17.774982077061082</v>
      </c>
      <c r="I93" s="2">
        <f t="shared" si="15"/>
        <v>1</v>
      </c>
      <c r="J93" s="1">
        <f t="shared" si="38"/>
        <v>10</v>
      </c>
      <c r="K93" s="2">
        <f t="shared" si="25"/>
        <v>0.38187513486694152</v>
      </c>
      <c r="L93">
        <f t="shared" si="34"/>
        <v>3.8187513486694153</v>
      </c>
      <c r="M93">
        <f t="shared" si="26"/>
        <v>5.5048823720723208</v>
      </c>
      <c r="N93">
        <f t="shared" si="27"/>
        <v>26.130074882995029</v>
      </c>
      <c r="O93">
        <f t="shared" si="28"/>
        <v>632.35803929407541</v>
      </c>
      <c r="P93">
        <f t="shared" si="29"/>
        <v>22.148526736513844</v>
      </c>
      <c r="Q93">
        <f t="shared" si="36"/>
        <v>682.67063525558558</v>
      </c>
      <c r="R93">
        <f t="shared" si="37"/>
        <v>401.15379632517869</v>
      </c>
      <c r="S93">
        <f t="shared" si="35"/>
        <v>1.4415398829228334</v>
      </c>
      <c r="T93">
        <f t="shared" si="30"/>
        <v>0</v>
      </c>
    </row>
    <row r="94" spans="5:20">
      <c r="E94">
        <v>91</v>
      </c>
      <c r="F94">
        <f t="shared" si="31"/>
        <v>31.595135375657826</v>
      </c>
      <c r="G94">
        <f t="shared" si="32"/>
        <v>631.32268414871533</v>
      </c>
      <c r="H94">
        <f t="shared" si="33"/>
        <v>17.718821389211076</v>
      </c>
      <c r="I94" s="2">
        <f t="shared" si="15"/>
        <v>1</v>
      </c>
      <c r="J94" s="1">
        <f t="shared" si="38"/>
        <v>10</v>
      </c>
      <c r="K94" s="2">
        <f t="shared" si="25"/>
        <v>0.38157164937725041</v>
      </c>
      <c r="L94">
        <f t="shared" si="34"/>
        <v>3.8157164937725039</v>
      </c>
      <c r="M94">
        <f t="shared" si="26"/>
        <v>5.4877734611545588</v>
      </c>
      <c r="N94">
        <f t="shared" si="27"/>
        <v>26.07162288940442</v>
      </c>
      <c r="O94">
        <f t="shared" si="28"/>
        <v>630.45845062990372</v>
      </c>
      <c r="P94">
        <f t="shared" si="29"/>
        <v>22.078774536364492</v>
      </c>
      <c r="Q94">
        <f t="shared" si="36"/>
        <v>680.63664091358419</v>
      </c>
      <c r="R94">
        <f t="shared" si="37"/>
        <v>404.97254767384811</v>
      </c>
      <c r="S94">
        <f t="shared" si="35"/>
        <v>1.4382026206902321</v>
      </c>
      <c r="T94">
        <f t="shared" si="30"/>
        <v>0</v>
      </c>
    </row>
    <row r="95" spans="5:20">
      <c r="E95">
        <v>92</v>
      </c>
      <c r="F95">
        <f t="shared" si="31"/>
        <v>31.519779884387702</v>
      </c>
      <c r="G95">
        <f t="shared" si="32"/>
        <v>629.42604854219337</v>
      </c>
      <c r="H95">
        <f t="shared" si="33"/>
        <v>17.663019629091593</v>
      </c>
      <c r="I95" s="2">
        <f t="shared" si="15"/>
        <v>1</v>
      </c>
      <c r="J95" s="1">
        <f t="shared" si="38"/>
        <v>10</v>
      </c>
      <c r="K95" s="2">
        <f t="shared" si="25"/>
        <v>0.38126940141959192</v>
      </c>
      <c r="L95">
        <f t="shared" si="34"/>
        <v>3.8126940141959191</v>
      </c>
      <c r="M95">
        <f t="shared" si="26"/>
        <v>5.4707485957285709</v>
      </c>
      <c r="N95">
        <f t="shared" si="27"/>
        <v>26.013372113822747</v>
      </c>
      <c r="O95">
        <f t="shared" si="28"/>
        <v>628.56441137562012</v>
      </c>
      <c r="P95">
        <f t="shared" si="29"/>
        <v>22.009447916952283</v>
      </c>
      <c r="Q95">
        <f t="shared" si="36"/>
        <v>678.60884805567275</v>
      </c>
      <c r="R95">
        <f t="shared" si="37"/>
        <v>408.78826416762064</v>
      </c>
      <c r="S95">
        <f t="shared" si="35"/>
        <v>1.4348774319048858</v>
      </c>
      <c r="T95">
        <f t="shared" si="30"/>
        <v>0</v>
      </c>
    </row>
    <row r="96" spans="5:20">
      <c r="E96">
        <v>93</v>
      </c>
      <c r="F96">
        <f t="shared" si="31"/>
        <v>31.444696923078993</v>
      </c>
      <c r="G96">
        <f t="shared" si="32"/>
        <v>627.53497614975436</v>
      </c>
      <c r="H96">
        <f t="shared" si="33"/>
        <v>17.607558333561826</v>
      </c>
      <c r="I96" s="2">
        <f t="shared" si="15"/>
        <v>1</v>
      </c>
      <c r="J96" s="1">
        <f t="shared" si="38"/>
        <v>10</v>
      </c>
      <c r="K96" s="2">
        <f t="shared" si="25"/>
        <v>0.38096833799996055</v>
      </c>
      <c r="L96">
        <f t="shared" si="34"/>
        <v>3.8096833799996057</v>
      </c>
      <c r="M96">
        <f t="shared" si="26"/>
        <v>5.4538046196724865</v>
      </c>
      <c r="N96">
        <f t="shared" si="27"/>
        <v>25.955312716490958</v>
      </c>
      <c r="O96">
        <f t="shared" si="28"/>
        <v>626.6759277197956</v>
      </c>
      <c r="P96">
        <f t="shared" si="29"/>
        <v>21.940525918969968</v>
      </c>
      <c r="Q96">
        <f t="shared" si="36"/>
        <v>676.58723140639518</v>
      </c>
      <c r="R96">
        <f t="shared" si="37"/>
        <v>412.60095818181657</v>
      </c>
      <c r="S96">
        <f t="shared" si="35"/>
        <v>1.4315637483955559</v>
      </c>
      <c r="T96">
        <f t="shared" si="30"/>
        <v>0</v>
      </c>
    </row>
    <row r="97" spans="5:20">
      <c r="E97">
        <v>94</v>
      </c>
      <c r="F97">
        <f t="shared" si="31"/>
        <v>31.36987467082664</v>
      </c>
      <c r="G97">
        <f t="shared" si="32"/>
        <v>625.64947094925401</v>
      </c>
      <c r="H97">
        <f t="shared" si="33"/>
        <v>17.552420735175975</v>
      </c>
      <c r="I97" s="2">
        <f t="shared" si="15"/>
        <v>1</v>
      </c>
      <c r="J97" s="1">
        <f t="shared" si="38"/>
        <v>10</v>
      </c>
      <c r="K97" s="2">
        <f t="shared" si="25"/>
        <v>0.38066841094986753</v>
      </c>
      <c r="L97">
        <f t="shared" si="34"/>
        <v>3.8066841094986752</v>
      </c>
      <c r="M97">
        <f t="shared" si="26"/>
        <v>5.4369386587533128</v>
      </c>
      <c r="N97">
        <f t="shared" si="27"/>
        <v>25.897435762984301</v>
      </c>
      <c r="O97">
        <f t="shared" si="28"/>
        <v>624.7930036348406</v>
      </c>
      <c r="P97">
        <f t="shared" si="29"/>
        <v>21.871989501686418</v>
      </c>
      <c r="Q97">
        <f t="shared" si="36"/>
        <v>674.57176635525661</v>
      </c>
      <c r="R97">
        <f t="shared" si="37"/>
        <v>416.41064156181619</v>
      </c>
      <c r="S97">
        <f t="shared" si="35"/>
        <v>1.428261054072421</v>
      </c>
      <c r="T97">
        <f t="shared" si="30"/>
        <v>0</v>
      </c>
    </row>
    <row r="98" spans="5:20">
      <c r="E98">
        <v>95</v>
      </c>
      <c r="F98">
        <f t="shared" si="31"/>
        <v>31.29530238433302</v>
      </c>
      <c r="G98">
        <f t="shared" si="32"/>
        <v>623.76953491382915</v>
      </c>
      <c r="H98">
        <f t="shared" si="33"/>
        <v>17.497591601349136</v>
      </c>
      <c r="I98" s="2">
        <f t="shared" si="15"/>
        <v>1</v>
      </c>
      <c r="J98" s="1">
        <f t="shared" si="38"/>
        <v>10</v>
      </c>
      <c r="K98" s="2">
        <f t="shared" si="25"/>
        <v>0.3803695764747963</v>
      </c>
      <c r="L98">
        <f t="shared" si="34"/>
        <v>3.803695764747963</v>
      </c>
      <c r="M98">
        <f t="shared" si="26"/>
        <v>5.4201480940457341</v>
      </c>
      <c r="N98">
        <f t="shared" si="27"/>
        <v>25.839733140052136</v>
      </c>
      <c r="O98">
        <f t="shared" si="28"/>
        <v>622.91564109119076</v>
      </c>
      <c r="P98">
        <f t="shared" si="29"/>
        <v>21.803821361096837</v>
      </c>
      <c r="Q98">
        <f t="shared" si="36"/>
        <v>672.56242889951125</v>
      </c>
      <c r="R98">
        <f t="shared" si="37"/>
        <v>420.21732567131488</v>
      </c>
      <c r="S98">
        <f t="shared" si="35"/>
        <v>1.4249688800767899</v>
      </c>
      <c r="T98">
        <f t="shared" si="30"/>
        <v>0</v>
      </c>
    </row>
    <row r="99" spans="5:20">
      <c r="E99">
        <v>96</v>
      </c>
      <c r="F99">
        <f t="shared" si="31"/>
        <v>31.220970297428192</v>
      </c>
      <c r="G99">
        <f t="shared" si="32"/>
        <v>621.89516820603399</v>
      </c>
      <c r="H99">
        <f t="shared" si="33"/>
        <v>17.44305708887747</v>
      </c>
      <c r="I99" s="2">
        <f t="shared" ref="I99:I153" si="39">I69</f>
        <v>1</v>
      </c>
      <c r="J99" s="1">
        <f t="shared" si="38"/>
        <v>10</v>
      </c>
      <c r="K99" s="2">
        <f t="shared" si="25"/>
        <v>0.38007179474506958</v>
      </c>
      <c r="L99">
        <f t="shared" si="34"/>
        <v>3.8007179474506958</v>
      </c>
      <c r="M99">
        <f t="shared" si="26"/>
        <v>5.4034305378729313</v>
      </c>
      <c r="N99">
        <f t="shared" si="27"/>
        <v>25.782197479301942</v>
      </c>
      <c r="O99">
        <f t="shared" si="28"/>
        <v>621.04384025117781</v>
      </c>
      <c r="P99">
        <f t="shared" si="29"/>
        <v>21.736005765421083</v>
      </c>
      <c r="Q99">
        <f t="shared" si="36"/>
        <v>670.55919559233962</v>
      </c>
      <c r="R99">
        <f t="shared" si="37"/>
        <v>424.02102143606282</v>
      </c>
      <c r="S99">
        <f t="shared" si="35"/>
        <v>1.4216868003839231</v>
      </c>
      <c r="T99">
        <f t="shared" si="30"/>
        <v>0</v>
      </c>
    </row>
    <row r="100" spans="5:20">
      <c r="E100">
        <v>97</v>
      </c>
      <c r="F100">
        <f t="shared" si="31"/>
        <v>31.146869529993225</v>
      </c>
      <c r="G100">
        <f t="shared" si="32"/>
        <v>620.02636935357066</v>
      </c>
      <c r="H100">
        <f t="shared" si="33"/>
        <v>17.388804612336866</v>
      </c>
      <c r="I100" s="2">
        <f t="shared" si="39"/>
        <v>1</v>
      </c>
      <c r="J100" s="1">
        <f t="shared" si="38"/>
        <v>10</v>
      </c>
      <c r="K100" s="2">
        <f t="shared" ref="K100:K131" si="40">1/(1+EXP(-1.7*(q*F100-cpuehalf)/sdcpue))</f>
        <v>0.37977502952513253</v>
      </c>
      <c r="L100">
        <f t="shared" si="34"/>
        <v>3.7977502952513253</v>
      </c>
      <c r="M100">
        <f t="shared" ref="M100:M131" si="41">F100*(1-EXP(-q*L100))</f>
        <v>5.386783812028983</v>
      </c>
      <c r="N100">
        <f t="shared" ref="N100:N131" si="42">Surv*(F100-M100)</f>
        <v>25.724822087995133</v>
      </c>
      <c r="O100">
        <f t="shared" ref="O100:O131" si="43">G100*Surv</f>
        <v>619.17759964451932</v>
      </c>
      <c r="P100">
        <f t="shared" ref="P100:P131" si="44">(H100+M100*RelSurv)*Surv</f>
        <v>21.668528406284246</v>
      </c>
      <c r="Q100">
        <f t="shared" si="36"/>
        <v>668.56204349590075</v>
      </c>
      <c r="R100">
        <f t="shared" si="37"/>
        <v>427.82173938351355</v>
      </c>
      <c r="S100">
        <f t="shared" si="35"/>
        <v>1.4184144278165343</v>
      </c>
      <c r="T100">
        <f t="shared" ref="T100:T131" si="45">L100*MAX(0,S100-cpuebase)</f>
        <v>0</v>
      </c>
    </row>
    <row r="101" spans="5:20">
      <c r="E101">
        <v>98</v>
      </c>
      <c r="F101">
        <f t="shared" ref="F101:F132" si="46">N100-vtwo*N100+vone*O100+Recov*P100*PvulRecov</f>
        <v>31.072992005404526</v>
      </c>
      <c r="G101">
        <f t="shared" ref="G101:G132" si="47">O100-vone*O100+vtwo*N100+P100*Recov*(1-PvulRecov)</f>
        <v>618.16313540836677</v>
      </c>
      <c r="H101">
        <f t="shared" ref="H101:H132" si="48">P100*(1-Recov)</f>
        <v>17.334822725027397</v>
      </c>
      <c r="I101" s="2">
        <f t="shared" si="39"/>
        <v>1</v>
      </c>
      <c r="J101" s="1">
        <f t="shared" si="38"/>
        <v>10</v>
      </c>
      <c r="K101" s="2">
        <f t="shared" si="40"/>
        <v>0.37947924783763487</v>
      </c>
      <c r="L101">
        <f t="shared" si="34"/>
        <v>3.7947924783763485</v>
      </c>
      <c r="M101">
        <f t="shared" si="41"/>
        <v>5.3702059280655075</v>
      </c>
      <c r="N101">
        <f t="shared" si="42"/>
        <v>25.667600886290746</v>
      </c>
      <c r="O101">
        <f t="shared" si="43"/>
        <v>617.31691632717855</v>
      </c>
      <c r="P101">
        <f t="shared" si="44"/>
        <v>21.601376264075007</v>
      </c>
      <c r="Q101">
        <f t="shared" si="36"/>
        <v>666.57095013879871</v>
      </c>
      <c r="R101">
        <f t="shared" si="37"/>
        <v>431.61948967876486</v>
      </c>
      <c r="S101">
        <f t="shared" si="35"/>
        <v>1.4151514104305436</v>
      </c>
      <c r="T101">
        <f t="shared" si="45"/>
        <v>0</v>
      </c>
    </row>
    <row r="102" spans="5:20">
      <c r="E102">
        <v>99</v>
      </c>
      <c r="F102">
        <f t="shared" si="46"/>
        <v>30.999330375699575</v>
      </c>
      <c r="G102">
        <f t="shared" si="47"/>
        <v>616.3054620905848</v>
      </c>
      <c r="H102">
        <f t="shared" si="48"/>
        <v>17.281101011260006</v>
      </c>
      <c r="I102" s="2">
        <f t="shared" si="39"/>
        <v>1</v>
      </c>
      <c r="J102" s="1">
        <f t="shared" si="38"/>
        <v>10</v>
      </c>
      <c r="K102" s="2">
        <f t="shared" si="40"/>
        <v>0.37918441965903382</v>
      </c>
      <c r="L102">
        <f t="shared" si="34"/>
        <v>3.791844196590338</v>
      </c>
      <c r="M102">
        <f t="shared" si="41"/>
        <v>5.3536950694459353</v>
      </c>
      <c r="N102">
        <f t="shared" si="42"/>
        <v>25.610528350334938</v>
      </c>
      <c r="O102">
        <f t="shared" si="43"/>
        <v>615.46178602517682</v>
      </c>
      <c r="P102">
        <f t="shared" si="44"/>
        <v>21.534537486122709</v>
      </c>
      <c r="Q102">
        <f t="shared" si="36"/>
        <v>664.58589347754446</v>
      </c>
      <c r="R102">
        <f t="shared" si="37"/>
        <v>435.4142821571412</v>
      </c>
      <c r="S102">
        <f t="shared" si="35"/>
        <v>1.4118974282382246</v>
      </c>
      <c r="T102">
        <f t="shared" si="45"/>
        <v>0</v>
      </c>
    </row>
    <row r="103" spans="5:20">
      <c r="E103">
        <v>100</v>
      </c>
      <c r="F103">
        <f t="shared" si="46"/>
        <v>30.925877953739946</v>
      </c>
      <c r="G103">
        <f t="shared" si="47"/>
        <v>614.45334391899632</v>
      </c>
      <c r="H103">
        <f t="shared" si="48"/>
        <v>17.227629988898169</v>
      </c>
      <c r="I103" s="2">
        <f t="shared" si="39"/>
        <v>1</v>
      </c>
      <c r="J103" s="1">
        <f t="shared" si="38"/>
        <v>10</v>
      </c>
      <c r="K103" s="2">
        <f t="shared" si="40"/>
        <v>0.37889051764375092</v>
      </c>
      <c r="L103">
        <f t="shared" si="34"/>
        <v>3.7889051764375092</v>
      </c>
      <c r="M103">
        <f t="shared" si="41"/>
        <v>5.3372495753896594</v>
      </c>
      <c r="N103">
        <f t="shared" si="42"/>
        <v>25.553599460650609</v>
      </c>
      <c r="O103">
        <f t="shared" si="43"/>
        <v>613.61220326478917</v>
      </c>
      <c r="P103">
        <f t="shared" si="44"/>
        <v>21.468001276465468</v>
      </c>
      <c r="Q103">
        <f t="shared" si="36"/>
        <v>662.60685186163437</v>
      </c>
      <c r="R103">
        <f t="shared" si="37"/>
        <v>439.20612635373152</v>
      </c>
      <c r="S103">
        <f t="shared" si="35"/>
        <v>1.4086521902371729</v>
      </c>
      <c r="T103">
        <f t="shared" si="45"/>
        <v>0</v>
      </c>
    </row>
    <row r="104" spans="5:20">
      <c r="E104">
        <v>101</v>
      </c>
      <c r="F104">
        <f t="shared" si="46"/>
        <v>30.85262865171531</v>
      </c>
      <c r="G104">
        <f t="shared" si="47"/>
        <v>612.60677432901753</v>
      </c>
      <c r="H104">
        <f t="shared" si="48"/>
        <v>17.174401021172375</v>
      </c>
      <c r="I104" s="2">
        <f t="shared" si="39"/>
        <v>1</v>
      </c>
      <c r="J104" s="1">
        <f t="shared" si="38"/>
        <v>10</v>
      </c>
      <c r="K104" s="2">
        <f t="shared" si="40"/>
        <v>0.3785975168741964</v>
      </c>
      <c r="L104">
        <f t="shared" si="34"/>
        <v>3.785975168741964</v>
      </c>
      <c r="M104">
        <f t="shared" si="41"/>
        <v>5.3208679262453575</v>
      </c>
      <c r="N104">
        <f t="shared" si="42"/>
        <v>25.496809655332207</v>
      </c>
      <c r="O104">
        <f t="shared" si="43"/>
        <v>611.76816149041804</v>
      </c>
      <c r="P104">
        <f t="shared" si="44"/>
        <v>21.401757796100036</v>
      </c>
      <c r="Q104">
        <f t="shared" si="36"/>
        <v>660.63380400190522</v>
      </c>
      <c r="R104">
        <f t="shared" si="37"/>
        <v>442.995031530169</v>
      </c>
      <c r="S104">
        <f t="shared" si="35"/>
        <v>1.4054154317164791</v>
      </c>
      <c r="T104">
        <f t="shared" si="45"/>
        <v>0</v>
      </c>
    </row>
    <row r="105" spans="5:20">
      <c r="E105">
        <v>102</v>
      </c>
      <c r="F105">
        <f t="shared" si="46"/>
        <v>30.779576925393826</v>
      </c>
      <c r="G105">
        <f t="shared" si="47"/>
        <v>610.76574577957638</v>
      </c>
      <c r="H105">
        <f t="shared" si="48"/>
        <v>17.121406236880031</v>
      </c>
      <c r="I105" s="2">
        <f t="shared" si="39"/>
        <v>1</v>
      </c>
      <c r="J105" s="1">
        <f t="shared" si="38"/>
        <v>10</v>
      </c>
      <c r="K105" s="2">
        <f t="shared" si="40"/>
        <v>0.37830539463422519</v>
      </c>
      <c r="L105">
        <f t="shared" si="34"/>
        <v>3.7830539463422519</v>
      </c>
      <c r="M105">
        <f t="shared" si="41"/>
        <v>5.3045487302479994</v>
      </c>
      <c r="N105">
        <f t="shared" si="42"/>
        <v>25.440154787597347</v>
      </c>
      <c r="O105">
        <f t="shared" si="43"/>
        <v>609.92965317131461</v>
      </c>
      <c r="P105">
        <f t="shared" si="44"/>
        <v>21.335798072711064</v>
      </c>
      <c r="Q105">
        <f t="shared" si="36"/>
        <v>658.66672894185024</v>
      </c>
      <c r="R105">
        <f t="shared" si="37"/>
        <v>446.78100669891097</v>
      </c>
      <c r="S105">
        <f t="shared" si="35"/>
        <v>1.4021869118141563</v>
      </c>
      <c r="T105">
        <f t="shared" si="45"/>
        <v>0</v>
      </c>
    </row>
    <row r="106" spans="5:20">
      <c r="E106">
        <v>103</v>
      </c>
      <c r="F106">
        <f t="shared" si="46"/>
        <v>30.706717723580336</v>
      </c>
      <c r="G106">
        <f t="shared" si="47"/>
        <v>608.9302498498738</v>
      </c>
      <c r="H106">
        <f t="shared" si="48"/>
        <v>17.068638458168852</v>
      </c>
      <c r="I106" s="2">
        <f t="shared" si="39"/>
        <v>1</v>
      </c>
      <c r="J106" s="1">
        <f t="shared" si="38"/>
        <v>10</v>
      </c>
      <c r="K106" s="2">
        <f t="shared" si="40"/>
        <v>0.3780141302038228</v>
      </c>
      <c r="L106">
        <f t="shared" si="34"/>
        <v>3.7801413020382277</v>
      </c>
      <c r="M106">
        <f t="shared" si="41"/>
        <v>5.2882907115281643</v>
      </c>
      <c r="N106">
        <f t="shared" si="42"/>
        <v>25.383631087288428</v>
      </c>
      <c r="O106">
        <f t="shared" si="43"/>
        <v>608.09666989820732</v>
      </c>
      <c r="P106">
        <f t="shared" si="44"/>
        <v>21.270113918973927</v>
      </c>
      <c r="Q106">
        <f t="shared" si="36"/>
        <v>656.70560603162301</v>
      </c>
      <c r="R106">
        <f t="shared" si="37"/>
        <v>450.56406064525322</v>
      </c>
      <c r="S106">
        <f t="shared" si="35"/>
        <v>1.3989664113023375</v>
      </c>
      <c r="T106">
        <f t="shared" si="45"/>
        <v>0</v>
      </c>
    </row>
    <row r="107" spans="5:20">
      <c r="E107">
        <v>104</v>
      </c>
      <c r="F107">
        <f t="shared" si="46"/>
        <v>30.634046442294178</v>
      </c>
      <c r="G107">
        <f t="shared" si="47"/>
        <v>607.10027732699632</v>
      </c>
      <c r="H107">
        <f t="shared" si="48"/>
        <v>17.016091135179142</v>
      </c>
      <c r="I107" s="2">
        <f t="shared" si="39"/>
        <v>1</v>
      </c>
      <c r="J107" s="1">
        <f t="shared" si="38"/>
        <v>10</v>
      </c>
      <c r="K107" s="2">
        <f t="shared" si="40"/>
        <v>0.37772370467302263</v>
      </c>
      <c r="L107">
        <f t="shared" si="34"/>
        <v>3.7772370467302263</v>
      </c>
      <c r="M107">
        <f t="shared" si="41"/>
        <v>5.2720926992546087</v>
      </c>
      <c r="N107">
        <f t="shared" si="42"/>
        <v>25.327235125955756</v>
      </c>
      <c r="O107">
        <f t="shared" si="43"/>
        <v>606.26920247079454</v>
      </c>
      <c r="P107">
        <f t="shared" si="44"/>
        <v>21.204697858612423</v>
      </c>
      <c r="Q107">
        <f t="shared" si="36"/>
        <v>654.75041490446972</v>
      </c>
      <c r="R107">
        <f t="shared" si="37"/>
        <v>454.34420194729142</v>
      </c>
      <c r="S107">
        <f t="shared" si="35"/>
        <v>1.3957537305789181</v>
      </c>
      <c r="T107">
        <f t="shared" si="45"/>
        <v>0</v>
      </c>
    </row>
    <row r="108" spans="5:20">
      <c r="E108">
        <v>105</v>
      </c>
      <c r="F108">
        <f t="shared" si="46"/>
        <v>30.561558883224453</v>
      </c>
      <c r="G108">
        <f t="shared" si="47"/>
        <v>605.27581828524831</v>
      </c>
      <c r="H108">
        <f t="shared" si="48"/>
        <v>16.963758286889938</v>
      </c>
      <c r="I108" s="2">
        <f t="shared" si="39"/>
        <v>1</v>
      </c>
      <c r="J108" s="1">
        <f t="shared" si="38"/>
        <v>10</v>
      </c>
      <c r="K108" s="2">
        <f t="shared" si="40"/>
        <v>0.37743410077324857</v>
      </c>
      <c r="L108">
        <f t="shared" si="34"/>
        <v>3.7743410077324855</v>
      </c>
      <c r="M108">
        <f t="shared" si="41"/>
        <v>5.2559536178025521</v>
      </c>
      <c r="N108">
        <f t="shared" si="42"/>
        <v>25.270963785187934</v>
      </c>
      <c r="O108">
        <f t="shared" si="43"/>
        <v>604.44724097696803</v>
      </c>
      <c r="P108">
        <f t="shared" si="44"/>
        <v>21.139543059471301</v>
      </c>
      <c r="Q108">
        <f t="shared" si="36"/>
        <v>652.80113545536278</v>
      </c>
      <c r="R108">
        <f t="shared" si="37"/>
        <v>458.12143899402167</v>
      </c>
      <c r="S108">
        <f t="shared" si="35"/>
        <v>1.3925486878463524</v>
      </c>
      <c r="T108">
        <f t="shared" si="45"/>
        <v>0</v>
      </c>
    </row>
    <row r="109" spans="5:20">
      <c r="E109">
        <v>106</v>
      </c>
      <c r="F109">
        <f t="shared" si="46"/>
        <v>30.489251216062112</v>
      </c>
      <c r="G109">
        <f t="shared" si="47"/>
        <v>603.4568621579881</v>
      </c>
      <c r="H109">
        <f t="shared" si="48"/>
        <v>16.91163444757704</v>
      </c>
      <c r="I109" s="2">
        <f t="shared" si="39"/>
        <v>1</v>
      </c>
      <c r="J109" s="1">
        <f t="shared" si="38"/>
        <v>10</v>
      </c>
      <c r="K109" s="2">
        <f t="shared" si="40"/>
        <v>0.37714530272444452</v>
      </c>
      <c r="L109">
        <f t="shared" si="34"/>
        <v>3.7714530272444451</v>
      </c>
      <c r="M109">
        <f t="shared" si="41"/>
        <v>5.2398724778503469</v>
      </c>
      <c r="N109">
        <f t="shared" si="42"/>
        <v>25.214814227886656</v>
      </c>
      <c r="O109">
        <f t="shared" si="43"/>
        <v>602.63077486455109</v>
      </c>
      <c r="P109">
        <f t="shared" si="44"/>
        <v>21.074643272934651</v>
      </c>
      <c r="Q109">
        <f t="shared" si="36"/>
        <v>650.8577478216273</v>
      </c>
      <c r="R109">
        <f t="shared" si="37"/>
        <v>461.89578000175413</v>
      </c>
      <c r="S109">
        <f t="shared" si="35"/>
        <v>1.3893511174601001</v>
      </c>
      <c r="T109">
        <f t="shared" si="45"/>
        <v>0</v>
      </c>
    </row>
    <row r="110" spans="5:20">
      <c r="E110">
        <v>107</v>
      </c>
      <c r="F110">
        <f t="shared" si="46"/>
        <v>30.417119944345714</v>
      </c>
      <c r="G110">
        <f t="shared" si="47"/>
        <v>601.64339780267892</v>
      </c>
      <c r="H110">
        <f t="shared" si="48"/>
        <v>16.85971461834772</v>
      </c>
      <c r="I110" s="2">
        <f t="shared" si="39"/>
        <v>1</v>
      </c>
      <c r="J110" s="1">
        <f t="shared" si="38"/>
        <v>10</v>
      </c>
      <c r="K110" s="2">
        <f t="shared" si="40"/>
        <v>0.37685729609650737</v>
      </c>
      <c r="L110">
        <f t="shared" si="34"/>
        <v>3.7685729609650735</v>
      </c>
      <c r="M110">
        <f t="shared" si="41"/>
        <v>5.2238483683164283</v>
      </c>
      <c r="N110">
        <f t="shared" si="42"/>
        <v>25.158783872211249</v>
      </c>
      <c r="O110">
        <f t="shared" si="43"/>
        <v>600.81979300626028</v>
      </c>
      <c r="P110">
        <f t="shared" si="44"/>
        <v>21.009992779085369</v>
      </c>
      <c r="Q110">
        <f t="shared" si="36"/>
        <v>648.92023236537239</v>
      </c>
      <c r="R110">
        <f t="shared" si="37"/>
        <v>465.66723302899857</v>
      </c>
      <c r="S110">
        <f t="shared" si="35"/>
        <v>1.3861608684308664</v>
      </c>
      <c r="T110">
        <f t="shared" si="45"/>
        <v>0</v>
      </c>
    </row>
    <row r="111" spans="5:20">
      <c r="E111">
        <v>108</v>
      </c>
      <c r="F111">
        <f t="shared" si="46"/>
        <v>30.345161874492078</v>
      </c>
      <c r="G111">
        <f t="shared" si="47"/>
        <v>599.83541355979639</v>
      </c>
      <c r="H111">
        <f t="shared" si="48"/>
        <v>16.807994223268295</v>
      </c>
      <c r="I111" s="2">
        <f t="shared" si="39"/>
        <v>1</v>
      </c>
      <c r="J111" s="1">
        <f t="shared" si="38"/>
        <v>10</v>
      </c>
      <c r="K111" s="2">
        <f t="shared" si="40"/>
        <v>0.37657006768368156</v>
      </c>
      <c r="L111">
        <f t="shared" si="34"/>
        <v>3.7657006768368158</v>
      </c>
      <c r="M111">
        <f t="shared" si="41"/>
        <v>5.2078804490569777</v>
      </c>
      <c r="N111">
        <f t="shared" si="42"/>
        <v>25.102870367944021</v>
      </c>
      <c r="O111">
        <f t="shared" si="43"/>
        <v>599.0142837585322</v>
      </c>
      <c r="P111">
        <f t="shared" si="44"/>
        <v>20.945586337058902</v>
      </c>
      <c r="Q111">
        <f t="shared" si="36"/>
        <v>646.98856965755681</v>
      </c>
      <c r="R111">
        <f t="shared" si="37"/>
        <v>469.43580598996363</v>
      </c>
      <c r="S111">
        <f t="shared" si="35"/>
        <v>1.3829778030662785</v>
      </c>
      <c r="T111">
        <f t="shared" si="45"/>
        <v>0</v>
      </c>
    </row>
    <row r="112" spans="5:20">
      <c r="E112">
        <v>109</v>
      </c>
      <c r="F112">
        <f t="shared" si="46"/>
        <v>30.273374087713563</v>
      </c>
      <c r="G112">
        <f t="shared" si="47"/>
        <v>598.0328973061745</v>
      </c>
      <c r="H112">
        <f t="shared" si="48"/>
        <v>16.756469069647121</v>
      </c>
      <c r="I112" s="2">
        <f t="shared" si="39"/>
        <v>1</v>
      </c>
      <c r="J112" s="1">
        <f t="shared" si="38"/>
        <v>10</v>
      </c>
      <c r="K112" s="2">
        <f t="shared" si="40"/>
        <v>0.37628360539069644</v>
      </c>
      <c r="L112">
        <f t="shared" si="34"/>
        <v>3.7628360539069643</v>
      </c>
      <c r="M112">
        <f t="shared" si="41"/>
        <v>5.1919679442520694</v>
      </c>
      <c r="N112">
        <f t="shared" si="42"/>
        <v>25.047071575050829</v>
      </c>
      <c r="O112">
        <f t="shared" si="43"/>
        <v>597.2142350147966</v>
      </c>
      <c r="P112">
        <f t="shared" si="44"/>
        <v>20.881419140096778</v>
      </c>
      <c r="Q112">
        <f t="shared" si="36"/>
        <v>645.06274046353519</v>
      </c>
      <c r="R112">
        <f t="shared" si="37"/>
        <v>473.20150666680047</v>
      </c>
      <c r="S112">
        <f t="shared" si="35"/>
        <v>1.3798017957389435</v>
      </c>
      <c r="T112">
        <f t="shared" si="45"/>
        <v>0</v>
      </c>
    </row>
    <row r="113" spans="5:20">
      <c r="E113">
        <v>110</v>
      </c>
      <c r="F113">
        <f t="shared" si="46"/>
        <v>30.201753914552128</v>
      </c>
      <c r="G113">
        <f t="shared" si="47"/>
        <v>596.23583650331466</v>
      </c>
      <c r="H113">
        <f t="shared" si="48"/>
        <v>16.705135312077424</v>
      </c>
      <c r="I113" s="2">
        <f t="shared" si="39"/>
        <v>1</v>
      </c>
      <c r="J113" s="1">
        <f t="shared" si="38"/>
        <v>10</v>
      </c>
      <c r="K113" s="2">
        <f t="shared" si="40"/>
        <v>0.37599789812954681</v>
      </c>
      <c r="L113">
        <f t="shared" si="34"/>
        <v>3.7599789812954683</v>
      </c>
      <c r="M113">
        <f t="shared" si="41"/>
        <v>5.1761101364152573</v>
      </c>
      <c r="N113">
        <f t="shared" si="42"/>
        <v>24.991385544232177</v>
      </c>
      <c r="O113">
        <f t="shared" si="43"/>
        <v>595.4196342537191</v>
      </c>
      <c r="P113">
        <f t="shared" si="44"/>
        <v>20.817486774852885</v>
      </c>
      <c r="Q113">
        <f t="shared" si="36"/>
        <v>643.14272572994423</v>
      </c>
      <c r="R113">
        <f t="shared" si="37"/>
        <v>476.96434272070741</v>
      </c>
      <c r="S113">
        <f t="shared" si="35"/>
        <v>1.3766327317691209</v>
      </c>
      <c r="T113">
        <f t="shared" si="45"/>
        <v>0</v>
      </c>
    </row>
    <row r="114" spans="5:20">
      <c r="E114">
        <v>111</v>
      </c>
      <c r="F114">
        <f t="shared" si="46"/>
        <v>30.130298911785253</v>
      </c>
      <c r="G114">
        <f t="shared" si="47"/>
        <v>594.44421824113658</v>
      </c>
      <c r="H114">
        <f t="shared" si="48"/>
        <v>16.653989419882308</v>
      </c>
      <c r="I114" s="2">
        <f t="shared" si="39"/>
        <v>1</v>
      </c>
      <c r="J114" s="1">
        <f t="shared" si="38"/>
        <v>10</v>
      </c>
      <c r="K114" s="2">
        <f t="shared" si="40"/>
        <v>0.37571293572591519</v>
      </c>
      <c r="L114">
        <f t="shared" si="34"/>
        <v>3.757129357259152</v>
      </c>
      <c r="M114">
        <f t="shared" si="41"/>
        <v>5.1603063609674358</v>
      </c>
      <c r="N114">
        <f t="shared" si="42"/>
        <v>24.93581049927948</v>
      </c>
      <c r="O114">
        <f t="shared" si="43"/>
        <v>593.63046858289249</v>
      </c>
      <c r="P114">
        <f t="shared" si="44"/>
        <v>20.753785184548089</v>
      </c>
      <c r="Q114">
        <f t="shared" si="36"/>
        <v>641.22850657280424</v>
      </c>
      <c r="R114">
        <f t="shared" si="37"/>
        <v>480.7243217020029</v>
      </c>
      <c r="S114">
        <f t="shared" si="35"/>
        <v>1.3734705064112858</v>
      </c>
      <c r="T114">
        <f t="shared" si="45"/>
        <v>0</v>
      </c>
    </row>
    <row r="115" spans="5:20">
      <c r="E115">
        <v>112</v>
      </c>
      <c r="F115">
        <f t="shared" si="46"/>
        <v>30.059006841482088</v>
      </c>
      <c r="G115">
        <f t="shared" si="47"/>
        <v>592.65802927759955</v>
      </c>
      <c r="H115">
        <f t="shared" si="48"/>
        <v>16.603028147638472</v>
      </c>
      <c r="I115" s="2">
        <f t="shared" si="39"/>
        <v>1</v>
      </c>
      <c r="J115" s="1">
        <f t="shared" si="38"/>
        <v>10</v>
      </c>
      <c r="K115" s="2">
        <f t="shared" si="40"/>
        <v>0.37542870883433505</v>
      </c>
      <c r="L115">
        <f t="shared" si="34"/>
        <v>3.7542870883433506</v>
      </c>
      <c r="M115">
        <f t="shared" si="41"/>
        <v>5.144556001321666</v>
      </c>
      <c r="N115">
        <f t="shared" si="42"/>
        <v>24.88034482106832</v>
      </c>
      <c r="O115">
        <f t="shared" si="43"/>
        <v>591.8467247784032</v>
      </c>
      <c r="P115">
        <f t="shared" si="44"/>
        <v>20.690310635607524</v>
      </c>
      <c r="Q115">
        <f t="shared" si="36"/>
        <v>639.32006426672012</v>
      </c>
      <c r="R115">
        <f t="shared" si="37"/>
        <v>484.48145105926204</v>
      </c>
      <c r="S115">
        <f t="shared" si="35"/>
        <v>1.3703150239348898</v>
      </c>
      <c r="T115">
        <f t="shared" si="45"/>
        <v>0</v>
      </c>
    </row>
    <row r="116" spans="5:20">
      <c r="E116">
        <v>113</v>
      </c>
      <c r="F116">
        <f t="shared" si="46"/>
        <v>29.987875652008803</v>
      </c>
      <c r="G116">
        <f t="shared" si="47"/>
        <v>590.87725607458424</v>
      </c>
      <c r="H116">
        <f t="shared" si="48"/>
        <v>16.55224850848602</v>
      </c>
      <c r="I116" s="2">
        <f t="shared" si="39"/>
        <v>1</v>
      </c>
      <c r="J116" s="1">
        <f t="shared" si="38"/>
        <v>10</v>
      </c>
      <c r="K116" s="2">
        <f t="shared" si="40"/>
        <v>0.37514520886127245</v>
      </c>
      <c r="L116">
        <f t="shared" si="34"/>
        <v>3.7514520886127247</v>
      </c>
      <c r="M116">
        <f t="shared" si="41"/>
        <v>5.128858484430614</v>
      </c>
      <c r="N116">
        <f t="shared" si="42"/>
        <v>24.824987033036287</v>
      </c>
      <c r="O116">
        <f t="shared" si="43"/>
        <v>590.06838932066478</v>
      </c>
      <c r="P116">
        <f t="shared" si="44"/>
        <v>20.627059687449783</v>
      </c>
      <c r="Q116">
        <f t="shared" si="36"/>
        <v>637.41738023507912</v>
      </c>
      <c r="R116">
        <f t="shared" si="37"/>
        <v>488.23573814760539</v>
      </c>
      <c r="S116">
        <f t="shared" si="35"/>
        <v>1.3671661967905473</v>
      </c>
      <c r="T116">
        <f t="shared" si="45"/>
        <v>0</v>
      </c>
    </row>
    <row r="117" spans="5:20">
      <c r="E117">
        <v>114</v>
      </c>
      <c r="F117">
        <f t="shared" si="46"/>
        <v>29.916903460801048</v>
      </c>
      <c r="G117">
        <f t="shared" si="47"/>
        <v>589.10188483038985</v>
      </c>
      <c r="H117">
        <f t="shared" si="48"/>
        <v>16.501647749959826</v>
      </c>
      <c r="I117" s="2">
        <f t="shared" si="39"/>
        <v>1</v>
      </c>
      <c r="J117" s="1">
        <f t="shared" si="38"/>
        <v>10</v>
      </c>
      <c r="K117" s="2">
        <f t="shared" si="40"/>
        <v>0.37486242789538621</v>
      </c>
      <c r="L117">
        <f t="shared" si="34"/>
        <v>3.7486242789538622</v>
      </c>
      <c r="M117">
        <f t="shared" si="41"/>
        <v>5.1132132767528313</v>
      </c>
      <c r="N117">
        <f t="shared" si="42"/>
        <v>24.769735788007186</v>
      </c>
      <c r="O117">
        <f t="shared" si="43"/>
        <v>588.29544842686971</v>
      </c>
      <c r="P117">
        <f t="shared" si="44"/>
        <v>20.564029165128805</v>
      </c>
      <c r="Q117">
        <f t="shared" si="36"/>
        <v>635.52043604115067</v>
      </c>
      <c r="R117">
        <f t="shared" si="37"/>
        <v>491.98719023621811</v>
      </c>
      <c r="S117">
        <f t="shared" si="35"/>
        <v>1.364023944853654</v>
      </c>
      <c r="T117">
        <f t="shared" si="45"/>
        <v>0</v>
      </c>
    </row>
    <row r="118" spans="5:20">
      <c r="E118">
        <v>115</v>
      </c>
      <c r="F118">
        <f t="shared" si="46"/>
        <v>29.846088538738471</v>
      </c>
      <c r="G118">
        <f t="shared" si="47"/>
        <v>587.33190150916414</v>
      </c>
      <c r="H118">
        <f t="shared" si="48"/>
        <v>16.451223332103044</v>
      </c>
      <c r="I118" s="2">
        <f t="shared" si="39"/>
        <v>1</v>
      </c>
      <c r="J118" s="1">
        <f t="shared" si="38"/>
        <v>10</v>
      </c>
      <c r="K118" s="2">
        <f t="shared" si="40"/>
        <v>0.37458035864429273</v>
      </c>
      <c r="L118">
        <f t="shared" si="34"/>
        <v>3.7458035864429275</v>
      </c>
      <c r="M118">
        <f t="shared" si="41"/>
        <v>5.0976198805983355</v>
      </c>
      <c r="N118">
        <f t="shared" si="42"/>
        <v>24.714589856236373</v>
      </c>
      <c r="O118">
        <f t="shared" si="43"/>
        <v>586.52788808038008</v>
      </c>
      <c r="P118">
        <f t="shared" si="44"/>
        <v>20.501216134557804</v>
      </c>
      <c r="Q118">
        <f t="shared" si="36"/>
        <v>633.62921338000569</v>
      </c>
      <c r="R118">
        <f t="shared" si="37"/>
        <v>495.73581451517197</v>
      </c>
      <c r="S118">
        <f t="shared" si="35"/>
        <v>1.3608881947382387</v>
      </c>
      <c r="T118">
        <f t="shared" si="45"/>
        <v>0</v>
      </c>
    </row>
    <row r="119" spans="5:20">
      <c r="E119">
        <v>116</v>
      </c>
      <c r="F119">
        <f t="shared" si="46"/>
        <v>29.775429295971747</v>
      </c>
      <c r="G119">
        <f t="shared" si="47"/>
        <v>585.56729186755626</v>
      </c>
      <c r="H119">
        <f t="shared" si="48"/>
        <v>16.400972907646246</v>
      </c>
      <c r="I119" s="2">
        <f t="shared" si="39"/>
        <v>1</v>
      </c>
      <c r="J119" s="1">
        <f t="shared" si="38"/>
        <v>10</v>
      </c>
      <c r="K119" s="2">
        <f t="shared" si="40"/>
        <v>0.37429899437722813</v>
      </c>
      <c r="L119">
        <f t="shared" si="34"/>
        <v>3.7429899437722813</v>
      </c>
      <c r="M119">
        <f t="shared" si="41"/>
        <v>5.0820778308176848</v>
      </c>
      <c r="N119">
        <f t="shared" si="42"/>
        <v>24.659548114563613</v>
      </c>
      <c r="O119">
        <f t="shared" si="43"/>
        <v>584.76569405734278</v>
      </c>
      <c r="P119">
        <f t="shared" si="44"/>
        <v>20.438617880070442</v>
      </c>
      <c r="Q119">
        <f t="shared" si="36"/>
        <v>631.74369407117433</v>
      </c>
      <c r="R119">
        <f t="shared" si="37"/>
        <v>499.48161810161491</v>
      </c>
      <c r="S119">
        <f t="shared" si="35"/>
        <v>1.3577588791745019</v>
      </c>
      <c r="T119">
        <f t="shared" si="45"/>
        <v>0</v>
      </c>
    </row>
    <row r="120" spans="5:20">
      <c r="E120">
        <v>117</v>
      </c>
      <c r="F120">
        <f t="shared" si="46"/>
        <v>29.704924269066531</v>
      </c>
      <c r="G120">
        <f t="shared" si="47"/>
        <v>583.80804147885397</v>
      </c>
      <c r="H120">
        <f t="shared" si="48"/>
        <v>16.350894304056354</v>
      </c>
      <c r="I120" s="2">
        <f t="shared" si="39"/>
        <v>1</v>
      </c>
      <c r="J120" s="1">
        <f t="shared" si="38"/>
        <v>10</v>
      </c>
      <c r="K120" s="2">
        <f t="shared" si="40"/>
        <v>0.37401832887305342</v>
      </c>
      <c r="L120">
        <f t="shared" si="34"/>
        <v>3.7401832887305342</v>
      </c>
      <c r="M120">
        <f t="shared" si="41"/>
        <v>5.0665866918020273</v>
      </c>
      <c r="N120">
        <f t="shared" si="42"/>
        <v>24.604609536570418</v>
      </c>
      <c r="O120">
        <f t="shared" si="43"/>
        <v>583.00885195079491</v>
      </c>
      <c r="P120">
        <f t="shared" si="44"/>
        <v>20.376231884097649</v>
      </c>
      <c r="Q120">
        <f t="shared" si="36"/>
        <v>629.86386005197687</v>
      </c>
      <c r="R120">
        <f t="shared" si="37"/>
        <v>503.22460804538719</v>
      </c>
      <c r="S120">
        <f t="shared" si="35"/>
        <v>1.354635936444091</v>
      </c>
      <c r="T120">
        <f t="shared" si="45"/>
        <v>0</v>
      </c>
    </row>
    <row r="121" spans="5:20">
      <c r="E121">
        <v>118</v>
      </c>
      <c r="F121">
        <f t="shared" si="46"/>
        <v>29.634572109341491</v>
      </c>
      <c r="G121">
        <f t="shared" si="47"/>
        <v>582.0541357548434</v>
      </c>
      <c r="H121">
        <f t="shared" si="48"/>
        <v>16.300985507278121</v>
      </c>
      <c r="I121" s="2">
        <f t="shared" si="39"/>
        <v>1</v>
      </c>
      <c r="J121" s="1">
        <f t="shared" si="38"/>
        <v>10</v>
      </c>
      <c r="K121" s="2">
        <f t="shared" si="40"/>
        <v>0.37373835637310415</v>
      </c>
      <c r="L121">
        <f t="shared" si="34"/>
        <v>3.7373835637310417</v>
      </c>
      <c r="M121">
        <f t="shared" si="41"/>
        <v>5.0511460547648497</v>
      </c>
      <c r="N121">
        <f t="shared" si="42"/>
        <v>24.549773183648615</v>
      </c>
      <c r="O121">
        <f t="shared" si="43"/>
        <v>581.2573471924926</v>
      </c>
      <c r="P121">
        <f t="shared" si="44"/>
        <v>20.314055808759733</v>
      </c>
      <c r="Q121">
        <f t="shared" si="36"/>
        <v>627.98969337146298</v>
      </c>
      <c r="R121">
        <f t="shared" si="37"/>
        <v>506.96479133411771</v>
      </c>
      <c r="S121">
        <f t="shared" si="35"/>
        <v>1.35151930986775</v>
      </c>
      <c r="T121">
        <f t="shared" si="45"/>
        <v>0</v>
      </c>
    </row>
    <row r="122" spans="5:20">
      <c r="E122">
        <v>119</v>
      </c>
      <c r="F122">
        <f t="shared" si="46"/>
        <v>29.56437157228908</v>
      </c>
      <c r="G122">
        <f t="shared" si="47"/>
        <v>580.30555996560417</v>
      </c>
      <c r="H122">
        <f t="shared" si="48"/>
        <v>16.251244647007788</v>
      </c>
      <c r="I122" s="2">
        <f t="shared" si="39"/>
        <v>1</v>
      </c>
      <c r="J122" s="1">
        <f t="shared" si="38"/>
        <v>10</v>
      </c>
      <c r="K122" s="2">
        <f t="shared" si="40"/>
        <v>0.37345907153843239</v>
      </c>
      <c r="L122">
        <f t="shared" si="34"/>
        <v>3.7345907153843241</v>
      </c>
      <c r="M122">
        <f t="shared" si="41"/>
        <v>5.0357555352788612</v>
      </c>
      <c r="N122">
        <f t="shared" si="42"/>
        <v>24.495038196895333</v>
      </c>
      <c r="O122">
        <f t="shared" si="43"/>
        <v>579.51116507267977</v>
      </c>
      <c r="P122">
        <f t="shared" si="44"/>
        <v>20.252087479192415</v>
      </c>
      <c r="Q122">
        <f t="shared" si="36"/>
        <v>626.12117618490106</v>
      </c>
      <c r="R122">
        <f t="shared" si="37"/>
        <v>510.70217489784875</v>
      </c>
      <c r="S122">
        <f t="shared" si="35"/>
        <v>1.3484089473404679</v>
      </c>
      <c r="T122">
        <f t="shared" si="45"/>
        <v>0</v>
      </c>
    </row>
    <row r="123" spans="5:20">
      <c r="E123">
        <v>120</v>
      </c>
      <c r="F123">
        <f t="shared" si="46"/>
        <v>29.494321507978061</v>
      </c>
      <c r="G123">
        <f t="shared" si="47"/>
        <v>578.5622992574356</v>
      </c>
      <c r="H123">
        <f t="shared" si="48"/>
        <v>16.201669983353934</v>
      </c>
      <c r="I123" s="2">
        <f t="shared" si="39"/>
        <v>1</v>
      </c>
      <c r="J123" s="1">
        <f t="shared" si="38"/>
        <v>10</v>
      </c>
      <c r="K123" s="2">
        <f t="shared" si="40"/>
        <v>0.37318046941102773</v>
      </c>
      <c r="L123">
        <f t="shared" si="34"/>
        <v>3.7318046941102772</v>
      </c>
      <c r="M123">
        <f t="shared" si="41"/>
        <v>5.0204147710438844</v>
      </c>
      <c r="N123">
        <f t="shared" si="42"/>
        <v>24.440403789757728</v>
      </c>
      <c r="O123">
        <f t="shared" si="43"/>
        <v>577.7702907579893</v>
      </c>
      <c r="P123">
        <f t="shared" si="44"/>
        <v>20.190324868442676</v>
      </c>
      <c r="Q123">
        <f t="shared" si="36"/>
        <v>624.25829074876754</v>
      </c>
      <c r="R123">
        <f t="shared" si="37"/>
        <v>514.43676561323309</v>
      </c>
      <c r="S123">
        <f t="shared" si="35"/>
        <v>1.3453048009096931</v>
      </c>
      <c r="T123">
        <f t="shared" si="45"/>
        <v>0</v>
      </c>
    </row>
    <row r="124" spans="5:20">
      <c r="E124">
        <v>121</v>
      </c>
      <c r="F124">
        <f t="shared" si="46"/>
        <v>29.424420852346394</v>
      </c>
      <c r="G124">
        <f t="shared" si="47"/>
        <v>576.82433866908912</v>
      </c>
      <c r="H124">
        <f t="shared" si="48"/>
        <v>16.152259894754142</v>
      </c>
      <c r="I124" s="2">
        <f t="shared" si="39"/>
        <v>1</v>
      </c>
      <c r="J124" s="1">
        <f t="shared" si="38"/>
        <v>10</v>
      </c>
      <c r="K124" s="2">
        <f t="shared" si="40"/>
        <v>0.37290254537864786</v>
      </c>
      <c r="L124">
        <f t="shared" si="34"/>
        <v>3.7290254537864786</v>
      </c>
      <c r="M124">
        <f t="shared" si="41"/>
        <v>5.0051234198640531</v>
      </c>
      <c r="N124">
        <f t="shared" si="42"/>
        <v>24.385869241357799</v>
      </c>
      <c r="O124">
        <f t="shared" si="43"/>
        <v>576.03470930765343</v>
      </c>
      <c r="P124">
        <f t="shared" si="44"/>
        <v>20.128766083785958</v>
      </c>
      <c r="Q124">
        <f t="shared" si="36"/>
        <v>622.40101941618968</v>
      </c>
      <c r="R124">
        <f t="shared" si="37"/>
        <v>518.16857030734332</v>
      </c>
      <c r="S124">
        <f t="shared" si="35"/>
        <v>1.342206826392621</v>
      </c>
      <c r="T124">
        <f t="shared" si="45"/>
        <v>0</v>
      </c>
    </row>
    <row r="125" spans="5:20">
      <c r="E125">
        <v>122</v>
      </c>
      <c r="F125">
        <f t="shared" si="46"/>
        <v>29.354668619301421</v>
      </c>
      <c r="G125">
        <f t="shared" si="47"/>
        <v>575.091663146467</v>
      </c>
      <c r="H125">
        <f t="shared" si="48"/>
        <v>16.103012867028767</v>
      </c>
      <c r="I125" s="2">
        <f t="shared" si="39"/>
        <v>1</v>
      </c>
      <c r="J125" s="1">
        <f t="shared" si="38"/>
        <v>10</v>
      </c>
      <c r="K125" s="2">
        <f t="shared" si="40"/>
        <v>0.37262529514291998</v>
      </c>
      <c r="L125">
        <f t="shared" si="34"/>
        <v>3.7262529514292</v>
      </c>
      <c r="M125">
        <f t="shared" si="41"/>
        <v>4.9898811578145477</v>
      </c>
      <c r="N125">
        <f t="shared" si="42"/>
        <v>24.33143389043417</v>
      </c>
      <c r="O125">
        <f t="shared" si="43"/>
        <v>574.30440568818244</v>
      </c>
      <c r="P125">
        <f t="shared" si="44"/>
        <v>20.067409354330305</v>
      </c>
      <c r="Q125">
        <f t="shared" si="36"/>
        <v>620.5493446327971</v>
      </c>
      <c r="R125">
        <f t="shared" si="37"/>
        <v>521.89759576112976</v>
      </c>
      <c r="S125">
        <f t="shared" si="35"/>
        <v>1.3391149830289124</v>
      </c>
      <c r="T125">
        <f t="shared" si="45"/>
        <v>0</v>
      </c>
    </row>
    <row r="126" spans="5:20">
      <c r="E126">
        <v>123</v>
      </c>
      <c r="F126">
        <f t="shared" si="46"/>
        <v>29.285063893552302</v>
      </c>
      <c r="G126">
        <f t="shared" si="47"/>
        <v>573.36425755593041</v>
      </c>
      <c r="H126">
        <f t="shared" si="48"/>
        <v>16.053927483464246</v>
      </c>
      <c r="I126" s="2">
        <f t="shared" si="39"/>
        <v>1</v>
      </c>
      <c r="J126" s="1">
        <f t="shared" si="38"/>
        <v>10</v>
      </c>
      <c r="K126" s="2">
        <f t="shared" si="40"/>
        <v>0.37234871469040909</v>
      </c>
      <c r="L126">
        <f t="shared" si="34"/>
        <v>3.7234871469040911</v>
      </c>
      <c r="M126">
        <f t="shared" si="41"/>
        <v>4.9746876775800564</v>
      </c>
      <c r="N126">
        <f t="shared" si="42"/>
        <v>24.277097129843579</v>
      </c>
      <c r="O126">
        <f t="shared" si="43"/>
        <v>572.5793647866542</v>
      </c>
      <c r="P126">
        <f t="shared" si="44"/>
        <v>20.006253019785834</v>
      </c>
      <c r="Q126">
        <f t="shared" si="36"/>
        <v>618.70324893294696</v>
      </c>
      <c r="R126">
        <f t="shared" si="37"/>
        <v>525.62384871255892</v>
      </c>
      <c r="S126">
        <f t="shared" si="35"/>
        <v>1.3360292331655506</v>
      </c>
      <c r="T126">
        <f t="shared" si="45"/>
        <v>0</v>
      </c>
    </row>
    <row r="127" spans="5:20">
      <c r="E127">
        <v>124</v>
      </c>
      <c r="F127">
        <f t="shared" si="46"/>
        <v>29.215605824106486</v>
      </c>
      <c r="G127">
        <f t="shared" si="47"/>
        <v>571.64210669634849</v>
      </c>
      <c r="H127">
        <f t="shared" si="48"/>
        <v>16.005002415828667</v>
      </c>
      <c r="I127" s="2">
        <f t="shared" si="39"/>
        <v>1</v>
      </c>
      <c r="J127" s="1">
        <f t="shared" si="38"/>
        <v>10</v>
      </c>
      <c r="K127" s="2">
        <f t="shared" si="40"/>
        <v>0.37207280026637457</v>
      </c>
      <c r="L127">
        <f t="shared" si="34"/>
        <v>3.7207280026637459</v>
      </c>
      <c r="M127">
        <f t="shared" si="41"/>
        <v>4.9595426869487662</v>
      </c>
      <c r="N127">
        <f t="shared" si="42"/>
        <v>24.222858401570232</v>
      </c>
      <c r="O127">
        <f t="shared" si="43"/>
        <v>570.85957142274708</v>
      </c>
      <c r="P127">
        <f t="shared" si="44"/>
        <v>19.945295520289442</v>
      </c>
      <c r="Q127">
        <f t="shared" si="36"/>
        <v>616.86271493628362</v>
      </c>
      <c r="R127">
        <f t="shared" si="37"/>
        <v>529.34733585946299</v>
      </c>
      <c r="S127">
        <f t="shared" si="35"/>
        <v>1.3329495419708528</v>
      </c>
      <c r="T127">
        <f t="shared" si="45"/>
        <v>0</v>
      </c>
    </row>
    <row r="128" spans="5:20">
      <c r="E128">
        <v>125</v>
      </c>
      <c r="F128">
        <f t="shared" si="46"/>
        <v>29.146293618368446</v>
      </c>
      <c r="G128">
        <f t="shared" si="47"/>
        <v>569.92519531000664</v>
      </c>
      <c r="H128">
        <f t="shared" si="48"/>
        <v>15.956236416231555</v>
      </c>
      <c r="I128" s="2">
        <f t="shared" si="39"/>
        <v>1</v>
      </c>
      <c r="J128" s="1">
        <f t="shared" si="38"/>
        <v>10</v>
      </c>
      <c r="K128" s="2">
        <f t="shared" si="40"/>
        <v>0.37179754835096512</v>
      </c>
      <c r="L128">
        <f t="shared" si="34"/>
        <v>3.717975483509651</v>
      </c>
      <c r="M128">
        <f t="shared" si="41"/>
        <v>4.9444459074472897</v>
      </c>
      <c r="N128">
        <f t="shared" si="42"/>
        <v>24.168717192195768</v>
      </c>
      <c r="O128">
        <f t="shared" si="43"/>
        <v>569.14501035963326</v>
      </c>
      <c r="P128">
        <f t="shared" si="44"/>
        <v>19.884535387185181</v>
      </c>
      <c r="Q128">
        <f t="shared" si="36"/>
        <v>615.02772534460667</v>
      </c>
      <c r="R128">
        <f t="shared" si="37"/>
        <v>533.06806386212668</v>
      </c>
      <c r="S128">
        <f t="shared" si="35"/>
        <v>1.3298758771749322</v>
      </c>
      <c r="T128">
        <f t="shared" si="45"/>
        <v>0</v>
      </c>
    </row>
    <row r="129" spans="5:20">
      <c r="E129">
        <v>126</v>
      </c>
      <c r="F129">
        <f t="shared" si="46"/>
        <v>29.07712653678464</v>
      </c>
      <c r="G129">
        <f t="shared" si="47"/>
        <v>568.21350809248145</v>
      </c>
      <c r="H129">
        <f t="shared" si="48"/>
        <v>15.907628309748146</v>
      </c>
      <c r="I129" s="2">
        <f t="shared" si="39"/>
        <v>1</v>
      </c>
      <c r="J129" s="1">
        <f t="shared" si="38"/>
        <v>10</v>
      </c>
      <c r="K129" s="2">
        <f t="shared" si="40"/>
        <v>0.371522955637625</v>
      </c>
      <c r="L129">
        <f t="shared" si="34"/>
        <v>3.7152295563762499</v>
      </c>
      <c r="M129">
        <f t="shared" si="41"/>
        <v>4.9293970731032335</v>
      </c>
      <c r="N129">
        <f t="shared" si="42"/>
        <v>24.114673028787344</v>
      </c>
      <c r="O129">
        <f t="shared" si="43"/>
        <v>567.43566631383976</v>
      </c>
      <c r="P129">
        <f t="shared" si="44"/>
        <v>19.823971234670033</v>
      </c>
      <c r="Q129">
        <f t="shared" si="36"/>
        <v>613.19826293901417</v>
      </c>
      <c r="R129">
        <f t="shared" si="37"/>
        <v>536.78603934563637</v>
      </c>
      <c r="S129">
        <f t="shared" si="35"/>
        <v>1.3268082088341413</v>
      </c>
      <c r="T129">
        <f t="shared" si="45"/>
        <v>0</v>
      </c>
    </row>
    <row r="130" spans="5:20">
      <c r="E130">
        <v>127</v>
      </c>
      <c r="F130">
        <f t="shared" si="46"/>
        <v>29.008103887983985</v>
      </c>
      <c r="G130">
        <f t="shared" si="47"/>
        <v>566.50702970157715</v>
      </c>
      <c r="H130">
        <f t="shared" si="48"/>
        <v>15.859176987736028</v>
      </c>
      <c r="I130" s="2">
        <f t="shared" si="39"/>
        <v>1</v>
      </c>
      <c r="J130" s="1">
        <f t="shared" si="38"/>
        <v>10</v>
      </c>
      <c r="K130" s="2">
        <f t="shared" si="40"/>
        <v>0.37124901901350404</v>
      </c>
      <c r="L130">
        <f t="shared" si="34"/>
        <v>3.7124901901350404</v>
      </c>
      <c r="M130">
        <f t="shared" si="41"/>
        <v>4.9143959293234127</v>
      </c>
      <c r="N130">
        <f t="shared" si="42"/>
        <v>24.060725475164972</v>
      </c>
      <c r="O130">
        <f t="shared" si="43"/>
        <v>565.73152396417333</v>
      </c>
      <c r="P130">
        <f t="shared" si="44"/>
        <v>19.763601752223501</v>
      </c>
      <c r="Q130">
        <f t="shared" si="36"/>
        <v>611.37431057729725</v>
      </c>
      <c r="R130">
        <f t="shared" si="37"/>
        <v>540.50126890201261</v>
      </c>
      <c r="S130">
        <f t="shared" si="35"/>
        <v>1.3237465091172815</v>
      </c>
      <c r="T130">
        <f t="shared" si="45"/>
        <v>0</v>
      </c>
    </row>
    <row r="131" spans="5:20">
      <c r="E131">
        <v>128</v>
      </c>
      <c r="F131">
        <f t="shared" si="46"/>
        <v>28.93922502436774</v>
      </c>
      <c r="G131">
        <f t="shared" si="47"/>
        <v>564.80574476541528</v>
      </c>
      <c r="H131">
        <f t="shared" si="48"/>
        <v>15.810881401778801</v>
      </c>
      <c r="I131" s="2">
        <f t="shared" si="39"/>
        <v>1</v>
      </c>
      <c r="J131" s="1">
        <f t="shared" si="38"/>
        <v>10</v>
      </c>
      <c r="K131" s="2">
        <f t="shared" si="40"/>
        <v>0.37097573554168672</v>
      </c>
      <c r="L131">
        <f t="shared" si="34"/>
        <v>3.7097573554168672</v>
      </c>
      <c r="M131">
        <f t="shared" si="41"/>
        <v>4.8994422318769049</v>
      </c>
      <c r="N131">
        <f t="shared" si="42"/>
        <v>24.006874128513022</v>
      </c>
      <c r="O131">
        <f t="shared" si="43"/>
        <v>564.03256795979826</v>
      </c>
      <c r="P131">
        <f t="shared" si="44"/>
        <v>19.703425697747122</v>
      </c>
      <c r="Q131">
        <f t="shared" si="36"/>
        <v>609.55585119156183</v>
      </c>
      <c r="R131">
        <f t="shared" si="37"/>
        <v>544.2137590921476</v>
      </c>
      <c r="S131">
        <f t="shared" si="35"/>
        <v>1.3206907521115629</v>
      </c>
      <c r="T131">
        <f t="shared" si="45"/>
        <v>0</v>
      </c>
    </row>
    <row r="132" spans="5:20">
      <c r="E132">
        <v>129</v>
      </c>
      <c r="F132">
        <f t="shared" si="46"/>
        <v>28.87048933810707</v>
      </c>
      <c r="G132">
        <f t="shared" si="47"/>
        <v>563.10963788975369</v>
      </c>
      <c r="H132">
        <f t="shared" si="48"/>
        <v>15.762740558197699</v>
      </c>
      <c r="I132" s="2">
        <f t="shared" si="39"/>
        <v>1</v>
      </c>
      <c r="J132" s="1">
        <f t="shared" si="38"/>
        <v>10</v>
      </c>
      <c r="K132" s="2">
        <f t="shared" ref="K132:K153" si="49">1/(1+EXP(-1.7*(q*F132-cpuehalf)/sdcpue))</f>
        <v>0.37070310244506827</v>
      </c>
      <c r="L132">
        <f t="shared" si="34"/>
        <v>3.7070310244506826</v>
      </c>
      <c r="M132">
        <f t="shared" ref="M132:M163" si="50">F132*(1-EXP(-q*L132))</f>
        <v>4.8845357459729897</v>
      </c>
      <c r="N132">
        <f t="shared" ref="N132:N163" si="51">Surv*(F132-M132)</f>
        <v>23.953118616304035</v>
      </c>
      <c r="O132">
        <f t="shared" ref="O132:O153" si="52">G132*Surv</f>
        <v>562.33878292754616</v>
      </c>
      <c r="P132">
        <f t="shared" ref="P132:P153" si="53">(H132+M132*RelSurv)*Surv</f>
        <v>19.643441891346949</v>
      </c>
      <c r="Q132">
        <f t="shared" si="36"/>
        <v>607.74286778605847</v>
      </c>
      <c r="R132">
        <f t="shared" si="37"/>
        <v>547.92351644756445</v>
      </c>
      <c r="S132">
        <f t="shared" si="35"/>
        <v>1.3176409136464653</v>
      </c>
      <c r="T132">
        <f t="shared" ref="T132:T163" si="54">L132*MAX(0,S132-cpuebase)</f>
        <v>0</v>
      </c>
    </row>
    <row r="133" spans="5:20">
      <c r="E133">
        <v>130</v>
      </c>
      <c r="F133">
        <f t="shared" ref="F133:F153" si="55">N132-vtwo*N132+vone*O132+Recov*P132*PvulRecov</f>
        <v>28.801896257510457</v>
      </c>
      <c r="G133">
        <f t="shared" ref="G133:G153" si="56">O132-vone*O132+vtwo*N132+P132*Recov*(1-PvulRecov)</f>
        <v>561.41869366460912</v>
      </c>
      <c r="H133">
        <f t="shared" ref="H133:H153" si="57">P132*(1-Recov)</f>
        <v>15.714753513077561</v>
      </c>
      <c r="I133" s="2">
        <f t="shared" si="39"/>
        <v>1</v>
      </c>
      <c r="J133" s="1">
        <f t="shared" si="38"/>
        <v>10</v>
      </c>
      <c r="K133" s="2">
        <f t="shared" si="49"/>
        <v>0.37043111709172694</v>
      </c>
      <c r="L133">
        <f t="shared" ref="L133:L153" si="58">IF(I133&gt;0.1,J133,0)*K133</f>
        <v>3.7043111709172694</v>
      </c>
      <c r="M133">
        <f t="shared" si="50"/>
        <v>4.8696762454251772</v>
      </c>
      <c r="N133">
        <f t="shared" si="51"/>
        <v>23.899458593505958</v>
      </c>
      <c r="O133">
        <f t="shared" si="52"/>
        <v>560.65015347852875</v>
      </c>
      <c r="P133">
        <f t="shared" si="53"/>
        <v>19.583649209698489</v>
      </c>
      <c r="Q133">
        <f t="shared" si="36"/>
        <v>605.93534343519707</v>
      </c>
      <c r="R133">
        <f t="shared" si="37"/>
        <v>551.63054747201511</v>
      </c>
      <c r="S133">
        <f t="shared" ref="S133:S153" si="59">IF(L133&gt;0,M133/L133,0)</f>
        <v>1.3145969711338634</v>
      </c>
      <c r="T133">
        <f t="shared" si="54"/>
        <v>0</v>
      </c>
    </row>
    <row r="134" spans="5:20">
      <c r="E134">
        <v>131</v>
      </c>
      <c r="F134">
        <f t="shared" si="55"/>
        <v>28.733445243726603</v>
      </c>
      <c r="G134">
        <f t="shared" si="56"/>
        <v>559.73289667024778</v>
      </c>
      <c r="H134">
        <f t="shared" si="57"/>
        <v>15.666919367758792</v>
      </c>
      <c r="I134" s="2">
        <f t="shared" si="39"/>
        <v>1</v>
      </c>
      <c r="J134" s="1">
        <f t="shared" si="38"/>
        <v>10</v>
      </c>
      <c r="K134" s="2">
        <f t="shared" si="49"/>
        <v>0.37015977698165159</v>
      </c>
      <c r="L134">
        <f t="shared" si="58"/>
        <v>3.7015977698165159</v>
      </c>
      <c r="M134">
        <f t="shared" si="50"/>
        <v>4.8548635118931811</v>
      </c>
      <c r="N134">
        <f t="shared" si="51"/>
        <v>23.845893740046527</v>
      </c>
      <c r="O134">
        <f t="shared" si="52"/>
        <v>558.96666421412078</v>
      </c>
      <c r="P134">
        <f t="shared" si="53"/>
        <v>19.524046580939228</v>
      </c>
      <c r="Q134">
        <f t="shared" ref="Q134:Q153" si="60">SUM(F134:H134)</f>
        <v>604.1332612817331</v>
      </c>
      <c r="R134">
        <f t="shared" ref="R134:R153" si="61">R133+L133</f>
        <v>555.33485864293243</v>
      </c>
      <c r="S134">
        <f t="shared" si="59"/>
        <v>1.3115589034228945</v>
      </c>
      <c r="T134">
        <f t="shared" si="54"/>
        <v>0</v>
      </c>
    </row>
    <row r="135" spans="5:20">
      <c r="E135">
        <v>132</v>
      </c>
      <c r="F135">
        <f t="shared" si="55"/>
        <v>28.665135787751687</v>
      </c>
      <c r="G135">
        <f t="shared" si="56"/>
        <v>558.05223148260347</v>
      </c>
      <c r="H135">
        <f t="shared" si="57"/>
        <v>15.619237264751384</v>
      </c>
      <c r="I135" s="2">
        <f t="shared" si="39"/>
        <v>1</v>
      </c>
      <c r="J135" s="1">
        <f t="shared" si="38"/>
        <v>10</v>
      </c>
      <c r="K135" s="2">
        <f t="shared" si="49"/>
        <v>0.36988907973469926</v>
      </c>
      <c r="L135">
        <f t="shared" si="58"/>
        <v>3.6988907973469924</v>
      </c>
      <c r="M135">
        <f t="shared" si="50"/>
        <v>4.8400973341955105</v>
      </c>
      <c r="N135">
        <f t="shared" si="51"/>
        <v>23.792423758511113</v>
      </c>
      <c r="O135">
        <f t="shared" si="52"/>
        <v>557.28829973137044</v>
      </c>
      <c r="P135">
        <f t="shared" si="53"/>
        <v>19.464632980039074</v>
      </c>
      <c r="Q135">
        <f t="shared" si="60"/>
        <v>602.33660453510652</v>
      </c>
      <c r="R135">
        <f t="shared" si="61"/>
        <v>559.03645641274898</v>
      </c>
      <c r="S135">
        <f t="shared" si="59"/>
        <v>1.3085266906681976</v>
      </c>
      <c r="T135">
        <f t="shared" si="54"/>
        <v>0</v>
      </c>
    </row>
    <row r="136" spans="5:20">
      <c r="E136">
        <v>133</v>
      </c>
      <c r="F136">
        <f t="shared" si="55"/>
        <v>28.596967407712846</v>
      </c>
      <c r="G136">
        <f t="shared" si="56"/>
        <v>556.37668267817651</v>
      </c>
      <c r="H136">
        <f t="shared" si="57"/>
        <v>15.571706384031259</v>
      </c>
      <c r="I136" s="2">
        <f t="shared" si="39"/>
        <v>1</v>
      </c>
      <c r="J136" s="1">
        <f t="shared" si="38"/>
        <v>10</v>
      </c>
      <c r="K136" s="2">
        <f t="shared" si="49"/>
        <v>0.36961902307966743</v>
      </c>
      <c r="L136">
        <f t="shared" si="58"/>
        <v>3.6961902307966743</v>
      </c>
      <c r="M136">
        <f t="shared" si="50"/>
        <v>4.8253775076861514</v>
      </c>
      <c r="N136">
        <f t="shared" si="51"/>
        <v>23.739048372052377</v>
      </c>
      <c r="O136">
        <f t="shared" si="52"/>
        <v>555.61504462789151</v>
      </c>
      <c r="P136">
        <f t="shared" si="53"/>
        <v>19.405407424603808</v>
      </c>
      <c r="Q136">
        <f t="shared" si="60"/>
        <v>600.54535646992065</v>
      </c>
      <c r="R136">
        <f t="shared" si="61"/>
        <v>562.73534721009594</v>
      </c>
      <c r="S136">
        <f t="shared" si="59"/>
        <v>1.3055003142103141</v>
      </c>
      <c r="T136">
        <f t="shared" si="54"/>
        <v>0</v>
      </c>
    </row>
    <row r="137" spans="5:20">
      <c r="E137">
        <v>134</v>
      </c>
      <c r="F137">
        <f t="shared" si="55"/>
        <v>28.528939646402147</v>
      </c>
      <c r="G137">
        <f t="shared" si="56"/>
        <v>554.70623483846248</v>
      </c>
      <c r="H137">
        <f t="shared" si="57"/>
        <v>15.524325939683047</v>
      </c>
      <c r="I137" s="2">
        <f t="shared" si="39"/>
        <v>1</v>
      </c>
      <c r="J137" s="1">
        <f t="shared" si="38"/>
        <v>10</v>
      </c>
      <c r="K137" s="2">
        <f t="shared" si="49"/>
        <v>0.36934960484437862</v>
      </c>
      <c r="L137">
        <f t="shared" si="58"/>
        <v>3.6934960484437864</v>
      </c>
      <c r="M137">
        <f t="shared" si="50"/>
        <v>4.8107038336892067</v>
      </c>
      <c r="N137">
        <f t="shared" si="51"/>
        <v>23.685767322492183</v>
      </c>
      <c r="O137">
        <f t="shared" si="52"/>
        <v>553.94688350628655</v>
      </c>
      <c r="P137">
        <f t="shared" si="53"/>
        <v>19.346368971070781</v>
      </c>
      <c r="Q137">
        <f t="shared" si="60"/>
        <v>598.7595004245477</v>
      </c>
      <c r="R137">
        <f t="shared" si="61"/>
        <v>566.43153744089261</v>
      </c>
      <c r="S137">
        <f t="shared" si="59"/>
        <v>1.3024797564670858</v>
      </c>
      <c r="T137">
        <f t="shared" si="54"/>
        <v>0</v>
      </c>
    </row>
    <row r="138" spans="5:20">
      <c r="E138">
        <v>135</v>
      </c>
      <c r="F138">
        <f t="shared" si="55"/>
        <v>28.461052069037883</v>
      </c>
      <c r="G138">
        <f t="shared" si="56"/>
        <v>553.04087255395507</v>
      </c>
      <c r="H138">
        <f t="shared" si="57"/>
        <v>15.477095176856626</v>
      </c>
      <c r="I138" s="2">
        <f t="shared" si="39"/>
        <v>1</v>
      </c>
      <c r="J138" s="1">
        <f t="shared" si="38"/>
        <v>10</v>
      </c>
      <c r="K138" s="2">
        <f t="shared" si="49"/>
        <v>0.36908082294668221</v>
      </c>
      <c r="L138">
        <f t="shared" si="58"/>
        <v>3.6908082294668221</v>
      </c>
      <c r="M138">
        <f t="shared" si="50"/>
        <v>4.7960761189861607</v>
      </c>
      <c r="N138">
        <f t="shared" si="51"/>
        <v>23.632580368598028</v>
      </c>
      <c r="O138">
        <f t="shared" si="52"/>
        <v>552.28380097814363</v>
      </c>
      <c r="P138">
        <f t="shared" si="53"/>
        <v>19.287516711259993</v>
      </c>
      <c r="Q138">
        <f t="shared" si="60"/>
        <v>596.97901979984965</v>
      </c>
      <c r="R138">
        <f t="shared" si="61"/>
        <v>570.12503348933637</v>
      </c>
      <c r="S138">
        <f t="shared" si="59"/>
        <v>1.2994650008350628</v>
      </c>
      <c r="T138">
        <f t="shared" si="54"/>
        <v>0</v>
      </c>
    </row>
    <row r="139" spans="5:20">
      <c r="E139">
        <v>136</v>
      </c>
      <c r="F139">
        <f t="shared" si="55"/>
        <v>28.393304261232224</v>
      </c>
      <c r="G139">
        <f t="shared" si="56"/>
        <v>551.3805804277614</v>
      </c>
      <c r="H139">
        <f t="shared" si="57"/>
        <v>15.430013369007995</v>
      </c>
      <c r="I139" s="2">
        <f t="shared" si="39"/>
        <v>1</v>
      </c>
      <c r="J139" s="1">
        <f t="shared" si="38"/>
        <v>10</v>
      </c>
      <c r="K139" s="2">
        <f t="shared" si="49"/>
        <v>0.36881267538628876</v>
      </c>
      <c r="L139">
        <f t="shared" si="58"/>
        <v>3.6881267538628877</v>
      </c>
      <c r="M139">
        <f t="shared" si="50"/>
        <v>4.7814941753508089</v>
      </c>
      <c r="N139">
        <f t="shared" si="51"/>
        <v>23.579487284517878</v>
      </c>
      <c r="O139">
        <f t="shared" si="52"/>
        <v>550.62578166764706</v>
      </c>
      <c r="P139">
        <f t="shared" si="53"/>
        <v>19.228849769247194</v>
      </c>
      <c r="Q139">
        <f t="shared" si="60"/>
        <v>595.20389805800153</v>
      </c>
      <c r="R139">
        <f t="shared" si="61"/>
        <v>573.8158417188032</v>
      </c>
      <c r="S139">
        <f t="shared" si="59"/>
        <v>1.2964560315999836</v>
      </c>
      <c r="T139">
        <f t="shared" si="54"/>
        <v>0</v>
      </c>
    </row>
    <row r="140" spans="5:20">
      <c r="E140">
        <v>137</v>
      </c>
      <c r="F140">
        <f t="shared" si="55"/>
        <v>28.325695827145999</v>
      </c>
      <c r="G140">
        <f t="shared" si="56"/>
        <v>549.72534307886838</v>
      </c>
      <c r="H140">
        <f t="shared" si="57"/>
        <v>15.383079815397757</v>
      </c>
      <c r="I140" s="2">
        <f t="shared" si="39"/>
        <v>1</v>
      </c>
      <c r="J140" s="1">
        <f t="shared" ref="J140:J153" si="62">J133</f>
        <v>10</v>
      </c>
      <c r="K140" s="2">
        <f t="shared" si="49"/>
        <v>0.36854516023735928</v>
      </c>
      <c r="L140">
        <f t="shared" si="58"/>
        <v>3.6854516023735928</v>
      </c>
      <c r="M140">
        <f t="shared" si="50"/>
        <v>4.7669578191273736</v>
      </c>
      <c r="N140">
        <f t="shared" si="51"/>
        <v>23.526487858358813</v>
      </c>
      <c r="O140">
        <f t="shared" si="52"/>
        <v>548.97281021483923</v>
      </c>
      <c r="P140">
        <f t="shared" si="53"/>
        <v>19.170367298528763</v>
      </c>
      <c r="Q140">
        <f t="shared" si="60"/>
        <v>593.43411872141212</v>
      </c>
      <c r="R140">
        <f t="shared" si="61"/>
        <v>577.50396847266609</v>
      </c>
      <c r="S140">
        <f t="shared" si="59"/>
        <v>1.2934528338554883</v>
      </c>
      <c r="T140">
        <f t="shared" si="54"/>
        <v>0</v>
      </c>
    </row>
    <row r="141" spans="5:20">
      <c r="E141">
        <v>138</v>
      </c>
      <c r="F141">
        <f t="shared" si="55"/>
        <v>28.258226387813338</v>
      </c>
      <c r="G141">
        <f t="shared" si="56"/>
        <v>548.07514514509046</v>
      </c>
      <c r="H141">
        <f t="shared" si="57"/>
        <v>15.336293838823011</v>
      </c>
      <c r="I141" s="2">
        <f t="shared" si="39"/>
        <v>1</v>
      </c>
      <c r="J141" s="1">
        <f t="shared" si="62"/>
        <v>10</v>
      </c>
      <c r="K141" s="2">
        <f t="shared" si="49"/>
        <v>0.36827827564177951</v>
      </c>
      <c r="L141">
        <f t="shared" si="58"/>
        <v>3.6827827564177951</v>
      </c>
      <c r="M141">
        <f t="shared" si="50"/>
        <v>4.7524668708478011</v>
      </c>
      <c r="N141">
        <f t="shared" si="51"/>
        <v>23.473581890896106</v>
      </c>
      <c r="O141">
        <f t="shared" si="52"/>
        <v>547.32487127856427</v>
      </c>
      <c r="P141">
        <f t="shared" si="53"/>
        <v>19.112068479450922</v>
      </c>
      <c r="Q141">
        <f t="shared" si="60"/>
        <v>591.66966537172686</v>
      </c>
      <c r="R141">
        <f t="shared" si="61"/>
        <v>581.18942007503972</v>
      </c>
      <c r="S141">
        <f t="shared" si="59"/>
        <v>1.290455393429309</v>
      </c>
      <c r="T141">
        <f t="shared" si="54"/>
        <v>0</v>
      </c>
    </row>
    <row r="142" spans="5:20">
      <c r="E142">
        <v>139</v>
      </c>
      <c r="F142">
        <f t="shared" si="55"/>
        <v>28.190895579620488</v>
      </c>
      <c r="G142">
        <f t="shared" si="56"/>
        <v>546.42997128573006</v>
      </c>
      <c r="H142">
        <f t="shared" si="57"/>
        <v>15.289654783560739</v>
      </c>
      <c r="I142" s="2">
        <f t="shared" si="39"/>
        <v>1</v>
      </c>
      <c r="J142" s="1">
        <f t="shared" si="62"/>
        <v>10</v>
      </c>
      <c r="K142" s="2">
        <f t="shared" si="49"/>
        <v>0.36801201980305598</v>
      </c>
      <c r="L142">
        <f t="shared" si="58"/>
        <v>3.6801201980305596</v>
      </c>
      <c r="M142">
        <f t="shared" si="50"/>
        <v>4.7380211548845379</v>
      </c>
      <c r="N142">
        <f t="shared" si="51"/>
        <v>23.420769194400897</v>
      </c>
      <c r="O142">
        <f t="shared" si="52"/>
        <v>545.68194953912484</v>
      </c>
      <c r="P142">
        <f t="shared" si="53"/>
        <v>19.053952516878603</v>
      </c>
      <c r="Q142">
        <f t="shared" si="60"/>
        <v>589.9105216489113</v>
      </c>
      <c r="R142">
        <f t="shared" si="61"/>
        <v>584.87220283145757</v>
      </c>
      <c r="S142">
        <f t="shared" si="59"/>
        <v>1.2874636968162401</v>
      </c>
      <c r="T142">
        <f t="shared" si="54"/>
        <v>0</v>
      </c>
    </row>
    <row r="143" spans="5:20">
      <c r="E143">
        <v>140</v>
      </c>
      <c r="F143">
        <f t="shared" si="55"/>
        <v>28.123703052924501</v>
      </c>
      <c r="G143">
        <f t="shared" si="56"/>
        <v>544.78980618397702</v>
      </c>
      <c r="H143">
        <f t="shared" si="57"/>
        <v>15.243162013502882</v>
      </c>
      <c r="I143" s="2">
        <f t="shared" si="39"/>
        <v>1</v>
      </c>
      <c r="J143" s="1">
        <f t="shared" si="62"/>
        <v>10</v>
      </c>
      <c r="K143" s="2">
        <f t="shared" si="49"/>
        <v>0.36774639098077522</v>
      </c>
      <c r="L143">
        <f t="shared" si="58"/>
        <v>3.6774639098077522</v>
      </c>
      <c r="M143">
        <f t="shared" si="50"/>
        <v>4.7236204991355129</v>
      </c>
      <c r="N143">
        <f t="shared" si="51"/>
        <v>23.368049591575357</v>
      </c>
      <c r="O143">
        <f t="shared" si="52"/>
        <v>544.04402970067838</v>
      </c>
      <c r="P143">
        <f t="shared" si="53"/>
        <v>18.996018638081338</v>
      </c>
      <c r="Q143">
        <f t="shared" si="60"/>
        <v>588.15667125040443</v>
      </c>
      <c r="R143">
        <f t="shared" si="61"/>
        <v>588.55232302948809</v>
      </c>
      <c r="S143">
        <f t="shared" si="59"/>
        <v>1.2844777311172717</v>
      </c>
      <c r="T143">
        <f t="shared" si="54"/>
        <v>0</v>
      </c>
    </row>
    <row r="144" spans="5:20">
      <c r="E144">
        <v>141</v>
      </c>
      <c r="F144">
        <f t="shared" si="55"/>
        <v>28.056648470798919</v>
      </c>
      <c r="G144">
        <f t="shared" si="56"/>
        <v>543.15463454907115</v>
      </c>
      <c r="H144">
        <f t="shared" si="57"/>
        <v>15.196814910465072</v>
      </c>
      <c r="I144" s="2">
        <f t="shared" si="39"/>
        <v>1</v>
      </c>
      <c r="J144" s="1">
        <f t="shared" si="62"/>
        <v>10</v>
      </c>
      <c r="K144" s="2">
        <f t="shared" si="49"/>
        <v>0.36748138748557541</v>
      </c>
      <c r="L144">
        <f t="shared" si="58"/>
        <v>3.6748138748557539</v>
      </c>
      <c r="M144">
        <f t="shared" si="50"/>
        <v>4.7092647347382686</v>
      </c>
      <c r="N144">
        <f t="shared" si="51"/>
        <v>23.315422914585543</v>
      </c>
      <c r="O144">
        <f t="shared" si="52"/>
        <v>542.4110964933966</v>
      </c>
      <c r="P144">
        <f t="shared" si="53"/>
        <v>18.938266090815965</v>
      </c>
      <c r="Q144">
        <f t="shared" si="60"/>
        <v>586.40809793033509</v>
      </c>
      <c r="R144">
        <f t="shared" si="61"/>
        <v>592.22978693929588</v>
      </c>
      <c r="S144">
        <f t="shared" si="59"/>
        <v>1.2814974839843065</v>
      </c>
      <c r="T144">
        <f t="shared" si="54"/>
        <v>0</v>
      </c>
    </row>
    <row r="145" spans="1:20">
      <c r="E145">
        <v>142</v>
      </c>
      <c r="F145">
        <f t="shared" si="55"/>
        <v>27.989731507894636</v>
      </c>
      <c r="G145">
        <f t="shared" si="56"/>
        <v>541.52444111825071</v>
      </c>
      <c r="H145">
        <f t="shared" si="57"/>
        <v>15.150612872652772</v>
      </c>
      <c r="I145" s="2">
        <f t="shared" si="39"/>
        <v>1</v>
      </c>
      <c r="J145" s="1">
        <f t="shared" si="62"/>
        <v>10</v>
      </c>
      <c r="K145" s="2">
        <f t="shared" si="49"/>
        <v>0.36721700767458121</v>
      </c>
      <c r="L145">
        <f t="shared" si="58"/>
        <v>3.6721700767458119</v>
      </c>
      <c r="M145">
        <f t="shared" si="50"/>
        <v>4.6949536958105593</v>
      </c>
      <c r="N145">
        <f t="shared" si="51"/>
        <v>23.262889004182902</v>
      </c>
      <c r="O145">
        <f t="shared" si="52"/>
        <v>540.78313467541125</v>
      </c>
      <c r="P145">
        <f t="shared" si="53"/>
        <v>18.880694141587639</v>
      </c>
      <c r="Q145">
        <f t="shared" si="60"/>
        <v>584.6647854987981</v>
      </c>
      <c r="R145">
        <f t="shared" si="61"/>
        <v>595.90460081415165</v>
      </c>
      <c r="S145">
        <f t="shared" si="59"/>
        <v>1.2785229435699541</v>
      </c>
      <c r="T145">
        <f t="shared" si="54"/>
        <v>0</v>
      </c>
    </row>
    <row r="146" spans="1:20">
      <c r="E146">
        <v>143</v>
      </c>
      <c r="F146">
        <f t="shared" si="55"/>
        <v>27.922951849405429</v>
      </c>
      <c r="G146">
        <f t="shared" si="56"/>
        <v>539.89921065850626</v>
      </c>
      <c r="H146">
        <f t="shared" si="57"/>
        <v>15.104555313270112</v>
      </c>
      <c r="I146" s="2">
        <f t="shared" si="39"/>
        <v>1</v>
      </c>
      <c r="J146" s="1">
        <f t="shared" si="62"/>
        <v>10</v>
      </c>
      <c r="K146" s="2">
        <f t="shared" si="49"/>
        <v>0.36695324994726025</v>
      </c>
      <c r="L146">
        <f t="shared" si="58"/>
        <v>3.6695324994726026</v>
      </c>
      <c r="M146">
        <f t="shared" si="50"/>
        <v>4.6806872192149225</v>
      </c>
      <c r="N146">
        <f t="shared" si="51"/>
        <v>23.210447708906287</v>
      </c>
      <c r="O146">
        <f t="shared" si="52"/>
        <v>539.1601290345659</v>
      </c>
      <c r="P146">
        <f t="shared" si="53"/>
        <v>18.823302074072448</v>
      </c>
      <c r="Q146">
        <f t="shared" si="60"/>
        <v>582.9267178211818</v>
      </c>
      <c r="R146">
        <f t="shared" si="61"/>
        <v>599.57677089089748</v>
      </c>
      <c r="S146">
        <f t="shared" si="59"/>
        <v>1.2755540984819309</v>
      </c>
      <c r="T146">
        <f t="shared" si="54"/>
        <v>0</v>
      </c>
    </row>
    <row r="147" spans="1:20">
      <c r="E147">
        <v>144</v>
      </c>
      <c r="F147">
        <f t="shared" si="55"/>
        <v>27.856309190128357</v>
      </c>
      <c r="G147">
        <f t="shared" si="56"/>
        <v>538.27892796815831</v>
      </c>
      <c r="H147">
        <f t="shared" si="57"/>
        <v>15.058641659257958</v>
      </c>
      <c r="I147" s="2">
        <f t="shared" si="39"/>
        <v>1</v>
      </c>
      <c r="J147" s="1">
        <f t="shared" si="62"/>
        <v>10</v>
      </c>
      <c r="K147" s="2">
        <f t="shared" si="49"/>
        <v>0.36669011274166213</v>
      </c>
      <c r="L147">
        <f t="shared" si="58"/>
        <v>3.6669011274166214</v>
      </c>
      <c r="M147">
        <f t="shared" si="50"/>
        <v>4.6664651443449925</v>
      </c>
      <c r="N147">
        <f t="shared" si="51"/>
        <v>23.158098884357074</v>
      </c>
      <c r="O147">
        <f t="shared" si="52"/>
        <v>537.54206438999086</v>
      </c>
      <c r="P147">
        <f t="shared" si="53"/>
        <v>18.766089187686539</v>
      </c>
      <c r="Q147">
        <f t="shared" si="60"/>
        <v>581.19387881754471</v>
      </c>
      <c r="R147">
        <f t="shared" si="61"/>
        <v>603.24630339037003</v>
      </c>
      <c r="S147">
        <f t="shared" si="59"/>
        <v>1.2725909377416393</v>
      </c>
      <c r="T147">
        <f t="shared" si="54"/>
        <v>0</v>
      </c>
    </row>
    <row r="148" spans="1:20">
      <c r="E148">
        <v>145</v>
      </c>
      <c r="F148">
        <f t="shared" si="55"/>
        <v>27.789803233610414</v>
      </c>
      <c r="G148">
        <f t="shared" si="56"/>
        <v>536.66357787827485</v>
      </c>
      <c r="H148">
        <f t="shared" si="57"/>
        <v>15.012871350149233</v>
      </c>
      <c r="I148" s="2">
        <f t="shared" si="39"/>
        <v>1</v>
      </c>
      <c r="J148" s="1">
        <f t="shared" si="62"/>
        <v>10</v>
      </c>
      <c r="K148" s="2">
        <f t="shared" si="49"/>
        <v>0.36642759453100343</v>
      </c>
      <c r="L148">
        <f t="shared" si="58"/>
        <v>3.6642759453100342</v>
      </c>
      <c r="M148">
        <f t="shared" si="50"/>
        <v>4.6522873129315432</v>
      </c>
      <c r="N148">
        <f t="shared" si="51"/>
        <v>23.105842392540641</v>
      </c>
      <c r="O148">
        <f t="shared" si="52"/>
        <v>535.92892559351947</v>
      </c>
      <c r="P148">
        <f t="shared" si="53"/>
        <v>18.709054796288001</v>
      </c>
      <c r="Q148">
        <f t="shared" si="60"/>
        <v>579.4662524620345</v>
      </c>
      <c r="R148">
        <f t="shared" si="61"/>
        <v>606.91320451778665</v>
      </c>
      <c r="S148">
        <f t="shared" si="59"/>
        <v>1.2696334507465468</v>
      </c>
      <c r="T148">
        <f t="shared" si="54"/>
        <v>0</v>
      </c>
    </row>
    <row r="149" spans="1:20">
      <c r="E149">
        <v>146</v>
      </c>
      <c r="F149">
        <f t="shared" si="55"/>
        <v>27.723433691373323</v>
      </c>
      <c r="G149">
        <f t="shared" si="56"/>
        <v>535.05314525394442</v>
      </c>
      <c r="H149">
        <f t="shared" si="57"/>
        <v>14.967243837030402</v>
      </c>
      <c r="I149" s="2">
        <f t="shared" si="39"/>
        <v>1</v>
      </c>
      <c r="J149" s="1">
        <f t="shared" si="62"/>
        <v>10</v>
      </c>
      <c r="K149" s="2">
        <f t="shared" si="49"/>
        <v>0.36616569382056763</v>
      </c>
      <c r="L149">
        <f t="shared" si="58"/>
        <v>3.6616569382056765</v>
      </c>
      <c r="M149">
        <f t="shared" si="50"/>
        <v>4.6381535688663913</v>
      </c>
      <c r="N149">
        <f t="shared" si="51"/>
        <v>23.053678101268094</v>
      </c>
      <c r="O149">
        <f t="shared" si="52"/>
        <v>534.32069753095857</v>
      </c>
      <c r="P149">
        <f t="shared" si="53"/>
        <v>18.65219822699915</v>
      </c>
      <c r="Q149">
        <f t="shared" si="60"/>
        <v>577.74382278234816</v>
      </c>
      <c r="R149">
        <f t="shared" si="61"/>
        <v>610.57748046309666</v>
      </c>
      <c r="S149">
        <f t="shared" si="59"/>
        <v>1.2666816272360097</v>
      </c>
      <c r="T149">
        <f t="shared" si="54"/>
        <v>0</v>
      </c>
    </row>
    <row r="150" spans="1:20">
      <c r="E150">
        <v>147</v>
      </c>
      <c r="F150">
        <f t="shared" si="55"/>
        <v>27.657200282209416</v>
      </c>
      <c r="G150">
        <f t="shared" si="56"/>
        <v>533.4476149954171</v>
      </c>
      <c r="H150">
        <f t="shared" si="57"/>
        <v>14.92175858159932</v>
      </c>
      <c r="I150" s="2">
        <f t="shared" si="39"/>
        <v>1</v>
      </c>
      <c r="J150" s="1">
        <f t="shared" si="62"/>
        <v>10</v>
      </c>
      <c r="K150" s="2">
        <f t="shared" si="49"/>
        <v>0.36590440914489109</v>
      </c>
      <c r="L150">
        <f t="shared" si="58"/>
        <v>3.6590440914489109</v>
      </c>
      <c r="M150">
        <f t="shared" si="50"/>
        <v>4.6240637580425004</v>
      </c>
      <c r="N150">
        <f t="shared" si="51"/>
        <v>23.001605883612807</v>
      </c>
      <c r="O150">
        <f t="shared" si="52"/>
        <v>532.71736512322877</v>
      </c>
      <c r="P150">
        <f t="shared" si="53"/>
        <v>18.595518819137869</v>
      </c>
      <c r="Q150">
        <f t="shared" si="60"/>
        <v>576.02657385922578</v>
      </c>
      <c r="R150">
        <f t="shared" si="61"/>
        <v>614.23913740130229</v>
      </c>
      <c r="S150">
        <f t="shared" si="59"/>
        <v>1.2637354572602213</v>
      </c>
      <c r="T150">
        <f t="shared" si="54"/>
        <v>0</v>
      </c>
    </row>
    <row r="151" spans="1:20">
      <c r="E151">
        <v>148</v>
      </c>
      <c r="F151">
        <f t="shared" si="55"/>
        <v>27.591102731541991</v>
      </c>
      <c r="G151">
        <f t="shared" si="56"/>
        <v>531.84697203912719</v>
      </c>
      <c r="H151">
        <f t="shared" si="57"/>
        <v>14.876415055310297</v>
      </c>
      <c r="I151" s="2">
        <f t="shared" si="39"/>
        <v>1</v>
      </c>
      <c r="J151" s="1">
        <f t="shared" si="62"/>
        <v>10</v>
      </c>
      <c r="K151" s="2">
        <f t="shared" si="49"/>
        <v>0.36564373906520797</v>
      </c>
      <c r="L151">
        <f t="shared" si="58"/>
        <v>3.65643739065208</v>
      </c>
      <c r="M151">
        <f t="shared" si="50"/>
        <v>4.6100177282088337</v>
      </c>
      <c r="N151">
        <f t="shared" si="51"/>
        <v>22.949625617416554</v>
      </c>
      <c r="O151">
        <f t="shared" si="52"/>
        <v>531.11891332738537</v>
      </c>
      <c r="P151">
        <f t="shared" si="53"/>
        <v>18.539015923247913</v>
      </c>
      <c r="Q151">
        <f t="shared" si="60"/>
        <v>574.31448982597954</v>
      </c>
      <c r="R151">
        <f t="shared" si="61"/>
        <v>617.89818149275118</v>
      </c>
      <c r="S151">
        <f t="shared" si="59"/>
        <v>1.2607949311520126</v>
      </c>
      <c r="T151">
        <f t="shared" si="54"/>
        <v>0</v>
      </c>
    </row>
    <row r="152" spans="1:20">
      <c r="E152">
        <v>149</v>
      </c>
      <c r="F152">
        <f t="shared" si="55"/>
        <v>27.525140770844146</v>
      </c>
      <c r="G152">
        <f t="shared" si="56"/>
        <v>530.25120135860732</v>
      </c>
      <c r="H152">
        <f t="shared" si="57"/>
        <v>14.831212738598332</v>
      </c>
      <c r="I152" s="2">
        <f t="shared" si="39"/>
        <v>1</v>
      </c>
      <c r="J152" s="1">
        <f t="shared" si="62"/>
        <v>10</v>
      </c>
      <c r="K152" s="2">
        <f t="shared" si="49"/>
        <v>0.36538368216713013</v>
      </c>
      <c r="L152">
        <f t="shared" si="58"/>
        <v>3.6538368216713013</v>
      </c>
      <c r="M152">
        <f t="shared" si="50"/>
        <v>4.5960153288384875</v>
      </c>
      <c r="N152">
        <f t="shared" si="51"/>
        <v>22.897737184840881</v>
      </c>
      <c r="O152">
        <f t="shared" si="52"/>
        <v>529.52532713753101</v>
      </c>
      <c r="P152">
        <f t="shared" si="53"/>
        <v>18.482688900218854</v>
      </c>
      <c r="Q152">
        <f t="shared" si="60"/>
        <v>572.60755486804976</v>
      </c>
      <c r="R152">
        <f t="shared" si="61"/>
        <v>621.55461888340324</v>
      </c>
      <c r="S152">
        <f t="shared" si="59"/>
        <v>1.2578600395012234</v>
      </c>
      <c r="T152">
        <f t="shared" si="54"/>
        <v>0</v>
      </c>
    </row>
    <row r="153" spans="1:20">
      <c r="E153">
        <v>150</v>
      </c>
      <c r="F153">
        <f t="shared" si="55"/>
        <v>27.45931413711082</v>
      </c>
      <c r="G153">
        <f t="shared" si="56"/>
        <v>528.66028796530497</v>
      </c>
      <c r="H153">
        <f t="shared" si="57"/>
        <v>14.786151120175084</v>
      </c>
      <c r="I153" s="2">
        <f t="shared" si="39"/>
        <v>1</v>
      </c>
      <c r="J153" s="1">
        <f t="shared" si="62"/>
        <v>10</v>
      </c>
      <c r="K153" s="2">
        <f t="shared" si="49"/>
        <v>0.3651242370585408</v>
      </c>
      <c r="L153">
        <f t="shared" si="58"/>
        <v>3.651242370585408</v>
      </c>
      <c r="M153">
        <f t="shared" si="50"/>
        <v>4.5820564110089412</v>
      </c>
      <c r="N153">
        <f t="shared" si="51"/>
        <v>22.845940471959409</v>
      </c>
      <c r="O153">
        <f t="shared" si="52"/>
        <v>527.93659158563139</v>
      </c>
      <c r="P153">
        <f t="shared" si="53"/>
        <v>18.426537120487342</v>
      </c>
      <c r="Q153">
        <f t="shared" si="60"/>
        <v>570.90575322259087</v>
      </c>
      <c r="R153">
        <f t="shared" si="61"/>
        <v>625.20845570507458</v>
      </c>
      <c r="S153">
        <f t="shared" si="59"/>
        <v>1.254930773131419</v>
      </c>
      <c r="T153">
        <f t="shared" si="54"/>
        <v>0</v>
      </c>
    </row>
    <row r="155" spans="1:20">
      <c r="B155" t="s">
        <v>39</v>
      </c>
      <c r="C155" t="s">
        <v>40</v>
      </c>
      <c r="D155" t="s">
        <v>41</v>
      </c>
      <c r="E155" t="s">
        <v>42</v>
      </c>
      <c r="F155" t="s">
        <v>43</v>
      </c>
      <c r="G155" t="s">
        <v>44</v>
      </c>
      <c r="H155" t="s">
        <v>45</v>
      </c>
      <c r="I155" t="s">
        <v>46</v>
      </c>
      <c r="J155" t="s">
        <v>47</v>
      </c>
      <c r="K155" t="s">
        <v>48</v>
      </c>
      <c r="L155" t="s">
        <v>49</v>
      </c>
      <c r="M155" t="s">
        <v>50</v>
      </c>
      <c r="N155" t="s">
        <v>51</v>
      </c>
    </row>
    <row r="156" spans="1:20">
      <c r="A156" t="s">
        <v>52</v>
      </c>
      <c r="B156">
        <v>1</v>
      </c>
      <c r="C156">
        <v>2</v>
      </c>
      <c r="D156">
        <v>3</v>
      </c>
      <c r="E156">
        <v>4</v>
      </c>
      <c r="F156">
        <v>5</v>
      </c>
      <c r="G156">
        <v>6</v>
      </c>
      <c r="H156">
        <v>7</v>
      </c>
      <c r="I156">
        <v>8</v>
      </c>
      <c r="J156">
        <v>9</v>
      </c>
      <c r="K156">
        <v>10</v>
      </c>
      <c r="L156">
        <v>11</v>
      </c>
      <c r="M156">
        <v>12</v>
      </c>
      <c r="N156">
        <v>13</v>
      </c>
    </row>
    <row r="157" spans="1:20">
      <c r="A157" t="s">
        <v>2</v>
      </c>
      <c r="B157" t="str">
        <f>B155&amp;" ("&amp;B156&amp;")"</f>
        <v>1-month (1)</v>
      </c>
      <c r="C157" t="str">
        <f t="shared" ref="C157:N157" si="63">C155&amp;" ("&amp;C156&amp;")"</f>
        <v>1-week (2)</v>
      </c>
      <c r="D157" t="str">
        <f t="shared" si="63"/>
        <v>1-biweekly (3)</v>
      </c>
      <c r="E157" t="str">
        <f t="shared" si="63"/>
        <v>2-month (4)</v>
      </c>
      <c r="F157" t="str">
        <f t="shared" si="63"/>
        <v>2-weekly (5)</v>
      </c>
      <c r="G157" t="str">
        <f t="shared" si="63"/>
        <v>2-biweekly (6)</v>
      </c>
      <c r="H157" t="str">
        <f t="shared" si="63"/>
        <v>3-month (7)</v>
      </c>
      <c r="I157" t="str">
        <f t="shared" si="63"/>
        <v>3-weekly (8)</v>
      </c>
      <c r="J157" t="str">
        <f t="shared" si="63"/>
        <v>3-biweekly (9)</v>
      </c>
      <c r="K157" t="str">
        <f t="shared" si="63"/>
        <v>4-month (10)</v>
      </c>
      <c r="L157" t="str">
        <f t="shared" si="63"/>
        <v>4-weekly (11)</v>
      </c>
      <c r="M157" t="str">
        <f t="shared" si="63"/>
        <v>4-biweekly (12)</v>
      </c>
      <c r="N157" t="str">
        <f t="shared" si="63"/>
        <v>all open (13)</v>
      </c>
    </row>
    <row r="158" spans="1:20">
      <c r="A158">
        <v>1</v>
      </c>
      <c r="B158">
        <v>1</v>
      </c>
      <c r="C158">
        <v>1</v>
      </c>
      <c r="D158">
        <v>1</v>
      </c>
      <c r="E158">
        <v>1</v>
      </c>
      <c r="F158">
        <v>1</v>
      </c>
      <c r="G158">
        <v>1</v>
      </c>
      <c r="H158">
        <v>1</v>
      </c>
      <c r="I158">
        <v>1</v>
      </c>
      <c r="J158">
        <v>1</v>
      </c>
      <c r="K158">
        <v>1</v>
      </c>
      <c r="L158">
        <v>1</v>
      </c>
      <c r="M158">
        <v>1</v>
      </c>
      <c r="N158">
        <v>1</v>
      </c>
    </row>
    <row r="159" spans="1:20">
      <c r="A159">
        <v>2</v>
      </c>
      <c r="B159">
        <v>0</v>
      </c>
      <c r="C159">
        <v>0</v>
      </c>
      <c r="D159">
        <v>0</v>
      </c>
      <c r="E159">
        <v>1</v>
      </c>
      <c r="F159">
        <v>1</v>
      </c>
      <c r="G159">
        <v>1</v>
      </c>
      <c r="H159">
        <v>1</v>
      </c>
      <c r="I159">
        <v>1</v>
      </c>
      <c r="J159">
        <v>1</v>
      </c>
      <c r="K159">
        <v>1</v>
      </c>
      <c r="L159">
        <v>1</v>
      </c>
      <c r="M159">
        <v>1</v>
      </c>
      <c r="N159">
        <v>1</v>
      </c>
    </row>
    <row r="160" spans="1:20">
      <c r="A160">
        <v>3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1</v>
      </c>
      <c r="I160">
        <v>1</v>
      </c>
      <c r="J160">
        <v>1</v>
      </c>
      <c r="K160">
        <v>1</v>
      </c>
      <c r="L160">
        <v>1</v>
      </c>
      <c r="M160">
        <v>1</v>
      </c>
      <c r="N160">
        <v>1</v>
      </c>
    </row>
    <row r="161" spans="1:14">
      <c r="A161">
        <v>4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1</v>
      </c>
      <c r="L161">
        <v>1</v>
      </c>
      <c r="M161">
        <v>1</v>
      </c>
      <c r="N161">
        <v>1</v>
      </c>
    </row>
    <row r="162" spans="1:14">
      <c r="A162">
        <v>5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1</v>
      </c>
    </row>
    <row r="163" spans="1:14">
      <c r="A163">
        <v>6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1</v>
      </c>
    </row>
    <row r="164" spans="1:14">
      <c r="A164">
        <v>7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1</v>
      </c>
    </row>
    <row r="165" spans="1:14">
      <c r="A165">
        <v>8</v>
      </c>
      <c r="B165">
        <v>0</v>
      </c>
      <c r="C165">
        <f>C158</f>
        <v>1</v>
      </c>
      <c r="D165">
        <v>0</v>
      </c>
      <c r="E165">
        <v>0</v>
      </c>
      <c r="F165">
        <f>F158</f>
        <v>1</v>
      </c>
      <c r="G165">
        <v>0</v>
      </c>
      <c r="H165">
        <v>0</v>
      </c>
      <c r="I165">
        <f>I158</f>
        <v>1</v>
      </c>
      <c r="J165">
        <v>0</v>
      </c>
      <c r="K165">
        <v>0</v>
      </c>
      <c r="L165">
        <f>L158</f>
        <v>1</v>
      </c>
      <c r="M165">
        <v>0</v>
      </c>
      <c r="N165">
        <v>1</v>
      </c>
    </row>
    <row r="166" spans="1:14">
      <c r="A166">
        <v>9</v>
      </c>
      <c r="B166">
        <v>0</v>
      </c>
      <c r="C166">
        <f t="shared" ref="C166:C187" si="64">C159</f>
        <v>0</v>
      </c>
      <c r="D166">
        <v>0</v>
      </c>
      <c r="E166">
        <v>0</v>
      </c>
      <c r="F166">
        <f t="shared" ref="F166:F187" si="65">F159</f>
        <v>1</v>
      </c>
      <c r="G166">
        <v>0</v>
      </c>
      <c r="H166">
        <v>0</v>
      </c>
      <c r="I166">
        <f t="shared" ref="I166:I187" si="66">I159</f>
        <v>1</v>
      </c>
      <c r="J166">
        <v>0</v>
      </c>
      <c r="K166">
        <v>0</v>
      </c>
      <c r="L166">
        <f t="shared" ref="L166:L187" si="67">L159</f>
        <v>1</v>
      </c>
      <c r="M166">
        <v>0</v>
      </c>
      <c r="N166">
        <v>1</v>
      </c>
    </row>
    <row r="167" spans="1:14">
      <c r="A167">
        <v>10</v>
      </c>
      <c r="B167">
        <v>0</v>
      </c>
      <c r="C167">
        <f t="shared" si="64"/>
        <v>0</v>
      </c>
      <c r="D167">
        <v>0</v>
      </c>
      <c r="E167">
        <v>0</v>
      </c>
      <c r="F167">
        <f t="shared" si="65"/>
        <v>0</v>
      </c>
      <c r="G167">
        <v>0</v>
      </c>
      <c r="H167">
        <v>0</v>
      </c>
      <c r="I167">
        <f t="shared" si="66"/>
        <v>1</v>
      </c>
      <c r="J167">
        <v>0</v>
      </c>
      <c r="K167">
        <v>0</v>
      </c>
      <c r="L167">
        <f t="shared" si="67"/>
        <v>1</v>
      </c>
      <c r="M167">
        <v>0</v>
      </c>
      <c r="N167">
        <v>1</v>
      </c>
    </row>
    <row r="168" spans="1:14">
      <c r="A168">
        <v>11</v>
      </c>
      <c r="B168">
        <v>0</v>
      </c>
      <c r="C168">
        <f t="shared" si="64"/>
        <v>0</v>
      </c>
      <c r="D168">
        <v>0</v>
      </c>
      <c r="E168">
        <v>0</v>
      </c>
      <c r="F168">
        <f t="shared" si="65"/>
        <v>0</v>
      </c>
      <c r="G168">
        <v>0</v>
      </c>
      <c r="H168">
        <v>0</v>
      </c>
      <c r="I168">
        <f t="shared" si="66"/>
        <v>0</v>
      </c>
      <c r="J168">
        <v>0</v>
      </c>
      <c r="K168">
        <v>0</v>
      </c>
      <c r="L168">
        <f t="shared" si="67"/>
        <v>1</v>
      </c>
      <c r="M168">
        <v>0</v>
      </c>
      <c r="N168">
        <v>1</v>
      </c>
    </row>
    <row r="169" spans="1:14">
      <c r="A169">
        <v>12</v>
      </c>
      <c r="B169">
        <v>0</v>
      </c>
      <c r="C169">
        <f t="shared" si="64"/>
        <v>0</v>
      </c>
      <c r="D169">
        <v>0</v>
      </c>
      <c r="E169">
        <v>0</v>
      </c>
      <c r="F169">
        <f t="shared" si="65"/>
        <v>0</v>
      </c>
      <c r="G169">
        <v>0</v>
      </c>
      <c r="H169">
        <v>0</v>
      </c>
      <c r="I169">
        <f t="shared" si="66"/>
        <v>0</v>
      </c>
      <c r="J169">
        <v>0</v>
      </c>
      <c r="K169">
        <v>0</v>
      </c>
      <c r="L169">
        <f t="shared" si="67"/>
        <v>0</v>
      </c>
      <c r="M169">
        <v>0</v>
      </c>
      <c r="N169">
        <v>1</v>
      </c>
    </row>
    <row r="170" spans="1:14">
      <c r="A170">
        <v>13</v>
      </c>
      <c r="B170">
        <v>0</v>
      </c>
      <c r="C170">
        <f t="shared" si="64"/>
        <v>0</v>
      </c>
      <c r="D170">
        <v>0</v>
      </c>
      <c r="E170">
        <v>0</v>
      </c>
      <c r="F170">
        <f t="shared" si="65"/>
        <v>0</v>
      </c>
      <c r="G170">
        <v>0</v>
      </c>
      <c r="H170">
        <v>0</v>
      </c>
      <c r="I170">
        <f t="shared" si="66"/>
        <v>0</v>
      </c>
      <c r="J170">
        <v>0</v>
      </c>
      <c r="K170">
        <v>0</v>
      </c>
      <c r="L170">
        <f t="shared" si="67"/>
        <v>0</v>
      </c>
      <c r="M170">
        <v>0</v>
      </c>
      <c r="N170">
        <v>1</v>
      </c>
    </row>
    <row r="171" spans="1:14">
      <c r="A171">
        <v>14</v>
      </c>
      <c r="B171">
        <v>0</v>
      </c>
      <c r="C171">
        <f t="shared" si="64"/>
        <v>0</v>
      </c>
      <c r="D171">
        <v>0</v>
      </c>
      <c r="E171">
        <v>0</v>
      </c>
      <c r="F171">
        <f t="shared" si="65"/>
        <v>0</v>
      </c>
      <c r="G171">
        <v>0</v>
      </c>
      <c r="H171">
        <v>0</v>
      </c>
      <c r="I171">
        <f t="shared" si="66"/>
        <v>0</v>
      </c>
      <c r="J171">
        <v>0</v>
      </c>
      <c r="K171">
        <v>0</v>
      </c>
      <c r="L171">
        <f t="shared" si="67"/>
        <v>0</v>
      </c>
      <c r="M171">
        <v>0</v>
      </c>
      <c r="N171">
        <v>1</v>
      </c>
    </row>
    <row r="172" spans="1:14">
      <c r="A172">
        <v>15</v>
      </c>
      <c r="B172">
        <v>0</v>
      </c>
      <c r="C172">
        <f t="shared" si="64"/>
        <v>1</v>
      </c>
      <c r="D172">
        <f>D158</f>
        <v>1</v>
      </c>
      <c r="E172">
        <v>0</v>
      </c>
      <c r="F172">
        <f t="shared" si="65"/>
        <v>1</v>
      </c>
      <c r="G172">
        <f>G158</f>
        <v>1</v>
      </c>
      <c r="H172">
        <v>0</v>
      </c>
      <c r="I172">
        <f t="shared" si="66"/>
        <v>1</v>
      </c>
      <c r="J172">
        <f>J158</f>
        <v>1</v>
      </c>
      <c r="K172">
        <v>0</v>
      </c>
      <c r="L172">
        <f t="shared" si="67"/>
        <v>1</v>
      </c>
      <c r="M172">
        <f>M158</f>
        <v>1</v>
      </c>
      <c r="N172">
        <v>1</v>
      </c>
    </row>
    <row r="173" spans="1:14">
      <c r="A173">
        <v>16</v>
      </c>
      <c r="B173">
        <v>0</v>
      </c>
      <c r="C173">
        <f t="shared" si="64"/>
        <v>0</v>
      </c>
      <c r="D173">
        <f t="shared" ref="D173:D187" si="68">D159</f>
        <v>0</v>
      </c>
      <c r="E173">
        <v>0</v>
      </c>
      <c r="F173">
        <f t="shared" si="65"/>
        <v>1</v>
      </c>
      <c r="G173">
        <f t="shared" ref="G173:G187" si="69">G159</f>
        <v>1</v>
      </c>
      <c r="H173">
        <v>0</v>
      </c>
      <c r="I173">
        <f t="shared" si="66"/>
        <v>1</v>
      </c>
      <c r="J173">
        <f t="shared" ref="J173:J187" si="70">J159</f>
        <v>1</v>
      </c>
      <c r="K173">
        <v>0</v>
      </c>
      <c r="L173">
        <f t="shared" si="67"/>
        <v>1</v>
      </c>
      <c r="M173">
        <f t="shared" ref="M173:M187" si="71">M159</f>
        <v>1</v>
      </c>
      <c r="N173">
        <v>1</v>
      </c>
    </row>
    <row r="174" spans="1:14">
      <c r="A174">
        <v>17</v>
      </c>
      <c r="B174">
        <v>0</v>
      </c>
      <c r="C174">
        <f t="shared" si="64"/>
        <v>0</v>
      </c>
      <c r="D174">
        <f t="shared" si="68"/>
        <v>0</v>
      </c>
      <c r="E174">
        <v>0</v>
      </c>
      <c r="F174">
        <f t="shared" si="65"/>
        <v>0</v>
      </c>
      <c r="G174">
        <f t="shared" si="69"/>
        <v>0</v>
      </c>
      <c r="H174">
        <v>0</v>
      </c>
      <c r="I174">
        <f t="shared" si="66"/>
        <v>1</v>
      </c>
      <c r="J174">
        <f t="shared" si="70"/>
        <v>1</v>
      </c>
      <c r="K174">
        <v>0</v>
      </c>
      <c r="L174">
        <f t="shared" si="67"/>
        <v>1</v>
      </c>
      <c r="M174">
        <f t="shared" si="71"/>
        <v>1</v>
      </c>
      <c r="N174">
        <v>1</v>
      </c>
    </row>
    <row r="175" spans="1:14">
      <c r="A175">
        <v>18</v>
      </c>
      <c r="B175">
        <v>0</v>
      </c>
      <c r="C175">
        <f t="shared" si="64"/>
        <v>0</v>
      </c>
      <c r="D175">
        <f t="shared" si="68"/>
        <v>0</v>
      </c>
      <c r="E175">
        <v>0</v>
      </c>
      <c r="F175">
        <f t="shared" si="65"/>
        <v>0</v>
      </c>
      <c r="G175">
        <f t="shared" si="69"/>
        <v>0</v>
      </c>
      <c r="H175">
        <v>0</v>
      </c>
      <c r="I175">
        <f t="shared" si="66"/>
        <v>0</v>
      </c>
      <c r="J175">
        <f t="shared" si="70"/>
        <v>0</v>
      </c>
      <c r="K175">
        <v>0</v>
      </c>
      <c r="L175">
        <f t="shared" si="67"/>
        <v>1</v>
      </c>
      <c r="M175">
        <f t="shared" si="71"/>
        <v>1</v>
      </c>
      <c r="N175">
        <v>1</v>
      </c>
    </row>
    <row r="176" spans="1:14">
      <c r="A176">
        <v>19</v>
      </c>
      <c r="B176">
        <v>0</v>
      </c>
      <c r="C176">
        <f t="shared" si="64"/>
        <v>0</v>
      </c>
      <c r="D176">
        <f t="shared" si="68"/>
        <v>0</v>
      </c>
      <c r="E176">
        <v>0</v>
      </c>
      <c r="F176">
        <f t="shared" si="65"/>
        <v>0</v>
      </c>
      <c r="G176">
        <f t="shared" si="69"/>
        <v>0</v>
      </c>
      <c r="H176">
        <v>0</v>
      </c>
      <c r="I176">
        <f t="shared" si="66"/>
        <v>0</v>
      </c>
      <c r="J176">
        <f t="shared" si="70"/>
        <v>0</v>
      </c>
      <c r="K176">
        <v>0</v>
      </c>
      <c r="L176">
        <f t="shared" si="67"/>
        <v>0</v>
      </c>
      <c r="M176">
        <f t="shared" si="71"/>
        <v>0</v>
      </c>
      <c r="N176">
        <v>1</v>
      </c>
    </row>
    <row r="177" spans="1:14">
      <c r="A177">
        <v>20</v>
      </c>
      <c r="B177">
        <v>0</v>
      </c>
      <c r="C177">
        <f t="shared" si="64"/>
        <v>0</v>
      </c>
      <c r="D177">
        <f t="shared" si="68"/>
        <v>0</v>
      </c>
      <c r="E177">
        <v>0</v>
      </c>
      <c r="F177">
        <f t="shared" si="65"/>
        <v>0</v>
      </c>
      <c r="G177">
        <f t="shared" si="69"/>
        <v>0</v>
      </c>
      <c r="H177">
        <v>0</v>
      </c>
      <c r="I177">
        <f t="shared" si="66"/>
        <v>0</v>
      </c>
      <c r="J177">
        <f t="shared" si="70"/>
        <v>0</v>
      </c>
      <c r="K177">
        <v>0</v>
      </c>
      <c r="L177">
        <f t="shared" si="67"/>
        <v>0</v>
      </c>
      <c r="M177">
        <f t="shared" si="71"/>
        <v>0</v>
      </c>
      <c r="N177">
        <v>1</v>
      </c>
    </row>
    <row r="178" spans="1:14">
      <c r="A178">
        <v>21</v>
      </c>
      <c r="B178">
        <v>0</v>
      </c>
      <c r="C178">
        <f t="shared" si="64"/>
        <v>0</v>
      </c>
      <c r="D178">
        <f t="shared" si="68"/>
        <v>0</v>
      </c>
      <c r="E178">
        <v>0</v>
      </c>
      <c r="F178">
        <f t="shared" si="65"/>
        <v>0</v>
      </c>
      <c r="G178">
        <f t="shared" si="69"/>
        <v>0</v>
      </c>
      <c r="H178">
        <v>0</v>
      </c>
      <c r="I178">
        <f t="shared" si="66"/>
        <v>0</v>
      </c>
      <c r="J178">
        <f t="shared" si="70"/>
        <v>0</v>
      </c>
      <c r="K178">
        <v>0</v>
      </c>
      <c r="L178">
        <f t="shared" si="67"/>
        <v>0</v>
      </c>
      <c r="M178">
        <f t="shared" si="71"/>
        <v>0</v>
      </c>
      <c r="N178">
        <v>1</v>
      </c>
    </row>
    <row r="179" spans="1:14">
      <c r="A179">
        <v>22</v>
      </c>
      <c r="B179">
        <v>0</v>
      </c>
      <c r="C179">
        <f t="shared" si="64"/>
        <v>1</v>
      </c>
      <c r="D179">
        <f t="shared" si="68"/>
        <v>0</v>
      </c>
      <c r="E179">
        <v>0</v>
      </c>
      <c r="F179">
        <f t="shared" si="65"/>
        <v>1</v>
      </c>
      <c r="G179">
        <f t="shared" si="69"/>
        <v>0</v>
      </c>
      <c r="H179">
        <v>0</v>
      </c>
      <c r="I179">
        <f t="shared" si="66"/>
        <v>1</v>
      </c>
      <c r="J179">
        <f t="shared" si="70"/>
        <v>0</v>
      </c>
      <c r="K179">
        <v>0</v>
      </c>
      <c r="L179">
        <f t="shared" si="67"/>
        <v>1</v>
      </c>
      <c r="M179">
        <f t="shared" si="71"/>
        <v>0</v>
      </c>
      <c r="N179">
        <v>1</v>
      </c>
    </row>
    <row r="180" spans="1:14">
      <c r="A180">
        <v>23</v>
      </c>
      <c r="B180">
        <v>0</v>
      </c>
      <c r="C180">
        <f t="shared" si="64"/>
        <v>0</v>
      </c>
      <c r="D180">
        <f t="shared" si="68"/>
        <v>0</v>
      </c>
      <c r="E180">
        <v>0</v>
      </c>
      <c r="F180">
        <f t="shared" si="65"/>
        <v>1</v>
      </c>
      <c r="G180">
        <f t="shared" si="69"/>
        <v>0</v>
      </c>
      <c r="H180">
        <v>0</v>
      </c>
      <c r="I180">
        <f t="shared" si="66"/>
        <v>1</v>
      </c>
      <c r="J180">
        <f t="shared" si="70"/>
        <v>0</v>
      </c>
      <c r="K180">
        <v>0</v>
      </c>
      <c r="L180">
        <f t="shared" si="67"/>
        <v>1</v>
      </c>
      <c r="M180">
        <f t="shared" si="71"/>
        <v>0</v>
      </c>
      <c r="N180">
        <v>1</v>
      </c>
    </row>
    <row r="181" spans="1:14">
      <c r="A181">
        <v>24</v>
      </c>
      <c r="B181">
        <v>0</v>
      </c>
      <c r="C181">
        <f t="shared" si="64"/>
        <v>0</v>
      </c>
      <c r="D181">
        <f t="shared" si="68"/>
        <v>0</v>
      </c>
      <c r="E181">
        <v>0</v>
      </c>
      <c r="F181">
        <f t="shared" si="65"/>
        <v>0</v>
      </c>
      <c r="G181">
        <f t="shared" si="69"/>
        <v>0</v>
      </c>
      <c r="H181">
        <v>0</v>
      </c>
      <c r="I181">
        <f t="shared" si="66"/>
        <v>1</v>
      </c>
      <c r="J181">
        <f t="shared" si="70"/>
        <v>0</v>
      </c>
      <c r="K181">
        <v>0</v>
      </c>
      <c r="L181">
        <f t="shared" si="67"/>
        <v>1</v>
      </c>
      <c r="M181">
        <f t="shared" si="71"/>
        <v>0</v>
      </c>
      <c r="N181">
        <v>1</v>
      </c>
    </row>
    <row r="182" spans="1:14">
      <c r="A182">
        <v>25</v>
      </c>
      <c r="B182">
        <v>0</v>
      </c>
      <c r="C182">
        <f t="shared" si="64"/>
        <v>0</v>
      </c>
      <c r="D182">
        <f t="shared" si="68"/>
        <v>0</v>
      </c>
      <c r="E182">
        <v>0</v>
      </c>
      <c r="F182">
        <f t="shared" si="65"/>
        <v>0</v>
      </c>
      <c r="G182">
        <f t="shared" si="69"/>
        <v>0</v>
      </c>
      <c r="H182">
        <v>0</v>
      </c>
      <c r="I182">
        <f t="shared" si="66"/>
        <v>0</v>
      </c>
      <c r="J182">
        <f t="shared" si="70"/>
        <v>0</v>
      </c>
      <c r="K182">
        <v>0</v>
      </c>
      <c r="L182">
        <f t="shared" si="67"/>
        <v>1</v>
      </c>
      <c r="M182">
        <f t="shared" si="71"/>
        <v>0</v>
      </c>
      <c r="N182">
        <v>1</v>
      </c>
    </row>
    <row r="183" spans="1:14">
      <c r="A183">
        <v>26</v>
      </c>
      <c r="B183">
        <v>0</v>
      </c>
      <c r="C183">
        <f t="shared" si="64"/>
        <v>0</v>
      </c>
      <c r="D183">
        <f t="shared" si="68"/>
        <v>0</v>
      </c>
      <c r="E183">
        <v>0</v>
      </c>
      <c r="F183">
        <f t="shared" si="65"/>
        <v>0</v>
      </c>
      <c r="G183">
        <f t="shared" si="69"/>
        <v>0</v>
      </c>
      <c r="H183">
        <v>0</v>
      </c>
      <c r="I183">
        <f t="shared" si="66"/>
        <v>0</v>
      </c>
      <c r="J183">
        <f t="shared" si="70"/>
        <v>0</v>
      </c>
      <c r="K183">
        <v>0</v>
      </c>
      <c r="L183">
        <f t="shared" si="67"/>
        <v>0</v>
      </c>
      <c r="M183">
        <f t="shared" si="71"/>
        <v>0</v>
      </c>
      <c r="N183">
        <v>1</v>
      </c>
    </row>
    <row r="184" spans="1:14">
      <c r="A184">
        <v>27</v>
      </c>
      <c r="B184">
        <v>0</v>
      </c>
      <c r="C184">
        <f t="shared" si="64"/>
        <v>0</v>
      </c>
      <c r="D184">
        <f t="shared" si="68"/>
        <v>0</v>
      </c>
      <c r="E184">
        <v>0</v>
      </c>
      <c r="F184">
        <f t="shared" si="65"/>
        <v>0</v>
      </c>
      <c r="G184">
        <f t="shared" si="69"/>
        <v>0</v>
      </c>
      <c r="H184">
        <v>0</v>
      </c>
      <c r="I184">
        <f t="shared" si="66"/>
        <v>0</v>
      </c>
      <c r="J184">
        <f t="shared" si="70"/>
        <v>0</v>
      </c>
      <c r="K184">
        <v>0</v>
      </c>
      <c r="L184">
        <f t="shared" si="67"/>
        <v>0</v>
      </c>
      <c r="M184">
        <f t="shared" si="71"/>
        <v>0</v>
      </c>
      <c r="N184">
        <v>1</v>
      </c>
    </row>
    <row r="185" spans="1:14">
      <c r="A185">
        <v>28</v>
      </c>
      <c r="B185">
        <v>0</v>
      </c>
      <c r="C185">
        <f t="shared" si="64"/>
        <v>0</v>
      </c>
      <c r="D185">
        <f t="shared" si="68"/>
        <v>0</v>
      </c>
      <c r="E185">
        <v>0</v>
      </c>
      <c r="F185">
        <f t="shared" si="65"/>
        <v>0</v>
      </c>
      <c r="G185">
        <f t="shared" si="69"/>
        <v>0</v>
      </c>
      <c r="H185">
        <v>0</v>
      </c>
      <c r="I185">
        <f t="shared" si="66"/>
        <v>0</v>
      </c>
      <c r="J185">
        <f t="shared" si="70"/>
        <v>0</v>
      </c>
      <c r="K185">
        <v>0</v>
      </c>
      <c r="L185">
        <f t="shared" si="67"/>
        <v>0</v>
      </c>
      <c r="M185">
        <f t="shared" si="71"/>
        <v>0</v>
      </c>
      <c r="N185">
        <v>1</v>
      </c>
    </row>
    <row r="186" spans="1:14">
      <c r="A186">
        <v>29</v>
      </c>
      <c r="B186">
        <v>0</v>
      </c>
      <c r="C186">
        <f t="shared" si="64"/>
        <v>1</v>
      </c>
      <c r="D186">
        <f t="shared" si="68"/>
        <v>1</v>
      </c>
      <c r="E186">
        <v>0</v>
      </c>
      <c r="F186">
        <f t="shared" si="65"/>
        <v>1</v>
      </c>
      <c r="G186">
        <f t="shared" si="69"/>
        <v>1</v>
      </c>
      <c r="H186">
        <v>0</v>
      </c>
      <c r="I186">
        <f t="shared" si="66"/>
        <v>1</v>
      </c>
      <c r="J186">
        <f t="shared" si="70"/>
        <v>1</v>
      </c>
      <c r="K186">
        <v>0</v>
      </c>
      <c r="L186">
        <f t="shared" si="67"/>
        <v>1</v>
      </c>
      <c r="M186">
        <f t="shared" si="71"/>
        <v>1</v>
      </c>
      <c r="N186">
        <v>1</v>
      </c>
    </row>
    <row r="187" spans="1:14">
      <c r="A187">
        <v>30</v>
      </c>
      <c r="B187">
        <v>0</v>
      </c>
      <c r="C187">
        <f t="shared" si="64"/>
        <v>0</v>
      </c>
      <c r="D187">
        <f t="shared" si="68"/>
        <v>0</v>
      </c>
      <c r="E187">
        <v>0</v>
      </c>
      <c r="F187">
        <f t="shared" si="65"/>
        <v>1</v>
      </c>
      <c r="G187">
        <f t="shared" si="69"/>
        <v>1</v>
      </c>
      <c r="H187">
        <v>0</v>
      </c>
      <c r="I187">
        <f t="shared" si="66"/>
        <v>1</v>
      </c>
      <c r="J187">
        <f t="shared" si="70"/>
        <v>1</v>
      </c>
      <c r="K187">
        <v>0</v>
      </c>
      <c r="L187">
        <f t="shared" si="67"/>
        <v>1</v>
      </c>
      <c r="M187">
        <f t="shared" si="71"/>
        <v>1</v>
      </c>
      <c r="N187">
        <v>1</v>
      </c>
    </row>
    <row r="189" spans="1:14">
      <c r="B189">
        <v>1</v>
      </c>
      <c r="C189">
        <v>2</v>
      </c>
      <c r="D189">
        <v>3</v>
      </c>
      <c r="E189">
        <v>4</v>
      </c>
      <c r="F189">
        <v>5</v>
      </c>
      <c r="G189">
        <v>6</v>
      </c>
      <c r="H189">
        <v>7</v>
      </c>
      <c r="I189">
        <v>8</v>
      </c>
      <c r="J189">
        <v>9</v>
      </c>
      <c r="K189">
        <v>10</v>
      </c>
      <c r="L189">
        <v>11</v>
      </c>
      <c r="M189">
        <v>12</v>
      </c>
      <c r="N189">
        <v>13</v>
      </c>
    </row>
    <row r="190" spans="1:14">
      <c r="A190">
        <f>TotVal</f>
        <v>401.61755151108855</v>
      </c>
      <c r="B190">
        <f t="dataTable" ref="B190:N190" dt2D="0" dtr="1" r1="I2"/>
        <v>467.1955070436922</v>
      </c>
      <c r="C190">
        <v>745.80982893347323</v>
      </c>
      <c r="D190">
        <v>706.28997258769039</v>
      </c>
      <c r="E190">
        <v>604.41924152596459</v>
      </c>
      <c r="F190">
        <v>672.23031817624326</v>
      </c>
      <c r="G190">
        <v>724.29940815381849</v>
      </c>
      <c r="H190">
        <v>648.8062785447637</v>
      </c>
      <c r="I190">
        <v>580.15686125418711</v>
      </c>
      <c r="J190">
        <v>697.47329536142877</v>
      </c>
      <c r="K190">
        <v>662.61495102936021</v>
      </c>
      <c r="L190">
        <v>500.0616149821696</v>
      </c>
      <c r="M190">
        <v>658.46531971181014</v>
      </c>
      <c r="N190">
        <v>401.61755151108855</v>
      </c>
    </row>
  </sheetData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7"/>
  <sheetViews>
    <sheetView workbookViewId="0">
      <selection activeCell="Q15" sqref="Q15"/>
    </sheetView>
  </sheetViews>
  <sheetFormatPr baseColWidth="10" defaultColWidth="8.83203125" defaultRowHeight="14" x14ac:dyDescent="0"/>
  <sheetData>
    <row r="1" spans="2:6">
      <c r="B1" t="s">
        <v>61</v>
      </c>
      <c r="C1" t="s">
        <v>56</v>
      </c>
      <c r="F1" t="s">
        <v>60</v>
      </c>
    </row>
    <row r="2" spans="2:6">
      <c r="B2">
        <v>0</v>
      </c>
      <c r="C2">
        <v>1.7</v>
      </c>
    </row>
    <row r="3" spans="2:6">
      <c r="B3">
        <v>160</v>
      </c>
      <c r="C3">
        <v>1</v>
      </c>
    </row>
    <row r="5" spans="2:6">
      <c r="B5" t="s">
        <v>53</v>
      </c>
      <c r="C5">
        <f>1.7/0.0044</f>
        <v>386.36363636363632</v>
      </c>
    </row>
    <row r="6" spans="2:6">
      <c r="B6" t="s">
        <v>54</v>
      </c>
    </row>
    <row r="7" spans="2:6">
      <c r="B7" t="s">
        <v>55</v>
      </c>
    </row>
    <row r="11" spans="2:6">
      <c r="B11" t="s">
        <v>61</v>
      </c>
      <c r="C11" t="s">
        <v>57</v>
      </c>
    </row>
    <row r="12" spans="2:6">
      <c r="B12">
        <v>0</v>
      </c>
      <c r="C12">
        <v>2.5</v>
      </c>
    </row>
    <row r="13" spans="2:6">
      <c r="B13">
        <v>90</v>
      </c>
      <c r="C13">
        <v>0.25</v>
      </c>
    </row>
    <row r="15" spans="2:6">
      <c r="B15" t="s">
        <v>53</v>
      </c>
      <c r="C15">
        <f>2.5/0.025</f>
        <v>100</v>
      </c>
    </row>
    <row r="16" spans="2:6">
      <c r="B16" t="s">
        <v>58</v>
      </c>
    </row>
    <row r="17" spans="2:2">
      <c r="B17" t="s">
        <v>59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search</vt:lpstr>
      <vt:lpstr>selected sequences</vt:lpstr>
      <vt:lpstr>selected sequences linear util</vt:lpstr>
      <vt:lpstr>bass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</dc:creator>
  <cp:lastModifiedBy>Brett van Poorten</cp:lastModifiedBy>
  <dcterms:created xsi:type="dcterms:W3CDTF">2014-03-10T10:39:44Z</dcterms:created>
  <dcterms:modified xsi:type="dcterms:W3CDTF">2014-10-09T19:52:38Z</dcterms:modified>
</cp:coreProperties>
</file>