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\Documents\"/>
    </mc:Choice>
  </mc:AlternateContent>
  <bookViews>
    <workbookView xWindow="0" yWindow="0" windowWidth="23016" windowHeight="9120" activeTab="2"/>
  </bookViews>
  <sheets>
    <sheet name="search" sheetId="1" r:id="rId1"/>
    <sheet name="selected sequences" sheetId="2" r:id="rId2"/>
    <sheet name="selected sequences linear util" sheetId="4" r:id="rId3"/>
    <sheet name="bass" sheetId="3" r:id="rId4"/>
  </sheets>
  <definedNames>
    <definedName name="cpuebase" localSheetId="1">'selected sequences'!$B$13</definedName>
    <definedName name="cpuebase" localSheetId="2">'selected sequences linear util'!$B$13</definedName>
    <definedName name="cpuebase">search!$B$13</definedName>
    <definedName name="cpuehalf" localSheetId="1">'selected sequences'!$B$23</definedName>
    <definedName name="cpuehalf" localSheetId="2">'selected sequences linear util'!$B$23</definedName>
    <definedName name="cpuehalf">search!$B$23</definedName>
    <definedName name="M" localSheetId="1">'selected sequences'!$B$3</definedName>
    <definedName name="M" localSheetId="2">'selected sequences linear util'!$B$3</definedName>
    <definedName name="M">search!$B$3</definedName>
    <definedName name="No" localSheetId="1">'selected sequences'!$B$7</definedName>
    <definedName name="No" localSheetId="2">'selected sequences linear util'!$B$7</definedName>
    <definedName name="No">search!$B$7</definedName>
    <definedName name="Open" localSheetId="1">'selected sequences'!$I$5:$I$33</definedName>
    <definedName name="Open" localSheetId="2">'selected sequences linear util'!$I$5:$I$33</definedName>
    <definedName name="Open">search!$I$5:$I$33</definedName>
    <definedName name="PvulRecov" localSheetId="1">'selected sequences'!$B$10</definedName>
    <definedName name="PvulRecov" localSheetId="2">'selected sequences linear util'!$B$10</definedName>
    <definedName name="PvulRecov">search!$B$10</definedName>
    <definedName name="q" localSheetId="1">'selected sequences'!$B$4</definedName>
    <definedName name="q" localSheetId="2">'selected sequences linear util'!$B$4</definedName>
    <definedName name="q">search!$B$4</definedName>
    <definedName name="Recov" localSheetId="1">'selected sequences'!$B$9</definedName>
    <definedName name="Recov" localSheetId="2">'selected sequences linear util'!$B$9</definedName>
    <definedName name="Recov">search!$B$9</definedName>
    <definedName name="RelSurv" localSheetId="1">'selected sequences'!$B$8</definedName>
    <definedName name="RelSurv" localSheetId="2">'selected sequences linear util'!$B$8</definedName>
    <definedName name="RelSurv">search!$B$8</definedName>
    <definedName name="sdcpue" localSheetId="1">'selected sequences'!$B$24</definedName>
    <definedName name="sdcpue" localSheetId="2">'selected sequences linear util'!$B$24</definedName>
    <definedName name="sdcpue">search!$B$24</definedName>
    <definedName name="SeqCode" localSheetId="2">'selected sequences linear util'!$I$2</definedName>
    <definedName name="SeqCode">'selected sequences'!$I$2</definedName>
    <definedName name="solver_adj" localSheetId="0" hidden="1">search!$I$5:$I$33</definedName>
    <definedName name="solver_adj" localSheetId="1" hidden="1">'selected sequences'!$I$5:$I$33</definedName>
    <definedName name="solver_adj" localSheetId="2" hidden="1">'selected sequences linear util'!$I$5:$I$33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search!$I$5:$I$33</definedName>
    <definedName name="solver_lhs1" localSheetId="1" hidden="1">'selected sequences'!$I$5:$I$33</definedName>
    <definedName name="solver_lhs1" localSheetId="2" hidden="1">'selected sequences linear util'!$I$5:$I$33</definedName>
    <definedName name="solver_lhs2" localSheetId="0" hidden="1">search!$I$5:$I$33</definedName>
    <definedName name="solver_lhs2" localSheetId="1" hidden="1">'selected sequences'!$I$5:$I$33</definedName>
    <definedName name="solver_lhs2" localSheetId="2" hidden="1">'selected sequences linear util'!$I$5:$I$33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search!$B$15</definedName>
    <definedName name="solver_opt" localSheetId="1" hidden="1">'selected sequences'!$B$15</definedName>
    <definedName name="solver_opt" localSheetId="2" hidden="1">'selected sequences linear util'!$B$15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hs1" localSheetId="0" hidden="1">0.12</definedName>
    <definedName name="solver_rhs1" localSheetId="1" hidden="1">0.12</definedName>
    <definedName name="solver_rhs1" localSheetId="2" hidden="1">0.12</definedName>
    <definedName name="solver_rhs2" localSheetId="0" hidden="1">0.08</definedName>
    <definedName name="solver_rhs2" localSheetId="1" hidden="1">0.08</definedName>
    <definedName name="solver_rhs2" localSheetId="2" hidden="1">0.08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urv" localSheetId="1">'selected sequences'!$B$11</definedName>
    <definedName name="Surv" localSheetId="2">'selected sequences linear util'!$B$11</definedName>
    <definedName name="Surv">search!$B$11</definedName>
    <definedName name="TotVal" localSheetId="2">'selected sequences linear util'!$B$15</definedName>
    <definedName name="TotVal">'selected sequences'!$B$15</definedName>
    <definedName name="valpower" localSheetId="1">'selected sequences'!$B$14</definedName>
    <definedName name="valpower" localSheetId="2">'selected sequences linear util'!$B$14</definedName>
    <definedName name="valpower">search!$B$14</definedName>
    <definedName name="vone" localSheetId="1">'selected sequences'!$B$5</definedName>
    <definedName name="vone" localSheetId="2">'selected sequences linear util'!$B$5</definedName>
    <definedName name="vone">search!$B$5</definedName>
    <definedName name="vtwo" localSheetId="1">'selected sequences'!$B$6</definedName>
    <definedName name="vtwo" localSheetId="2">'selected sequences linear util'!$B$6</definedName>
    <definedName name="vtwo">search!$B$6</definedName>
    <definedName name="weekday" localSheetId="1">'selected sequences'!$B$19</definedName>
    <definedName name="weekday" localSheetId="2">'selected sequences linear util'!$B$19</definedName>
    <definedName name="weekday">search!$B$19</definedName>
    <definedName name="weekend" localSheetId="1">'selected sequences'!$B$18</definedName>
    <definedName name="weekend" localSheetId="2">'selected sequences linear util'!$B$18</definedName>
    <definedName name="weekend">search!$B$18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7" i="4" l="1"/>
  <c r="M186" i="4"/>
  <c r="G186" i="4"/>
  <c r="M185" i="4"/>
  <c r="J185" i="4"/>
  <c r="G185" i="4"/>
  <c r="D185" i="4"/>
  <c r="M184" i="4"/>
  <c r="J184" i="4"/>
  <c r="I184" i="4"/>
  <c r="G184" i="4"/>
  <c r="D184" i="4"/>
  <c r="M183" i="4"/>
  <c r="J183" i="4"/>
  <c r="G183" i="4"/>
  <c r="D183" i="4"/>
  <c r="M182" i="4"/>
  <c r="J182" i="4"/>
  <c r="I182" i="4"/>
  <c r="G182" i="4"/>
  <c r="D182" i="4"/>
  <c r="M181" i="4"/>
  <c r="J181" i="4"/>
  <c r="G181" i="4"/>
  <c r="D181" i="4"/>
  <c r="M180" i="4"/>
  <c r="J180" i="4"/>
  <c r="I180" i="4"/>
  <c r="I187" i="4" s="1"/>
  <c r="G180" i="4"/>
  <c r="D180" i="4"/>
  <c r="M179" i="4"/>
  <c r="J179" i="4"/>
  <c r="G179" i="4"/>
  <c r="D179" i="4"/>
  <c r="M178" i="4"/>
  <c r="J178" i="4"/>
  <c r="I178" i="4"/>
  <c r="I185" i="4" s="1"/>
  <c r="G178" i="4"/>
  <c r="D178" i="4"/>
  <c r="M177" i="4"/>
  <c r="J177" i="4"/>
  <c r="I177" i="4"/>
  <c r="G177" i="4"/>
  <c r="D177" i="4"/>
  <c r="M176" i="4"/>
  <c r="J176" i="4"/>
  <c r="I176" i="4"/>
  <c r="I183" i="4" s="1"/>
  <c r="G176" i="4"/>
  <c r="D176" i="4"/>
  <c r="M175" i="4"/>
  <c r="J175" i="4"/>
  <c r="I175" i="4"/>
  <c r="G175" i="4"/>
  <c r="D175" i="4"/>
  <c r="M174" i="4"/>
  <c r="J174" i="4"/>
  <c r="I174" i="4"/>
  <c r="I181" i="4" s="1"/>
  <c r="G174" i="4"/>
  <c r="D174" i="4"/>
  <c r="M173" i="4"/>
  <c r="M187" i="4" s="1"/>
  <c r="J173" i="4"/>
  <c r="J187" i="4" s="1"/>
  <c r="I173" i="4"/>
  <c r="G173" i="4"/>
  <c r="D173" i="4"/>
  <c r="D187" i="4" s="1"/>
  <c r="M172" i="4"/>
  <c r="J172" i="4"/>
  <c r="J186" i="4" s="1"/>
  <c r="I172" i="4"/>
  <c r="I179" i="4" s="1"/>
  <c r="I186" i="4" s="1"/>
  <c r="G172" i="4"/>
  <c r="D172" i="4"/>
  <c r="D186" i="4" s="1"/>
  <c r="L171" i="4"/>
  <c r="L178" i="4" s="1"/>
  <c r="L185" i="4" s="1"/>
  <c r="I171" i="4"/>
  <c r="F171" i="4"/>
  <c r="F178" i="4" s="1"/>
  <c r="F185" i="4" s="1"/>
  <c r="C171" i="4"/>
  <c r="C178" i="4" s="1"/>
  <c r="C185" i="4" s="1"/>
  <c r="L170" i="4"/>
  <c r="L177" i="4" s="1"/>
  <c r="L184" i="4" s="1"/>
  <c r="I170" i="4"/>
  <c r="F170" i="4"/>
  <c r="F177" i="4" s="1"/>
  <c r="F184" i="4" s="1"/>
  <c r="C170" i="4"/>
  <c r="C177" i="4" s="1"/>
  <c r="C184" i="4" s="1"/>
  <c r="L169" i="4"/>
  <c r="L176" i="4" s="1"/>
  <c r="L183" i="4" s="1"/>
  <c r="I169" i="4"/>
  <c r="F169" i="4"/>
  <c r="F176" i="4" s="1"/>
  <c r="F183" i="4" s="1"/>
  <c r="C169" i="4"/>
  <c r="C176" i="4" s="1"/>
  <c r="C183" i="4" s="1"/>
  <c r="L168" i="4"/>
  <c r="L175" i="4" s="1"/>
  <c r="L182" i="4" s="1"/>
  <c r="I168" i="4"/>
  <c r="F168" i="4"/>
  <c r="F175" i="4" s="1"/>
  <c r="F182" i="4" s="1"/>
  <c r="C168" i="4"/>
  <c r="C175" i="4" s="1"/>
  <c r="C182" i="4" s="1"/>
  <c r="L167" i="4"/>
  <c r="L174" i="4" s="1"/>
  <c r="L181" i="4" s="1"/>
  <c r="I167" i="4"/>
  <c r="F167" i="4"/>
  <c r="F174" i="4" s="1"/>
  <c r="F181" i="4" s="1"/>
  <c r="C167" i="4"/>
  <c r="C174" i="4" s="1"/>
  <c r="C181" i="4" s="1"/>
  <c r="L166" i="4"/>
  <c r="L173" i="4" s="1"/>
  <c r="L180" i="4" s="1"/>
  <c r="L187" i="4" s="1"/>
  <c r="I166" i="4"/>
  <c r="F166" i="4"/>
  <c r="F173" i="4" s="1"/>
  <c r="F180" i="4" s="1"/>
  <c r="F187" i="4" s="1"/>
  <c r="C166" i="4"/>
  <c r="C173" i="4" s="1"/>
  <c r="C180" i="4" s="1"/>
  <c r="C187" i="4" s="1"/>
  <c r="L165" i="4"/>
  <c r="L172" i="4" s="1"/>
  <c r="L179" i="4" s="1"/>
  <c r="L186" i="4" s="1"/>
  <c r="I165" i="4"/>
  <c r="F165" i="4"/>
  <c r="F172" i="4" s="1"/>
  <c r="F179" i="4" s="1"/>
  <c r="F186" i="4" s="1"/>
  <c r="C165" i="4"/>
  <c r="C172" i="4" s="1"/>
  <c r="C179" i="4" s="1"/>
  <c r="C186" i="4" s="1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43" i="4"/>
  <c r="I33" i="4"/>
  <c r="I63" i="4" s="1"/>
  <c r="I93" i="4" s="1"/>
  <c r="I32" i="4"/>
  <c r="I62" i="4" s="1"/>
  <c r="I31" i="4"/>
  <c r="I61" i="4" s="1"/>
  <c r="I30" i="4"/>
  <c r="I29" i="4"/>
  <c r="I59" i="4" s="1"/>
  <c r="I89" i="4" s="1"/>
  <c r="I28" i="4"/>
  <c r="I58" i="4" s="1"/>
  <c r="I88" i="4" s="1"/>
  <c r="B28" i="4"/>
  <c r="I27" i="4"/>
  <c r="I57" i="4" s="1"/>
  <c r="I26" i="4"/>
  <c r="I56" i="4" s="1"/>
  <c r="I25" i="4"/>
  <c r="I24" i="4"/>
  <c r="I54" i="4" s="1"/>
  <c r="I23" i="4"/>
  <c r="I53" i="4" s="1"/>
  <c r="I83" i="4" s="1"/>
  <c r="I113" i="4" s="1"/>
  <c r="J22" i="4"/>
  <c r="J29" i="4" s="1"/>
  <c r="J36" i="4" s="1"/>
  <c r="J43" i="4" s="1"/>
  <c r="J50" i="4" s="1"/>
  <c r="J57" i="4" s="1"/>
  <c r="J64" i="4" s="1"/>
  <c r="J71" i="4" s="1"/>
  <c r="J78" i="4" s="1"/>
  <c r="J85" i="4" s="1"/>
  <c r="J92" i="4" s="1"/>
  <c r="J99" i="4" s="1"/>
  <c r="J106" i="4" s="1"/>
  <c r="J113" i="4" s="1"/>
  <c r="J120" i="4" s="1"/>
  <c r="J127" i="4" s="1"/>
  <c r="J134" i="4" s="1"/>
  <c r="J141" i="4" s="1"/>
  <c r="J148" i="4" s="1"/>
  <c r="I22" i="4"/>
  <c r="I52" i="4" s="1"/>
  <c r="J21" i="4"/>
  <c r="J28" i="4" s="1"/>
  <c r="J35" i="4" s="1"/>
  <c r="J42" i="4" s="1"/>
  <c r="J49" i="4" s="1"/>
  <c r="J56" i="4" s="1"/>
  <c r="J63" i="4" s="1"/>
  <c r="J70" i="4" s="1"/>
  <c r="J77" i="4" s="1"/>
  <c r="J84" i="4" s="1"/>
  <c r="J91" i="4" s="1"/>
  <c r="J98" i="4" s="1"/>
  <c r="J105" i="4" s="1"/>
  <c r="J112" i="4" s="1"/>
  <c r="J119" i="4" s="1"/>
  <c r="J126" i="4" s="1"/>
  <c r="J133" i="4" s="1"/>
  <c r="J140" i="4" s="1"/>
  <c r="J147" i="4" s="1"/>
  <c r="I21" i="4"/>
  <c r="I51" i="4" s="1"/>
  <c r="I81" i="4" s="1"/>
  <c r="I20" i="4"/>
  <c r="I19" i="4"/>
  <c r="I49" i="4" s="1"/>
  <c r="I18" i="4"/>
  <c r="I48" i="4" s="1"/>
  <c r="J17" i="4"/>
  <c r="J24" i="4" s="1"/>
  <c r="J31" i="4" s="1"/>
  <c r="J38" i="4" s="1"/>
  <c r="J45" i="4" s="1"/>
  <c r="J52" i="4" s="1"/>
  <c r="J59" i="4" s="1"/>
  <c r="J66" i="4" s="1"/>
  <c r="J73" i="4" s="1"/>
  <c r="J80" i="4" s="1"/>
  <c r="J87" i="4" s="1"/>
  <c r="J94" i="4" s="1"/>
  <c r="J101" i="4" s="1"/>
  <c r="J108" i="4" s="1"/>
  <c r="J115" i="4" s="1"/>
  <c r="J122" i="4" s="1"/>
  <c r="J129" i="4" s="1"/>
  <c r="J136" i="4" s="1"/>
  <c r="J143" i="4" s="1"/>
  <c r="J150" i="4" s="1"/>
  <c r="I17" i="4"/>
  <c r="I47" i="4" s="1"/>
  <c r="I77" i="4" s="1"/>
  <c r="I16" i="4"/>
  <c r="J15" i="4"/>
  <c r="I15" i="4"/>
  <c r="I45" i="4" s="1"/>
  <c r="I14" i="4"/>
  <c r="I44" i="4" s="1"/>
  <c r="I13" i="4"/>
  <c r="J12" i="4"/>
  <c r="J19" i="4" s="1"/>
  <c r="J26" i="4" s="1"/>
  <c r="J33" i="4" s="1"/>
  <c r="J40" i="4" s="1"/>
  <c r="J47" i="4" s="1"/>
  <c r="J54" i="4" s="1"/>
  <c r="J61" i="4" s="1"/>
  <c r="J68" i="4" s="1"/>
  <c r="J75" i="4" s="1"/>
  <c r="J82" i="4" s="1"/>
  <c r="J89" i="4" s="1"/>
  <c r="J96" i="4" s="1"/>
  <c r="J103" i="4" s="1"/>
  <c r="J110" i="4" s="1"/>
  <c r="J117" i="4" s="1"/>
  <c r="J124" i="4" s="1"/>
  <c r="J131" i="4" s="1"/>
  <c r="J138" i="4" s="1"/>
  <c r="J145" i="4" s="1"/>
  <c r="J152" i="4" s="1"/>
  <c r="I12" i="4"/>
  <c r="I42" i="4" s="1"/>
  <c r="I11" i="4"/>
  <c r="J10" i="4"/>
  <c r="I10" i="4"/>
  <c r="J9" i="4"/>
  <c r="J16" i="4" s="1"/>
  <c r="J23" i="4" s="1"/>
  <c r="J30" i="4" s="1"/>
  <c r="J37" i="4" s="1"/>
  <c r="J44" i="4" s="1"/>
  <c r="J51" i="4" s="1"/>
  <c r="J58" i="4" s="1"/>
  <c r="J65" i="4" s="1"/>
  <c r="J72" i="4" s="1"/>
  <c r="J79" i="4" s="1"/>
  <c r="J86" i="4" s="1"/>
  <c r="J93" i="4" s="1"/>
  <c r="J100" i="4" s="1"/>
  <c r="J107" i="4" s="1"/>
  <c r="J114" i="4" s="1"/>
  <c r="J121" i="4" s="1"/>
  <c r="J128" i="4" s="1"/>
  <c r="J135" i="4" s="1"/>
  <c r="J142" i="4" s="1"/>
  <c r="J149" i="4" s="1"/>
  <c r="I9" i="4"/>
  <c r="I39" i="4" s="1"/>
  <c r="J8" i="4"/>
  <c r="I8" i="4"/>
  <c r="J7" i="4"/>
  <c r="J14" i="4" s="1"/>
  <c r="I7" i="4"/>
  <c r="I37" i="4" s="1"/>
  <c r="J6" i="4"/>
  <c r="J13" i="4" s="1"/>
  <c r="J20" i="4" s="1"/>
  <c r="J27" i="4" s="1"/>
  <c r="J34" i="4" s="1"/>
  <c r="J41" i="4" s="1"/>
  <c r="J48" i="4" s="1"/>
  <c r="J55" i="4" s="1"/>
  <c r="J62" i="4" s="1"/>
  <c r="J69" i="4" s="1"/>
  <c r="J76" i="4" s="1"/>
  <c r="J83" i="4" s="1"/>
  <c r="J90" i="4" s="1"/>
  <c r="J97" i="4" s="1"/>
  <c r="J104" i="4" s="1"/>
  <c r="J111" i="4" s="1"/>
  <c r="J118" i="4" s="1"/>
  <c r="J125" i="4" s="1"/>
  <c r="J132" i="4" s="1"/>
  <c r="J139" i="4" s="1"/>
  <c r="J146" i="4" s="1"/>
  <c r="J153" i="4" s="1"/>
  <c r="I6" i="4"/>
  <c r="B6" i="4"/>
  <c r="J5" i="4"/>
  <c r="I5" i="4"/>
  <c r="B5" i="4"/>
  <c r="F4" i="4" s="1"/>
  <c r="J4" i="4"/>
  <c r="J11" i="4" s="1"/>
  <c r="J18" i="4" s="1"/>
  <c r="J25" i="4" s="1"/>
  <c r="J32" i="4" s="1"/>
  <c r="J39" i="4" s="1"/>
  <c r="J46" i="4" s="1"/>
  <c r="J53" i="4" s="1"/>
  <c r="J60" i="4" s="1"/>
  <c r="J67" i="4" s="1"/>
  <c r="J74" i="4" s="1"/>
  <c r="J81" i="4" s="1"/>
  <c r="J88" i="4" s="1"/>
  <c r="J95" i="4" s="1"/>
  <c r="J102" i="4" s="1"/>
  <c r="J109" i="4" s="1"/>
  <c r="J116" i="4" s="1"/>
  <c r="J123" i="4" s="1"/>
  <c r="J130" i="4" s="1"/>
  <c r="J137" i="4" s="1"/>
  <c r="J144" i="4" s="1"/>
  <c r="J151" i="4" s="1"/>
  <c r="I4" i="4"/>
  <c r="I34" i="4" s="1"/>
  <c r="I64" i="4" s="1"/>
  <c r="B3" i="4"/>
  <c r="B11" i="4" s="1"/>
  <c r="C15" i="3"/>
  <c r="C5" i="3"/>
  <c r="C157" i="2"/>
  <c r="D157" i="2"/>
  <c r="E157" i="2"/>
  <c r="F157" i="2"/>
  <c r="G157" i="2"/>
  <c r="H157" i="2"/>
  <c r="I157" i="2"/>
  <c r="J157" i="2"/>
  <c r="K157" i="2"/>
  <c r="L157" i="2"/>
  <c r="M157" i="2"/>
  <c r="N157" i="2"/>
  <c r="B157" i="2"/>
  <c r="I5" i="2"/>
  <c r="I35" i="2" s="1"/>
  <c r="I65" i="2" s="1"/>
  <c r="I95" i="2" s="1"/>
  <c r="I125" i="2" s="1"/>
  <c r="I6" i="2"/>
  <c r="I36" i="2" s="1"/>
  <c r="I66" i="2" s="1"/>
  <c r="I96" i="2" s="1"/>
  <c r="I126" i="2" s="1"/>
  <c r="I7" i="2"/>
  <c r="I37" i="2" s="1"/>
  <c r="I67" i="2" s="1"/>
  <c r="I97" i="2" s="1"/>
  <c r="I127" i="2" s="1"/>
  <c r="I8" i="2"/>
  <c r="I38" i="2" s="1"/>
  <c r="I68" i="2" s="1"/>
  <c r="I98" i="2" s="1"/>
  <c r="I128" i="2" s="1"/>
  <c r="I9" i="2"/>
  <c r="I39" i="2" s="1"/>
  <c r="I69" i="2" s="1"/>
  <c r="I99" i="2" s="1"/>
  <c r="I129" i="2" s="1"/>
  <c r="I10" i="2"/>
  <c r="I40" i="2" s="1"/>
  <c r="I70" i="2" s="1"/>
  <c r="I100" i="2" s="1"/>
  <c r="I130" i="2" s="1"/>
  <c r="I11" i="2"/>
  <c r="I41" i="2" s="1"/>
  <c r="I71" i="2" s="1"/>
  <c r="I101" i="2" s="1"/>
  <c r="I131" i="2" s="1"/>
  <c r="I12" i="2"/>
  <c r="I42" i="2" s="1"/>
  <c r="I72" i="2" s="1"/>
  <c r="I102" i="2" s="1"/>
  <c r="I132" i="2" s="1"/>
  <c r="I13" i="2"/>
  <c r="I43" i="2" s="1"/>
  <c r="I73" i="2" s="1"/>
  <c r="I103" i="2" s="1"/>
  <c r="I133" i="2" s="1"/>
  <c r="I14" i="2"/>
  <c r="I44" i="2" s="1"/>
  <c r="I74" i="2" s="1"/>
  <c r="I104" i="2" s="1"/>
  <c r="I134" i="2" s="1"/>
  <c r="I15" i="2"/>
  <c r="I45" i="2" s="1"/>
  <c r="I75" i="2" s="1"/>
  <c r="I105" i="2" s="1"/>
  <c r="I135" i="2" s="1"/>
  <c r="I16" i="2"/>
  <c r="I46" i="2" s="1"/>
  <c r="I76" i="2" s="1"/>
  <c r="I106" i="2" s="1"/>
  <c r="I136" i="2" s="1"/>
  <c r="I17" i="2"/>
  <c r="I47" i="2" s="1"/>
  <c r="I77" i="2" s="1"/>
  <c r="I107" i="2" s="1"/>
  <c r="I137" i="2" s="1"/>
  <c r="I18" i="2"/>
  <c r="I48" i="2" s="1"/>
  <c r="I78" i="2" s="1"/>
  <c r="I108" i="2" s="1"/>
  <c r="I138" i="2" s="1"/>
  <c r="I19" i="2"/>
  <c r="I49" i="2" s="1"/>
  <c r="I79" i="2" s="1"/>
  <c r="I109" i="2" s="1"/>
  <c r="I139" i="2" s="1"/>
  <c r="I20" i="2"/>
  <c r="I50" i="2" s="1"/>
  <c r="I80" i="2" s="1"/>
  <c r="I110" i="2" s="1"/>
  <c r="I140" i="2" s="1"/>
  <c r="I21" i="2"/>
  <c r="I51" i="2" s="1"/>
  <c r="I81" i="2" s="1"/>
  <c r="I111" i="2" s="1"/>
  <c r="I141" i="2" s="1"/>
  <c r="I22" i="2"/>
  <c r="I52" i="2" s="1"/>
  <c r="I82" i="2" s="1"/>
  <c r="I112" i="2" s="1"/>
  <c r="I142" i="2" s="1"/>
  <c r="I23" i="2"/>
  <c r="I53" i="2" s="1"/>
  <c r="I83" i="2" s="1"/>
  <c r="I113" i="2" s="1"/>
  <c r="I143" i="2" s="1"/>
  <c r="I24" i="2"/>
  <c r="I54" i="2" s="1"/>
  <c r="I84" i="2" s="1"/>
  <c r="I114" i="2" s="1"/>
  <c r="I144" i="2" s="1"/>
  <c r="I25" i="2"/>
  <c r="I55" i="2" s="1"/>
  <c r="I85" i="2" s="1"/>
  <c r="I115" i="2" s="1"/>
  <c r="I145" i="2" s="1"/>
  <c r="I26" i="2"/>
  <c r="I56" i="2" s="1"/>
  <c r="I86" i="2" s="1"/>
  <c r="I116" i="2" s="1"/>
  <c r="I146" i="2" s="1"/>
  <c r="I27" i="2"/>
  <c r="I57" i="2" s="1"/>
  <c r="I87" i="2" s="1"/>
  <c r="I117" i="2" s="1"/>
  <c r="I147" i="2" s="1"/>
  <c r="I28" i="2"/>
  <c r="I58" i="2" s="1"/>
  <c r="I88" i="2" s="1"/>
  <c r="I118" i="2" s="1"/>
  <c r="I148" i="2" s="1"/>
  <c r="I29" i="2"/>
  <c r="I59" i="2" s="1"/>
  <c r="I89" i="2" s="1"/>
  <c r="I119" i="2" s="1"/>
  <c r="I149" i="2" s="1"/>
  <c r="I30" i="2"/>
  <c r="I60" i="2" s="1"/>
  <c r="I90" i="2" s="1"/>
  <c r="I120" i="2" s="1"/>
  <c r="I150" i="2" s="1"/>
  <c r="I31" i="2"/>
  <c r="I61" i="2" s="1"/>
  <c r="I91" i="2" s="1"/>
  <c r="I121" i="2" s="1"/>
  <c r="I151" i="2" s="1"/>
  <c r="I32" i="2"/>
  <c r="I62" i="2" s="1"/>
  <c r="I92" i="2" s="1"/>
  <c r="I122" i="2" s="1"/>
  <c r="I152" i="2" s="1"/>
  <c r="I33" i="2"/>
  <c r="I63" i="2" s="1"/>
  <c r="I93" i="2" s="1"/>
  <c r="I123" i="2" s="1"/>
  <c r="I153" i="2" s="1"/>
  <c r="I4" i="2"/>
  <c r="I34" i="2" s="1"/>
  <c r="I64" i="2" s="1"/>
  <c r="I94" i="2" s="1"/>
  <c r="I124" i="2" s="1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72" i="2"/>
  <c r="L166" i="2"/>
  <c r="L167" i="2"/>
  <c r="L174" i="2" s="1"/>
  <c r="L181" i="2" s="1"/>
  <c r="L168" i="2"/>
  <c r="L169" i="2"/>
  <c r="L176" i="2" s="1"/>
  <c r="L183" i="2" s="1"/>
  <c r="L170" i="2"/>
  <c r="L171" i="2"/>
  <c r="L178" i="2" s="1"/>
  <c r="L185" i="2" s="1"/>
  <c r="L172" i="2"/>
  <c r="L173" i="2"/>
  <c r="L180" i="2" s="1"/>
  <c r="L187" i="2" s="1"/>
  <c r="L175" i="2"/>
  <c r="L182" i="2" s="1"/>
  <c r="L177" i="2"/>
  <c r="L184" i="2" s="1"/>
  <c r="L179" i="2"/>
  <c r="L186" i="2" s="1"/>
  <c r="L165" i="2"/>
  <c r="J173" i="2"/>
  <c r="J187" i="2" s="1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72" i="2"/>
  <c r="I166" i="2"/>
  <c r="I167" i="2"/>
  <c r="I174" i="2" s="1"/>
  <c r="I181" i="2" s="1"/>
  <c r="I168" i="2"/>
  <c r="I175" i="2" s="1"/>
  <c r="I182" i="2" s="1"/>
  <c r="I169" i="2"/>
  <c r="I176" i="2" s="1"/>
  <c r="I183" i="2" s="1"/>
  <c r="I170" i="2"/>
  <c r="I171" i="2"/>
  <c r="I178" i="2" s="1"/>
  <c r="I185" i="2" s="1"/>
  <c r="I172" i="2"/>
  <c r="I179" i="2" s="1"/>
  <c r="I186" i="2" s="1"/>
  <c r="I173" i="2"/>
  <c r="I180" i="2" s="1"/>
  <c r="I187" i="2" s="1"/>
  <c r="I177" i="2"/>
  <c r="I184" i="2" s="1"/>
  <c r="I165" i="2"/>
  <c r="G173" i="2"/>
  <c r="G187" i="2" s="1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72" i="2"/>
  <c r="F166" i="2"/>
  <c r="F167" i="2"/>
  <c r="F174" i="2" s="1"/>
  <c r="F181" i="2" s="1"/>
  <c r="F168" i="2"/>
  <c r="F175" i="2" s="1"/>
  <c r="F182" i="2" s="1"/>
  <c r="F169" i="2"/>
  <c r="F170" i="2"/>
  <c r="F171" i="2"/>
  <c r="F178" i="2" s="1"/>
  <c r="F185" i="2" s="1"/>
  <c r="F172" i="2"/>
  <c r="F179" i="2" s="1"/>
  <c r="F186" i="2" s="1"/>
  <c r="F173" i="2"/>
  <c r="F176" i="2"/>
  <c r="F183" i="2" s="1"/>
  <c r="F177" i="2"/>
  <c r="F180" i="2"/>
  <c r="F187" i="2" s="1"/>
  <c r="F184" i="2"/>
  <c r="F165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72" i="2"/>
  <c r="C166" i="2"/>
  <c r="C173" i="2" s="1"/>
  <c r="C180" i="2" s="1"/>
  <c r="C187" i="2" s="1"/>
  <c r="C167" i="2"/>
  <c r="C174" i="2" s="1"/>
  <c r="C181" i="2" s="1"/>
  <c r="C168" i="2"/>
  <c r="C175" i="2" s="1"/>
  <c r="C182" i="2" s="1"/>
  <c r="C169" i="2"/>
  <c r="C170" i="2"/>
  <c r="C177" i="2" s="1"/>
  <c r="C184" i="2" s="1"/>
  <c r="C171" i="2"/>
  <c r="C178" i="2" s="1"/>
  <c r="C185" i="2" s="1"/>
  <c r="C172" i="2"/>
  <c r="C179" i="2" s="1"/>
  <c r="C186" i="2" s="1"/>
  <c r="C176" i="2"/>
  <c r="C183" i="2" s="1"/>
  <c r="C165" i="2"/>
  <c r="A43" i="2"/>
  <c r="B28" i="2"/>
  <c r="J10" i="2"/>
  <c r="J17" i="2" s="1"/>
  <c r="J24" i="2" s="1"/>
  <c r="J31" i="2" s="1"/>
  <c r="J38" i="2" s="1"/>
  <c r="J45" i="2" s="1"/>
  <c r="J52" i="2" s="1"/>
  <c r="J59" i="2" s="1"/>
  <c r="J66" i="2" s="1"/>
  <c r="J73" i="2" s="1"/>
  <c r="J80" i="2" s="1"/>
  <c r="J87" i="2" s="1"/>
  <c r="J94" i="2" s="1"/>
  <c r="J101" i="2" s="1"/>
  <c r="J108" i="2" s="1"/>
  <c r="J115" i="2" s="1"/>
  <c r="J122" i="2" s="1"/>
  <c r="J129" i="2" s="1"/>
  <c r="J136" i="2" s="1"/>
  <c r="J143" i="2" s="1"/>
  <c r="J150" i="2" s="1"/>
  <c r="J9" i="2"/>
  <c r="J16" i="2" s="1"/>
  <c r="J23" i="2" s="1"/>
  <c r="J30" i="2" s="1"/>
  <c r="J37" i="2" s="1"/>
  <c r="J44" i="2" s="1"/>
  <c r="J51" i="2" s="1"/>
  <c r="J58" i="2" s="1"/>
  <c r="J65" i="2" s="1"/>
  <c r="J72" i="2" s="1"/>
  <c r="J79" i="2" s="1"/>
  <c r="J86" i="2" s="1"/>
  <c r="J93" i="2" s="1"/>
  <c r="J100" i="2" s="1"/>
  <c r="J107" i="2" s="1"/>
  <c r="J114" i="2" s="1"/>
  <c r="J121" i="2" s="1"/>
  <c r="J128" i="2" s="1"/>
  <c r="J135" i="2" s="1"/>
  <c r="J142" i="2" s="1"/>
  <c r="J149" i="2" s="1"/>
  <c r="J8" i="2"/>
  <c r="J15" i="2" s="1"/>
  <c r="J22" i="2" s="1"/>
  <c r="J29" i="2" s="1"/>
  <c r="J36" i="2" s="1"/>
  <c r="J43" i="2" s="1"/>
  <c r="J50" i="2" s="1"/>
  <c r="J57" i="2" s="1"/>
  <c r="J64" i="2" s="1"/>
  <c r="J71" i="2" s="1"/>
  <c r="J78" i="2" s="1"/>
  <c r="J85" i="2" s="1"/>
  <c r="J92" i="2" s="1"/>
  <c r="J99" i="2" s="1"/>
  <c r="J106" i="2" s="1"/>
  <c r="J113" i="2" s="1"/>
  <c r="J120" i="2" s="1"/>
  <c r="J127" i="2" s="1"/>
  <c r="J134" i="2" s="1"/>
  <c r="J141" i="2" s="1"/>
  <c r="J148" i="2" s="1"/>
  <c r="J7" i="2"/>
  <c r="J14" i="2" s="1"/>
  <c r="J21" i="2" s="1"/>
  <c r="J28" i="2" s="1"/>
  <c r="J35" i="2" s="1"/>
  <c r="J42" i="2" s="1"/>
  <c r="J49" i="2" s="1"/>
  <c r="J56" i="2" s="1"/>
  <c r="J63" i="2" s="1"/>
  <c r="J70" i="2" s="1"/>
  <c r="J77" i="2" s="1"/>
  <c r="J84" i="2" s="1"/>
  <c r="J91" i="2" s="1"/>
  <c r="J98" i="2" s="1"/>
  <c r="J105" i="2" s="1"/>
  <c r="J112" i="2" s="1"/>
  <c r="J119" i="2" s="1"/>
  <c r="J126" i="2" s="1"/>
  <c r="J133" i="2" s="1"/>
  <c r="J140" i="2" s="1"/>
  <c r="J147" i="2" s="1"/>
  <c r="J6" i="2"/>
  <c r="J13" i="2" s="1"/>
  <c r="J20" i="2" s="1"/>
  <c r="J27" i="2" s="1"/>
  <c r="J34" i="2" s="1"/>
  <c r="J41" i="2" s="1"/>
  <c r="J48" i="2" s="1"/>
  <c r="J55" i="2" s="1"/>
  <c r="J62" i="2" s="1"/>
  <c r="J69" i="2" s="1"/>
  <c r="J76" i="2" s="1"/>
  <c r="J83" i="2" s="1"/>
  <c r="J90" i="2" s="1"/>
  <c r="J97" i="2" s="1"/>
  <c r="J104" i="2" s="1"/>
  <c r="J111" i="2" s="1"/>
  <c r="J118" i="2" s="1"/>
  <c r="J125" i="2" s="1"/>
  <c r="J132" i="2" s="1"/>
  <c r="J139" i="2" s="1"/>
  <c r="J146" i="2" s="1"/>
  <c r="J153" i="2" s="1"/>
  <c r="B6" i="2"/>
  <c r="F4" i="2" s="1"/>
  <c r="J5" i="2"/>
  <c r="J12" i="2" s="1"/>
  <c r="J19" i="2" s="1"/>
  <c r="J26" i="2" s="1"/>
  <c r="J33" i="2" s="1"/>
  <c r="J40" i="2" s="1"/>
  <c r="J47" i="2" s="1"/>
  <c r="J54" i="2" s="1"/>
  <c r="J61" i="2" s="1"/>
  <c r="J68" i="2" s="1"/>
  <c r="J75" i="2" s="1"/>
  <c r="J82" i="2" s="1"/>
  <c r="J89" i="2" s="1"/>
  <c r="J96" i="2" s="1"/>
  <c r="J103" i="2" s="1"/>
  <c r="J110" i="2" s="1"/>
  <c r="J117" i="2" s="1"/>
  <c r="J124" i="2" s="1"/>
  <c r="J131" i="2" s="1"/>
  <c r="J138" i="2" s="1"/>
  <c r="J145" i="2" s="1"/>
  <c r="J152" i="2" s="1"/>
  <c r="B5" i="2"/>
  <c r="J4" i="2"/>
  <c r="J11" i="2" s="1"/>
  <c r="J18" i="2" s="1"/>
  <c r="J25" i="2" s="1"/>
  <c r="J32" i="2" s="1"/>
  <c r="J39" i="2" s="1"/>
  <c r="J46" i="2" s="1"/>
  <c r="J53" i="2" s="1"/>
  <c r="J60" i="2" s="1"/>
  <c r="J67" i="2" s="1"/>
  <c r="J74" i="2" s="1"/>
  <c r="J81" i="2" s="1"/>
  <c r="J88" i="2" s="1"/>
  <c r="J95" i="2" s="1"/>
  <c r="J102" i="2" s="1"/>
  <c r="J109" i="2" s="1"/>
  <c r="J116" i="2" s="1"/>
  <c r="J123" i="2" s="1"/>
  <c r="J130" i="2" s="1"/>
  <c r="J137" i="2" s="1"/>
  <c r="J144" i="2" s="1"/>
  <c r="J151" i="2" s="1"/>
  <c r="B3" i="2"/>
  <c r="B11" i="2" s="1"/>
  <c r="A43" i="1"/>
  <c r="J7" i="1"/>
  <c r="J14" i="1" s="1"/>
  <c r="J21" i="1" s="1"/>
  <c r="J28" i="1" s="1"/>
  <c r="J35" i="1" s="1"/>
  <c r="J42" i="1" s="1"/>
  <c r="J49" i="1" s="1"/>
  <c r="J56" i="1" s="1"/>
  <c r="J8" i="1"/>
  <c r="J15" i="1" s="1"/>
  <c r="J22" i="1" s="1"/>
  <c r="J29" i="1" s="1"/>
  <c r="J36" i="1" s="1"/>
  <c r="J43" i="1" s="1"/>
  <c r="J50" i="1" s="1"/>
  <c r="J57" i="1" s="1"/>
  <c r="J64" i="1" s="1"/>
  <c r="J71" i="1" s="1"/>
  <c r="J78" i="1" s="1"/>
  <c r="J85" i="1" s="1"/>
  <c r="J92" i="1" s="1"/>
  <c r="J99" i="1" s="1"/>
  <c r="J106" i="1" s="1"/>
  <c r="J113" i="1" s="1"/>
  <c r="J120" i="1" s="1"/>
  <c r="J127" i="1" s="1"/>
  <c r="J134" i="1" s="1"/>
  <c r="J141" i="1" s="1"/>
  <c r="J148" i="1" s="1"/>
  <c r="J9" i="1"/>
  <c r="J16" i="1" s="1"/>
  <c r="J23" i="1" s="1"/>
  <c r="J30" i="1" s="1"/>
  <c r="J37" i="1" s="1"/>
  <c r="J44" i="1" s="1"/>
  <c r="J51" i="1" s="1"/>
  <c r="J58" i="1" s="1"/>
  <c r="J65" i="1" s="1"/>
  <c r="J72" i="1" s="1"/>
  <c r="J79" i="1" s="1"/>
  <c r="J86" i="1" s="1"/>
  <c r="J93" i="1" s="1"/>
  <c r="J100" i="1" s="1"/>
  <c r="J107" i="1" s="1"/>
  <c r="J114" i="1" s="1"/>
  <c r="J121" i="1" s="1"/>
  <c r="J128" i="1" s="1"/>
  <c r="J135" i="1" s="1"/>
  <c r="J142" i="1" s="1"/>
  <c r="J149" i="1" s="1"/>
  <c r="J10" i="1"/>
  <c r="J17" i="1" s="1"/>
  <c r="J24" i="1" s="1"/>
  <c r="J31" i="1" s="1"/>
  <c r="J38" i="1" s="1"/>
  <c r="J45" i="1" s="1"/>
  <c r="J6" i="1"/>
  <c r="J13" i="1" s="1"/>
  <c r="J20" i="1" s="1"/>
  <c r="J27" i="1" s="1"/>
  <c r="J34" i="1" s="1"/>
  <c r="J41" i="1" s="1"/>
  <c r="J48" i="1" s="1"/>
  <c r="J55" i="1" s="1"/>
  <c r="J62" i="1" s="1"/>
  <c r="J69" i="1" s="1"/>
  <c r="J76" i="1" s="1"/>
  <c r="J83" i="1" s="1"/>
  <c r="J90" i="1" s="1"/>
  <c r="J97" i="1" s="1"/>
  <c r="J104" i="1" s="1"/>
  <c r="J111" i="1" s="1"/>
  <c r="J118" i="1" s="1"/>
  <c r="J125" i="1" s="1"/>
  <c r="J132" i="1" s="1"/>
  <c r="J139" i="1" s="1"/>
  <c r="J146" i="1" s="1"/>
  <c r="J153" i="1" s="1"/>
  <c r="J5" i="1"/>
  <c r="J12" i="1" s="1"/>
  <c r="J19" i="1" s="1"/>
  <c r="J26" i="1" s="1"/>
  <c r="J33" i="1" s="1"/>
  <c r="J40" i="1" s="1"/>
  <c r="J47" i="1" s="1"/>
  <c r="J54" i="1" s="1"/>
  <c r="J61" i="1" s="1"/>
  <c r="J68" i="1" s="1"/>
  <c r="J75" i="1" s="1"/>
  <c r="J82" i="1" s="1"/>
  <c r="J89" i="1" s="1"/>
  <c r="J96" i="1" s="1"/>
  <c r="J103" i="1" s="1"/>
  <c r="J110" i="1" s="1"/>
  <c r="J117" i="1" s="1"/>
  <c r="J124" i="1" s="1"/>
  <c r="J4" i="1"/>
  <c r="I35" i="1"/>
  <c r="I65" i="1" s="1"/>
  <c r="I95" i="1" s="1"/>
  <c r="I125" i="1" s="1"/>
  <c r="I36" i="1"/>
  <c r="I66" i="1" s="1"/>
  <c r="I37" i="1"/>
  <c r="I67" i="1" s="1"/>
  <c r="I97" i="1" s="1"/>
  <c r="I127" i="1" s="1"/>
  <c r="I38" i="1"/>
  <c r="I39" i="1"/>
  <c r="I69" i="1" s="1"/>
  <c r="I99" i="1" s="1"/>
  <c r="I129" i="1" s="1"/>
  <c r="I40" i="1"/>
  <c r="I70" i="1" s="1"/>
  <c r="I100" i="1" s="1"/>
  <c r="I130" i="1" s="1"/>
  <c r="I41" i="1"/>
  <c r="I71" i="1" s="1"/>
  <c r="I101" i="1" s="1"/>
  <c r="I131" i="1" s="1"/>
  <c r="I42" i="1"/>
  <c r="I72" i="1" s="1"/>
  <c r="I102" i="1" s="1"/>
  <c r="I132" i="1" s="1"/>
  <c r="I43" i="1"/>
  <c r="I73" i="1" s="1"/>
  <c r="I103" i="1" s="1"/>
  <c r="I133" i="1" s="1"/>
  <c r="I44" i="1"/>
  <c r="I74" i="1" s="1"/>
  <c r="I45" i="1"/>
  <c r="I75" i="1" s="1"/>
  <c r="I105" i="1" s="1"/>
  <c r="I135" i="1" s="1"/>
  <c r="I46" i="1"/>
  <c r="I47" i="1"/>
  <c r="I77" i="1" s="1"/>
  <c r="I107" i="1" s="1"/>
  <c r="I137" i="1" s="1"/>
  <c r="I48" i="1"/>
  <c r="I78" i="1" s="1"/>
  <c r="I49" i="1"/>
  <c r="I79" i="1" s="1"/>
  <c r="I109" i="1" s="1"/>
  <c r="I139" i="1" s="1"/>
  <c r="I50" i="1"/>
  <c r="I80" i="1" s="1"/>
  <c r="I110" i="1" s="1"/>
  <c r="I140" i="1" s="1"/>
  <c r="I51" i="1"/>
  <c r="I81" i="1" s="1"/>
  <c r="I111" i="1" s="1"/>
  <c r="I141" i="1" s="1"/>
  <c r="I52" i="1"/>
  <c r="I82" i="1" s="1"/>
  <c r="I112" i="1" s="1"/>
  <c r="I142" i="1" s="1"/>
  <c r="I53" i="1"/>
  <c r="I83" i="1" s="1"/>
  <c r="I113" i="1" s="1"/>
  <c r="I143" i="1" s="1"/>
  <c r="I54" i="1"/>
  <c r="I84" i="1" s="1"/>
  <c r="I114" i="1" s="1"/>
  <c r="I144" i="1" s="1"/>
  <c r="I55" i="1"/>
  <c r="I85" i="1" s="1"/>
  <c r="I115" i="1" s="1"/>
  <c r="I145" i="1" s="1"/>
  <c r="I56" i="1"/>
  <c r="I86" i="1" s="1"/>
  <c r="I116" i="1" s="1"/>
  <c r="I146" i="1" s="1"/>
  <c r="I57" i="1"/>
  <c r="I87" i="1" s="1"/>
  <c r="I117" i="1" s="1"/>
  <c r="I147" i="1" s="1"/>
  <c r="I58" i="1"/>
  <c r="I59" i="1"/>
  <c r="I89" i="1" s="1"/>
  <c r="I119" i="1" s="1"/>
  <c r="I149" i="1" s="1"/>
  <c r="I60" i="1"/>
  <c r="I90" i="1" s="1"/>
  <c r="I120" i="1" s="1"/>
  <c r="I150" i="1" s="1"/>
  <c r="I61" i="1"/>
  <c r="I91" i="1" s="1"/>
  <c r="I121" i="1" s="1"/>
  <c r="I151" i="1" s="1"/>
  <c r="I62" i="1"/>
  <c r="I63" i="1"/>
  <c r="I93" i="1" s="1"/>
  <c r="I123" i="1" s="1"/>
  <c r="I153" i="1" s="1"/>
  <c r="I34" i="1"/>
  <c r="B22" i="4" l="1"/>
  <c r="K4" i="4"/>
  <c r="L4" i="4" s="1"/>
  <c r="I67" i="4"/>
  <c r="I38" i="4"/>
  <c r="I78" i="4"/>
  <c r="I55" i="4"/>
  <c r="I86" i="4"/>
  <c r="G4" i="4"/>
  <c r="O4" i="4" s="1"/>
  <c r="I69" i="4"/>
  <c r="I74" i="4"/>
  <c r="I79" i="4"/>
  <c r="I50" i="4"/>
  <c r="I94" i="4"/>
  <c r="I35" i="4"/>
  <c r="I40" i="4"/>
  <c r="I75" i="4"/>
  <c r="I82" i="4"/>
  <c r="I36" i="4"/>
  <c r="I41" i="4"/>
  <c r="I46" i="4"/>
  <c r="I118" i="4"/>
  <c r="I43" i="4"/>
  <c r="I107" i="4"/>
  <c r="I60" i="4"/>
  <c r="I119" i="4"/>
  <c r="I123" i="4"/>
  <c r="I72" i="4"/>
  <c r="I84" i="4"/>
  <c r="I143" i="4"/>
  <c r="I87" i="4"/>
  <c r="I92" i="4"/>
  <c r="I111" i="4"/>
  <c r="I91" i="4"/>
  <c r="B22" i="2"/>
  <c r="G4" i="2"/>
  <c r="O4" i="2" s="1"/>
  <c r="K4" i="2"/>
  <c r="L4" i="2" s="1"/>
  <c r="M4" i="2" s="1"/>
  <c r="J11" i="1"/>
  <c r="J18" i="1" s="1"/>
  <c r="J25" i="1" s="1"/>
  <c r="J32" i="1" s="1"/>
  <c r="J39" i="1" s="1"/>
  <c r="J46" i="1" s="1"/>
  <c r="J53" i="1" s="1"/>
  <c r="J60" i="1" s="1"/>
  <c r="J67" i="1" s="1"/>
  <c r="J74" i="1" s="1"/>
  <c r="J81" i="1" s="1"/>
  <c r="J88" i="1" s="1"/>
  <c r="J95" i="1" s="1"/>
  <c r="J102" i="1" s="1"/>
  <c r="J109" i="1" s="1"/>
  <c r="J116" i="1" s="1"/>
  <c r="J123" i="1" s="1"/>
  <c r="J130" i="1" s="1"/>
  <c r="J137" i="1" s="1"/>
  <c r="J144" i="1" s="1"/>
  <c r="J151" i="1" s="1"/>
  <c r="J131" i="1"/>
  <c r="J138" i="1" s="1"/>
  <c r="J145" i="1" s="1"/>
  <c r="J152" i="1" s="1"/>
  <c r="J52" i="1"/>
  <c r="J59" i="1" s="1"/>
  <c r="J66" i="1" s="1"/>
  <c r="J73" i="1" s="1"/>
  <c r="J80" i="1" s="1"/>
  <c r="J63" i="1"/>
  <c r="J70" i="1" s="1"/>
  <c r="J77" i="1" s="1"/>
  <c r="J84" i="1" s="1"/>
  <c r="J91" i="1" s="1"/>
  <c r="J98" i="1" s="1"/>
  <c r="J105" i="1" s="1"/>
  <c r="I88" i="1"/>
  <c r="I68" i="1"/>
  <c r="I76" i="1"/>
  <c r="I92" i="1"/>
  <c r="I64" i="1"/>
  <c r="I104" i="1"/>
  <c r="I108" i="1"/>
  <c r="I96" i="1"/>
  <c r="I141" i="4" l="1"/>
  <c r="I114" i="4"/>
  <c r="I149" i="4"/>
  <c r="I137" i="4"/>
  <c r="I76" i="4"/>
  <c r="I66" i="4"/>
  <c r="I124" i="4"/>
  <c r="I108" i="4"/>
  <c r="R5" i="4"/>
  <c r="I117" i="4"/>
  <c r="I153" i="4"/>
  <c r="I90" i="4"/>
  <c r="I73" i="4"/>
  <c r="I109" i="4"/>
  <c r="I99" i="4"/>
  <c r="I97" i="4"/>
  <c r="I121" i="4"/>
  <c r="I122" i="4"/>
  <c r="I102" i="4"/>
  <c r="I148" i="4"/>
  <c r="I71" i="4"/>
  <c r="I105" i="4"/>
  <c r="I65" i="4"/>
  <c r="I80" i="4"/>
  <c r="I85" i="4"/>
  <c r="I68" i="4"/>
  <c r="M4" i="4"/>
  <c r="I112" i="4"/>
  <c r="I70" i="4"/>
  <c r="I104" i="4"/>
  <c r="I116" i="4"/>
  <c r="Q4" i="4"/>
  <c r="P4" i="2"/>
  <c r="H5" i="2" s="1"/>
  <c r="N4" i="2"/>
  <c r="Q4" i="2"/>
  <c r="S4" i="2"/>
  <c r="T4" i="2" s="1"/>
  <c r="R5" i="2"/>
  <c r="J87" i="1"/>
  <c r="J94" i="1" s="1"/>
  <c r="I106" i="1"/>
  <c r="I134" i="1"/>
  <c r="I126" i="1"/>
  <c r="I122" i="1"/>
  <c r="I138" i="1"/>
  <c r="I98" i="1"/>
  <c r="I118" i="1"/>
  <c r="J101" i="1"/>
  <c r="J108" i="1" s="1"/>
  <c r="J115" i="1" s="1"/>
  <c r="J122" i="1" s="1"/>
  <c r="J129" i="1" s="1"/>
  <c r="J136" i="1" s="1"/>
  <c r="J143" i="1" s="1"/>
  <c r="J150" i="1" s="1"/>
  <c r="J112" i="1"/>
  <c r="J119" i="1" s="1"/>
  <c r="J126" i="1" s="1"/>
  <c r="J133" i="1" s="1"/>
  <c r="I94" i="1"/>
  <c r="I124" i="1" s="1"/>
  <c r="I110" i="4" l="1"/>
  <c r="I135" i="4"/>
  <c r="I127" i="4"/>
  <c r="I139" i="4"/>
  <c r="I120" i="4"/>
  <c r="I147" i="4"/>
  <c r="I144" i="4"/>
  <c r="I146" i="4"/>
  <c r="I100" i="4"/>
  <c r="P4" i="4"/>
  <c r="H5" i="4" s="1"/>
  <c r="N4" i="4"/>
  <c r="I115" i="4"/>
  <c r="S4" i="4"/>
  <c r="T4" i="4" s="1"/>
  <c r="I138" i="4"/>
  <c r="I96" i="4"/>
  <c r="I98" i="4"/>
  <c r="I95" i="4"/>
  <c r="I101" i="4"/>
  <c r="I132" i="4"/>
  <c r="I151" i="4"/>
  <c r="I129" i="4"/>
  <c r="I103" i="4"/>
  <c r="I134" i="4"/>
  <c r="I142" i="4"/>
  <c r="I152" i="4"/>
  <c r="I106" i="4"/>
  <c r="F5" i="2"/>
  <c r="K5" i="2" s="1"/>
  <c r="L5" i="2" s="1"/>
  <c r="M5" i="2" s="1"/>
  <c r="G5" i="2"/>
  <c r="O5" i="2" s="1"/>
  <c r="J140" i="1"/>
  <c r="I128" i="1"/>
  <c r="I152" i="1"/>
  <c r="I148" i="1"/>
  <c r="I136" i="1"/>
  <c r="I145" i="4" l="1"/>
  <c r="I150" i="4"/>
  <c r="I128" i="4"/>
  <c r="I126" i="4"/>
  <c r="I133" i="4"/>
  <c r="I131" i="4"/>
  <c r="I130" i="4"/>
  <c r="I136" i="4"/>
  <c r="I125" i="4"/>
  <c r="F5" i="4"/>
  <c r="G5" i="4"/>
  <c r="O5" i="4" s="1"/>
  <c r="I140" i="4"/>
  <c r="Q5" i="2"/>
  <c r="N5" i="2"/>
  <c r="P5" i="2"/>
  <c r="H6" i="2" s="1"/>
  <c r="S5" i="2"/>
  <c r="T5" i="2" s="1"/>
  <c r="R6" i="2"/>
  <c r="J147" i="1"/>
  <c r="Q5" i="4" l="1"/>
  <c r="K5" i="4"/>
  <c r="L5" i="4" s="1"/>
  <c r="F6" i="2"/>
  <c r="G6" i="2"/>
  <c r="O6" i="2" s="1"/>
  <c r="B28" i="1"/>
  <c r="B11" i="1"/>
  <c r="F4" i="1"/>
  <c r="B3" i="1"/>
  <c r="B6" i="1"/>
  <c r="B5" i="1"/>
  <c r="M5" i="4" l="1"/>
  <c r="P5" i="4" s="1"/>
  <c r="H6" i="4" s="1"/>
  <c r="S5" i="4"/>
  <c r="T5" i="4" s="1"/>
  <c r="R6" i="4"/>
  <c r="K4" i="1"/>
  <c r="L4" i="1" s="1"/>
  <c r="R5" i="1" s="1"/>
  <c r="B22" i="1"/>
  <c r="Q6" i="2"/>
  <c r="K6" i="2"/>
  <c r="L6" i="2" s="1"/>
  <c r="M6" i="2" s="1"/>
  <c r="G4" i="1"/>
  <c r="M4" i="1"/>
  <c r="S4" i="1" s="1"/>
  <c r="T4" i="1" s="1"/>
  <c r="N5" i="4" l="1"/>
  <c r="F6" i="4" s="1"/>
  <c r="P6" i="2"/>
  <c r="H7" i="2" s="1"/>
  <c r="N6" i="2"/>
  <c r="S6" i="2"/>
  <c r="T6" i="2" s="1"/>
  <c r="R7" i="2"/>
  <c r="P4" i="1"/>
  <c r="H5" i="1" s="1"/>
  <c r="O4" i="1"/>
  <c r="Q4" i="1"/>
  <c r="N4" i="1"/>
  <c r="G6" i="4" l="1"/>
  <c r="O6" i="4" s="1"/>
  <c r="K6" i="4"/>
  <c r="L6" i="4" s="1"/>
  <c r="Q6" i="4"/>
  <c r="F7" i="2"/>
  <c r="G7" i="2"/>
  <c r="O7" i="2" s="1"/>
  <c r="F5" i="1"/>
  <c r="G5" i="1"/>
  <c r="O5" i="1" s="1"/>
  <c r="S6" i="4" l="1"/>
  <c r="T6" i="4" s="1"/>
  <c r="R7" i="4"/>
  <c r="M6" i="4"/>
  <c r="K7" i="2"/>
  <c r="L7" i="2" s="1"/>
  <c r="M7" i="2" s="1"/>
  <c r="Q7" i="2"/>
  <c r="K5" i="1"/>
  <c r="L5" i="1" s="1"/>
  <c r="R6" i="1" s="1"/>
  <c r="Q5" i="1"/>
  <c r="P6" i="4" l="1"/>
  <c r="H7" i="4" s="1"/>
  <c r="N6" i="4"/>
  <c r="P7" i="2"/>
  <c r="H8" i="2" s="1"/>
  <c r="N7" i="2"/>
  <c r="S7" i="2"/>
  <c r="T7" i="2" s="1"/>
  <c r="R8" i="2"/>
  <c r="M5" i="1"/>
  <c r="F7" i="4" l="1"/>
  <c r="G7" i="4"/>
  <c r="O7" i="4" s="1"/>
  <c r="F8" i="2"/>
  <c r="G8" i="2"/>
  <c r="O8" i="2" s="1"/>
  <c r="S5" i="1"/>
  <c r="T5" i="1" s="1"/>
  <c r="N5" i="1"/>
  <c r="P5" i="1"/>
  <c r="H6" i="1" s="1"/>
  <c r="Q7" i="4" l="1"/>
  <c r="K7" i="4"/>
  <c r="L7" i="4" s="1"/>
  <c r="Q8" i="2"/>
  <c r="K8" i="2"/>
  <c r="L8" i="2" s="1"/>
  <c r="M8" i="2" s="1"/>
  <c r="G6" i="1"/>
  <c r="O6" i="1" s="1"/>
  <c r="F6" i="1"/>
  <c r="S7" i="4" l="1"/>
  <c r="T7" i="4" s="1"/>
  <c r="R8" i="4"/>
  <c r="M7" i="4"/>
  <c r="P8" i="2"/>
  <c r="H9" i="2" s="1"/>
  <c r="N8" i="2"/>
  <c r="S8" i="2"/>
  <c r="T8" i="2" s="1"/>
  <c r="R9" i="2"/>
  <c r="Q6" i="1"/>
  <c r="K6" i="1"/>
  <c r="L6" i="1" s="1"/>
  <c r="R7" i="1" s="1"/>
  <c r="P7" i="4" l="1"/>
  <c r="H8" i="4" s="1"/>
  <c r="N7" i="4"/>
  <c r="F9" i="2"/>
  <c r="G9" i="2"/>
  <c r="O9" i="2" s="1"/>
  <c r="M6" i="1"/>
  <c r="S6" i="1" s="1"/>
  <c r="T6" i="1" s="1"/>
  <c r="F8" i="4" l="1"/>
  <c r="G8" i="4"/>
  <c r="O8" i="4" s="1"/>
  <c r="K9" i="2"/>
  <c r="L9" i="2" s="1"/>
  <c r="M9" i="2" s="1"/>
  <c r="Q9" i="2"/>
  <c r="P6" i="1"/>
  <c r="H7" i="1" s="1"/>
  <c r="N6" i="1"/>
  <c r="K8" i="4" l="1"/>
  <c r="L8" i="4" s="1"/>
  <c r="Q8" i="4"/>
  <c r="P9" i="2"/>
  <c r="H10" i="2" s="1"/>
  <c r="N9" i="2"/>
  <c r="S9" i="2"/>
  <c r="T9" i="2" s="1"/>
  <c r="R10" i="2"/>
  <c r="G7" i="1"/>
  <c r="O7" i="1" s="1"/>
  <c r="F7" i="1"/>
  <c r="S8" i="4" l="1"/>
  <c r="T8" i="4" s="1"/>
  <c r="R9" i="4"/>
  <c r="M8" i="4"/>
  <c r="F10" i="2"/>
  <c r="G10" i="2"/>
  <c r="O10" i="2" s="1"/>
  <c r="Q7" i="1"/>
  <c r="K7" i="1"/>
  <c r="L7" i="1" s="1"/>
  <c r="P8" i="4" l="1"/>
  <c r="H9" i="4" s="1"/>
  <c r="N8" i="4"/>
  <c r="Q10" i="2"/>
  <c r="K10" i="2"/>
  <c r="L10" i="2" s="1"/>
  <c r="M10" i="2" s="1"/>
  <c r="R8" i="1"/>
  <c r="M7" i="1"/>
  <c r="S7" i="1" s="1"/>
  <c r="T7" i="1" s="1"/>
  <c r="F9" i="4" l="1"/>
  <c r="G9" i="4"/>
  <c r="O9" i="4" s="1"/>
  <c r="P10" i="2"/>
  <c r="H11" i="2" s="1"/>
  <c r="N10" i="2"/>
  <c r="S10" i="2"/>
  <c r="T10" i="2" s="1"/>
  <c r="R11" i="2"/>
  <c r="P7" i="1"/>
  <c r="H8" i="1" s="1"/>
  <c r="N7" i="1"/>
  <c r="K9" i="4" l="1"/>
  <c r="L9" i="4" s="1"/>
  <c r="Q9" i="4"/>
  <c r="F11" i="2"/>
  <c r="G11" i="2"/>
  <c r="O11" i="2" s="1"/>
  <c r="F8" i="1"/>
  <c r="G8" i="1"/>
  <c r="O8" i="1" s="1"/>
  <c r="M9" i="4" l="1"/>
  <c r="P9" i="4" s="1"/>
  <c r="H10" i="4" s="1"/>
  <c r="S9" i="4"/>
  <c r="T9" i="4" s="1"/>
  <c r="R10" i="4"/>
  <c r="Q11" i="2"/>
  <c r="K11" i="2"/>
  <c r="L11" i="2" s="1"/>
  <c r="M11" i="2" s="1"/>
  <c r="Q8" i="1"/>
  <c r="K8" i="1"/>
  <c r="L8" i="1" s="1"/>
  <c r="N9" i="4" l="1"/>
  <c r="F10" i="4" s="1"/>
  <c r="P11" i="2"/>
  <c r="H12" i="2" s="1"/>
  <c r="N11" i="2"/>
  <c r="S11" i="2"/>
  <c r="T11" i="2" s="1"/>
  <c r="R12" i="2"/>
  <c r="R9" i="1"/>
  <c r="M8" i="1"/>
  <c r="S8" i="1" s="1"/>
  <c r="T8" i="1" s="1"/>
  <c r="G10" i="4" l="1"/>
  <c r="O10" i="4" s="1"/>
  <c r="K10" i="4"/>
  <c r="L10" i="4" s="1"/>
  <c r="F12" i="2"/>
  <c r="G12" i="2"/>
  <c r="O12" i="2" s="1"/>
  <c r="N8" i="1"/>
  <c r="P8" i="1"/>
  <c r="H9" i="1" s="1"/>
  <c r="Q10" i="4" l="1"/>
  <c r="M10" i="4"/>
  <c r="P10" i="4" s="1"/>
  <c r="H11" i="4" s="1"/>
  <c r="S10" i="4"/>
  <c r="T10" i="4" s="1"/>
  <c r="R11" i="4"/>
  <c r="K12" i="2"/>
  <c r="L12" i="2" s="1"/>
  <c r="M12" i="2" s="1"/>
  <c r="Q12" i="2"/>
  <c r="F9" i="1"/>
  <c r="G9" i="1"/>
  <c r="O9" i="1" s="1"/>
  <c r="N10" i="4" l="1"/>
  <c r="F11" i="4" s="1"/>
  <c r="P12" i="2"/>
  <c r="H13" i="2" s="1"/>
  <c r="N12" i="2"/>
  <c r="S12" i="2"/>
  <c r="T12" i="2" s="1"/>
  <c r="R13" i="2"/>
  <c r="K9" i="1"/>
  <c r="L9" i="1" s="1"/>
  <c r="M9" i="1" s="1"/>
  <c r="Q9" i="1"/>
  <c r="G11" i="4" l="1"/>
  <c r="O11" i="4" s="1"/>
  <c r="K11" i="4"/>
  <c r="L11" i="4" s="1"/>
  <c r="F13" i="2"/>
  <c r="G13" i="2"/>
  <c r="O13" i="2" s="1"/>
  <c r="N9" i="1"/>
  <c r="P9" i="1"/>
  <c r="H10" i="1" s="1"/>
  <c r="R10" i="1"/>
  <c r="S9" i="1"/>
  <c r="T9" i="1" s="1"/>
  <c r="Q11" i="4" l="1"/>
  <c r="S11" i="4"/>
  <c r="T11" i="4" s="1"/>
  <c r="R12" i="4"/>
  <c r="M11" i="4"/>
  <c r="Q13" i="2"/>
  <c r="K13" i="2"/>
  <c r="L13" i="2" s="1"/>
  <c r="M13" i="2" s="1"/>
  <c r="F10" i="1"/>
  <c r="G10" i="1"/>
  <c r="O10" i="1" s="1"/>
  <c r="P11" i="4" l="1"/>
  <c r="H12" i="4" s="1"/>
  <c r="N11" i="4"/>
  <c r="P13" i="2"/>
  <c r="H14" i="2" s="1"/>
  <c r="N13" i="2"/>
  <c r="S13" i="2"/>
  <c r="T13" i="2" s="1"/>
  <c r="R14" i="2"/>
  <c r="Q10" i="1"/>
  <c r="K10" i="1"/>
  <c r="L10" i="1" s="1"/>
  <c r="M10" i="1" s="1"/>
  <c r="P10" i="1" s="1"/>
  <c r="H11" i="1" s="1"/>
  <c r="F12" i="4" l="1"/>
  <c r="G12" i="4"/>
  <c r="O12" i="4" s="1"/>
  <c r="F14" i="2"/>
  <c r="G14" i="2"/>
  <c r="O14" i="2" s="1"/>
  <c r="R11" i="1"/>
  <c r="S10" i="1"/>
  <c r="T10" i="1" s="1"/>
  <c r="N10" i="1"/>
  <c r="Q12" i="4" l="1"/>
  <c r="K12" i="4"/>
  <c r="L12" i="4" s="1"/>
  <c r="K14" i="2"/>
  <c r="L14" i="2" s="1"/>
  <c r="Q14" i="2"/>
  <c r="F11" i="1"/>
  <c r="G11" i="1"/>
  <c r="O11" i="1" s="1"/>
  <c r="M12" i="4" l="1"/>
  <c r="P12" i="4" s="1"/>
  <c r="H13" i="4" s="1"/>
  <c r="S12" i="4"/>
  <c r="T12" i="4" s="1"/>
  <c r="R13" i="4"/>
  <c r="R15" i="2"/>
  <c r="M14" i="2"/>
  <c r="S14" i="2" s="1"/>
  <c r="T14" i="2" s="1"/>
  <c r="K11" i="1"/>
  <c r="L11" i="1" s="1"/>
  <c r="Q11" i="1"/>
  <c r="N12" i="4" l="1"/>
  <c r="F13" i="4" s="1"/>
  <c r="P14" i="2"/>
  <c r="H15" i="2" s="1"/>
  <c r="N14" i="2"/>
  <c r="M11" i="1"/>
  <c r="S11" i="1" s="1"/>
  <c r="T11" i="1" s="1"/>
  <c r="R12" i="1"/>
  <c r="G13" i="4" l="1"/>
  <c r="O13" i="4" s="1"/>
  <c r="K13" i="4"/>
  <c r="L13" i="4" s="1"/>
  <c r="F15" i="2"/>
  <c r="G15" i="2"/>
  <c r="O15" i="2" s="1"/>
  <c r="P11" i="1"/>
  <c r="H12" i="1" s="1"/>
  <c r="N11" i="1"/>
  <c r="Q13" i="4" l="1"/>
  <c r="M13" i="4"/>
  <c r="N13" i="4" s="1"/>
  <c r="S13" i="4"/>
  <c r="T13" i="4" s="1"/>
  <c r="R14" i="4"/>
  <c r="Q15" i="2"/>
  <c r="K15" i="2"/>
  <c r="L15" i="2" s="1"/>
  <c r="M15" i="2" s="1"/>
  <c r="F12" i="1"/>
  <c r="G12" i="1"/>
  <c r="O12" i="1" s="1"/>
  <c r="P13" i="4" l="1"/>
  <c r="H14" i="4" s="1"/>
  <c r="P15" i="2"/>
  <c r="H16" i="2" s="1"/>
  <c r="N15" i="2"/>
  <c r="S15" i="2"/>
  <c r="T15" i="2" s="1"/>
  <c r="R16" i="2"/>
  <c r="K12" i="1"/>
  <c r="L12" i="1" s="1"/>
  <c r="M12" i="1" s="1"/>
  <c r="Q12" i="1"/>
  <c r="F14" i="4" l="1"/>
  <c r="K14" i="4" s="1"/>
  <c r="L14" i="4" s="1"/>
  <c r="G14" i="4"/>
  <c r="O14" i="4" s="1"/>
  <c r="F16" i="2"/>
  <c r="G16" i="2"/>
  <c r="O16" i="2" s="1"/>
  <c r="P12" i="1"/>
  <c r="H13" i="1" s="1"/>
  <c r="N12" i="1"/>
  <c r="R13" i="1"/>
  <c r="S12" i="1"/>
  <c r="T12" i="1" s="1"/>
  <c r="Q14" i="4" l="1"/>
  <c r="M14" i="4"/>
  <c r="N14" i="4" s="1"/>
  <c r="S14" i="4"/>
  <c r="T14" i="4" s="1"/>
  <c r="R15" i="4"/>
  <c r="K16" i="2"/>
  <c r="L16" i="2" s="1"/>
  <c r="Q16" i="2"/>
  <c r="F13" i="1"/>
  <c r="G13" i="1"/>
  <c r="O13" i="1" s="1"/>
  <c r="P14" i="4" l="1"/>
  <c r="H15" i="4" s="1"/>
  <c r="R17" i="2"/>
  <c r="M16" i="2"/>
  <c r="S16" i="2" s="1"/>
  <c r="T16" i="2" s="1"/>
  <c r="K13" i="1"/>
  <c r="L13" i="1" s="1"/>
  <c r="M13" i="1" s="1"/>
  <c r="Q13" i="1"/>
  <c r="G15" i="4" l="1"/>
  <c r="O15" i="4" s="1"/>
  <c r="F15" i="4"/>
  <c r="K15" i="4" s="1"/>
  <c r="L15" i="4" s="1"/>
  <c r="P16" i="2"/>
  <c r="H17" i="2" s="1"/>
  <c r="N16" i="2"/>
  <c r="P13" i="1"/>
  <c r="H14" i="1" s="1"/>
  <c r="N13" i="1"/>
  <c r="S13" i="1"/>
  <c r="T13" i="1" s="1"/>
  <c r="R14" i="1"/>
  <c r="Q15" i="4" l="1"/>
  <c r="M15" i="4"/>
  <c r="P15" i="4" s="1"/>
  <c r="H16" i="4" s="1"/>
  <c r="S15" i="4"/>
  <c r="T15" i="4" s="1"/>
  <c r="R16" i="4"/>
  <c r="F17" i="2"/>
  <c r="G17" i="2"/>
  <c r="O17" i="2" s="1"/>
  <c r="G14" i="1"/>
  <c r="O14" i="1" s="1"/>
  <c r="F14" i="1"/>
  <c r="N15" i="4" l="1"/>
  <c r="F16" i="4" s="1"/>
  <c r="Q17" i="2"/>
  <c r="K17" i="2"/>
  <c r="L17" i="2" s="1"/>
  <c r="M17" i="2" s="1"/>
  <c r="K14" i="1"/>
  <c r="L14" i="1" s="1"/>
  <c r="Q14" i="1"/>
  <c r="G16" i="4" l="1"/>
  <c r="O16" i="4" s="1"/>
  <c r="K16" i="4"/>
  <c r="L16" i="4" s="1"/>
  <c r="P17" i="2"/>
  <c r="H18" i="2" s="1"/>
  <c r="N17" i="2"/>
  <c r="S17" i="2"/>
  <c r="T17" i="2" s="1"/>
  <c r="R18" i="2"/>
  <c r="R15" i="1"/>
  <c r="M14" i="1"/>
  <c r="S14" i="1" s="1"/>
  <c r="T14" i="1" s="1"/>
  <c r="Q16" i="4" l="1"/>
  <c r="M16" i="4"/>
  <c r="P16" i="4" s="1"/>
  <c r="H17" i="4" s="1"/>
  <c r="S16" i="4"/>
  <c r="T16" i="4" s="1"/>
  <c r="R17" i="4"/>
  <c r="F18" i="2"/>
  <c r="G18" i="2"/>
  <c r="O18" i="2" s="1"/>
  <c r="N14" i="1"/>
  <c r="P14" i="1"/>
  <c r="H15" i="1" s="1"/>
  <c r="N16" i="4" l="1"/>
  <c r="G17" i="4" s="1"/>
  <c r="O17" i="4" s="1"/>
  <c r="K18" i="2"/>
  <c r="L18" i="2" s="1"/>
  <c r="Q18" i="2"/>
  <c r="F15" i="1"/>
  <c r="G15" i="1"/>
  <c r="O15" i="1" s="1"/>
  <c r="F17" i="4" l="1"/>
  <c r="Q17" i="4" s="1"/>
  <c r="R19" i="2"/>
  <c r="M18" i="2"/>
  <c r="S18" i="2" s="1"/>
  <c r="T18" i="2" s="1"/>
  <c r="K15" i="1"/>
  <c r="L15" i="1" s="1"/>
  <c r="Q15" i="1"/>
  <c r="K17" i="4" l="1"/>
  <c r="L17" i="4" s="1"/>
  <c r="R18" i="4" s="1"/>
  <c r="P18" i="2"/>
  <c r="H19" i="2" s="1"/>
  <c r="N18" i="2"/>
  <c r="R16" i="1"/>
  <c r="M15" i="1"/>
  <c r="S15" i="1" s="1"/>
  <c r="T15" i="1" s="1"/>
  <c r="S17" i="4" l="1"/>
  <c r="T17" i="4" s="1"/>
  <c r="M17" i="4"/>
  <c r="P17" i="4" s="1"/>
  <c r="H18" i="4" s="1"/>
  <c r="F19" i="2"/>
  <c r="G19" i="2"/>
  <c r="O19" i="2" s="1"/>
  <c r="N15" i="1"/>
  <c r="P15" i="1"/>
  <c r="H16" i="1" s="1"/>
  <c r="N17" i="4" l="1"/>
  <c r="F18" i="4" s="1"/>
  <c r="Q19" i="2"/>
  <c r="K19" i="2"/>
  <c r="L19" i="2" s="1"/>
  <c r="M19" i="2" s="1"/>
  <c r="G16" i="1"/>
  <c r="O16" i="1" s="1"/>
  <c r="F16" i="1"/>
  <c r="G18" i="4" l="1"/>
  <c r="O18" i="4" s="1"/>
  <c r="K18" i="4"/>
  <c r="L18" i="4" s="1"/>
  <c r="P19" i="2"/>
  <c r="H20" i="2" s="1"/>
  <c r="N19" i="2"/>
  <c r="S19" i="2"/>
  <c r="T19" i="2" s="1"/>
  <c r="R20" i="2"/>
  <c r="Q16" i="1"/>
  <c r="K16" i="1"/>
  <c r="L16" i="1" s="1"/>
  <c r="M16" i="1" s="1"/>
  <c r="P16" i="1" s="1"/>
  <c r="H17" i="1" s="1"/>
  <c r="Q18" i="4" l="1"/>
  <c r="R19" i="4"/>
  <c r="M18" i="4"/>
  <c r="F20" i="2"/>
  <c r="G20" i="2"/>
  <c r="O20" i="2" s="1"/>
  <c r="R17" i="1"/>
  <c r="S16" i="1"/>
  <c r="T16" i="1" s="1"/>
  <c r="N16" i="1"/>
  <c r="P18" i="4" l="1"/>
  <c r="H19" i="4" s="1"/>
  <c r="N18" i="4"/>
  <c r="S18" i="4"/>
  <c r="T18" i="4" s="1"/>
  <c r="Q20" i="2"/>
  <c r="K20" i="2"/>
  <c r="L20" i="2" s="1"/>
  <c r="M20" i="2" s="1"/>
  <c r="F17" i="1"/>
  <c r="G17" i="1"/>
  <c r="O17" i="1" s="1"/>
  <c r="F19" i="4" l="1"/>
  <c r="G19" i="4"/>
  <c r="O19" i="4" s="1"/>
  <c r="P20" i="2"/>
  <c r="H21" i="2" s="1"/>
  <c r="N20" i="2"/>
  <c r="S20" i="2"/>
  <c r="T20" i="2" s="1"/>
  <c r="R21" i="2"/>
  <c r="Q17" i="1"/>
  <c r="K17" i="1"/>
  <c r="L17" i="1" s="1"/>
  <c r="K19" i="4" l="1"/>
  <c r="L19" i="4" s="1"/>
  <c r="Q19" i="4"/>
  <c r="F21" i="2"/>
  <c r="G21" i="2"/>
  <c r="O21" i="2" s="1"/>
  <c r="M17" i="1"/>
  <c r="S17" i="1" s="1"/>
  <c r="T17" i="1" s="1"/>
  <c r="R18" i="1"/>
  <c r="M19" i="4" l="1"/>
  <c r="N19" i="4" s="1"/>
  <c r="S19" i="4"/>
  <c r="T19" i="4" s="1"/>
  <c r="R20" i="4"/>
  <c r="K21" i="2"/>
  <c r="L21" i="2" s="1"/>
  <c r="M21" i="2" s="1"/>
  <c r="Q21" i="2"/>
  <c r="P17" i="1"/>
  <c r="H18" i="1" s="1"/>
  <c r="N17" i="1"/>
  <c r="P19" i="4" l="1"/>
  <c r="H20" i="4" s="1"/>
  <c r="P21" i="2"/>
  <c r="H22" i="2" s="1"/>
  <c r="N21" i="2"/>
  <c r="S21" i="2"/>
  <c r="T21" i="2" s="1"/>
  <c r="R22" i="2"/>
  <c r="F18" i="1"/>
  <c r="G18" i="1"/>
  <c r="O18" i="1" s="1"/>
  <c r="G20" i="4" l="1"/>
  <c r="O20" i="4" s="1"/>
  <c r="F20" i="4"/>
  <c r="K20" i="4" s="1"/>
  <c r="L20" i="4" s="1"/>
  <c r="F22" i="2"/>
  <c r="G22" i="2"/>
  <c r="O22" i="2" s="1"/>
  <c r="Q18" i="1"/>
  <c r="K18" i="1"/>
  <c r="L18" i="1" s="1"/>
  <c r="M18" i="1" s="1"/>
  <c r="M20" i="4" l="1"/>
  <c r="P20" i="4" s="1"/>
  <c r="H21" i="4" s="1"/>
  <c r="Q20" i="4"/>
  <c r="S20" i="4"/>
  <c r="T20" i="4" s="1"/>
  <c r="R21" i="4"/>
  <c r="K22" i="2"/>
  <c r="L22" i="2" s="1"/>
  <c r="M22" i="2" s="1"/>
  <c r="Q22" i="2"/>
  <c r="P18" i="1"/>
  <c r="H19" i="1" s="1"/>
  <c r="N18" i="1"/>
  <c r="R19" i="1"/>
  <c r="S18" i="1"/>
  <c r="T18" i="1" s="1"/>
  <c r="N20" i="4" l="1"/>
  <c r="F21" i="4" s="1"/>
  <c r="P22" i="2"/>
  <c r="H23" i="2" s="1"/>
  <c r="N22" i="2"/>
  <c r="S22" i="2"/>
  <c r="T22" i="2" s="1"/>
  <c r="R23" i="2"/>
  <c r="F19" i="1"/>
  <c r="G19" i="1"/>
  <c r="O19" i="1" s="1"/>
  <c r="G21" i="4" l="1"/>
  <c r="O21" i="4" s="1"/>
  <c r="K21" i="4"/>
  <c r="L21" i="4" s="1"/>
  <c r="F23" i="2"/>
  <c r="G23" i="2"/>
  <c r="O23" i="2" s="1"/>
  <c r="Q19" i="1"/>
  <c r="K19" i="1"/>
  <c r="L19" i="1" s="1"/>
  <c r="M19" i="1" s="1"/>
  <c r="Q21" i="4" l="1"/>
  <c r="S21" i="4"/>
  <c r="T21" i="4" s="1"/>
  <c r="R22" i="4"/>
  <c r="M21" i="4"/>
  <c r="K23" i="2"/>
  <c r="L23" i="2" s="1"/>
  <c r="Q23" i="2"/>
  <c r="R20" i="1"/>
  <c r="S19" i="1"/>
  <c r="T19" i="1" s="1"/>
  <c r="N19" i="1"/>
  <c r="P19" i="1"/>
  <c r="H20" i="1" s="1"/>
  <c r="P21" i="4" l="1"/>
  <c r="H22" i="4" s="1"/>
  <c r="N21" i="4"/>
  <c r="R24" i="2"/>
  <c r="M23" i="2"/>
  <c r="S23" i="2" s="1"/>
  <c r="T23" i="2" s="1"/>
  <c r="F20" i="1"/>
  <c r="G20" i="1"/>
  <c r="O20" i="1" s="1"/>
  <c r="F22" i="4" l="1"/>
  <c r="G22" i="4"/>
  <c r="O22" i="4" s="1"/>
  <c r="P23" i="2"/>
  <c r="H24" i="2" s="1"/>
  <c r="N23" i="2"/>
  <c r="Q20" i="1"/>
  <c r="K20" i="1"/>
  <c r="L20" i="1" s="1"/>
  <c r="M20" i="1" s="1"/>
  <c r="Q22" i="4" l="1"/>
  <c r="K22" i="4"/>
  <c r="L22" i="4" s="1"/>
  <c r="F24" i="2"/>
  <c r="G24" i="2"/>
  <c r="O24" i="2" s="1"/>
  <c r="P20" i="1"/>
  <c r="H21" i="1" s="1"/>
  <c r="N20" i="1"/>
  <c r="S20" i="1"/>
  <c r="T20" i="1" s="1"/>
  <c r="R21" i="1"/>
  <c r="S22" i="4" l="1"/>
  <c r="T22" i="4" s="1"/>
  <c r="R23" i="4"/>
  <c r="M22" i="4"/>
  <c r="K24" i="2"/>
  <c r="L24" i="2" s="1"/>
  <c r="Q24" i="2"/>
  <c r="F21" i="1"/>
  <c r="G21" i="1"/>
  <c r="O21" i="1" s="1"/>
  <c r="P22" i="4" l="1"/>
  <c r="H23" i="4" s="1"/>
  <c r="N22" i="4"/>
  <c r="R25" i="2"/>
  <c r="M24" i="2"/>
  <c r="S24" i="2" s="1"/>
  <c r="T24" i="2" s="1"/>
  <c r="K21" i="1"/>
  <c r="L21" i="1" s="1"/>
  <c r="M21" i="1" s="1"/>
  <c r="Q21" i="1"/>
  <c r="F23" i="4" l="1"/>
  <c r="G23" i="4"/>
  <c r="O23" i="4" s="1"/>
  <c r="P24" i="2"/>
  <c r="H25" i="2" s="1"/>
  <c r="N24" i="2"/>
  <c r="P21" i="1"/>
  <c r="H22" i="1" s="1"/>
  <c r="N21" i="1"/>
  <c r="R22" i="1"/>
  <c r="S21" i="1"/>
  <c r="T21" i="1" s="1"/>
  <c r="Q23" i="4" l="1"/>
  <c r="K23" i="4"/>
  <c r="L23" i="4" s="1"/>
  <c r="F25" i="2"/>
  <c r="G25" i="2"/>
  <c r="O25" i="2" s="1"/>
  <c r="G22" i="1"/>
  <c r="O22" i="1" s="1"/>
  <c r="F22" i="1"/>
  <c r="M23" i="4" l="1"/>
  <c r="P23" i="4" s="1"/>
  <c r="H24" i="4" s="1"/>
  <c r="S23" i="4"/>
  <c r="T23" i="4" s="1"/>
  <c r="R24" i="4"/>
  <c r="Q25" i="2"/>
  <c r="K25" i="2"/>
  <c r="L25" i="2" s="1"/>
  <c r="M25" i="2" s="1"/>
  <c r="P25" i="2" s="1"/>
  <c r="H26" i="2" s="1"/>
  <c r="K22" i="1"/>
  <c r="L22" i="1" s="1"/>
  <c r="Q22" i="1"/>
  <c r="N23" i="4" l="1"/>
  <c r="F24" i="4" s="1"/>
  <c r="S25" i="2"/>
  <c r="T25" i="2" s="1"/>
  <c r="R26" i="2"/>
  <c r="N25" i="2"/>
  <c r="M22" i="1"/>
  <c r="S22" i="1" s="1"/>
  <c r="T22" i="1" s="1"/>
  <c r="R23" i="1"/>
  <c r="G24" i="4" l="1"/>
  <c r="O24" i="4" s="1"/>
  <c r="K24" i="4"/>
  <c r="L24" i="4" s="1"/>
  <c r="F26" i="2"/>
  <c r="G26" i="2"/>
  <c r="O26" i="2" s="1"/>
  <c r="P22" i="1"/>
  <c r="H23" i="1" s="1"/>
  <c r="N22" i="1"/>
  <c r="Q24" i="4" l="1"/>
  <c r="S24" i="4"/>
  <c r="T24" i="4" s="1"/>
  <c r="R25" i="4"/>
  <c r="M24" i="4"/>
  <c r="K26" i="2"/>
  <c r="L26" i="2" s="1"/>
  <c r="M26" i="2" s="1"/>
  <c r="Q26" i="2"/>
  <c r="F23" i="1"/>
  <c r="G23" i="1"/>
  <c r="O23" i="1" s="1"/>
  <c r="P24" i="4" l="1"/>
  <c r="H25" i="4" s="1"/>
  <c r="N24" i="4"/>
  <c r="P26" i="2"/>
  <c r="H27" i="2" s="1"/>
  <c r="N26" i="2"/>
  <c r="S26" i="2"/>
  <c r="T26" i="2" s="1"/>
  <c r="R27" i="2"/>
  <c r="K23" i="1"/>
  <c r="L23" i="1" s="1"/>
  <c r="M23" i="1" s="1"/>
  <c r="Q23" i="1"/>
  <c r="F25" i="4" l="1"/>
  <c r="G25" i="4"/>
  <c r="O25" i="4" s="1"/>
  <c r="F27" i="2"/>
  <c r="G27" i="2"/>
  <c r="O27" i="2" s="1"/>
  <c r="N23" i="1"/>
  <c r="P23" i="1"/>
  <c r="H24" i="1" s="1"/>
  <c r="R24" i="1"/>
  <c r="S23" i="1"/>
  <c r="T23" i="1" s="1"/>
  <c r="K25" i="4" l="1"/>
  <c r="L25" i="4" s="1"/>
  <c r="Q25" i="4"/>
  <c r="K27" i="2"/>
  <c r="L27" i="2" s="1"/>
  <c r="Q27" i="2"/>
  <c r="G24" i="1"/>
  <c r="O24" i="1" s="1"/>
  <c r="F24" i="1"/>
  <c r="M25" i="4" l="1"/>
  <c r="N25" i="4" s="1"/>
  <c r="S25" i="4"/>
  <c r="T25" i="4" s="1"/>
  <c r="R26" i="4"/>
  <c r="R28" i="2"/>
  <c r="M27" i="2"/>
  <c r="S27" i="2" s="1"/>
  <c r="T27" i="2" s="1"/>
  <c r="K24" i="1"/>
  <c r="L24" i="1" s="1"/>
  <c r="Q24" i="1"/>
  <c r="P25" i="4" l="1"/>
  <c r="H26" i="4" s="1"/>
  <c r="P27" i="2"/>
  <c r="H28" i="2" s="1"/>
  <c r="N27" i="2"/>
  <c r="R25" i="1"/>
  <c r="M24" i="1"/>
  <c r="S24" i="1" s="1"/>
  <c r="T24" i="1" s="1"/>
  <c r="G26" i="4" l="1"/>
  <c r="O26" i="4" s="1"/>
  <c r="F26" i="4"/>
  <c r="F28" i="2"/>
  <c r="G28" i="2"/>
  <c r="O28" i="2" s="1"/>
  <c r="P24" i="1"/>
  <c r="H25" i="1" s="1"/>
  <c r="N24" i="1"/>
  <c r="Q26" i="4" l="1"/>
  <c r="K26" i="4"/>
  <c r="L26" i="4" s="1"/>
  <c r="M26" i="4" s="1"/>
  <c r="P26" i="4" s="1"/>
  <c r="H27" i="4" s="1"/>
  <c r="K28" i="2"/>
  <c r="L28" i="2" s="1"/>
  <c r="Q28" i="2"/>
  <c r="F25" i="1"/>
  <c r="G25" i="1"/>
  <c r="O25" i="1" s="1"/>
  <c r="R27" i="4" l="1"/>
  <c r="S26" i="4"/>
  <c r="T26" i="4" s="1"/>
  <c r="N26" i="4"/>
  <c r="F27" i="4" s="1"/>
  <c r="R29" i="2"/>
  <c r="M28" i="2"/>
  <c r="S28" i="2" s="1"/>
  <c r="T28" i="2" s="1"/>
  <c r="Q25" i="1"/>
  <c r="K25" i="1"/>
  <c r="L25" i="1" s="1"/>
  <c r="G27" i="4" l="1"/>
  <c r="O27" i="4" s="1"/>
  <c r="K27" i="4"/>
  <c r="L27" i="4" s="1"/>
  <c r="P28" i="2"/>
  <c r="H29" i="2" s="1"/>
  <c r="N28" i="2"/>
  <c r="R26" i="1"/>
  <c r="M25" i="1"/>
  <c r="S25" i="1" s="1"/>
  <c r="T25" i="1" s="1"/>
  <c r="Q27" i="4" l="1"/>
  <c r="S27" i="4"/>
  <c r="T27" i="4" s="1"/>
  <c r="R28" i="4"/>
  <c r="M27" i="4"/>
  <c r="F29" i="2"/>
  <c r="G29" i="2"/>
  <c r="O29" i="2" s="1"/>
  <c r="P25" i="1"/>
  <c r="H26" i="1" s="1"/>
  <c r="N25" i="1"/>
  <c r="P27" i="4" l="1"/>
  <c r="H28" i="4" s="1"/>
  <c r="N27" i="4"/>
  <c r="Q29" i="2"/>
  <c r="K29" i="2"/>
  <c r="L29" i="2" s="1"/>
  <c r="M29" i="2" s="1"/>
  <c r="F26" i="1"/>
  <c r="G26" i="1"/>
  <c r="O26" i="1" s="1"/>
  <c r="F28" i="4" l="1"/>
  <c r="G28" i="4"/>
  <c r="O28" i="4" s="1"/>
  <c r="P29" i="2"/>
  <c r="H30" i="2" s="1"/>
  <c r="N29" i="2"/>
  <c r="S29" i="2"/>
  <c r="T29" i="2" s="1"/>
  <c r="R30" i="2"/>
  <c r="K26" i="1"/>
  <c r="L26" i="1" s="1"/>
  <c r="M26" i="1" s="1"/>
  <c r="Q26" i="1"/>
  <c r="Q28" i="4" l="1"/>
  <c r="K28" i="4"/>
  <c r="L28" i="4" s="1"/>
  <c r="F30" i="2"/>
  <c r="G30" i="2"/>
  <c r="O30" i="2" s="1"/>
  <c r="P26" i="1"/>
  <c r="H27" i="1" s="1"/>
  <c r="N26" i="1"/>
  <c r="R27" i="1"/>
  <c r="S26" i="1"/>
  <c r="T26" i="1" s="1"/>
  <c r="M28" i="4" l="1"/>
  <c r="P28" i="4" s="1"/>
  <c r="H29" i="4" s="1"/>
  <c r="S28" i="4"/>
  <c r="T28" i="4" s="1"/>
  <c r="R29" i="4"/>
  <c r="K30" i="2"/>
  <c r="L30" i="2" s="1"/>
  <c r="Q30" i="2"/>
  <c r="F27" i="1"/>
  <c r="G27" i="1"/>
  <c r="O27" i="1" s="1"/>
  <c r="N28" i="4" l="1"/>
  <c r="F29" i="4" s="1"/>
  <c r="R31" i="2"/>
  <c r="M30" i="2"/>
  <c r="S30" i="2" s="1"/>
  <c r="T30" i="2" s="1"/>
  <c r="K27" i="1"/>
  <c r="L27" i="1" s="1"/>
  <c r="Q27" i="1"/>
  <c r="G29" i="4" l="1"/>
  <c r="O29" i="4" s="1"/>
  <c r="K29" i="4"/>
  <c r="L29" i="4" s="1"/>
  <c r="P30" i="2"/>
  <c r="H31" i="2" s="1"/>
  <c r="N30" i="2"/>
  <c r="M27" i="1"/>
  <c r="S27" i="1" s="1"/>
  <c r="T27" i="1" s="1"/>
  <c r="R28" i="1"/>
  <c r="Q29" i="4" l="1"/>
  <c r="M29" i="4"/>
  <c r="P29" i="4" s="1"/>
  <c r="H30" i="4" s="1"/>
  <c r="S29" i="4"/>
  <c r="T29" i="4" s="1"/>
  <c r="R30" i="4"/>
  <c r="F31" i="2"/>
  <c r="G31" i="2"/>
  <c r="O31" i="2" s="1"/>
  <c r="P27" i="1"/>
  <c r="H28" i="1" s="1"/>
  <c r="N27" i="1"/>
  <c r="N29" i="4" l="1"/>
  <c r="F30" i="4" s="1"/>
  <c r="Q31" i="2"/>
  <c r="K31" i="2"/>
  <c r="L31" i="2" s="1"/>
  <c r="M31" i="2" s="1"/>
  <c r="F28" i="1"/>
  <c r="G28" i="1"/>
  <c r="O28" i="1" s="1"/>
  <c r="G30" i="4" l="1"/>
  <c r="O30" i="4" s="1"/>
  <c r="K30" i="4"/>
  <c r="L30" i="4" s="1"/>
  <c r="P31" i="2"/>
  <c r="H32" i="2" s="1"/>
  <c r="N31" i="2"/>
  <c r="S31" i="2"/>
  <c r="T31" i="2" s="1"/>
  <c r="R32" i="2"/>
  <c r="K28" i="1"/>
  <c r="L28" i="1" s="1"/>
  <c r="Q28" i="1"/>
  <c r="Q30" i="4" l="1"/>
  <c r="M30" i="4"/>
  <c r="P30" i="4" s="1"/>
  <c r="H31" i="4" s="1"/>
  <c r="S30" i="4"/>
  <c r="T30" i="4" s="1"/>
  <c r="R31" i="4"/>
  <c r="F32" i="2"/>
  <c r="G32" i="2"/>
  <c r="O32" i="2" s="1"/>
  <c r="M28" i="1"/>
  <c r="S28" i="1" s="1"/>
  <c r="T28" i="1" s="1"/>
  <c r="R29" i="1"/>
  <c r="N30" i="4" l="1"/>
  <c r="F31" i="4" s="1"/>
  <c r="K32" i="2"/>
  <c r="L32" i="2" s="1"/>
  <c r="M32" i="2" s="1"/>
  <c r="Q32" i="2"/>
  <c r="P28" i="1"/>
  <c r="H29" i="1" s="1"/>
  <c r="N28" i="1"/>
  <c r="G31" i="4" l="1"/>
  <c r="O31" i="4" s="1"/>
  <c r="K31" i="4"/>
  <c r="L31" i="4" s="1"/>
  <c r="P32" i="2"/>
  <c r="H33" i="2" s="1"/>
  <c r="N32" i="2"/>
  <c r="S32" i="2"/>
  <c r="T32" i="2" s="1"/>
  <c r="R33" i="2"/>
  <c r="F29" i="1"/>
  <c r="G29" i="1"/>
  <c r="O29" i="1" s="1"/>
  <c r="M31" i="4" l="1"/>
  <c r="P31" i="4" s="1"/>
  <c r="H32" i="4" s="1"/>
  <c r="Q31" i="4"/>
  <c r="S31" i="4"/>
  <c r="T31" i="4" s="1"/>
  <c r="R32" i="4"/>
  <c r="F33" i="2"/>
  <c r="G33" i="2"/>
  <c r="O33" i="2" s="1"/>
  <c r="Q29" i="1"/>
  <c r="K29" i="1"/>
  <c r="L29" i="1" s="1"/>
  <c r="M29" i="1" s="1"/>
  <c r="P29" i="1" s="1"/>
  <c r="H30" i="1" s="1"/>
  <c r="N31" i="4" l="1"/>
  <c r="F32" i="4" s="1"/>
  <c r="Q33" i="2"/>
  <c r="K33" i="2"/>
  <c r="L33" i="2" s="1"/>
  <c r="M33" i="2" s="1"/>
  <c r="R30" i="1"/>
  <c r="S29" i="1"/>
  <c r="T29" i="1" s="1"/>
  <c r="N29" i="1"/>
  <c r="G32" i="4" l="1"/>
  <c r="O32" i="4" s="1"/>
  <c r="K32" i="4"/>
  <c r="L32" i="4" s="1"/>
  <c r="P33" i="2"/>
  <c r="H34" i="2" s="1"/>
  <c r="N33" i="2"/>
  <c r="S33" i="2"/>
  <c r="T33" i="2" s="1"/>
  <c r="R34" i="2"/>
  <c r="F30" i="1"/>
  <c r="G30" i="1"/>
  <c r="O30" i="1" s="1"/>
  <c r="Q32" i="4" l="1"/>
  <c r="M32" i="4"/>
  <c r="P32" i="4" s="1"/>
  <c r="H33" i="4" s="1"/>
  <c r="R33" i="4"/>
  <c r="F34" i="2"/>
  <c r="G34" i="2"/>
  <c r="O34" i="2" s="1"/>
  <c r="K30" i="1"/>
  <c r="L30" i="1" s="1"/>
  <c r="M30" i="1" s="1"/>
  <c r="Q30" i="1"/>
  <c r="S32" i="4" l="1"/>
  <c r="T32" i="4" s="1"/>
  <c r="N32" i="4"/>
  <c r="F33" i="4" s="1"/>
  <c r="Q34" i="2"/>
  <c r="K34" i="2"/>
  <c r="L34" i="2" s="1"/>
  <c r="M34" i="2" s="1"/>
  <c r="P30" i="1"/>
  <c r="H31" i="1" s="1"/>
  <c r="N30" i="1"/>
  <c r="S30" i="1"/>
  <c r="T30" i="1" s="1"/>
  <c r="R31" i="1"/>
  <c r="G33" i="4" l="1"/>
  <c r="O33" i="4" s="1"/>
  <c r="K33" i="4"/>
  <c r="L33" i="4" s="1"/>
  <c r="P34" i="2"/>
  <c r="H35" i="2" s="1"/>
  <c r="N34" i="2"/>
  <c r="S34" i="2"/>
  <c r="T34" i="2" s="1"/>
  <c r="R35" i="2"/>
  <c r="F31" i="1"/>
  <c r="G31" i="1"/>
  <c r="O31" i="1" s="1"/>
  <c r="Q33" i="4" l="1"/>
  <c r="M33" i="4"/>
  <c r="P33" i="4" s="1"/>
  <c r="H34" i="4" s="1"/>
  <c r="S33" i="4"/>
  <c r="T33" i="4" s="1"/>
  <c r="R34" i="4"/>
  <c r="F35" i="2"/>
  <c r="G35" i="2"/>
  <c r="O35" i="2" s="1"/>
  <c r="Q31" i="1"/>
  <c r="K31" i="1"/>
  <c r="L31" i="1" s="1"/>
  <c r="M31" i="1" s="1"/>
  <c r="N33" i="4" l="1"/>
  <c r="F34" i="4" s="1"/>
  <c r="K35" i="2"/>
  <c r="L35" i="2" s="1"/>
  <c r="M35" i="2" s="1"/>
  <c r="Q35" i="2"/>
  <c r="P31" i="1"/>
  <c r="H32" i="1" s="1"/>
  <c r="N31" i="1"/>
  <c r="R32" i="1"/>
  <c r="S31" i="1"/>
  <c r="T31" i="1" s="1"/>
  <c r="G34" i="4" l="1"/>
  <c r="O34" i="4" s="1"/>
  <c r="K34" i="4"/>
  <c r="L34" i="4" s="1"/>
  <c r="P35" i="2"/>
  <c r="H36" i="2" s="1"/>
  <c r="N35" i="2"/>
  <c r="S35" i="2"/>
  <c r="T35" i="2" s="1"/>
  <c r="R36" i="2"/>
  <c r="F32" i="1"/>
  <c r="G32" i="1"/>
  <c r="O32" i="1" s="1"/>
  <c r="Q34" i="4" l="1"/>
  <c r="M34" i="4"/>
  <c r="N34" i="4" s="1"/>
  <c r="R35" i="4"/>
  <c r="F36" i="2"/>
  <c r="G36" i="2"/>
  <c r="O36" i="2" s="1"/>
  <c r="K32" i="1"/>
  <c r="L32" i="1" s="1"/>
  <c r="M32" i="1" s="1"/>
  <c r="Q32" i="1"/>
  <c r="S34" i="4" l="1"/>
  <c r="T34" i="4" s="1"/>
  <c r="P34" i="4"/>
  <c r="H35" i="4" s="1"/>
  <c r="F35" i="4"/>
  <c r="K36" i="2"/>
  <c r="L36" i="2" s="1"/>
  <c r="M36" i="2" s="1"/>
  <c r="Q36" i="2"/>
  <c r="P32" i="1"/>
  <c r="H33" i="1" s="1"/>
  <c r="N32" i="1"/>
  <c r="R33" i="1"/>
  <c r="S32" i="1"/>
  <c r="T32" i="1" s="1"/>
  <c r="G35" i="4" l="1"/>
  <c r="O35" i="4" s="1"/>
  <c r="K35" i="4"/>
  <c r="L35" i="4" s="1"/>
  <c r="P36" i="2"/>
  <c r="H37" i="2" s="1"/>
  <c r="N36" i="2"/>
  <c r="S36" i="2"/>
  <c r="T36" i="2" s="1"/>
  <c r="R37" i="2"/>
  <c r="F33" i="1"/>
  <c r="G33" i="1"/>
  <c r="O33" i="1" s="1"/>
  <c r="Q35" i="4" l="1"/>
  <c r="M35" i="4"/>
  <c r="P35" i="4" s="1"/>
  <c r="H36" i="4" s="1"/>
  <c r="S35" i="4"/>
  <c r="T35" i="4" s="1"/>
  <c r="R36" i="4"/>
  <c r="F37" i="2"/>
  <c r="G37" i="2"/>
  <c r="O37" i="2" s="1"/>
  <c r="K33" i="1"/>
  <c r="L33" i="1" s="1"/>
  <c r="M33" i="1" s="1"/>
  <c r="Q33" i="1"/>
  <c r="N35" i="4" l="1"/>
  <c r="F36" i="4" s="1"/>
  <c r="Q37" i="2"/>
  <c r="K37" i="2"/>
  <c r="L37" i="2" s="1"/>
  <c r="N33" i="1"/>
  <c r="P33" i="1"/>
  <c r="H34" i="1" s="1"/>
  <c r="R34" i="1"/>
  <c r="S33" i="1"/>
  <c r="T33" i="1" s="1"/>
  <c r="G36" i="4" l="1"/>
  <c r="O36" i="4" s="1"/>
  <c r="K36" i="4"/>
  <c r="L36" i="4" s="1"/>
  <c r="R38" i="2"/>
  <c r="M37" i="2"/>
  <c r="S37" i="2" s="1"/>
  <c r="T37" i="2" s="1"/>
  <c r="G34" i="1"/>
  <c r="O34" i="1" s="1"/>
  <c r="F34" i="1"/>
  <c r="Q36" i="4" l="1"/>
  <c r="S36" i="4"/>
  <c r="T36" i="4" s="1"/>
  <c r="R37" i="4"/>
  <c r="M36" i="4"/>
  <c r="P37" i="2"/>
  <c r="H38" i="2" s="1"/>
  <c r="N37" i="2"/>
  <c r="K34" i="1"/>
  <c r="L34" i="1" s="1"/>
  <c r="R35" i="1" s="1"/>
  <c r="Q34" i="1"/>
  <c r="P36" i="4" l="1"/>
  <c r="H37" i="4" s="1"/>
  <c r="N36" i="4"/>
  <c r="F38" i="2"/>
  <c r="G38" i="2"/>
  <c r="O38" i="2" s="1"/>
  <c r="M34" i="1"/>
  <c r="F37" i="4" l="1"/>
  <c r="G37" i="4"/>
  <c r="O37" i="4" s="1"/>
  <c r="Q38" i="2"/>
  <c r="K38" i="2"/>
  <c r="L38" i="2" s="1"/>
  <c r="N34" i="1"/>
  <c r="P34" i="1"/>
  <c r="H35" i="1" s="1"/>
  <c r="S34" i="1"/>
  <c r="T34" i="1" s="1"/>
  <c r="K37" i="4" l="1"/>
  <c r="L37" i="4" s="1"/>
  <c r="Q37" i="4"/>
  <c r="R39" i="2"/>
  <c r="M38" i="2"/>
  <c r="S38" i="2" s="1"/>
  <c r="T38" i="2" s="1"/>
  <c r="G35" i="1"/>
  <c r="O35" i="1" s="1"/>
  <c r="F35" i="1"/>
  <c r="M37" i="4" l="1"/>
  <c r="P37" i="4" s="1"/>
  <c r="H38" i="4" s="1"/>
  <c r="S37" i="4"/>
  <c r="T37" i="4" s="1"/>
  <c r="R38" i="4"/>
  <c r="P38" i="2"/>
  <c r="H39" i="2" s="1"/>
  <c r="N38" i="2"/>
  <c r="Q35" i="1"/>
  <c r="K35" i="1"/>
  <c r="L35" i="1" s="1"/>
  <c r="M35" i="1" s="1"/>
  <c r="N37" i="4" l="1"/>
  <c r="F38" i="4" s="1"/>
  <c r="F39" i="2"/>
  <c r="G39" i="2"/>
  <c r="O39" i="2" s="1"/>
  <c r="N35" i="1"/>
  <c r="P35" i="1"/>
  <c r="H36" i="1" s="1"/>
  <c r="R36" i="1"/>
  <c r="S35" i="1"/>
  <c r="T35" i="1" s="1"/>
  <c r="G38" i="4" l="1"/>
  <c r="O38" i="4" s="1"/>
  <c r="K38" i="4"/>
  <c r="L38" i="4" s="1"/>
  <c r="K39" i="2"/>
  <c r="L39" i="2" s="1"/>
  <c r="Q39" i="2"/>
  <c r="F36" i="1"/>
  <c r="G36" i="1"/>
  <c r="O36" i="1" s="1"/>
  <c r="Q38" i="4" l="1"/>
  <c r="M38" i="4"/>
  <c r="P38" i="4" s="1"/>
  <c r="H39" i="4" s="1"/>
  <c r="S38" i="4"/>
  <c r="T38" i="4" s="1"/>
  <c r="R39" i="4"/>
  <c r="R40" i="2"/>
  <c r="M39" i="2"/>
  <c r="S39" i="2" s="1"/>
  <c r="T39" i="2" s="1"/>
  <c r="K36" i="1"/>
  <c r="L36" i="1" s="1"/>
  <c r="M36" i="1" s="1"/>
  <c r="Q36" i="1"/>
  <c r="N38" i="4" l="1"/>
  <c r="F39" i="4" s="1"/>
  <c r="P39" i="2"/>
  <c r="H40" i="2" s="1"/>
  <c r="N39" i="2"/>
  <c r="P36" i="1"/>
  <c r="H37" i="1" s="1"/>
  <c r="N36" i="1"/>
  <c r="R37" i="1"/>
  <c r="S36" i="1"/>
  <c r="T36" i="1" s="1"/>
  <c r="G39" i="4" l="1"/>
  <c r="O39" i="4" s="1"/>
  <c r="K39" i="4"/>
  <c r="L39" i="4" s="1"/>
  <c r="F40" i="2"/>
  <c r="G40" i="2"/>
  <c r="O40" i="2" s="1"/>
  <c r="F37" i="1"/>
  <c r="G37" i="1"/>
  <c r="O37" i="1" s="1"/>
  <c r="Q39" i="4" l="1"/>
  <c r="M39" i="4"/>
  <c r="P39" i="4" s="1"/>
  <c r="H40" i="4" s="1"/>
  <c r="S39" i="4"/>
  <c r="T39" i="4" s="1"/>
  <c r="R40" i="4"/>
  <c r="K40" i="2"/>
  <c r="L40" i="2" s="1"/>
  <c r="M40" i="2" s="1"/>
  <c r="Q40" i="2"/>
  <c r="K37" i="1"/>
  <c r="L37" i="1" s="1"/>
  <c r="Q37" i="1"/>
  <c r="N39" i="4" l="1"/>
  <c r="F40" i="4" s="1"/>
  <c r="P40" i="2"/>
  <c r="H41" i="2" s="1"/>
  <c r="N40" i="2"/>
  <c r="S40" i="2"/>
  <c r="T40" i="2" s="1"/>
  <c r="R41" i="2"/>
  <c r="M37" i="1"/>
  <c r="S37" i="1" s="1"/>
  <c r="T37" i="1" s="1"/>
  <c r="R38" i="1"/>
  <c r="G40" i="4" l="1"/>
  <c r="O40" i="4" s="1"/>
  <c r="K40" i="4"/>
  <c r="L40" i="4" s="1"/>
  <c r="F41" i="2"/>
  <c r="G41" i="2"/>
  <c r="O41" i="2" s="1"/>
  <c r="P37" i="1"/>
  <c r="H38" i="1" s="1"/>
  <c r="N37" i="1"/>
  <c r="Q40" i="4" l="1"/>
  <c r="S40" i="4"/>
  <c r="T40" i="4" s="1"/>
  <c r="R41" i="4"/>
  <c r="M40" i="4"/>
  <c r="Q41" i="2"/>
  <c r="K41" i="2"/>
  <c r="L41" i="2" s="1"/>
  <c r="M41" i="2" s="1"/>
  <c r="F38" i="1"/>
  <c r="G38" i="1"/>
  <c r="O38" i="1" s="1"/>
  <c r="P40" i="4" l="1"/>
  <c r="H41" i="4" s="1"/>
  <c r="N40" i="4"/>
  <c r="P41" i="2"/>
  <c r="H42" i="2" s="1"/>
  <c r="N41" i="2"/>
  <c r="S41" i="2"/>
  <c r="T41" i="2" s="1"/>
  <c r="R42" i="2"/>
  <c r="K38" i="1"/>
  <c r="L38" i="1" s="1"/>
  <c r="M38" i="1" s="1"/>
  <c r="Q38" i="1"/>
  <c r="F41" i="4" l="1"/>
  <c r="G41" i="4"/>
  <c r="O41" i="4" s="1"/>
  <c r="F42" i="2"/>
  <c r="G42" i="2"/>
  <c r="O42" i="2" s="1"/>
  <c r="P38" i="1"/>
  <c r="H39" i="1" s="1"/>
  <c r="N38" i="1"/>
  <c r="R39" i="1"/>
  <c r="S38" i="1"/>
  <c r="T38" i="1" s="1"/>
  <c r="K41" i="4" l="1"/>
  <c r="L41" i="4" s="1"/>
  <c r="Q41" i="4"/>
  <c r="Q42" i="2"/>
  <c r="K42" i="2"/>
  <c r="L42" i="2" s="1"/>
  <c r="M42" i="2" s="1"/>
  <c r="F39" i="1"/>
  <c r="G39" i="1"/>
  <c r="O39" i="1" s="1"/>
  <c r="S41" i="4" l="1"/>
  <c r="T41" i="4" s="1"/>
  <c r="R42" i="4"/>
  <c r="M41" i="4"/>
  <c r="P42" i="2"/>
  <c r="H43" i="2" s="1"/>
  <c r="N42" i="2"/>
  <c r="S42" i="2"/>
  <c r="T42" i="2" s="1"/>
  <c r="R43" i="2"/>
  <c r="K39" i="1"/>
  <c r="L39" i="1" s="1"/>
  <c r="M39" i="1" s="1"/>
  <c r="Q39" i="1"/>
  <c r="P41" i="4" l="1"/>
  <c r="H42" i="4" s="1"/>
  <c r="N41" i="4"/>
  <c r="F43" i="2"/>
  <c r="G43" i="2"/>
  <c r="O43" i="2" s="1"/>
  <c r="N39" i="1"/>
  <c r="P39" i="1"/>
  <c r="H40" i="1" s="1"/>
  <c r="R40" i="1"/>
  <c r="S39" i="1"/>
  <c r="T39" i="1" s="1"/>
  <c r="F42" i="4" l="1"/>
  <c r="G42" i="4"/>
  <c r="O42" i="4" s="1"/>
  <c r="Q43" i="2"/>
  <c r="K43" i="2"/>
  <c r="L43" i="2" s="1"/>
  <c r="M43" i="2" s="1"/>
  <c r="G40" i="1"/>
  <c r="O40" i="1" s="1"/>
  <c r="F40" i="1"/>
  <c r="K42" i="4" l="1"/>
  <c r="L42" i="4" s="1"/>
  <c r="Q42" i="4"/>
  <c r="P43" i="2"/>
  <c r="H44" i="2" s="1"/>
  <c r="N43" i="2"/>
  <c r="S43" i="2"/>
  <c r="T43" i="2" s="1"/>
  <c r="R44" i="2"/>
  <c r="K40" i="1"/>
  <c r="L40" i="1" s="1"/>
  <c r="R41" i="1" s="1"/>
  <c r="Q40" i="1"/>
  <c r="M42" i="4" l="1"/>
  <c r="P42" i="4" s="1"/>
  <c r="H43" i="4" s="1"/>
  <c r="S42" i="4"/>
  <c r="T42" i="4" s="1"/>
  <c r="R43" i="4"/>
  <c r="F44" i="2"/>
  <c r="G44" i="2"/>
  <c r="O44" i="2" s="1"/>
  <c r="M40" i="1"/>
  <c r="S40" i="1" s="1"/>
  <c r="T40" i="1" s="1"/>
  <c r="N42" i="4" l="1"/>
  <c r="F43" i="4" s="1"/>
  <c r="K44" i="2"/>
  <c r="L44" i="2" s="1"/>
  <c r="M44" i="2" s="1"/>
  <c r="Q44" i="2"/>
  <c r="P40" i="1"/>
  <c r="H41" i="1" s="1"/>
  <c r="N40" i="1"/>
  <c r="G43" i="4" l="1"/>
  <c r="O43" i="4" s="1"/>
  <c r="K43" i="4"/>
  <c r="L43" i="4" s="1"/>
  <c r="P44" i="2"/>
  <c r="H45" i="2" s="1"/>
  <c r="N44" i="2"/>
  <c r="S44" i="2"/>
  <c r="T44" i="2" s="1"/>
  <c r="R45" i="2"/>
  <c r="F41" i="1"/>
  <c r="G41" i="1"/>
  <c r="O41" i="1" s="1"/>
  <c r="Q43" i="4" l="1"/>
  <c r="M43" i="4"/>
  <c r="P43" i="4" s="1"/>
  <c r="H44" i="4" s="1"/>
  <c r="S43" i="4"/>
  <c r="T43" i="4" s="1"/>
  <c r="R44" i="4"/>
  <c r="F45" i="2"/>
  <c r="G45" i="2"/>
  <c r="O45" i="2" s="1"/>
  <c r="K41" i="1"/>
  <c r="L41" i="1" s="1"/>
  <c r="R42" i="1" s="1"/>
  <c r="Q41" i="1"/>
  <c r="N43" i="4" l="1"/>
  <c r="F44" i="4" s="1"/>
  <c r="K45" i="2"/>
  <c r="L45" i="2" s="1"/>
  <c r="M45" i="2" s="1"/>
  <c r="Q45" i="2"/>
  <c r="M41" i="1"/>
  <c r="S41" i="1" s="1"/>
  <c r="T41" i="1" s="1"/>
  <c r="G44" i="4" l="1"/>
  <c r="O44" i="4" s="1"/>
  <c r="K44" i="4"/>
  <c r="L44" i="4" s="1"/>
  <c r="P45" i="2"/>
  <c r="H46" i="2" s="1"/>
  <c r="N45" i="2"/>
  <c r="S45" i="2"/>
  <c r="T45" i="2" s="1"/>
  <c r="R46" i="2"/>
  <c r="P41" i="1"/>
  <c r="H42" i="1" s="1"/>
  <c r="N41" i="1"/>
  <c r="Q44" i="4" l="1"/>
  <c r="M44" i="4"/>
  <c r="P44" i="4" s="1"/>
  <c r="H45" i="4" s="1"/>
  <c r="S44" i="4"/>
  <c r="T44" i="4" s="1"/>
  <c r="R45" i="4"/>
  <c r="F46" i="2"/>
  <c r="G46" i="2"/>
  <c r="O46" i="2" s="1"/>
  <c r="F42" i="1"/>
  <c r="G42" i="1"/>
  <c r="O42" i="1" s="1"/>
  <c r="N44" i="4" l="1"/>
  <c r="F45" i="4" s="1"/>
  <c r="Q46" i="2"/>
  <c r="K46" i="2"/>
  <c r="L46" i="2" s="1"/>
  <c r="M46" i="2" s="1"/>
  <c r="K42" i="1"/>
  <c r="L42" i="1" s="1"/>
  <c r="Q42" i="1"/>
  <c r="G45" i="4" l="1"/>
  <c r="O45" i="4" s="1"/>
  <c r="K45" i="4"/>
  <c r="L45" i="4" s="1"/>
  <c r="P46" i="2"/>
  <c r="H47" i="2" s="1"/>
  <c r="N46" i="2"/>
  <c r="S46" i="2"/>
  <c r="T46" i="2" s="1"/>
  <c r="R47" i="2"/>
  <c r="M42" i="1"/>
  <c r="S42" i="1" s="1"/>
  <c r="T42" i="1" s="1"/>
  <c r="R43" i="1"/>
  <c r="Q45" i="4" l="1"/>
  <c r="M45" i="4"/>
  <c r="P45" i="4" s="1"/>
  <c r="H46" i="4" s="1"/>
  <c r="S45" i="4"/>
  <c r="T45" i="4" s="1"/>
  <c r="R46" i="4"/>
  <c r="F47" i="2"/>
  <c r="G47" i="2"/>
  <c r="O47" i="2" s="1"/>
  <c r="P42" i="1"/>
  <c r="H43" i="1" s="1"/>
  <c r="N42" i="1"/>
  <c r="N45" i="4" l="1"/>
  <c r="F46" i="4" s="1"/>
  <c r="Q47" i="2"/>
  <c r="K47" i="2"/>
  <c r="L47" i="2" s="1"/>
  <c r="M47" i="2" s="1"/>
  <c r="F43" i="1"/>
  <c r="G43" i="1"/>
  <c r="O43" i="1" s="1"/>
  <c r="G46" i="4" l="1"/>
  <c r="O46" i="4" s="1"/>
  <c r="K46" i="4"/>
  <c r="L46" i="4" s="1"/>
  <c r="P47" i="2"/>
  <c r="H48" i="2" s="1"/>
  <c r="N47" i="2"/>
  <c r="S47" i="2"/>
  <c r="T47" i="2" s="1"/>
  <c r="R48" i="2"/>
  <c r="Q43" i="1"/>
  <c r="K43" i="1"/>
  <c r="L43" i="1" s="1"/>
  <c r="M43" i="1" s="1"/>
  <c r="Q46" i="4" l="1"/>
  <c r="M46" i="4"/>
  <c r="P46" i="4" s="1"/>
  <c r="H47" i="4" s="1"/>
  <c r="S46" i="4"/>
  <c r="T46" i="4" s="1"/>
  <c r="R47" i="4"/>
  <c r="F48" i="2"/>
  <c r="G48" i="2"/>
  <c r="O48" i="2" s="1"/>
  <c r="N43" i="1"/>
  <c r="P43" i="1"/>
  <c r="H44" i="1" s="1"/>
  <c r="R44" i="1"/>
  <c r="S43" i="1"/>
  <c r="T43" i="1" s="1"/>
  <c r="N46" i="4" l="1"/>
  <c r="F47" i="4" s="1"/>
  <c r="K48" i="2"/>
  <c r="L48" i="2" s="1"/>
  <c r="M48" i="2" s="1"/>
  <c r="Q48" i="2"/>
  <c r="G44" i="1"/>
  <c r="O44" i="1" s="1"/>
  <c r="F44" i="1"/>
  <c r="G47" i="4" l="1"/>
  <c r="O47" i="4" s="1"/>
  <c r="K47" i="4"/>
  <c r="L47" i="4" s="1"/>
  <c r="P48" i="2"/>
  <c r="H49" i="2" s="1"/>
  <c r="N48" i="2"/>
  <c r="S48" i="2"/>
  <c r="T48" i="2" s="1"/>
  <c r="R49" i="2"/>
  <c r="K44" i="1"/>
  <c r="L44" i="1" s="1"/>
  <c r="M44" i="1" s="1"/>
  <c r="Q44" i="1"/>
  <c r="Q47" i="4" l="1"/>
  <c r="M47" i="4"/>
  <c r="P47" i="4" s="1"/>
  <c r="H48" i="4" s="1"/>
  <c r="S47" i="4"/>
  <c r="T47" i="4" s="1"/>
  <c r="R48" i="4"/>
  <c r="F49" i="2"/>
  <c r="G49" i="2"/>
  <c r="O49" i="2" s="1"/>
  <c r="N44" i="1"/>
  <c r="P44" i="1"/>
  <c r="H45" i="1" s="1"/>
  <c r="S44" i="1"/>
  <c r="T44" i="1" s="1"/>
  <c r="R45" i="1"/>
  <c r="N47" i="4" l="1"/>
  <c r="F48" i="4" s="1"/>
  <c r="K49" i="2"/>
  <c r="L49" i="2" s="1"/>
  <c r="Q49" i="2"/>
  <c r="G45" i="1"/>
  <c r="O45" i="1" s="1"/>
  <c r="F45" i="1"/>
  <c r="K45" i="1" s="1"/>
  <c r="L45" i="1" s="1"/>
  <c r="R46" i="1" s="1"/>
  <c r="G48" i="4" l="1"/>
  <c r="O48" i="4" s="1"/>
  <c r="K48" i="4"/>
  <c r="L48" i="4" s="1"/>
  <c r="R50" i="2"/>
  <c r="M49" i="2"/>
  <c r="S49" i="2" s="1"/>
  <c r="T49" i="2" s="1"/>
  <c r="Q45" i="1"/>
  <c r="M45" i="1"/>
  <c r="N45" i="1" s="1"/>
  <c r="Q48" i="4" l="1"/>
  <c r="R49" i="4"/>
  <c r="M48" i="4"/>
  <c r="S48" i="4" s="1"/>
  <c r="T48" i="4" s="1"/>
  <c r="P49" i="2"/>
  <c r="H50" i="2" s="1"/>
  <c r="N49" i="2"/>
  <c r="S45" i="1"/>
  <c r="T45" i="1" s="1"/>
  <c r="P45" i="1"/>
  <c r="H46" i="1" s="1"/>
  <c r="P48" i="4" l="1"/>
  <c r="H49" i="4" s="1"/>
  <c r="N48" i="4"/>
  <c r="F50" i="2"/>
  <c r="G50" i="2"/>
  <c r="O50" i="2" s="1"/>
  <c r="F46" i="1"/>
  <c r="K46" i="1" s="1"/>
  <c r="L46" i="1" s="1"/>
  <c r="R47" i="1" s="1"/>
  <c r="G46" i="1"/>
  <c r="O46" i="1" s="1"/>
  <c r="F49" i="4" l="1"/>
  <c r="G49" i="4"/>
  <c r="O49" i="4" s="1"/>
  <c r="Q50" i="2"/>
  <c r="K50" i="2"/>
  <c r="L50" i="2" s="1"/>
  <c r="M50" i="2" s="1"/>
  <c r="Q46" i="1"/>
  <c r="M46" i="1"/>
  <c r="Q49" i="4" l="1"/>
  <c r="K49" i="4"/>
  <c r="L49" i="4" s="1"/>
  <c r="P50" i="2"/>
  <c r="H51" i="2" s="1"/>
  <c r="N50" i="2"/>
  <c r="S50" i="2"/>
  <c r="T50" i="2" s="1"/>
  <c r="R51" i="2"/>
  <c r="S46" i="1"/>
  <c r="T46" i="1" s="1"/>
  <c r="P46" i="1"/>
  <c r="H47" i="1" s="1"/>
  <c r="N46" i="1"/>
  <c r="M49" i="4" l="1"/>
  <c r="P49" i="4" s="1"/>
  <c r="H50" i="4" s="1"/>
  <c r="S49" i="4"/>
  <c r="T49" i="4" s="1"/>
  <c r="R50" i="4"/>
  <c r="F51" i="2"/>
  <c r="G51" i="2"/>
  <c r="O51" i="2" s="1"/>
  <c r="F47" i="1"/>
  <c r="G47" i="1"/>
  <c r="O47" i="1" s="1"/>
  <c r="N49" i="4" l="1"/>
  <c r="F50" i="4" s="1"/>
  <c r="Q51" i="2"/>
  <c r="K51" i="2"/>
  <c r="L51" i="2" s="1"/>
  <c r="M51" i="2" s="1"/>
  <c r="K47" i="1"/>
  <c r="L47" i="1" s="1"/>
  <c r="R48" i="1" s="1"/>
  <c r="Q47" i="1"/>
  <c r="G50" i="4" l="1"/>
  <c r="O50" i="4" s="1"/>
  <c r="K50" i="4"/>
  <c r="L50" i="4" s="1"/>
  <c r="P51" i="2"/>
  <c r="H52" i="2" s="1"/>
  <c r="N51" i="2"/>
  <c r="S51" i="2"/>
  <c r="T51" i="2" s="1"/>
  <c r="R52" i="2"/>
  <c r="M47" i="1"/>
  <c r="Q50" i="4" l="1"/>
  <c r="S50" i="4"/>
  <c r="T50" i="4" s="1"/>
  <c r="R51" i="4"/>
  <c r="M50" i="4"/>
  <c r="F52" i="2"/>
  <c r="G52" i="2"/>
  <c r="O52" i="2" s="1"/>
  <c r="S47" i="1"/>
  <c r="T47" i="1" s="1"/>
  <c r="P47" i="1"/>
  <c r="H48" i="1" s="1"/>
  <c r="N47" i="1"/>
  <c r="P50" i="4" l="1"/>
  <c r="H51" i="4" s="1"/>
  <c r="N50" i="4"/>
  <c r="K52" i="2"/>
  <c r="L52" i="2" s="1"/>
  <c r="Q52" i="2"/>
  <c r="F48" i="1"/>
  <c r="G48" i="1"/>
  <c r="O48" i="1" s="1"/>
  <c r="F51" i="4" l="1"/>
  <c r="G51" i="4"/>
  <c r="O51" i="4" s="1"/>
  <c r="R53" i="2"/>
  <c r="M52" i="2"/>
  <c r="S52" i="2" s="1"/>
  <c r="T52" i="2" s="1"/>
  <c r="K48" i="1"/>
  <c r="L48" i="1" s="1"/>
  <c r="M48" i="1" s="1"/>
  <c r="P48" i="1" s="1"/>
  <c r="H49" i="1" s="1"/>
  <c r="Q48" i="1"/>
  <c r="K51" i="4" l="1"/>
  <c r="L51" i="4" s="1"/>
  <c r="Q51" i="4"/>
  <c r="P52" i="2"/>
  <c r="H53" i="2" s="1"/>
  <c r="N52" i="2"/>
  <c r="S48" i="1"/>
  <c r="T48" i="1" s="1"/>
  <c r="R49" i="1"/>
  <c r="N48" i="1"/>
  <c r="M51" i="4" l="1"/>
  <c r="P51" i="4" s="1"/>
  <c r="H52" i="4" s="1"/>
  <c r="S51" i="4"/>
  <c r="T51" i="4" s="1"/>
  <c r="R52" i="4"/>
  <c r="F53" i="2"/>
  <c r="G53" i="2"/>
  <c r="O53" i="2" s="1"/>
  <c r="F49" i="1"/>
  <c r="G49" i="1"/>
  <c r="O49" i="1" s="1"/>
  <c r="N51" i="4" l="1"/>
  <c r="F52" i="4" s="1"/>
  <c r="K53" i="2"/>
  <c r="L53" i="2" s="1"/>
  <c r="M53" i="2" s="1"/>
  <c r="Q53" i="2"/>
  <c r="K49" i="1"/>
  <c r="L49" i="1" s="1"/>
  <c r="R50" i="1" s="1"/>
  <c r="Q49" i="1"/>
  <c r="G52" i="4" l="1"/>
  <c r="O52" i="4" s="1"/>
  <c r="K52" i="4"/>
  <c r="L52" i="4" s="1"/>
  <c r="P53" i="2"/>
  <c r="H54" i="2" s="1"/>
  <c r="N53" i="2"/>
  <c r="S53" i="2"/>
  <c r="T53" i="2" s="1"/>
  <c r="R54" i="2"/>
  <c r="M49" i="1"/>
  <c r="Q52" i="4" l="1"/>
  <c r="M52" i="4"/>
  <c r="P52" i="4" s="1"/>
  <c r="H53" i="4" s="1"/>
  <c r="S52" i="4"/>
  <c r="T52" i="4" s="1"/>
  <c r="R53" i="4"/>
  <c r="F54" i="2"/>
  <c r="G54" i="2"/>
  <c r="O54" i="2" s="1"/>
  <c r="S49" i="1"/>
  <c r="T49" i="1" s="1"/>
  <c r="P49" i="1"/>
  <c r="H50" i="1" s="1"/>
  <c r="N49" i="1"/>
  <c r="N52" i="4" l="1"/>
  <c r="F53" i="4" s="1"/>
  <c r="Q54" i="2"/>
  <c r="K54" i="2"/>
  <c r="L54" i="2" s="1"/>
  <c r="M54" i="2" s="1"/>
  <c r="F50" i="1"/>
  <c r="G50" i="1"/>
  <c r="O50" i="1" s="1"/>
  <c r="G53" i="4" l="1"/>
  <c r="O53" i="4" s="1"/>
  <c r="K53" i="4"/>
  <c r="L53" i="4" s="1"/>
  <c r="P54" i="2"/>
  <c r="H55" i="2" s="1"/>
  <c r="N54" i="2"/>
  <c r="S54" i="2"/>
  <c r="T54" i="2" s="1"/>
  <c r="R55" i="2"/>
  <c r="K50" i="1"/>
  <c r="L50" i="1" s="1"/>
  <c r="R51" i="1" s="1"/>
  <c r="Q50" i="1"/>
  <c r="Q53" i="4" l="1"/>
  <c r="M53" i="4"/>
  <c r="P53" i="4" s="1"/>
  <c r="H54" i="4" s="1"/>
  <c r="S53" i="4"/>
  <c r="T53" i="4" s="1"/>
  <c r="R54" i="4"/>
  <c r="F55" i="2"/>
  <c r="G55" i="2"/>
  <c r="O55" i="2" s="1"/>
  <c r="M50" i="1"/>
  <c r="N53" i="4" l="1"/>
  <c r="F54" i="4" s="1"/>
  <c r="Q55" i="2"/>
  <c r="K55" i="2"/>
  <c r="L55" i="2" s="1"/>
  <c r="M55" i="2" s="1"/>
  <c r="S50" i="1"/>
  <c r="T50" i="1" s="1"/>
  <c r="P50" i="1"/>
  <c r="H51" i="1" s="1"/>
  <c r="N50" i="1"/>
  <c r="G54" i="4" l="1"/>
  <c r="O54" i="4" s="1"/>
  <c r="K54" i="4"/>
  <c r="L54" i="4" s="1"/>
  <c r="P55" i="2"/>
  <c r="H56" i="2" s="1"/>
  <c r="N55" i="2"/>
  <c r="S55" i="2"/>
  <c r="T55" i="2" s="1"/>
  <c r="R56" i="2"/>
  <c r="F51" i="1"/>
  <c r="G51" i="1"/>
  <c r="O51" i="1" s="1"/>
  <c r="Q54" i="4" l="1"/>
  <c r="M54" i="4"/>
  <c r="P54" i="4" s="1"/>
  <c r="H55" i="4" s="1"/>
  <c r="S54" i="4"/>
  <c r="T54" i="4" s="1"/>
  <c r="R55" i="4"/>
  <c r="F56" i="2"/>
  <c r="G56" i="2"/>
  <c r="O56" i="2" s="1"/>
  <c r="K51" i="1"/>
  <c r="L51" i="1" s="1"/>
  <c r="R52" i="1" s="1"/>
  <c r="Q51" i="1"/>
  <c r="N54" i="4" l="1"/>
  <c r="F55" i="4" s="1"/>
  <c r="K56" i="2"/>
  <c r="L56" i="2" s="1"/>
  <c r="Q56" i="2"/>
  <c r="M51" i="1"/>
  <c r="G55" i="4" l="1"/>
  <c r="O55" i="4" s="1"/>
  <c r="K55" i="4"/>
  <c r="L55" i="4" s="1"/>
  <c r="Q55" i="4"/>
  <c r="R57" i="2"/>
  <c r="M56" i="2"/>
  <c r="S56" i="2" s="1"/>
  <c r="T56" i="2" s="1"/>
  <c r="S51" i="1"/>
  <c r="T51" i="1" s="1"/>
  <c r="P51" i="1"/>
  <c r="H52" i="1" s="1"/>
  <c r="N51" i="1"/>
  <c r="M55" i="4" l="1"/>
  <c r="P55" i="4" s="1"/>
  <c r="H56" i="4" s="1"/>
  <c r="S55" i="4"/>
  <c r="T55" i="4" s="1"/>
  <c r="R56" i="4"/>
  <c r="P56" i="2"/>
  <c r="H57" i="2" s="1"/>
  <c r="N56" i="2"/>
  <c r="F52" i="1"/>
  <c r="G52" i="1"/>
  <c r="O52" i="1" s="1"/>
  <c r="N55" i="4" l="1"/>
  <c r="F56" i="4" s="1"/>
  <c r="F57" i="2"/>
  <c r="G57" i="2"/>
  <c r="O57" i="2" s="1"/>
  <c r="K52" i="1"/>
  <c r="L52" i="1" s="1"/>
  <c r="R53" i="1" s="1"/>
  <c r="Q52" i="1"/>
  <c r="G56" i="4" l="1"/>
  <c r="O56" i="4" s="1"/>
  <c r="K56" i="4"/>
  <c r="L56" i="4" s="1"/>
  <c r="K57" i="2"/>
  <c r="L57" i="2" s="1"/>
  <c r="M57" i="2" s="1"/>
  <c r="Q57" i="2"/>
  <c r="M52" i="1"/>
  <c r="N52" i="1" s="1"/>
  <c r="Q56" i="4" l="1"/>
  <c r="S56" i="4"/>
  <c r="T56" i="4" s="1"/>
  <c r="R57" i="4"/>
  <c r="M56" i="4"/>
  <c r="P57" i="2"/>
  <c r="H58" i="2" s="1"/>
  <c r="N57" i="2"/>
  <c r="S57" i="2"/>
  <c r="T57" i="2" s="1"/>
  <c r="R58" i="2"/>
  <c r="P52" i="1"/>
  <c r="H53" i="1" s="1"/>
  <c r="S52" i="1"/>
  <c r="T52" i="1" s="1"/>
  <c r="P56" i="4" l="1"/>
  <c r="H57" i="4" s="1"/>
  <c r="N56" i="4"/>
  <c r="F58" i="2"/>
  <c r="G58" i="2"/>
  <c r="O58" i="2" s="1"/>
  <c r="F53" i="1"/>
  <c r="K53" i="1" s="1"/>
  <c r="L53" i="1" s="1"/>
  <c r="R54" i="1" s="1"/>
  <c r="G53" i="1"/>
  <c r="O53" i="1" s="1"/>
  <c r="F57" i="4" l="1"/>
  <c r="G57" i="4"/>
  <c r="O57" i="4" s="1"/>
  <c r="K58" i="2"/>
  <c r="L58" i="2" s="1"/>
  <c r="Q58" i="2"/>
  <c r="Q53" i="1"/>
  <c r="M53" i="1"/>
  <c r="P53" i="1" s="1"/>
  <c r="H54" i="1" s="1"/>
  <c r="Q57" i="4" l="1"/>
  <c r="K57" i="4"/>
  <c r="L57" i="4" s="1"/>
  <c r="R59" i="2"/>
  <c r="M58" i="2"/>
  <c r="S58" i="2" s="1"/>
  <c r="T58" i="2" s="1"/>
  <c r="S53" i="1"/>
  <c r="T53" i="1" s="1"/>
  <c r="N53" i="1"/>
  <c r="F54" i="1" s="1"/>
  <c r="M57" i="4" l="1"/>
  <c r="P57" i="4" s="1"/>
  <c r="H58" i="4" s="1"/>
  <c r="S57" i="4"/>
  <c r="T57" i="4" s="1"/>
  <c r="R58" i="4"/>
  <c r="P58" i="2"/>
  <c r="H59" i="2" s="1"/>
  <c r="N58" i="2"/>
  <c r="G54" i="1"/>
  <c r="O54" i="1" s="1"/>
  <c r="K54" i="1"/>
  <c r="L54" i="1" s="1"/>
  <c r="M54" i="1" s="1"/>
  <c r="P54" i="1" s="1"/>
  <c r="H55" i="1" s="1"/>
  <c r="N57" i="4" l="1"/>
  <c r="F58" i="4" s="1"/>
  <c r="F59" i="2"/>
  <c r="G59" i="2"/>
  <c r="O59" i="2" s="1"/>
  <c r="Q54" i="1"/>
  <c r="S54" i="1"/>
  <c r="T54" i="1" s="1"/>
  <c r="R55" i="1"/>
  <c r="N54" i="1"/>
  <c r="G58" i="4" l="1"/>
  <c r="O58" i="4" s="1"/>
  <c r="K58" i="4"/>
  <c r="L58" i="4" s="1"/>
  <c r="Q59" i="2"/>
  <c r="K59" i="2"/>
  <c r="L59" i="2" s="1"/>
  <c r="F55" i="1"/>
  <c r="G55" i="1"/>
  <c r="O55" i="1" s="1"/>
  <c r="Q58" i="4" l="1"/>
  <c r="S58" i="4"/>
  <c r="T58" i="4" s="1"/>
  <c r="R59" i="4"/>
  <c r="M58" i="4"/>
  <c r="R60" i="2"/>
  <c r="M59" i="2"/>
  <c r="S59" i="2" s="1"/>
  <c r="T59" i="2" s="1"/>
  <c r="K55" i="1"/>
  <c r="L55" i="1" s="1"/>
  <c r="M55" i="1" s="1"/>
  <c r="Q55" i="1"/>
  <c r="P58" i="4" l="1"/>
  <c r="H59" i="4" s="1"/>
  <c r="N58" i="4"/>
  <c r="P59" i="2"/>
  <c r="H60" i="2" s="1"/>
  <c r="N59" i="2"/>
  <c r="P55" i="1"/>
  <c r="H56" i="1" s="1"/>
  <c r="N55" i="1"/>
  <c r="S55" i="1"/>
  <c r="T55" i="1" s="1"/>
  <c r="R56" i="1"/>
  <c r="F59" i="4" l="1"/>
  <c r="G59" i="4"/>
  <c r="O59" i="4" s="1"/>
  <c r="F60" i="2"/>
  <c r="G60" i="2"/>
  <c r="O60" i="2" s="1"/>
  <c r="F56" i="1"/>
  <c r="G56" i="1"/>
  <c r="O56" i="1" s="1"/>
  <c r="K59" i="4" l="1"/>
  <c r="L59" i="4" s="1"/>
  <c r="Q59" i="4"/>
  <c r="Q60" i="2"/>
  <c r="K60" i="2"/>
  <c r="L60" i="2" s="1"/>
  <c r="M60" i="2" s="1"/>
  <c r="K56" i="1"/>
  <c r="L56" i="1" s="1"/>
  <c r="R57" i="1" s="1"/>
  <c r="Q56" i="1"/>
  <c r="M59" i="4" l="1"/>
  <c r="P59" i="4" s="1"/>
  <c r="H60" i="4" s="1"/>
  <c r="S59" i="4"/>
  <c r="T59" i="4" s="1"/>
  <c r="R60" i="4"/>
  <c r="P60" i="2"/>
  <c r="H61" i="2" s="1"/>
  <c r="N60" i="2"/>
  <c r="S60" i="2"/>
  <c r="T60" i="2" s="1"/>
  <c r="R61" i="2"/>
  <c r="M56" i="1"/>
  <c r="N59" i="4" l="1"/>
  <c r="F60" i="4" s="1"/>
  <c r="F61" i="2"/>
  <c r="G61" i="2"/>
  <c r="O61" i="2" s="1"/>
  <c r="S56" i="1"/>
  <c r="T56" i="1" s="1"/>
  <c r="P56" i="1"/>
  <c r="H57" i="1" s="1"/>
  <c r="N56" i="1"/>
  <c r="G60" i="4" l="1"/>
  <c r="O60" i="4" s="1"/>
  <c r="K60" i="4"/>
  <c r="L60" i="4" s="1"/>
  <c r="K61" i="2"/>
  <c r="L61" i="2" s="1"/>
  <c r="Q61" i="2"/>
  <c r="F57" i="1"/>
  <c r="G57" i="1"/>
  <c r="O57" i="1" s="1"/>
  <c r="Q60" i="4" l="1"/>
  <c r="M60" i="4"/>
  <c r="P60" i="4" s="1"/>
  <c r="H61" i="4" s="1"/>
  <c r="S60" i="4"/>
  <c r="T60" i="4" s="1"/>
  <c r="R61" i="4"/>
  <c r="R62" i="2"/>
  <c r="M61" i="2"/>
  <c r="S61" i="2" s="1"/>
  <c r="T61" i="2" s="1"/>
  <c r="K57" i="1"/>
  <c r="L57" i="1" s="1"/>
  <c r="R58" i="1" s="1"/>
  <c r="Q57" i="1"/>
  <c r="N60" i="4" l="1"/>
  <c r="F61" i="4" s="1"/>
  <c r="P61" i="2"/>
  <c r="H62" i="2" s="1"/>
  <c r="N61" i="2"/>
  <c r="M57" i="1"/>
  <c r="P57" i="1" s="1"/>
  <c r="H58" i="1" s="1"/>
  <c r="G61" i="4" l="1"/>
  <c r="O61" i="4" s="1"/>
  <c r="K61" i="4"/>
  <c r="L61" i="4" s="1"/>
  <c r="F62" i="2"/>
  <c r="G62" i="2"/>
  <c r="O62" i="2" s="1"/>
  <c r="S57" i="1"/>
  <c r="T57" i="1" s="1"/>
  <c r="N57" i="1"/>
  <c r="F58" i="1" s="1"/>
  <c r="M61" i="4" l="1"/>
  <c r="N61" i="4" s="1"/>
  <c r="Q61" i="4"/>
  <c r="S61" i="4"/>
  <c r="T61" i="4" s="1"/>
  <c r="R62" i="4"/>
  <c r="K62" i="2"/>
  <c r="L62" i="2" s="1"/>
  <c r="Q62" i="2"/>
  <c r="G58" i="1"/>
  <c r="O58" i="1" s="1"/>
  <c r="K58" i="1"/>
  <c r="L58" i="1" s="1"/>
  <c r="R59" i="1" s="1"/>
  <c r="P61" i="4" l="1"/>
  <c r="H62" i="4" s="1"/>
  <c r="R63" i="2"/>
  <c r="M62" i="2"/>
  <c r="S62" i="2" s="1"/>
  <c r="T62" i="2" s="1"/>
  <c r="Q58" i="1"/>
  <c r="M58" i="1"/>
  <c r="G62" i="4" l="1"/>
  <c r="O62" i="4" s="1"/>
  <c r="F62" i="4"/>
  <c r="Q62" i="4" s="1"/>
  <c r="K62" i="4"/>
  <c r="L62" i="4" s="1"/>
  <c r="P62" i="2"/>
  <c r="H63" i="2" s="1"/>
  <c r="N62" i="2"/>
  <c r="S58" i="1"/>
  <c r="T58" i="1" s="1"/>
  <c r="P58" i="1"/>
  <c r="H59" i="1" s="1"/>
  <c r="N58" i="1"/>
  <c r="M62" i="4" l="1"/>
  <c r="P62" i="4" s="1"/>
  <c r="H63" i="4" s="1"/>
  <c r="R63" i="4"/>
  <c r="F63" i="2"/>
  <c r="G63" i="2"/>
  <c r="O63" i="2" s="1"/>
  <c r="F59" i="1"/>
  <c r="G59" i="1"/>
  <c r="O59" i="1" s="1"/>
  <c r="N62" i="4" l="1"/>
  <c r="F63" i="4" s="1"/>
  <c r="S62" i="4"/>
  <c r="T62" i="4" s="1"/>
  <c r="Q63" i="2"/>
  <c r="K63" i="2"/>
  <c r="L63" i="2" s="1"/>
  <c r="K59" i="1"/>
  <c r="L59" i="1" s="1"/>
  <c r="R60" i="1" s="1"/>
  <c r="Q59" i="1"/>
  <c r="G63" i="4" l="1"/>
  <c r="O63" i="4" s="1"/>
  <c r="K63" i="4"/>
  <c r="L63" i="4" s="1"/>
  <c r="Q63" i="4"/>
  <c r="R64" i="2"/>
  <c r="M63" i="2"/>
  <c r="S63" i="2" s="1"/>
  <c r="T63" i="2" s="1"/>
  <c r="M59" i="1"/>
  <c r="M63" i="4" l="1"/>
  <c r="P63" i="4" s="1"/>
  <c r="H64" i="4" s="1"/>
  <c r="S63" i="4"/>
  <c r="T63" i="4" s="1"/>
  <c r="R64" i="4"/>
  <c r="P63" i="2"/>
  <c r="H64" i="2" s="1"/>
  <c r="N63" i="2"/>
  <c r="S59" i="1"/>
  <c r="T59" i="1" s="1"/>
  <c r="P59" i="1"/>
  <c r="H60" i="1" s="1"/>
  <c r="N59" i="1"/>
  <c r="N63" i="4" l="1"/>
  <c r="F64" i="4" s="1"/>
  <c r="F64" i="2"/>
  <c r="G64" i="2"/>
  <c r="O64" i="2" s="1"/>
  <c r="F60" i="1"/>
  <c r="G60" i="1"/>
  <c r="O60" i="1" s="1"/>
  <c r="G64" i="4" l="1"/>
  <c r="O64" i="4" s="1"/>
  <c r="K64" i="4"/>
  <c r="L64" i="4" s="1"/>
  <c r="Q64" i="4"/>
  <c r="Q64" i="2"/>
  <c r="K64" i="2"/>
  <c r="L64" i="2" s="1"/>
  <c r="K60" i="1"/>
  <c r="L60" i="1" s="1"/>
  <c r="R61" i="1" s="1"/>
  <c r="Q60" i="1"/>
  <c r="M64" i="4" l="1"/>
  <c r="P64" i="4" s="1"/>
  <c r="H65" i="4" s="1"/>
  <c r="R65" i="4"/>
  <c r="R65" i="2"/>
  <c r="M64" i="2"/>
  <c r="M60" i="1"/>
  <c r="P60" i="1" s="1"/>
  <c r="H61" i="1" s="1"/>
  <c r="S64" i="4" l="1"/>
  <c r="T64" i="4" s="1"/>
  <c r="N64" i="4"/>
  <c r="F65" i="4" s="1"/>
  <c r="G65" i="4"/>
  <c r="O65" i="4" s="1"/>
  <c r="P64" i="2"/>
  <c r="H65" i="2" s="1"/>
  <c r="N64" i="2"/>
  <c r="S64" i="2"/>
  <c r="T64" i="2" s="1"/>
  <c r="S60" i="1"/>
  <c r="T60" i="1" s="1"/>
  <c r="N60" i="1"/>
  <c r="F61" i="1" s="1"/>
  <c r="Q65" i="4" l="1"/>
  <c r="K65" i="4"/>
  <c r="L65" i="4" s="1"/>
  <c r="F65" i="2"/>
  <c r="G65" i="2"/>
  <c r="O65" i="2" s="1"/>
  <c r="G61" i="1"/>
  <c r="O61" i="1" s="1"/>
  <c r="K61" i="1"/>
  <c r="L61" i="1" s="1"/>
  <c r="R62" i="1" s="1"/>
  <c r="M65" i="4" l="1"/>
  <c r="P65" i="4" s="1"/>
  <c r="H66" i="4" s="1"/>
  <c r="S65" i="4"/>
  <c r="T65" i="4" s="1"/>
  <c r="R66" i="4"/>
  <c r="K65" i="2"/>
  <c r="L65" i="2" s="1"/>
  <c r="M65" i="2" s="1"/>
  <c r="P65" i="2" s="1"/>
  <c r="H66" i="2" s="1"/>
  <c r="Q65" i="2"/>
  <c r="Q61" i="1"/>
  <c r="M61" i="1"/>
  <c r="P61" i="1" s="1"/>
  <c r="H62" i="1" s="1"/>
  <c r="N65" i="4" l="1"/>
  <c r="F66" i="4" s="1"/>
  <c r="S65" i="2"/>
  <c r="T65" i="2" s="1"/>
  <c r="R66" i="2"/>
  <c r="N65" i="2"/>
  <c r="S61" i="1"/>
  <c r="T61" i="1" s="1"/>
  <c r="N61" i="1"/>
  <c r="F62" i="1" s="1"/>
  <c r="G66" i="4" l="1"/>
  <c r="O66" i="4" s="1"/>
  <c r="K66" i="4"/>
  <c r="L66" i="4" s="1"/>
  <c r="F66" i="2"/>
  <c r="G66" i="2"/>
  <c r="O66" i="2" s="1"/>
  <c r="G62" i="1"/>
  <c r="O62" i="1" s="1"/>
  <c r="K62" i="1"/>
  <c r="L62" i="1" s="1"/>
  <c r="R63" i="1" s="1"/>
  <c r="Q66" i="4" l="1"/>
  <c r="S66" i="4"/>
  <c r="T66" i="4" s="1"/>
  <c r="R67" i="4"/>
  <c r="M66" i="4"/>
  <c r="K66" i="2"/>
  <c r="L66" i="2" s="1"/>
  <c r="Q66" i="2"/>
  <c r="Q62" i="1"/>
  <c r="M62" i="1"/>
  <c r="P62" i="1" s="1"/>
  <c r="H63" i="1" s="1"/>
  <c r="P66" i="4" l="1"/>
  <c r="H67" i="4" s="1"/>
  <c r="N66" i="4"/>
  <c r="R67" i="2"/>
  <c r="M66" i="2"/>
  <c r="S66" i="2" s="1"/>
  <c r="T66" i="2" s="1"/>
  <c r="S62" i="1"/>
  <c r="T62" i="1" s="1"/>
  <c r="N62" i="1"/>
  <c r="F63" i="1" s="1"/>
  <c r="F67" i="4" l="1"/>
  <c r="G67" i="4"/>
  <c r="O67" i="4" s="1"/>
  <c r="P66" i="2"/>
  <c r="H67" i="2" s="1"/>
  <c r="N66" i="2"/>
  <c r="G63" i="1"/>
  <c r="O63" i="1" s="1"/>
  <c r="K63" i="1"/>
  <c r="L63" i="1" s="1"/>
  <c r="R64" i="1" s="1"/>
  <c r="K67" i="4" l="1"/>
  <c r="L67" i="4" s="1"/>
  <c r="Q67" i="4"/>
  <c r="F67" i="2"/>
  <c r="G67" i="2"/>
  <c r="O67" i="2" s="1"/>
  <c r="Q63" i="1"/>
  <c r="M63" i="1"/>
  <c r="M67" i="4" l="1"/>
  <c r="P67" i="4" s="1"/>
  <c r="H68" i="4" s="1"/>
  <c r="S67" i="4"/>
  <c r="T67" i="4" s="1"/>
  <c r="R68" i="4"/>
  <c r="Q67" i="2"/>
  <c r="K67" i="2"/>
  <c r="L67" i="2" s="1"/>
  <c r="S63" i="1"/>
  <c r="T63" i="1" s="1"/>
  <c r="P63" i="1"/>
  <c r="H64" i="1" s="1"/>
  <c r="N63" i="1"/>
  <c r="N67" i="4" l="1"/>
  <c r="F68" i="4" s="1"/>
  <c r="R68" i="2"/>
  <c r="M67" i="2"/>
  <c r="S67" i="2" s="1"/>
  <c r="T67" i="2" s="1"/>
  <c r="F64" i="1"/>
  <c r="G64" i="1"/>
  <c r="O64" i="1" s="1"/>
  <c r="G68" i="4" l="1"/>
  <c r="O68" i="4" s="1"/>
  <c r="K68" i="4"/>
  <c r="L68" i="4" s="1"/>
  <c r="Q68" i="4"/>
  <c r="P67" i="2"/>
  <c r="H68" i="2" s="1"/>
  <c r="N67" i="2"/>
  <c r="K64" i="1"/>
  <c r="L64" i="1" s="1"/>
  <c r="R65" i="1" s="1"/>
  <c r="Q64" i="1"/>
  <c r="S68" i="4" l="1"/>
  <c r="T68" i="4" s="1"/>
  <c r="R69" i="4"/>
  <c r="M68" i="4"/>
  <c r="F68" i="2"/>
  <c r="G68" i="2"/>
  <c r="O68" i="2" s="1"/>
  <c r="M64" i="1"/>
  <c r="S64" i="1" s="1"/>
  <c r="T64" i="1" s="1"/>
  <c r="P68" i="4" l="1"/>
  <c r="H69" i="4" s="1"/>
  <c r="N68" i="4"/>
  <c r="Q68" i="2"/>
  <c r="K68" i="2"/>
  <c r="L68" i="2" s="1"/>
  <c r="N64" i="1"/>
  <c r="P64" i="1"/>
  <c r="H65" i="1" s="1"/>
  <c r="F69" i="4" l="1"/>
  <c r="G69" i="4"/>
  <c r="O69" i="4" s="1"/>
  <c r="R69" i="2"/>
  <c r="M68" i="2"/>
  <c r="S68" i="2" s="1"/>
  <c r="T68" i="2" s="1"/>
  <c r="G65" i="1"/>
  <c r="O65" i="1" s="1"/>
  <c r="F65" i="1"/>
  <c r="K65" i="1" s="1"/>
  <c r="L65" i="1" s="1"/>
  <c r="M65" i="1" s="1"/>
  <c r="Q69" i="4" l="1"/>
  <c r="K69" i="4"/>
  <c r="L69" i="4" s="1"/>
  <c r="P68" i="2"/>
  <c r="H69" i="2" s="1"/>
  <c r="N68" i="2"/>
  <c r="Q65" i="1"/>
  <c r="P65" i="1"/>
  <c r="H66" i="1" s="1"/>
  <c r="N65" i="1"/>
  <c r="S65" i="1"/>
  <c r="T65" i="1" s="1"/>
  <c r="R66" i="1"/>
  <c r="M69" i="4" l="1"/>
  <c r="P69" i="4" s="1"/>
  <c r="H70" i="4" s="1"/>
  <c r="S69" i="4"/>
  <c r="T69" i="4" s="1"/>
  <c r="R70" i="4"/>
  <c r="F69" i="2"/>
  <c r="G69" i="2"/>
  <c r="O69" i="2" s="1"/>
  <c r="F66" i="1"/>
  <c r="G66" i="1"/>
  <c r="O66" i="1" s="1"/>
  <c r="N69" i="4" l="1"/>
  <c r="F70" i="4" s="1"/>
  <c r="K69" i="2"/>
  <c r="L69" i="2" s="1"/>
  <c r="M69" i="2" s="1"/>
  <c r="P69" i="2" s="1"/>
  <c r="H70" i="2" s="1"/>
  <c r="Q69" i="2"/>
  <c r="K66" i="1"/>
  <c r="L66" i="1" s="1"/>
  <c r="R67" i="1" s="1"/>
  <c r="Q66" i="1"/>
  <c r="G70" i="4" l="1"/>
  <c r="O70" i="4" s="1"/>
  <c r="K70" i="4"/>
  <c r="L70" i="4" s="1"/>
  <c r="S69" i="2"/>
  <c r="T69" i="2" s="1"/>
  <c r="R70" i="2"/>
  <c r="N69" i="2"/>
  <c r="M66" i="1"/>
  <c r="Q70" i="4" l="1"/>
  <c r="S70" i="4"/>
  <c r="T70" i="4" s="1"/>
  <c r="R71" i="4"/>
  <c r="M70" i="4"/>
  <c r="F70" i="2"/>
  <c r="G70" i="2"/>
  <c r="O70" i="2" s="1"/>
  <c r="S66" i="1"/>
  <c r="T66" i="1" s="1"/>
  <c r="P66" i="1"/>
  <c r="H67" i="1" s="1"/>
  <c r="N66" i="1"/>
  <c r="P70" i="4" l="1"/>
  <c r="H71" i="4" s="1"/>
  <c r="N70" i="4"/>
  <c r="K70" i="2"/>
  <c r="L70" i="2" s="1"/>
  <c r="M70" i="2" s="1"/>
  <c r="Q70" i="2"/>
  <c r="F67" i="1"/>
  <c r="G67" i="1"/>
  <c r="O67" i="1" s="1"/>
  <c r="F71" i="4" l="1"/>
  <c r="G71" i="4"/>
  <c r="O71" i="4" s="1"/>
  <c r="P70" i="2"/>
  <c r="H71" i="2" s="1"/>
  <c r="N70" i="2"/>
  <c r="S70" i="2"/>
  <c r="T70" i="2" s="1"/>
  <c r="R71" i="2"/>
  <c r="K67" i="1"/>
  <c r="L67" i="1" s="1"/>
  <c r="Q67" i="1"/>
  <c r="K71" i="4" l="1"/>
  <c r="L71" i="4" s="1"/>
  <c r="Q71" i="4"/>
  <c r="F71" i="2"/>
  <c r="G71" i="2"/>
  <c r="O71" i="2" s="1"/>
  <c r="R68" i="1"/>
  <c r="M67" i="1"/>
  <c r="S67" i="1" s="1"/>
  <c r="T67" i="1" s="1"/>
  <c r="M71" i="4" l="1"/>
  <c r="P71" i="4" s="1"/>
  <c r="H72" i="4" s="1"/>
  <c r="S71" i="4"/>
  <c r="T71" i="4" s="1"/>
  <c r="R72" i="4"/>
  <c r="Q71" i="2"/>
  <c r="K71" i="2"/>
  <c r="L71" i="2" s="1"/>
  <c r="P67" i="1"/>
  <c r="H68" i="1" s="1"/>
  <c r="N67" i="1"/>
  <c r="N71" i="4" l="1"/>
  <c r="F72" i="4" s="1"/>
  <c r="R72" i="2"/>
  <c r="M71" i="2"/>
  <c r="S71" i="2" s="1"/>
  <c r="T71" i="2" s="1"/>
  <c r="F68" i="1"/>
  <c r="G68" i="1"/>
  <c r="O68" i="1" s="1"/>
  <c r="G72" i="4" l="1"/>
  <c r="O72" i="4" s="1"/>
  <c r="K72" i="4"/>
  <c r="L72" i="4" s="1"/>
  <c r="P71" i="2"/>
  <c r="H72" i="2" s="1"/>
  <c r="N71" i="2"/>
  <c r="K68" i="1"/>
  <c r="L68" i="1" s="1"/>
  <c r="R69" i="1" s="1"/>
  <c r="Q68" i="1"/>
  <c r="M72" i="4" l="1"/>
  <c r="P72" i="4" s="1"/>
  <c r="H73" i="4" s="1"/>
  <c r="Q72" i="4"/>
  <c r="S72" i="4"/>
  <c r="T72" i="4" s="1"/>
  <c r="R73" i="4"/>
  <c r="F72" i="2"/>
  <c r="G72" i="2"/>
  <c r="O72" i="2" s="1"/>
  <c r="M68" i="1"/>
  <c r="N72" i="4" l="1"/>
  <c r="G73" i="4" s="1"/>
  <c r="O73" i="4" s="1"/>
  <c r="Q72" i="2"/>
  <c r="K72" i="2"/>
  <c r="L72" i="2" s="1"/>
  <c r="S68" i="1"/>
  <c r="T68" i="1" s="1"/>
  <c r="P68" i="1"/>
  <c r="H69" i="1" s="1"/>
  <c r="N68" i="1"/>
  <c r="F73" i="4" l="1"/>
  <c r="Q73" i="4" s="1"/>
  <c r="R73" i="2"/>
  <c r="M72" i="2"/>
  <c r="S72" i="2" s="1"/>
  <c r="T72" i="2" s="1"/>
  <c r="F69" i="1"/>
  <c r="G69" i="1"/>
  <c r="O69" i="1" s="1"/>
  <c r="K73" i="4" l="1"/>
  <c r="L73" i="4" s="1"/>
  <c r="M73" i="4" s="1"/>
  <c r="P73" i="4" s="1"/>
  <c r="H74" i="4" s="1"/>
  <c r="P72" i="2"/>
  <c r="H73" i="2" s="1"/>
  <c r="N72" i="2"/>
  <c r="K69" i="1"/>
  <c r="L69" i="1" s="1"/>
  <c r="Q69" i="1"/>
  <c r="R74" i="4" l="1"/>
  <c r="S73" i="4"/>
  <c r="T73" i="4" s="1"/>
  <c r="N73" i="4"/>
  <c r="G74" i="4" s="1"/>
  <c r="O74" i="4" s="1"/>
  <c r="F73" i="2"/>
  <c r="G73" i="2"/>
  <c r="O73" i="2" s="1"/>
  <c r="R70" i="1"/>
  <c r="M69" i="1"/>
  <c r="S69" i="1" s="1"/>
  <c r="T69" i="1" s="1"/>
  <c r="F74" i="4" l="1"/>
  <c r="Q74" i="4" s="1"/>
  <c r="K73" i="2"/>
  <c r="L73" i="2" s="1"/>
  <c r="M73" i="2" s="1"/>
  <c r="P73" i="2" s="1"/>
  <c r="H74" i="2" s="1"/>
  <c r="Q73" i="2"/>
  <c r="P69" i="1"/>
  <c r="H70" i="1" s="1"/>
  <c r="N69" i="1"/>
  <c r="K74" i="4" l="1"/>
  <c r="L74" i="4" s="1"/>
  <c r="M74" i="4" s="1"/>
  <c r="P74" i="4" s="1"/>
  <c r="H75" i="4" s="1"/>
  <c r="S73" i="2"/>
  <c r="T73" i="2" s="1"/>
  <c r="R74" i="2"/>
  <c r="N73" i="2"/>
  <c r="F70" i="1"/>
  <c r="G70" i="1"/>
  <c r="O70" i="1" s="1"/>
  <c r="R75" i="4" l="1"/>
  <c r="S74" i="4"/>
  <c r="T74" i="4" s="1"/>
  <c r="N74" i="4"/>
  <c r="F75" i="4" s="1"/>
  <c r="F74" i="2"/>
  <c r="G74" i="2"/>
  <c r="O74" i="2" s="1"/>
  <c r="K70" i="1"/>
  <c r="L70" i="1" s="1"/>
  <c r="R71" i="1" s="1"/>
  <c r="Q70" i="1"/>
  <c r="G75" i="4" l="1"/>
  <c r="O75" i="4" s="1"/>
  <c r="K75" i="4"/>
  <c r="L75" i="4" s="1"/>
  <c r="K74" i="2"/>
  <c r="L74" i="2" s="1"/>
  <c r="M74" i="2" s="1"/>
  <c r="Q74" i="2"/>
  <c r="M70" i="1"/>
  <c r="Q75" i="4" l="1"/>
  <c r="M75" i="4"/>
  <c r="N75" i="4" s="1"/>
  <c r="S75" i="4"/>
  <c r="T75" i="4" s="1"/>
  <c r="R76" i="4"/>
  <c r="P74" i="2"/>
  <c r="H75" i="2" s="1"/>
  <c r="N74" i="2"/>
  <c r="S74" i="2"/>
  <c r="T74" i="2" s="1"/>
  <c r="R75" i="2"/>
  <c r="S70" i="1"/>
  <c r="T70" i="1" s="1"/>
  <c r="P70" i="1"/>
  <c r="H71" i="1" s="1"/>
  <c r="N70" i="1"/>
  <c r="P75" i="4" l="1"/>
  <c r="H76" i="4" s="1"/>
  <c r="F75" i="2"/>
  <c r="G75" i="2"/>
  <c r="O75" i="2" s="1"/>
  <c r="F71" i="1"/>
  <c r="G71" i="1"/>
  <c r="O71" i="1" s="1"/>
  <c r="G76" i="4" l="1"/>
  <c r="O76" i="4" s="1"/>
  <c r="F76" i="4"/>
  <c r="K76" i="4"/>
  <c r="L76" i="4" s="1"/>
  <c r="Q76" i="4"/>
  <c r="Q75" i="2"/>
  <c r="K75" i="2"/>
  <c r="L75" i="2" s="1"/>
  <c r="K71" i="1"/>
  <c r="L71" i="1" s="1"/>
  <c r="M71" i="1" s="1"/>
  <c r="Q71" i="1"/>
  <c r="M76" i="4" l="1"/>
  <c r="P76" i="4" s="1"/>
  <c r="H77" i="4" s="1"/>
  <c r="S76" i="4"/>
  <c r="T76" i="4" s="1"/>
  <c r="R77" i="4"/>
  <c r="R76" i="2"/>
  <c r="M75" i="2"/>
  <c r="S75" i="2" s="1"/>
  <c r="T75" i="2" s="1"/>
  <c r="P71" i="1"/>
  <c r="H72" i="1" s="1"/>
  <c r="N71" i="1"/>
  <c r="S71" i="1"/>
  <c r="T71" i="1" s="1"/>
  <c r="R72" i="1"/>
  <c r="N76" i="4" l="1"/>
  <c r="F77" i="4" s="1"/>
  <c r="P75" i="2"/>
  <c r="H76" i="2" s="1"/>
  <c r="N75" i="2"/>
  <c r="F72" i="1"/>
  <c r="G72" i="1"/>
  <c r="O72" i="1" s="1"/>
  <c r="G77" i="4" l="1"/>
  <c r="O77" i="4" s="1"/>
  <c r="K77" i="4"/>
  <c r="L77" i="4" s="1"/>
  <c r="F76" i="2"/>
  <c r="G76" i="2"/>
  <c r="O76" i="2" s="1"/>
  <c r="K72" i="1"/>
  <c r="L72" i="1" s="1"/>
  <c r="R73" i="1" s="1"/>
  <c r="Q72" i="1"/>
  <c r="Q77" i="4" l="1"/>
  <c r="S77" i="4"/>
  <c r="T77" i="4" s="1"/>
  <c r="R78" i="4"/>
  <c r="M77" i="4"/>
  <c r="Q76" i="2"/>
  <c r="K76" i="2"/>
  <c r="L76" i="2" s="1"/>
  <c r="M72" i="1"/>
  <c r="P77" i="4" l="1"/>
  <c r="H78" i="4" s="1"/>
  <c r="N77" i="4"/>
  <c r="R77" i="2"/>
  <c r="M76" i="2"/>
  <c r="S76" i="2" s="1"/>
  <c r="T76" i="2" s="1"/>
  <c r="S72" i="1"/>
  <c r="T72" i="1" s="1"/>
  <c r="P72" i="1"/>
  <c r="H73" i="1" s="1"/>
  <c r="N72" i="1"/>
  <c r="F78" i="4" l="1"/>
  <c r="G78" i="4"/>
  <c r="O78" i="4" s="1"/>
  <c r="P76" i="2"/>
  <c r="H77" i="2" s="1"/>
  <c r="N76" i="2"/>
  <c r="F73" i="1"/>
  <c r="G73" i="1"/>
  <c r="O73" i="1" s="1"/>
  <c r="Q78" i="4" l="1"/>
  <c r="K78" i="4"/>
  <c r="L78" i="4" s="1"/>
  <c r="F77" i="2"/>
  <c r="G77" i="2"/>
  <c r="O77" i="2" s="1"/>
  <c r="K73" i="1"/>
  <c r="L73" i="1" s="1"/>
  <c r="M73" i="1" s="1"/>
  <c r="Q73" i="1"/>
  <c r="R79" i="4" l="1"/>
  <c r="M78" i="4"/>
  <c r="S78" i="4" s="1"/>
  <c r="T78" i="4" s="1"/>
  <c r="K77" i="2"/>
  <c r="L77" i="2" s="1"/>
  <c r="M77" i="2" s="1"/>
  <c r="P77" i="2" s="1"/>
  <c r="H78" i="2" s="1"/>
  <c r="Q77" i="2"/>
  <c r="P73" i="1"/>
  <c r="H74" i="1" s="1"/>
  <c r="N73" i="1"/>
  <c r="S73" i="1"/>
  <c r="T73" i="1" s="1"/>
  <c r="R74" i="1"/>
  <c r="P78" i="4" l="1"/>
  <c r="H79" i="4" s="1"/>
  <c r="N78" i="4"/>
  <c r="S77" i="2"/>
  <c r="T77" i="2" s="1"/>
  <c r="R78" i="2"/>
  <c r="N77" i="2"/>
  <c r="F74" i="1"/>
  <c r="G74" i="1"/>
  <c r="O74" i="1" s="1"/>
  <c r="F79" i="4" l="1"/>
  <c r="G79" i="4"/>
  <c r="O79" i="4" s="1"/>
  <c r="F78" i="2"/>
  <c r="G78" i="2"/>
  <c r="O78" i="2" s="1"/>
  <c r="K74" i="1"/>
  <c r="L74" i="1" s="1"/>
  <c r="R75" i="1" s="1"/>
  <c r="Q74" i="1"/>
  <c r="K79" i="4" l="1"/>
  <c r="L79" i="4" s="1"/>
  <c r="Q79" i="4"/>
  <c r="K78" i="2"/>
  <c r="L78" i="2" s="1"/>
  <c r="Q78" i="2"/>
  <c r="M74" i="1"/>
  <c r="M79" i="4" l="1"/>
  <c r="P79" i="4" s="1"/>
  <c r="H80" i="4" s="1"/>
  <c r="S79" i="4"/>
  <c r="T79" i="4" s="1"/>
  <c r="R80" i="4"/>
  <c r="R79" i="2"/>
  <c r="M78" i="2"/>
  <c r="S78" i="2" s="1"/>
  <c r="T78" i="2" s="1"/>
  <c r="S74" i="1"/>
  <c r="T74" i="1" s="1"/>
  <c r="P74" i="1"/>
  <c r="H75" i="1" s="1"/>
  <c r="N74" i="1"/>
  <c r="N79" i="4" l="1"/>
  <c r="F80" i="4" s="1"/>
  <c r="G80" i="4"/>
  <c r="O80" i="4" s="1"/>
  <c r="P78" i="2"/>
  <c r="H79" i="2" s="1"/>
  <c r="N78" i="2"/>
  <c r="F75" i="1"/>
  <c r="G75" i="1"/>
  <c r="O75" i="1" s="1"/>
  <c r="K80" i="4" l="1"/>
  <c r="L80" i="4" s="1"/>
  <c r="Q80" i="4"/>
  <c r="F79" i="2"/>
  <c r="G79" i="2"/>
  <c r="O79" i="2" s="1"/>
  <c r="K75" i="1"/>
  <c r="L75" i="1" s="1"/>
  <c r="R76" i="1" s="1"/>
  <c r="Q75" i="1"/>
  <c r="M80" i="4" l="1"/>
  <c r="P80" i="4" s="1"/>
  <c r="H81" i="4" s="1"/>
  <c r="S80" i="4"/>
  <c r="T80" i="4" s="1"/>
  <c r="R81" i="4"/>
  <c r="Q79" i="2"/>
  <c r="K79" i="2"/>
  <c r="L79" i="2" s="1"/>
  <c r="M75" i="1"/>
  <c r="N80" i="4" l="1"/>
  <c r="F81" i="4" s="1"/>
  <c r="G81" i="4"/>
  <c r="O81" i="4" s="1"/>
  <c r="R80" i="2"/>
  <c r="M79" i="2"/>
  <c r="S79" i="2" s="1"/>
  <c r="T79" i="2" s="1"/>
  <c r="S75" i="1"/>
  <c r="T75" i="1" s="1"/>
  <c r="P75" i="1"/>
  <c r="H76" i="1" s="1"/>
  <c r="N75" i="1"/>
  <c r="Q81" i="4" l="1"/>
  <c r="K81" i="4"/>
  <c r="L81" i="4" s="1"/>
  <c r="P79" i="2"/>
  <c r="H80" i="2" s="1"/>
  <c r="N79" i="2"/>
  <c r="F76" i="1"/>
  <c r="G76" i="1"/>
  <c r="O76" i="1" s="1"/>
  <c r="M81" i="4" l="1"/>
  <c r="P81" i="4" s="1"/>
  <c r="H82" i="4" s="1"/>
  <c r="S81" i="4"/>
  <c r="T81" i="4" s="1"/>
  <c r="R82" i="4"/>
  <c r="F80" i="2"/>
  <c r="G80" i="2"/>
  <c r="O80" i="2" s="1"/>
  <c r="K76" i="1"/>
  <c r="L76" i="1" s="1"/>
  <c r="R77" i="1" s="1"/>
  <c r="Q76" i="1"/>
  <c r="N81" i="4" l="1"/>
  <c r="F82" i="4" s="1"/>
  <c r="Q80" i="2"/>
  <c r="K80" i="2"/>
  <c r="L80" i="2" s="1"/>
  <c r="M76" i="1"/>
  <c r="G82" i="4" l="1"/>
  <c r="O82" i="4" s="1"/>
  <c r="K82" i="4"/>
  <c r="L82" i="4" s="1"/>
  <c r="R81" i="2"/>
  <c r="M80" i="2"/>
  <c r="S76" i="1"/>
  <c r="T76" i="1" s="1"/>
  <c r="P76" i="1"/>
  <c r="H77" i="1" s="1"/>
  <c r="N76" i="1"/>
  <c r="M82" i="4" l="1"/>
  <c r="P82" i="4" s="1"/>
  <c r="H83" i="4" s="1"/>
  <c r="Q82" i="4"/>
  <c r="S82" i="4"/>
  <c r="T82" i="4" s="1"/>
  <c r="R83" i="4"/>
  <c r="P80" i="2"/>
  <c r="H81" i="2" s="1"/>
  <c r="N80" i="2"/>
  <c r="S80" i="2"/>
  <c r="T80" i="2" s="1"/>
  <c r="F77" i="1"/>
  <c r="G77" i="1"/>
  <c r="O77" i="1" s="1"/>
  <c r="N82" i="4" l="1"/>
  <c r="F83" i="4" s="1"/>
  <c r="F81" i="2"/>
  <c r="G81" i="2"/>
  <c r="O81" i="2" s="1"/>
  <c r="K77" i="1"/>
  <c r="L77" i="1" s="1"/>
  <c r="M77" i="1" s="1"/>
  <c r="Q77" i="1"/>
  <c r="G83" i="4" l="1"/>
  <c r="O83" i="4" s="1"/>
  <c r="K83" i="4"/>
  <c r="L83" i="4" s="1"/>
  <c r="K81" i="2"/>
  <c r="L81" i="2" s="1"/>
  <c r="Q81" i="2"/>
  <c r="P77" i="1"/>
  <c r="H78" i="1" s="1"/>
  <c r="N77" i="1"/>
  <c r="S77" i="1"/>
  <c r="T77" i="1" s="1"/>
  <c r="R78" i="1"/>
  <c r="Q83" i="4" l="1"/>
  <c r="M83" i="4"/>
  <c r="P83" i="4" s="1"/>
  <c r="H84" i="4" s="1"/>
  <c r="S83" i="4"/>
  <c r="T83" i="4" s="1"/>
  <c r="R84" i="4"/>
  <c r="R82" i="2"/>
  <c r="M81" i="2"/>
  <c r="S81" i="2" s="1"/>
  <c r="T81" i="2" s="1"/>
  <c r="F78" i="1"/>
  <c r="G78" i="1"/>
  <c r="O78" i="1" s="1"/>
  <c r="N83" i="4" l="1"/>
  <c r="F84" i="4" s="1"/>
  <c r="P81" i="2"/>
  <c r="H82" i="2" s="1"/>
  <c r="N81" i="2"/>
  <c r="K78" i="1"/>
  <c r="L78" i="1" s="1"/>
  <c r="M78" i="1" s="1"/>
  <c r="Q78" i="1"/>
  <c r="G84" i="4" l="1"/>
  <c r="O84" i="4" s="1"/>
  <c r="K84" i="4"/>
  <c r="L84" i="4" s="1"/>
  <c r="F82" i="2"/>
  <c r="G82" i="2"/>
  <c r="O82" i="2" s="1"/>
  <c r="P78" i="1"/>
  <c r="H79" i="1" s="1"/>
  <c r="N78" i="1"/>
  <c r="S78" i="1"/>
  <c r="T78" i="1" s="1"/>
  <c r="R79" i="1"/>
  <c r="Q84" i="4" l="1"/>
  <c r="M84" i="4"/>
  <c r="P84" i="4" s="1"/>
  <c r="H85" i="4" s="1"/>
  <c r="S84" i="4"/>
  <c r="T84" i="4" s="1"/>
  <c r="R85" i="4"/>
  <c r="K82" i="2"/>
  <c r="L82" i="2" s="1"/>
  <c r="M82" i="2" s="1"/>
  <c r="P82" i="2" s="1"/>
  <c r="H83" i="2" s="1"/>
  <c r="Q82" i="2"/>
  <c r="F79" i="1"/>
  <c r="G79" i="1"/>
  <c r="O79" i="1" s="1"/>
  <c r="N84" i="4" l="1"/>
  <c r="F85" i="4" s="1"/>
  <c r="S82" i="2"/>
  <c r="T82" i="2" s="1"/>
  <c r="R83" i="2"/>
  <c r="N82" i="2"/>
  <c r="K79" i="1"/>
  <c r="L79" i="1" s="1"/>
  <c r="R80" i="1" s="1"/>
  <c r="Q79" i="1"/>
  <c r="G85" i="4" l="1"/>
  <c r="O85" i="4" s="1"/>
  <c r="K85" i="4"/>
  <c r="L85" i="4" s="1"/>
  <c r="F83" i="2"/>
  <c r="G83" i="2"/>
  <c r="O83" i="2" s="1"/>
  <c r="M79" i="1"/>
  <c r="Q85" i="4" l="1"/>
  <c r="M85" i="4"/>
  <c r="P85" i="4" s="1"/>
  <c r="H86" i="4" s="1"/>
  <c r="S85" i="4"/>
  <c r="T85" i="4" s="1"/>
  <c r="R86" i="4"/>
  <c r="Q83" i="2"/>
  <c r="K83" i="2"/>
  <c r="L83" i="2" s="1"/>
  <c r="S79" i="1"/>
  <c r="T79" i="1" s="1"/>
  <c r="P79" i="1"/>
  <c r="H80" i="1" s="1"/>
  <c r="N79" i="1"/>
  <c r="N85" i="4" l="1"/>
  <c r="F86" i="4" s="1"/>
  <c r="R84" i="2"/>
  <c r="M83" i="2"/>
  <c r="S83" i="2" s="1"/>
  <c r="T83" i="2" s="1"/>
  <c r="F80" i="1"/>
  <c r="G80" i="1"/>
  <c r="O80" i="1" s="1"/>
  <c r="G86" i="4" l="1"/>
  <c r="O86" i="4" s="1"/>
  <c r="K86" i="4"/>
  <c r="L86" i="4" s="1"/>
  <c r="P83" i="2"/>
  <c r="H84" i="2" s="1"/>
  <c r="N83" i="2"/>
  <c r="K80" i="1"/>
  <c r="L80" i="1" s="1"/>
  <c r="M80" i="1" s="1"/>
  <c r="Q80" i="1"/>
  <c r="Q86" i="4" l="1"/>
  <c r="S86" i="4"/>
  <c r="T86" i="4" s="1"/>
  <c r="R87" i="4"/>
  <c r="M86" i="4"/>
  <c r="F84" i="2"/>
  <c r="G84" i="2"/>
  <c r="O84" i="2" s="1"/>
  <c r="P80" i="1"/>
  <c r="H81" i="1" s="1"/>
  <c r="N80" i="1"/>
  <c r="S80" i="1"/>
  <c r="T80" i="1" s="1"/>
  <c r="R81" i="1"/>
  <c r="P86" i="4" l="1"/>
  <c r="H87" i="4" s="1"/>
  <c r="N86" i="4"/>
  <c r="Q84" i="2"/>
  <c r="K84" i="2"/>
  <c r="L84" i="2" s="1"/>
  <c r="F81" i="1"/>
  <c r="G81" i="1"/>
  <c r="O81" i="1" s="1"/>
  <c r="F87" i="4" l="1"/>
  <c r="G87" i="4"/>
  <c r="O87" i="4" s="1"/>
  <c r="R85" i="2"/>
  <c r="M84" i="2"/>
  <c r="S84" i="2" s="1"/>
  <c r="T84" i="2" s="1"/>
  <c r="K81" i="1"/>
  <c r="L81" i="1" s="1"/>
  <c r="R82" i="1" s="1"/>
  <c r="Q81" i="1"/>
  <c r="K87" i="4" l="1"/>
  <c r="L87" i="4" s="1"/>
  <c r="Q87" i="4"/>
  <c r="P84" i="2"/>
  <c r="H85" i="2" s="1"/>
  <c r="N84" i="2"/>
  <c r="M81" i="1"/>
  <c r="M87" i="4" l="1"/>
  <c r="P87" i="4" s="1"/>
  <c r="H88" i="4" s="1"/>
  <c r="S87" i="4"/>
  <c r="T87" i="4" s="1"/>
  <c r="R88" i="4"/>
  <c r="F85" i="2"/>
  <c r="G85" i="2"/>
  <c r="O85" i="2" s="1"/>
  <c r="S81" i="1"/>
  <c r="T81" i="1" s="1"/>
  <c r="P81" i="1"/>
  <c r="H82" i="1" s="1"/>
  <c r="N81" i="1"/>
  <c r="N87" i="4" l="1"/>
  <c r="F88" i="4" s="1"/>
  <c r="K85" i="2"/>
  <c r="L85" i="2" s="1"/>
  <c r="M85" i="2" s="1"/>
  <c r="Q85" i="2"/>
  <c r="F82" i="1"/>
  <c r="G82" i="1"/>
  <c r="O82" i="1" s="1"/>
  <c r="G88" i="4" l="1"/>
  <c r="O88" i="4" s="1"/>
  <c r="K88" i="4"/>
  <c r="L88" i="4" s="1"/>
  <c r="Q88" i="4"/>
  <c r="P85" i="2"/>
  <c r="H86" i="2" s="1"/>
  <c r="N85" i="2"/>
  <c r="S85" i="2"/>
  <c r="T85" i="2" s="1"/>
  <c r="R86" i="2"/>
  <c r="K82" i="1"/>
  <c r="L82" i="1" s="1"/>
  <c r="M82" i="1" s="1"/>
  <c r="Q82" i="1"/>
  <c r="S88" i="4" l="1"/>
  <c r="T88" i="4" s="1"/>
  <c r="R89" i="4"/>
  <c r="M88" i="4"/>
  <c r="F86" i="2"/>
  <c r="K86" i="2" s="1"/>
  <c r="L86" i="2" s="1"/>
  <c r="G86" i="2"/>
  <c r="O86" i="2" s="1"/>
  <c r="P82" i="1"/>
  <c r="H83" i="1" s="1"/>
  <c r="N82" i="1"/>
  <c r="S82" i="1"/>
  <c r="T82" i="1" s="1"/>
  <c r="R83" i="1"/>
  <c r="P88" i="4" l="1"/>
  <c r="H89" i="4" s="1"/>
  <c r="N88" i="4"/>
  <c r="R87" i="2"/>
  <c r="Q86" i="2"/>
  <c r="M86" i="2"/>
  <c r="N86" i="2" s="1"/>
  <c r="F83" i="1"/>
  <c r="G83" i="1"/>
  <c r="O83" i="1" s="1"/>
  <c r="F89" i="4" l="1"/>
  <c r="G89" i="4"/>
  <c r="O89" i="4" s="1"/>
  <c r="S86" i="2"/>
  <c r="T86" i="2" s="1"/>
  <c r="P86" i="2"/>
  <c r="H87" i="2" s="1"/>
  <c r="K83" i="1"/>
  <c r="L83" i="1" s="1"/>
  <c r="R84" i="1" s="1"/>
  <c r="Q83" i="1"/>
  <c r="Q89" i="4" l="1"/>
  <c r="K89" i="4"/>
  <c r="L89" i="4" s="1"/>
  <c r="G87" i="2"/>
  <c r="O87" i="2" s="1"/>
  <c r="F87" i="2"/>
  <c r="K87" i="2" s="1"/>
  <c r="L87" i="2" s="1"/>
  <c r="M83" i="1"/>
  <c r="S89" i="4" l="1"/>
  <c r="T89" i="4" s="1"/>
  <c r="R90" i="4"/>
  <c r="M89" i="4"/>
  <c r="Q87" i="2"/>
  <c r="R88" i="2"/>
  <c r="M87" i="2"/>
  <c r="S87" i="2" s="1"/>
  <c r="T87" i="2" s="1"/>
  <c r="S83" i="1"/>
  <c r="T83" i="1" s="1"/>
  <c r="P83" i="1"/>
  <c r="H84" i="1" s="1"/>
  <c r="N83" i="1"/>
  <c r="P89" i="4" l="1"/>
  <c r="H90" i="4" s="1"/>
  <c r="N89" i="4"/>
  <c r="P87" i="2"/>
  <c r="H88" i="2" s="1"/>
  <c r="N87" i="2"/>
  <c r="F84" i="1"/>
  <c r="G84" i="1"/>
  <c r="O84" i="1" s="1"/>
  <c r="F90" i="4" l="1"/>
  <c r="G90" i="4"/>
  <c r="O90" i="4" s="1"/>
  <c r="F88" i="2"/>
  <c r="G88" i="2"/>
  <c r="O88" i="2" s="1"/>
  <c r="K84" i="1"/>
  <c r="L84" i="1" s="1"/>
  <c r="R85" i="1" s="1"/>
  <c r="Q84" i="1"/>
  <c r="Q90" i="4" l="1"/>
  <c r="K90" i="4"/>
  <c r="L90" i="4" s="1"/>
  <c r="Q88" i="2"/>
  <c r="K88" i="2"/>
  <c r="L88" i="2" s="1"/>
  <c r="M84" i="1"/>
  <c r="M90" i="4" l="1"/>
  <c r="P90" i="4" s="1"/>
  <c r="H91" i="4" s="1"/>
  <c r="S90" i="4"/>
  <c r="T90" i="4" s="1"/>
  <c r="R91" i="4"/>
  <c r="R89" i="2"/>
  <c r="M88" i="2"/>
  <c r="S88" i="2" s="1"/>
  <c r="T88" i="2" s="1"/>
  <c r="S84" i="1"/>
  <c r="T84" i="1" s="1"/>
  <c r="P84" i="1"/>
  <c r="H85" i="1" s="1"/>
  <c r="N84" i="1"/>
  <c r="N90" i="4" l="1"/>
  <c r="F91" i="4" s="1"/>
  <c r="G91" i="4"/>
  <c r="O91" i="4" s="1"/>
  <c r="P88" i="2"/>
  <c r="H89" i="2" s="1"/>
  <c r="N88" i="2"/>
  <c r="F85" i="1"/>
  <c r="G85" i="1"/>
  <c r="O85" i="1" s="1"/>
  <c r="K91" i="4" l="1"/>
  <c r="L91" i="4" s="1"/>
  <c r="Q91" i="4"/>
  <c r="F89" i="2"/>
  <c r="G89" i="2"/>
  <c r="O89" i="2" s="1"/>
  <c r="K85" i="1"/>
  <c r="L85" i="1" s="1"/>
  <c r="M85" i="1" s="1"/>
  <c r="Q85" i="1"/>
  <c r="M91" i="4" l="1"/>
  <c r="P91" i="4" s="1"/>
  <c r="H92" i="4" s="1"/>
  <c r="S91" i="4"/>
  <c r="T91" i="4" s="1"/>
  <c r="R92" i="4"/>
  <c r="K89" i="2"/>
  <c r="L89" i="2" s="1"/>
  <c r="M89" i="2" s="1"/>
  <c r="P89" i="2" s="1"/>
  <c r="H90" i="2" s="1"/>
  <c r="Q89" i="2"/>
  <c r="P85" i="1"/>
  <c r="H86" i="1" s="1"/>
  <c r="N85" i="1"/>
  <c r="S85" i="1"/>
  <c r="T85" i="1" s="1"/>
  <c r="R86" i="1"/>
  <c r="N91" i="4" l="1"/>
  <c r="G92" i="4" s="1"/>
  <c r="O92" i="4" s="1"/>
  <c r="S89" i="2"/>
  <c r="T89" i="2" s="1"/>
  <c r="R90" i="2"/>
  <c r="N89" i="2"/>
  <c r="F86" i="1"/>
  <c r="G86" i="1"/>
  <c r="O86" i="1" s="1"/>
  <c r="F92" i="4" l="1"/>
  <c r="K92" i="4" s="1"/>
  <c r="L92" i="4" s="1"/>
  <c r="F90" i="2"/>
  <c r="G90" i="2"/>
  <c r="O90" i="2" s="1"/>
  <c r="K86" i="1"/>
  <c r="L86" i="1" s="1"/>
  <c r="R87" i="1" s="1"/>
  <c r="Q86" i="1"/>
  <c r="Q92" i="4" l="1"/>
  <c r="M92" i="4"/>
  <c r="P92" i="4" s="1"/>
  <c r="H93" i="4" s="1"/>
  <c r="R93" i="4"/>
  <c r="K90" i="2"/>
  <c r="L90" i="2" s="1"/>
  <c r="M90" i="2" s="1"/>
  <c r="Q90" i="2"/>
  <c r="M86" i="1"/>
  <c r="S92" i="4" l="1"/>
  <c r="T92" i="4" s="1"/>
  <c r="N92" i="4"/>
  <c r="G93" i="4" s="1"/>
  <c r="O93" i="4" s="1"/>
  <c r="F93" i="4"/>
  <c r="P90" i="2"/>
  <c r="H91" i="2" s="1"/>
  <c r="N90" i="2"/>
  <c r="S90" i="2"/>
  <c r="T90" i="2" s="1"/>
  <c r="R91" i="2"/>
  <c r="S86" i="1"/>
  <c r="T86" i="1" s="1"/>
  <c r="P86" i="1"/>
  <c r="H87" i="1" s="1"/>
  <c r="N86" i="1"/>
  <c r="Q93" i="4" l="1"/>
  <c r="K93" i="4"/>
  <c r="L93" i="4" s="1"/>
  <c r="F91" i="2"/>
  <c r="K91" i="2" s="1"/>
  <c r="L91" i="2" s="1"/>
  <c r="M91" i="2" s="1"/>
  <c r="N91" i="2" s="1"/>
  <c r="G91" i="2"/>
  <c r="O91" i="2" s="1"/>
  <c r="F87" i="1"/>
  <c r="G87" i="1"/>
  <c r="O87" i="1" s="1"/>
  <c r="M93" i="4" l="1"/>
  <c r="P93" i="4" s="1"/>
  <c r="H94" i="4" s="1"/>
  <c r="S93" i="4"/>
  <c r="T93" i="4" s="1"/>
  <c r="R94" i="4"/>
  <c r="S91" i="2"/>
  <c r="T91" i="2" s="1"/>
  <c r="P91" i="2"/>
  <c r="H92" i="2" s="1"/>
  <c r="R92" i="2"/>
  <c r="Q91" i="2"/>
  <c r="K87" i="1"/>
  <c r="L87" i="1" s="1"/>
  <c r="R88" i="1" s="1"/>
  <c r="Q87" i="1"/>
  <c r="N93" i="4" l="1"/>
  <c r="F94" i="4" s="1"/>
  <c r="G94" i="4"/>
  <c r="O94" i="4" s="1"/>
  <c r="G92" i="2"/>
  <c r="O92" i="2" s="1"/>
  <c r="F92" i="2"/>
  <c r="K92" i="2" s="1"/>
  <c r="L92" i="2" s="1"/>
  <c r="M92" i="2" s="1"/>
  <c r="P92" i="2" s="1"/>
  <c r="H93" i="2" s="1"/>
  <c r="M87" i="1"/>
  <c r="K94" i="4" l="1"/>
  <c r="L94" i="4" s="1"/>
  <c r="Q94" i="4"/>
  <c r="S92" i="2"/>
  <c r="T92" i="2" s="1"/>
  <c r="N92" i="2"/>
  <c r="F93" i="2" s="1"/>
  <c r="Q92" i="2"/>
  <c r="R93" i="2"/>
  <c r="S87" i="1"/>
  <c r="T87" i="1" s="1"/>
  <c r="P87" i="1"/>
  <c r="H88" i="1" s="1"/>
  <c r="N87" i="1"/>
  <c r="M94" i="4" l="1"/>
  <c r="P94" i="4" s="1"/>
  <c r="H95" i="4" s="1"/>
  <c r="R95" i="4"/>
  <c r="G93" i="2"/>
  <c r="O93" i="2" s="1"/>
  <c r="K93" i="2"/>
  <c r="L93" i="2" s="1"/>
  <c r="M93" i="2" s="1"/>
  <c r="F88" i="1"/>
  <c r="G88" i="1"/>
  <c r="O88" i="1" s="1"/>
  <c r="S94" i="4" l="1"/>
  <c r="T94" i="4" s="1"/>
  <c r="N94" i="4"/>
  <c r="G95" i="4" s="1"/>
  <c r="O95" i="4" s="1"/>
  <c r="Q93" i="2"/>
  <c r="P93" i="2"/>
  <c r="H94" i="2" s="1"/>
  <c r="N93" i="2"/>
  <c r="S93" i="2"/>
  <c r="T93" i="2" s="1"/>
  <c r="R94" i="2"/>
  <c r="K88" i="1"/>
  <c r="L88" i="1" s="1"/>
  <c r="R89" i="1" s="1"/>
  <c r="Q88" i="1"/>
  <c r="F95" i="4" l="1"/>
  <c r="K95" i="4"/>
  <c r="L95" i="4" s="1"/>
  <c r="Q95" i="4"/>
  <c r="F94" i="2"/>
  <c r="G94" i="2"/>
  <c r="O94" i="2" s="1"/>
  <c r="M88" i="1"/>
  <c r="M95" i="4" l="1"/>
  <c r="P95" i="4" s="1"/>
  <c r="H96" i="4" s="1"/>
  <c r="S95" i="4"/>
  <c r="T95" i="4" s="1"/>
  <c r="R96" i="4"/>
  <c r="Q94" i="2"/>
  <c r="K94" i="2"/>
  <c r="L94" i="2" s="1"/>
  <c r="M94" i="2" s="1"/>
  <c r="S88" i="1"/>
  <c r="T88" i="1" s="1"/>
  <c r="P88" i="1"/>
  <c r="H89" i="1" s="1"/>
  <c r="N88" i="1"/>
  <c r="N95" i="4" l="1"/>
  <c r="F96" i="4" s="1"/>
  <c r="R95" i="2"/>
  <c r="P94" i="2"/>
  <c r="H95" i="2" s="1"/>
  <c r="N94" i="2"/>
  <c r="S94" i="2"/>
  <c r="T94" i="2" s="1"/>
  <c r="F89" i="1"/>
  <c r="G89" i="1"/>
  <c r="O89" i="1" s="1"/>
  <c r="G96" i="4" l="1"/>
  <c r="O96" i="4" s="1"/>
  <c r="K96" i="4"/>
  <c r="L96" i="4" s="1"/>
  <c r="Q96" i="4"/>
  <c r="F95" i="2"/>
  <c r="G95" i="2"/>
  <c r="O95" i="2" s="1"/>
  <c r="K89" i="1"/>
  <c r="L89" i="1" s="1"/>
  <c r="R90" i="1" s="1"/>
  <c r="Q89" i="1"/>
  <c r="M96" i="4" l="1"/>
  <c r="P96" i="4" s="1"/>
  <c r="H97" i="4" s="1"/>
  <c r="S96" i="4"/>
  <c r="T96" i="4" s="1"/>
  <c r="R97" i="4"/>
  <c r="K95" i="2"/>
  <c r="L95" i="2" s="1"/>
  <c r="Q95" i="2"/>
  <c r="M89" i="1"/>
  <c r="N96" i="4" l="1"/>
  <c r="F97" i="4" s="1"/>
  <c r="R96" i="2"/>
  <c r="M95" i="2"/>
  <c r="S95" i="2" s="1"/>
  <c r="T95" i="2" s="1"/>
  <c r="S89" i="1"/>
  <c r="T89" i="1" s="1"/>
  <c r="P89" i="1"/>
  <c r="H90" i="1" s="1"/>
  <c r="N89" i="1"/>
  <c r="G97" i="4" l="1"/>
  <c r="O97" i="4" s="1"/>
  <c r="K97" i="4"/>
  <c r="L97" i="4" s="1"/>
  <c r="P95" i="2"/>
  <c r="H96" i="2" s="1"/>
  <c r="N95" i="2"/>
  <c r="F90" i="1"/>
  <c r="G90" i="1"/>
  <c r="O90" i="1" s="1"/>
  <c r="Q97" i="4" l="1"/>
  <c r="M97" i="4"/>
  <c r="P97" i="4" s="1"/>
  <c r="H98" i="4" s="1"/>
  <c r="S97" i="4"/>
  <c r="T97" i="4" s="1"/>
  <c r="R98" i="4"/>
  <c r="F96" i="2"/>
  <c r="G96" i="2"/>
  <c r="O96" i="2" s="1"/>
  <c r="K90" i="1"/>
  <c r="L90" i="1" s="1"/>
  <c r="R91" i="1" s="1"/>
  <c r="Q90" i="1"/>
  <c r="N97" i="4" l="1"/>
  <c r="F98" i="4" s="1"/>
  <c r="K96" i="2"/>
  <c r="L96" i="2" s="1"/>
  <c r="M96" i="2" s="1"/>
  <c r="Q96" i="2"/>
  <c r="M90" i="1"/>
  <c r="G98" i="4" l="1"/>
  <c r="O98" i="4" s="1"/>
  <c r="K98" i="4"/>
  <c r="L98" i="4" s="1"/>
  <c r="P96" i="2"/>
  <c r="H97" i="2" s="1"/>
  <c r="N96" i="2"/>
  <c r="S96" i="2"/>
  <c r="T96" i="2" s="1"/>
  <c r="R97" i="2"/>
  <c r="S90" i="1"/>
  <c r="T90" i="1" s="1"/>
  <c r="P90" i="1"/>
  <c r="H91" i="1" s="1"/>
  <c r="N90" i="1"/>
  <c r="Q98" i="4" l="1"/>
  <c r="S98" i="4"/>
  <c r="T98" i="4" s="1"/>
  <c r="R99" i="4"/>
  <c r="M98" i="4"/>
  <c r="F97" i="2"/>
  <c r="G97" i="2"/>
  <c r="O97" i="2" s="1"/>
  <c r="F91" i="1"/>
  <c r="G91" i="1"/>
  <c r="O91" i="1" s="1"/>
  <c r="P98" i="4" l="1"/>
  <c r="H99" i="4" s="1"/>
  <c r="N98" i="4"/>
  <c r="Q97" i="2"/>
  <c r="K97" i="2"/>
  <c r="L97" i="2" s="1"/>
  <c r="M97" i="2" s="1"/>
  <c r="K91" i="1"/>
  <c r="L91" i="1" s="1"/>
  <c r="M91" i="1" s="1"/>
  <c r="Q91" i="1"/>
  <c r="F99" i="4" l="1"/>
  <c r="G99" i="4"/>
  <c r="O99" i="4" s="1"/>
  <c r="P97" i="2"/>
  <c r="H98" i="2" s="1"/>
  <c r="N97" i="2"/>
  <c r="S97" i="2"/>
  <c r="T97" i="2" s="1"/>
  <c r="R98" i="2"/>
  <c r="P91" i="1"/>
  <c r="H92" i="1" s="1"/>
  <c r="N91" i="1"/>
  <c r="S91" i="1"/>
  <c r="T91" i="1" s="1"/>
  <c r="R92" i="1"/>
  <c r="K99" i="4" l="1"/>
  <c r="L99" i="4" s="1"/>
  <c r="Q99" i="4"/>
  <c r="F98" i="2"/>
  <c r="G98" i="2"/>
  <c r="O98" i="2" s="1"/>
  <c r="F92" i="1"/>
  <c r="G92" i="1"/>
  <c r="O92" i="1" s="1"/>
  <c r="M99" i="4" l="1"/>
  <c r="P99" i="4" s="1"/>
  <c r="H100" i="4" s="1"/>
  <c r="N99" i="4"/>
  <c r="S99" i="4"/>
  <c r="T99" i="4" s="1"/>
  <c r="R100" i="4"/>
  <c r="Q98" i="2"/>
  <c r="K98" i="2"/>
  <c r="L98" i="2" s="1"/>
  <c r="M98" i="2" s="1"/>
  <c r="K92" i="1"/>
  <c r="L92" i="1" s="1"/>
  <c r="R93" i="1" s="1"/>
  <c r="Q92" i="1"/>
  <c r="F100" i="4" l="1"/>
  <c r="G100" i="4"/>
  <c r="O100" i="4" s="1"/>
  <c r="P98" i="2"/>
  <c r="H99" i="2" s="1"/>
  <c r="N98" i="2"/>
  <c r="S98" i="2"/>
  <c r="T98" i="2" s="1"/>
  <c r="R99" i="2"/>
  <c r="M92" i="1"/>
  <c r="Q100" i="4" l="1"/>
  <c r="K100" i="4"/>
  <c r="L100" i="4" s="1"/>
  <c r="F99" i="2"/>
  <c r="G99" i="2"/>
  <c r="O99" i="2" s="1"/>
  <c r="S92" i="1"/>
  <c r="T92" i="1" s="1"/>
  <c r="P92" i="1"/>
  <c r="H93" i="1" s="1"/>
  <c r="N92" i="1"/>
  <c r="M100" i="4" l="1"/>
  <c r="P100" i="4" s="1"/>
  <c r="H101" i="4" s="1"/>
  <c r="S100" i="4"/>
  <c r="T100" i="4" s="1"/>
  <c r="R101" i="4"/>
  <c r="Q99" i="2"/>
  <c r="K99" i="2"/>
  <c r="L99" i="2" s="1"/>
  <c r="M99" i="2" s="1"/>
  <c r="F93" i="1"/>
  <c r="G93" i="1"/>
  <c r="O93" i="1" s="1"/>
  <c r="N100" i="4" l="1"/>
  <c r="F101" i="4" s="1"/>
  <c r="P99" i="2"/>
  <c r="H100" i="2" s="1"/>
  <c r="N99" i="2"/>
  <c r="S99" i="2"/>
  <c r="T99" i="2" s="1"/>
  <c r="R100" i="2"/>
  <c r="K93" i="1"/>
  <c r="L93" i="1" s="1"/>
  <c r="R94" i="1" s="1"/>
  <c r="Q93" i="1"/>
  <c r="G101" i="4" l="1"/>
  <c r="O101" i="4" s="1"/>
  <c r="Q101" i="4"/>
  <c r="K101" i="4"/>
  <c r="L101" i="4" s="1"/>
  <c r="F100" i="2"/>
  <c r="G100" i="2"/>
  <c r="O100" i="2" s="1"/>
  <c r="M93" i="1"/>
  <c r="S101" i="4" l="1"/>
  <c r="T101" i="4" s="1"/>
  <c r="R102" i="4"/>
  <c r="M101" i="4"/>
  <c r="K100" i="2"/>
  <c r="L100" i="2" s="1"/>
  <c r="Q100" i="2"/>
  <c r="S93" i="1"/>
  <c r="T93" i="1" s="1"/>
  <c r="P93" i="1"/>
  <c r="H94" i="1" s="1"/>
  <c r="N93" i="1"/>
  <c r="P101" i="4" l="1"/>
  <c r="H102" i="4" s="1"/>
  <c r="N101" i="4"/>
  <c r="R101" i="2"/>
  <c r="M100" i="2"/>
  <c r="S100" i="2" s="1"/>
  <c r="T100" i="2" s="1"/>
  <c r="F94" i="1"/>
  <c r="G94" i="1"/>
  <c r="O94" i="1" s="1"/>
  <c r="F102" i="4" l="1"/>
  <c r="G102" i="4"/>
  <c r="O102" i="4" s="1"/>
  <c r="P100" i="2"/>
  <c r="H101" i="2" s="1"/>
  <c r="N100" i="2"/>
  <c r="K94" i="1"/>
  <c r="L94" i="1" s="1"/>
  <c r="M94" i="1" s="1"/>
  <c r="Q94" i="1"/>
  <c r="K102" i="4" l="1"/>
  <c r="L102" i="4" s="1"/>
  <c r="Q102" i="4"/>
  <c r="F101" i="2"/>
  <c r="G101" i="2"/>
  <c r="O101" i="2" s="1"/>
  <c r="P94" i="1"/>
  <c r="H95" i="1" s="1"/>
  <c r="N94" i="1"/>
  <c r="S94" i="1"/>
  <c r="T94" i="1" s="1"/>
  <c r="R95" i="1"/>
  <c r="M102" i="4" l="1"/>
  <c r="P102" i="4" s="1"/>
  <c r="H103" i="4" s="1"/>
  <c r="S102" i="4"/>
  <c r="T102" i="4" s="1"/>
  <c r="R103" i="4"/>
  <c r="K101" i="2"/>
  <c r="L101" i="2" s="1"/>
  <c r="M101" i="2" s="1"/>
  <c r="Q101" i="2"/>
  <c r="F95" i="1"/>
  <c r="G95" i="1"/>
  <c r="O95" i="1" s="1"/>
  <c r="N102" i="4" l="1"/>
  <c r="F103" i="4" s="1"/>
  <c r="G103" i="4"/>
  <c r="O103" i="4" s="1"/>
  <c r="P101" i="2"/>
  <c r="H102" i="2" s="1"/>
  <c r="N101" i="2"/>
  <c r="S101" i="2"/>
  <c r="T101" i="2" s="1"/>
  <c r="R102" i="2"/>
  <c r="K95" i="1"/>
  <c r="L95" i="1" s="1"/>
  <c r="R96" i="1" s="1"/>
  <c r="Q95" i="1"/>
  <c r="K103" i="4" l="1"/>
  <c r="L103" i="4" s="1"/>
  <c r="Q103" i="4"/>
  <c r="F102" i="2"/>
  <c r="G102" i="2"/>
  <c r="O102" i="2" s="1"/>
  <c r="M95" i="1"/>
  <c r="M103" i="4" l="1"/>
  <c r="N103" i="4" s="1"/>
  <c r="S103" i="4"/>
  <c r="T103" i="4" s="1"/>
  <c r="R104" i="4"/>
  <c r="Q102" i="2"/>
  <c r="K102" i="2"/>
  <c r="L102" i="2" s="1"/>
  <c r="M102" i="2" s="1"/>
  <c r="S95" i="1"/>
  <c r="T95" i="1" s="1"/>
  <c r="P95" i="1"/>
  <c r="H96" i="1" s="1"/>
  <c r="N95" i="1"/>
  <c r="P103" i="4" l="1"/>
  <c r="H104" i="4" s="1"/>
  <c r="F104" i="4"/>
  <c r="G104" i="4"/>
  <c r="O104" i="4" s="1"/>
  <c r="P102" i="2"/>
  <c r="H103" i="2" s="1"/>
  <c r="N102" i="2"/>
  <c r="S102" i="2"/>
  <c r="T102" i="2" s="1"/>
  <c r="R103" i="2"/>
  <c r="F96" i="1"/>
  <c r="G96" i="1"/>
  <c r="O96" i="1" s="1"/>
  <c r="K104" i="4" l="1"/>
  <c r="L104" i="4" s="1"/>
  <c r="Q104" i="4"/>
  <c r="F103" i="2"/>
  <c r="G103" i="2"/>
  <c r="O103" i="2" s="1"/>
  <c r="K96" i="1"/>
  <c r="L96" i="1" s="1"/>
  <c r="M96" i="1" s="1"/>
  <c r="P96" i="1" s="1"/>
  <c r="H97" i="1" s="1"/>
  <c r="Q96" i="1"/>
  <c r="S104" i="4" l="1"/>
  <c r="T104" i="4" s="1"/>
  <c r="R105" i="4"/>
  <c r="M104" i="4"/>
  <c r="Q103" i="2"/>
  <c r="K103" i="2"/>
  <c r="L103" i="2" s="1"/>
  <c r="S96" i="1"/>
  <c r="T96" i="1" s="1"/>
  <c r="R97" i="1"/>
  <c r="N96" i="1"/>
  <c r="P104" i="4" l="1"/>
  <c r="H105" i="4" s="1"/>
  <c r="N104" i="4"/>
  <c r="R104" i="2"/>
  <c r="M103" i="2"/>
  <c r="S103" i="2" s="1"/>
  <c r="T103" i="2" s="1"/>
  <c r="F97" i="1"/>
  <c r="G97" i="1"/>
  <c r="O97" i="1" s="1"/>
  <c r="F105" i="4" l="1"/>
  <c r="G105" i="4"/>
  <c r="O105" i="4" s="1"/>
  <c r="P103" i="2"/>
  <c r="H104" i="2" s="1"/>
  <c r="N103" i="2"/>
  <c r="K97" i="1"/>
  <c r="L97" i="1" s="1"/>
  <c r="M97" i="1" s="1"/>
  <c r="Q97" i="1"/>
  <c r="Q105" i="4" l="1"/>
  <c r="K105" i="4"/>
  <c r="L105" i="4" s="1"/>
  <c r="F104" i="2"/>
  <c r="G104" i="2"/>
  <c r="O104" i="2" s="1"/>
  <c r="P97" i="1"/>
  <c r="H98" i="1" s="1"/>
  <c r="N97" i="1"/>
  <c r="S97" i="1"/>
  <c r="T97" i="1" s="1"/>
  <c r="R98" i="1"/>
  <c r="M105" i="4" l="1"/>
  <c r="P105" i="4" s="1"/>
  <c r="H106" i="4" s="1"/>
  <c r="S105" i="4"/>
  <c r="T105" i="4" s="1"/>
  <c r="R106" i="4"/>
  <c r="K104" i="2"/>
  <c r="L104" i="2" s="1"/>
  <c r="M104" i="2" s="1"/>
  <c r="Q104" i="2"/>
  <c r="F98" i="1"/>
  <c r="G98" i="1"/>
  <c r="O98" i="1" s="1"/>
  <c r="N105" i="4" l="1"/>
  <c r="G106" i="4" s="1"/>
  <c r="O106" i="4" s="1"/>
  <c r="P104" i="2"/>
  <c r="H105" i="2" s="1"/>
  <c r="N104" i="2"/>
  <c r="S104" i="2"/>
  <c r="T104" i="2" s="1"/>
  <c r="R105" i="2"/>
  <c r="K98" i="1"/>
  <c r="L98" i="1" s="1"/>
  <c r="R99" i="1" s="1"/>
  <c r="Q98" i="1"/>
  <c r="F106" i="4" l="1"/>
  <c r="K106" i="4" s="1"/>
  <c r="L106" i="4" s="1"/>
  <c r="F105" i="2"/>
  <c r="G105" i="2"/>
  <c r="O105" i="2" s="1"/>
  <c r="M98" i="1"/>
  <c r="Q106" i="4" l="1"/>
  <c r="S106" i="4"/>
  <c r="T106" i="4" s="1"/>
  <c r="R107" i="4"/>
  <c r="M106" i="4"/>
  <c r="K105" i="2"/>
  <c r="L105" i="2" s="1"/>
  <c r="M105" i="2" s="1"/>
  <c r="Q105" i="2"/>
  <c r="S98" i="1"/>
  <c r="T98" i="1" s="1"/>
  <c r="P98" i="1"/>
  <c r="H99" i="1" s="1"/>
  <c r="N98" i="1"/>
  <c r="P106" i="4" l="1"/>
  <c r="H107" i="4" s="1"/>
  <c r="N106" i="4"/>
  <c r="P105" i="2"/>
  <c r="H106" i="2" s="1"/>
  <c r="N105" i="2"/>
  <c r="S105" i="2"/>
  <c r="T105" i="2" s="1"/>
  <c r="R106" i="2"/>
  <c r="F99" i="1"/>
  <c r="G99" i="1"/>
  <c r="O99" i="1" s="1"/>
  <c r="F107" i="4" l="1"/>
  <c r="G107" i="4"/>
  <c r="O107" i="4" s="1"/>
  <c r="F106" i="2"/>
  <c r="G106" i="2"/>
  <c r="O106" i="2" s="1"/>
  <c r="K99" i="1"/>
  <c r="L99" i="1" s="1"/>
  <c r="R100" i="1" s="1"/>
  <c r="Q99" i="1"/>
  <c r="K107" i="4" l="1"/>
  <c r="L107" i="4" s="1"/>
  <c r="Q107" i="4"/>
  <c r="Q106" i="2"/>
  <c r="K106" i="2"/>
  <c r="L106" i="2" s="1"/>
  <c r="M99" i="1"/>
  <c r="N99" i="1" s="1"/>
  <c r="M107" i="4" l="1"/>
  <c r="N107" i="4" s="1"/>
  <c r="S107" i="4"/>
  <c r="T107" i="4" s="1"/>
  <c r="R108" i="4"/>
  <c r="R107" i="2"/>
  <c r="M106" i="2"/>
  <c r="S106" i="2" s="1"/>
  <c r="T106" i="2" s="1"/>
  <c r="S99" i="1"/>
  <c r="T99" i="1" s="1"/>
  <c r="P99" i="1"/>
  <c r="H100" i="1" s="1"/>
  <c r="P107" i="4" l="1"/>
  <c r="H108" i="4" s="1"/>
  <c r="G108" i="4"/>
  <c r="O108" i="4" s="1"/>
  <c r="P106" i="2"/>
  <c r="H107" i="2" s="1"/>
  <c r="N106" i="2"/>
  <c r="F100" i="1"/>
  <c r="K100" i="1" s="1"/>
  <c r="L100" i="1" s="1"/>
  <c r="R101" i="1" s="1"/>
  <c r="G100" i="1"/>
  <c r="O100" i="1" s="1"/>
  <c r="F108" i="4" l="1"/>
  <c r="Q108" i="4" s="1"/>
  <c r="F107" i="2"/>
  <c r="G107" i="2"/>
  <c r="O107" i="2" s="1"/>
  <c r="Q100" i="1"/>
  <c r="M100" i="1"/>
  <c r="P100" i="1" s="1"/>
  <c r="H101" i="1" s="1"/>
  <c r="K108" i="4" l="1"/>
  <c r="L108" i="4" s="1"/>
  <c r="Q107" i="2"/>
  <c r="K107" i="2"/>
  <c r="L107" i="2" s="1"/>
  <c r="M107" i="2" s="1"/>
  <c r="S100" i="1"/>
  <c r="T100" i="1" s="1"/>
  <c r="N100" i="1"/>
  <c r="F101" i="1" s="1"/>
  <c r="R109" i="4" l="1"/>
  <c r="M108" i="4"/>
  <c r="P107" i="2"/>
  <c r="H108" i="2" s="1"/>
  <c r="N107" i="2"/>
  <c r="S107" i="2"/>
  <c r="T107" i="2" s="1"/>
  <c r="R108" i="2"/>
  <c r="G101" i="1"/>
  <c r="O101" i="1" s="1"/>
  <c r="K101" i="1"/>
  <c r="L101" i="1" s="1"/>
  <c r="M101" i="1" s="1"/>
  <c r="P108" i="4" l="1"/>
  <c r="H109" i="4" s="1"/>
  <c r="N108" i="4"/>
  <c r="S108" i="4"/>
  <c r="T108" i="4" s="1"/>
  <c r="F108" i="2"/>
  <c r="G108" i="2"/>
  <c r="O108" i="2" s="1"/>
  <c r="Q101" i="1"/>
  <c r="P101" i="1"/>
  <c r="H102" i="1" s="1"/>
  <c r="N101" i="1"/>
  <c r="S101" i="1"/>
  <c r="T101" i="1" s="1"/>
  <c r="R102" i="1"/>
  <c r="F109" i="4" l="1"/>
  <c r="G109" i="4"/>
  <c r="O109" i="4" s="1"/>
  <c r="K108" i="2"/>
  <c r="L108" i="2" s="1"/>
  <c r="Q108" i="2"/>
  <c r="F102" i="1"/>
  <c r="G102" i="1"/>
  <c r="O102" i="1" s="1"/>
  <c r="K109" i="4" l="1"/>
  <c r="L109" i="4" s="1"/>
  <c r="Q109" i="4"/>
  <c r="R109" i="2"/>
  <c r="M108" i="2"/>
  <c r="S108" i="2" s="1"/>
  <c r="T108" i="2" s="1"/>
  <c r="K102" i="1"/>
  <c r="L102" i="1" s="1"/>
  <c r="M102" i="1" s="1"/>
  <c r="P102" i="1" s="1"/>
  <c r="H103" i="1" s="1"/>
  <c r="Q102" i="1"/>
  <c r="M109" i="4" l="1"/>
  <c r="S109" i="4"/>
  <c r="T109" i="4" s="1"/>
  <c r="R110" i="4"/>
  <c r="P108" i="2"/>
  <c r="H109" i="2" s="1"/>
  <c r="N108" i="2"/>
  <c r="S102" i="1"/>
  <c r="T102" i="1" s="1"/>
  <c r="R103" i="1"/>
  <c r="N102" i="1"/>
  <c r="P109" i="4" l="1"/>
  <c r="H110" i="4" s="1"/>
  <c r="N109" i="4"/>
  <c r="F109" i="2"/>
  <c r="G109" i="2"/>
  <c r="O109" i="2" s="1"/>
  <c r="F103" i="1"/>
  <c r="G103" i="1"/>
  <c r="O103" i="1" s="1"/>
  <c r="G110" i="4" l="1"/>
  <c r="O110" i="4" s="1"/>
  <c r="F110" i="4"/>
  <c r="K109" i="2"/>
  <c r="L109" i="2" s="1"/>
  <c r="M109" i="2" s="1"/>
  <c r="Q109" i="2"/>
  <c r="K103" i="1"/>
  <c r="L103" i="1" s="1"/>
  <c r="M103" i="1" s="1"/>
  <c r="Q103" i="1"/>
  <c r="Q110" i="4" l="1"/>
  <c r="K110" i="4"/>
  <c r="L110" i="4" s="1"/>
  <c r="P109" i="2"/>
  <c r="H110" i="2" s="1"/>
  <c r="N109" i="2"/>
  <c r="S109" i="2"/>
  <c r="T109" i="2" s="1"/>
  <c r="R110" i="2"/>
  <c r="P103" i="1"/>
  <c r="H104" i="1" s="1"/>
  <c r="N103" i="1"/>
  <c r="S103" i="1"/>
  <c r="T103" i="1" s="1"/>
  <c r="R104" i="1"/>
  <c r="M110" i="4" l="1"/>
  <c r="S110" i="4"/>
  <c r="T110" i="4" s="1"/>
  <c r="R111" i="4"/>
  <c r="F110" i="2"/>
  <c r="G110" i="2"/>
  <c r="O110" i="2" s="1"/>
  <c r="F104" i="1"/>
  <c r="G104" i="1"/>
  <c r="O104" i="1" s="1"/>
  <c r="P110" i="4" l="1"/>
  <c r="H111" i="4" s="1"/>
  <c r="N110" i="4"/>
  <c r="Q110" i="2"/>
  <c r="K110" i="2"/>
  <c r="L110" i="2" s="1"/>
  <c r="K104" i="1"/>
  <c r="L104" i="1" s="1"/>
  <c r="R105" i="1" s="1"/>
  <c r="Q104" i="1"/>
  <c r="F111" i="4" l="1"/>
  <c r="G111" i="4"/>
  <c r="O111" i="4" s="1"/>
  <c r="R111" i="2"/>
  <c r="M110" i="2"/>
  <c r="M104" i="1"/>
  <c r="K111" i="4" l="1"/>
  <c r="L111" i="4" s="1"/>
  <c r="Q111" i="4"/>
  <c r="P110" i="2"/>
  <c r="H111" i="2" s="1"/>
  <c r="N110" i="2"/>
  <c r="S110" i="2"/>
  <c r="T110" i="2" s="1"/>
  <c r="S104" i="1"/>
  <c r="T104" i="1" s="1"/>
  <c r="P104" i="1"/>
  <c r="H105" i="1" s="1"/>
  <c r="N104" i="1"/>
  <c r="M111" i="4" l="1"/>
  <c r="R112" i="4"/>
  <c r="S111" i="4"/>
  <c r="T111" i="4" s="1"/>
  <c r="F111" i="2"/>
  <c r="G111" i="2"/>
  <c r="O111" i="2" s="1"/>
  <c r="F105" i="1"/>
  <c r="G105" i="1"/>
  <c r="O105" i="1" s="1"/>
  <c r="P111" i="4" l="1"/>
  <c r="H112" i="4" s="1"/>
  <c r="N111" i="4"/>
  <c r="Q111" i="2"/>
  <c r="K111" i="2"/>
  <c r="L111" i="2" s="1"/>
  <c r="K105" i="1"/>
  <c r="L105" i="1" s="1"/>
  <c r="R106" i="1" s="1"/>
  <c r="Q105" i="1"/>
  <c r="F112" i="4" l="1"/>
  <c r="G112" i="4"/>
  <c r="O112" i="4" s="1"/>
  <c r="R112" i="2"/>
  <c r="M111" i="2"/>
  <c r="S111" i="2" s="1"/>
  <c r="T111" i="2" s="1"/>
  <c r="M105" i="1"/>
  <c r="Q112" i="4" l="1"/>
  <c r="K112" i="4"/>
  <c r="L112" i="4" s="1"/>
  <c r="P111" i="2"/>
  <c r="H112" i="2" s="1"/>
  <c r="N111" i="2"/>
  <c r="S105" i="1"/>
  <c r="T105" i="1" s="1"/>
  <c r="P105" i="1"/>
  <c r="H106" i="1" s="1"/>
  <c r="N105" i="1"/>
  <c r="M112" i="4" l="1"/>
  <c r="S112" i="4"/>
  <c r="T112" i="4" s="1"/>
  <c r="R113" i="4"/>
  <c r="F112" i="2"/>
  <c r="G112" i="2"/>
  <c r="O112" i="2" s="1"/>
  <c r="F106" i="1"/>
  <c r="G106" i="1"/>
  <c r="O106" i="1" s="1"/>
  <c r="P112" i="4" l="1"/>
  <c r="H113" i="4" s="1"/>
  <c r="N112" i="4"/>
  <c r="K112" i="2"/>
  <c r="L112" i="2" s="1"/>
  <c r="M112" i="2" s="1"/>
  <c r="Q112" i="2"/>
  <c r="K106" i="1"/>
  <c r="L106" i="1" s="1"/>
  <c r="M106" i="1" s="1"/>
  <c r="Q106" i="1"/>
  <c r="F113" i="4" l="1"/>
  <c r="G113" i="4"/>
  <c r="O113" i="4" s="1"/>
  <c r="P112" i="2"/>
  <c r="H113" i="2" s="1"/>
  <c r="N112" i="2"/>
  <c r="S112" i="2"/>
  <c r="T112" i="2" s="1"/>
  <c r="R113" i="2"/>
  <c r="P106" i="1"/>
  <c r="H107" i="1" s="1"/>
  <c r="N106" i="1"/>
  <c r="S106" i="1"/>
  <c r="T106" i="1" s="1"/>
  <c r="R107" i="1"/>
  <c r="K113" i="4" l="1"/>
  <c r="L113" i="4" s="1"/>
  <c r="Q113" i="4"/>
  <c r="M113" i="4"/>
  <c r="P113" i="4" s="1"/>
  <c r="H114" i="4" s="1"/>
  <c r="F113" i="2"/>
  <c r="G113" i="2"/>
  <c r="O113" i="2" s="1"/>
  <c r="F107" i="1"/>
  <c r="G107" i="1"/>
  <c r="O107" i="1" s="1"/>
  <c r="S113" i="4" l="1"/>
  <c r="T113" i="4" s="1"/>
  <c r="R114" i="4"/>
  <c r="N113" i="4"/>
  <c r="K113" i="2"/>
  <c r="L113" i="2" s="1"/>
  <c r="M113" i="2" s="1"/>
  <c r="Q113" i="2"/>
  <c r="K107" i="1"/>
  <c r="L107" i="1" s="1"/>
  <c r="M107" i="1" s="1"/>
  <c r="Q107" i="1"/>
  <c r="F114" i="4" l="1"/>
  <c r="G114" i="4"/>
  <c r="O114" i="4" s="1"/>
  <c r="P113" i="2"/>
  <c r="H114" i="2" s="1"/>
  <c r="N113" i="2"/>
  <c r="S113" i="2"/>
  <c r="T113" i="2" s="1"/>
  <c r="R114" i="2"/>
  <c r="P107" i="1"/>
  <c r="H108" i="1" s="1"/>
  <c r="N107" i="1"/>
  <c r="S107" i="1"/>
  <c r="T107" i="1" s="1"/>
  <c r="R108" i="1"/>
  <c r="Q114" i="4" l="1"/>
  <c r="K114" i="4"/>
  <c r="L114" i="4" s="1"/>
  <c r="F114" i="2"/>
  <c r="G114" i="2"/>
  <c r="O114" i="2" s="1"/>
  <c r="F108" i="1"/>
  <c r="G108" i="1"/>
  <c r="O108" i="1" s="1"/>
  <c r="M114" i="4" l="1"/>
  <c r="S114" i="4"/>
  <c r="T114" i="4" s="1"/>
  <c r="R115" i="4"/>
  <c r="Q114" i="2"/>
  <c r="K114" i="2"/>
  <c r="L114" i="2" s="1"/>
  <c r="M114" i="2" s="1"/>
  <c r="K108" i="1"/>
  <c r="L108" i="1" s="1"/>
  <c r="R109" i="1" s="1"/>
  <c r="Q108" i="1"/>
  <c r="P114" i="4" l="1"/>
  <c r="H115" i="4" s="1"/>
  <c r="N114" i="4"/>
  <c r="P114" i="2"/>
  <c r="H115" i="2" s="1"/>
  <c r="N114" i="2"/>
  <c r="S114" i="2"/>
  <c r="T114" i="2" s="1"/>
  <c r="R115" i="2"/>
  <c r="M108" i="1"/>
  <c r="P108" i="1" s="1"/>
  <c r="H109" i="1" s="1"/>
  <c r="F115" i="4" l="1"/>
  <c r="G115" i="4"/>
  <c r="O115" i="4" s="1"/>
  <c r="F115" i="2"/>
  <c r="G115" i="2"/>
  <c r="O115" i="2" s="1"/>
  <c r="S108" i="1"/>
  <c r="T108" i="1" s="1"/>
  <c r="N108" i="1"/>
  <c r="F109" i="1" s="1"/>
  <c r="Q115" i="4" l="1"/>
  <c r="K115" i="4"/>
  <c r="L115" i="4" s="1"/>
  <c r="K115" i="2"/>
  <c r="L115" i="2" s="1"/>
  <c r="Q115" i="2"/>
  <c r="G109" i="1"/>
  <c r="O109" i="1" s="1"/>
  <c r="K109" i="1"/>
  <c r="L109" i="1" s="1"/>
  <c r="M109" i="1" s="1"/>
  <c r="P109" i="1" s="1"/>
  <c r="H110" i="1" s="1"/>
  <c r="M115" i="4" l="1"/>
  <c r="S115" i="4"/>
  <c r="T115" i="4" s="1"/>
  <c r="R116" i="4"/>
  <c r="R116" i="2"/>
  <c r="M115" i="2"/>
  <c r="S115" i="2" s="1"/>
  <c r="T115" i="2" s="1"/>
  <c r="Q109" i="1"/>
  <c r="S109" i="1"/>
  <c r="T109" i="1" s="1"/>
  <c r="R110" i="1"/>
  <c r="N109" i="1"/>
  <c r="P115" i="4" l="1"/>
  <c r="H116" i="4" s="1"/>
  <c r="N115" i="4"/>
  <c r="P115" i="2"/>
  <c r="H116" i="2" s="1"/>
  <c r="N115" i="2"/>
  <c r="F110" i="1"/>
  <c r="G110" i="1"/>
  <c r="O110" i="1" s="1"/>
  <c r="F116" i="4" l="1"/>
  <c r="G116" i="4"/>
  <c r="O116" i="4" s="1"/>
  <c r="F116" i="2"/>
  <c r="G116" i="2"/>
  <c r="O116" i="2" s="1"/>
  <c r="K110" i="1"/>
  <c r="L110" i="1" s="1"/>
  <c r="R111" i="1" s="1"/>
  <c r="Q110" i="1"/>
  <c r="Q116" i="4" l="1"/>
  <c r="K116" i="4"/>
  <c r="L116" i="4" s="1"/>
  <c r="M116" i="4" s="1"/>
  <c r="K116" i="2"/>
  <c r="L116" i="2" s="1"/>
  <c r="M116" i="2" s="1"/>
  <c r="Q116" i="2"/>
  <c r="M110" i="1"/>
  <c r="P116" i="4" l="1"/>
  <c r="H117" i="4" s="1"/>
  <c r="N116" i="4"/>
  <c r="S116" i="4"/>
  <c r="T116" i="4" s="1"/>
  <c r="R117" i="4"/>
  <c r="P116" i="2"/>
  <c r="H117" i="2" s="1"/>
  <c r="N116" i="2"/>
  <c r="S116" i="2"/>
  <c r="T116" i="2" s="1"/>
  <c r="R117" i="2"/>
  <c r="S110" i="1"/>
  <c r="T110" i="1" s="1"/>
  <c r="P110" i="1"/>
  <c r="H111" i="1" s="1"/>
  <c r="N110" i="1"/>
  <c r="F117" i="4" l="1"/>
  <c r="G117" i="4"/>
  <c r="O117" i="4" s="1"/>
  <c r="F117" i="2"/>
  <c r="G117" i="2"/>
  <c r="O117" i="2" s="1"/>
  <c r="F111" i="1"/>
  <c r="G111" i="1"/>
  <c r="O111" i="1" s="1"/>
  <c r="Q117" i="4" l="1"/>
  <c r="K117" i="4"/>
  <c r="L117" i="4" s="1"/>
  <c r="M117" i="4" s="1"/>
  <c r="Q117" i="2"/>
  <c r="K117" i="2"/>
  <c r="L117" i="2" s="1"/>
  <c r="M117" i="2" s="1"/>
  <c r="K111" i="1"/>
  <c r="L111" i="1" s="1"/>
  <c r="R112" i="1" s="1"/>
  <c r="Q111" i="1"/>
  <c r="P117" i="4" l="1"/>
  <c r="H118" i="4" s="1"/>
  <c r="N117" i="4"/>
  <c r="S117" i="4"/>
  <c r="T117" i="4" s="1"/>
  <c r="R118" i="4"/>
  <c r="P117" i="2"/>
  <c r="H118" i="2" s="1"/>
  <c r="N117" i="2"/>
  <c r="S117" i="2"/>
  <c r="T117" i="2" s="1"/>
  <c r="R118" i="2"/>
  <c r="M111" i="1"/>
  <c r="P111" i="1" s="1"/>
  <c r="H112" i="1" s="1"/>
  <c r="F118" i="4" l="1"/>
  <c r="G118" i="4"/>
  <c r="O118" i="4" s="1"/>
  <c r="F118" i="2"/>
  <c r="G118" i="2"/>
  <c r="O118" i="2" s="1"/>
  <c r="S111" i="1"/>
  <c r="T111" i="1" s="1"/>
  <c r="N111" i="1"/>
  <c r="F112" i="1" s="1"/>
  <c r="K118" i="4" l="1"/>
  <c r="L118" i="4" s="1"/>
  <c r="Q118" i="4"/>
  <c r="Q118" i="2"/>
  <c r="K118" i="2"/>
  <c r="L118" i="2" s="1"/>
  <c r="M118" i="2" s="1"/>
  <c r="G112" i="1"/>
  <c r="O112" i="1" s="1"/>
  <c r="K112" i="1"/>
  <c r="L112" i="1" s="1"/>
  <c r="M112" i="1" s="1"/>
  <c r="P112" i="1" s="1"/>
  <c r="H113" i="1" s="1"/>
  <c r="M118" i="4" l="1"/>
  <c r="S118" i="4"/>
  <c r="T118" i="4" s="1"/>
  <c r="R119" i="4"/>
  <c r="P118" i="2"/>
  <c r="H119" i="2" s="1"/>
  <c r="N118" i="2"/>
  <c r="S118" i="2"/>
  <c r="T118" i="2" s="1"/>
  <c r="R119" i="2"/>
  <c r="Q112" i="1"/>
  <c r="S112" i="1"/>
  <c r="T112" i="1" s="1"/>
  <c r="R113" i="1"/>
  <c r="N112" i="1"/>
  <c r="P118" i="4" l="1"/>
  <c r="H119" i="4" s="1"/>
  <c r="N118" i="4"/>
  <c r="F119" i="2"/>
  <c r="G119" i="2"/>
  <c r="O119" i="2" s="1"/>
  <c r="F113" i="1"/>
  <c r="G113" i="1"/>
  <c r="O113" i="1" s="1"/>
  <c r="F119" i="4" l="1"/>
  <c r="G119" i="4"/>
  <c r="O119" i="4" s="1"/>
  <c r="Q119" i="2"/>
  <c r="K119" i="2"/>
  <c r="L119" i="2" s="1"/>
  <c r="M119" i="2" s="1"/>
  <c r="K113" i="1"/>
  <c r="L113" i="1" s="1"/>
  <c r="M113" i="1" s="1"/>
  <c r="P113" i="1" s="1"/>
  <c r="H114" i="1" s="1"/>
  <c r="Q113" i="1"/>
  <c r="Q119" i="4" l="1"/>
  <c r="K119" i="4"/>
  <c r="L119" i="4" s="1"/>
  <c r="P119" i="2"/>
  <c r="H120" i="2" s="1"/>
  <c r="N119" i="2"/>
  <c r="S119" i="2"/>
  <c r="T119" i="2" s="1"/>
  <c r="R120" i="2"/>
  <c r="S113" i="1"/>
  <c r="T113" i="1" s="1"/>
  <c r="R114" i="1"/>
  <c r="N113" i="1"/>
  <c r="M119" i="4" l="1"/>
  <c r="S119" i="4"/>
  <c r="T119" i="4" s="1"/>
  <c r="R120" i="4"/>
  <c r="F120" i="2"/>
  <c r="G120" i="2"/>
  <c r="O120" i="2" s="1"/>
  <c r="F114" i="1"/>
  <c r="G114" i="1"/>
  <c r="O114" i="1" s="1"/>
  <c r="P119" i="4" l="1"/>
  <c r="H120" i="4" s="1"/>
  <c r="N119" i="4"/>
  <c r="K120" i="2"/>
  <c r="L120" i="2" s="1"/>
  <c r="M120" i="2" s="1"/>
  <c r="Q120" i="2"/>
  <c r="K114" i="1"/>
  <c r="L114" i="1" s="1"/>
  <c r="M114" i="1" s="1"/>
  <c r="Q114" i="1"/>
  <c r="F120" i="4" l="1"/>
  <c r="G120" i="4"/>
  <c r="O120" i="4" s="1"/>
  <c r="P120" i="2"/>
  <c r="H121" i="2" s="1"/>
  <c r="N120" i="2"/>
  <c r="S120" i="2"/>
  <c r="T120" i="2" s="1"/>
  <c r="R121" i="2"/>
  <c r="P114" i="1"/>
  <c r="H115" i="1" s="1"/>
  <c r="N114" i="1"/>
  <c r="S114" i="1"/>
  <c r="T114" i="1" s="1"/>
  <c r="R115" i="1"/>
  <c r="Q120" i="4" l="1"/>
  <c r="K120" i="4"/>
  <c r="L120" i="4" s="1"/>
  <c r="F121" i="2"/>
  <c r="G121" i="2"/>
  <c r="O121" i="2" s="1"/>
  <c r="F115" i="1"/>
  <c r="G115" i="1"/>
  <c r="O115" i="1" s="1"/>
  <c r="M120" i="4" l="1"/>
  <c r="S120" i="4"/>
  <c r="T120" i="4" s="1"/>
  <c r="R121" i="4"/>
  <c r="K121" i="2"/>
  <c r="L121" i="2" s="1"/>
  <c r="M121" i="2" s="1"/>
  <c r="Q121" i="2"/>
  <c r="K115" i="1"/>
  <c r="L115" i="1" s="1"/>
  <c r="M115" i="1" s="1"/>
  <c r="Q115" i="1"/>
  <c r="P120" i="4" l="1"/>
  <c r="H121" i="4" s="1"/>
  <c r="N120" i="4"/>
  <c r="P121" i="2"/>
  <c r="H122" i="2" s="1"/>
  <c r="N121" i="2"/>
  <c r="S121" i="2"/>
  <c r="T121" i="2" s="1"/>
  <c r="R122" i="2"/>
  <c r="P115" i="1"/>
  <c r="H116" i="1" s="1"/>
  <c r="N115" i="1"/>
  <c r="S115" i="1"/>
  <c r="T115" i="1" s="1"/>
  <c r="R116" i="1"/>
  <c r="F121" i="4" l="1"/>
  <c r="G121" i="4"/>
  <c r="O121" i="4" s="1"/>
  <c r="F122" i="2"/>
  <c r="G122" i="2"/>
  <c r="O122" i="2" s="1"/>
  <c r="F116" i="1"/>
  <c r="G116" i="1"/>
  <c r="O116" i="1" s="1"/>
  <c r="Q121" i="4" l="1"/>
  <c r="K121" i="4"/>
  <c r="L121" i="4" s="1"/>
  <c r="M121" i="4" s="1"/>
  <c r="Q122" i="2"/>
  <c r="K122" i="2"/>
  <c r="L122" i="2" s="1"/>
  <c r="M122" i="2" s="1"/>
  <c r="K116" i="1"/>
  <c r="L116" i="1" s="1"/>
  <c r="R117" i="1" s="1"/>
  <c r="Q116" i="1"/>
  <c r="P121" i="4" l="1"/>
  <c r="H122" i="4" s="1"/>
  <c r="N121" i="4"/>
  <c r="S121" i="4"/>
  <c r="T121" i="4" s="1"/>
  <c r="R122" i="4"/>
  <c r="P122" i="2"/>
  <c r="H123" i="2" s="1"/>
  <c r="N122" i="2"/>
  <c r="S122" i="2"/>
  <c r="T122" i="2" s="1"/>
  <c r="R123" i="2"/>
  <c r="M116" i="1"/>
  <c r="P116" i="1" s="1"/>
  <c r="H117" i="1" s="1"/>
  <c r="F122" i="4" l="1"/>
  <c r="G122" i="4"/>
  <c r="O122" i="4" s="1"/>
  <c r="F123" i="2"/>
  <c r="G123" i="2"/>
  <c r="O123" i="2" s="1"/>
  <c r="S116" i="1"/>
  <c r="T116" i="1" s="1"/>
  <c r="N116" i="1"/>
  <c r="F117" i="1" s="1"/>
  <c r="Q122" i="4" l="1"/>
  <c r="K122" i="4"/>
  <c r="L122" i="4" s="1"/>
  <c r="Q123" i="2"/>
  <c r="K123" i="2"/>
  <c r="L123" i="2" s="1"/>
  <c r="M123" i="2" s="1"/>
  <c r="G117" i="1"/>
  <c r="O117" i="1" s="1"/>
  <c r="K117" i="1"/>
  <c r="L117" i="1" s="1"/>
  <c r="M117" i="1" s="1"/>
  <c r="P117" i="1" s="1"/>
  <c r="H118" i="1" s="1"/>
  <c r="M122" i="4" l="1"/>
  <c r="S122" i="4" s="1"/>
  <c r="T122" i="4" s="1"/>
  <c r="R123" i="4"/>
  <c r="P123" i="2"/>
  <c r="H124" i="2" s="1"/>
  <c r="N123" i="2"/>
  <c r="S123" i="2"/>
  <c r="T123" i="2" s="1"/>
  <c r="R124" i="2"/>
  <c r="Q117" i="1"/>
  <c r="S117" i="1"/>
  <c r="T117" i="1" s="1"/>
  <c r="R118" i="1"/>
  <c r="N117" i="1"/>
  <c r="P122" i="4" l="1"/>
  <c r="H123" i="4" s="1"/>
  <c r="N122" i="4"/>
  <c r="F124" i="2"/>
  <c r="G124" i="2"/>
  <c r="O124" i="2" s="1"/>
  <c r="F118" i="1"/>
  <c r="G118" i="1"/>
  <c r="O118" i="1" s="1"/>
  <c r="F123" i="4" l="1"/>
  <c r="G123" i="4"/>
  <c r="O123" i="4" s="1"/>
  <c r="K124" i="2"/>
  <c r="L124" i="2" s="1"/>
  <c r="M124" i="2" s="1"/>
  <c r="Q124" i="2"/>
  <c r="K118" i="1"/>
  <c r="L118" i="1" s="1"/>
  <c r="R119" i="1" s="1"/>
  <c r="Q118" i="1"/>
  <c r="K123" i="4" l="1"/>
  <c r="L123" i="4" s="1"/>
  <c r="M123" i="4" s="1"/>
  <c r="P123" i="4" s="1"/>
  <c r="H124" i="4" s="1"/>
  <c r="Q123" i="4"/>
  <c r="P124" i="2"/>
  <c r="H125" i="2" s="1"/>
  <c r="N124" i="2"/>
  <c r="S124" i="2"/>
  <c r="T124" i="2" s="1"/>
  <c r="R125" i="2"/>
  <c r="M118" i="1"/>
  <c r="N123" i="4" l="1"/>
  <c r="S123" i="4"/>
  <c r="T123" i="4" s="1"/>
  <c r="R124" i="4"/>
  <c r="F125" i="2"/>
  <c r="G125" i="2"/>
  <c r="O125" i="2" s="1"/>
  <c r="S118" i="1"/>
  <c r="T118" i="1" s="1"/>
  <c r="P118" i="1"/>
  <c r="H119" i="1" s="1"/>
  <c r="N118" i="1"/>
  <c r="F124" i="4" l="1"/>
  <c r="G124" i="4"/>
  <c r="O124" i="4" s="1"/>
  <c r="K125" i="2"/>
  <c r="L125" i="2" s="1"/>
  <c r="Q125" i="2"/>
  <c r="F119" i="1"/>
  <c r="G119" i="1"/>
  <c r="O119" i="1" s="1"/>
  <c r="Q124" i="4" l="1"/>
  <c r="K124" i="4"/>
  <c r="L124" i="4" s="1"/>
  <c r="R126" i="2"/>
  <c r="M125" i="2"/>
  <c r="S125" i="2" s="1"/>
  <c r="T125" i="2" s="1"/>
  <c r="K119" i="1"/>
  <c r="L119" i="1" s="1"/>
  <c r="M119" i="1" s="1"/>
  <c r="Q119" i="1"/>
  <c r="R125" i="4" l="1"/>
  <c r="M124" i="4"/>
  <c r="P125" i="2"/>
  <c r="H126" i="2" s="1"/>
  <c r="N125" i="2"/>
  <c r="P119" i="1"/>
  <c r="H120" i="1" s="1"/>
  <c r="N119" i="1"/>
  <c r="S119" i="1"/>
  <c r="T119" i="1" s="1"/>
  <c r="R120" i="1"/>
  <c r="P124" i="4" l="1"/>
  <c r="H125" i="4" s="1"/>
  <c r="N124" i="4"/>
  <c r="S124" i="4"/>
  <c r="T124" i="4" s="1"/>
  <c r="F126" i="2"/>
  <c r="G126" i="2"/>
  <c r="O126" i="2" s="1"/>
  <c r="F120" i="1"/>
  <c r="G120" i="1"/>
  <c r="O120" i="1" s="1"/>
  <c r="F125" i="4" l="1"/>
  <c r="G125" i="4"/>
  <c r="O125" i="4" s="1"/>
  <c r="Q126" i="2"/>
  <c r="K126" i="2"/>
  <c r="L126" i="2" s="1"/>
  <c r="K120" i="1"/>
  <c r="L120" i="1" s="1"/>
  <c r="R121" i="1" s="1"/>
  <c r="Q120" i="1"/>
  <c r="Q125" i="4" l="1"/>
  <c r="K125" i="4"/>
  <c r="L125" i="4" s="1"/>
  <c r="M125" i="4" s="1"/>
  <c r="R127" i="2"/>
  <c r="M126" i="2"/>
  <c r="S126" i="2" s="1"/>
  <c r="T126" i="2" s="1"/>
  <c r="M120" i="1"/>
  <c r="P120" i="1" s="1"/>
  <c r="H121" i="1" s="1"/>
  <c r="P125" i="4" l="1"/>
  <c r="H126" i="4" s="1"/>
  <c r="N125" i="4"/>
  <c r="S125" i="4"/>
  <c r="T125" i="4" s="1"/>
  <c r="R126" i="4"/>
  <c r="P126" i="2"/>
  <c r="H127" i="2" s="1"/>
  <c r="N126" i="2"/>
  <c r="N120" i="1"/>
  <c r="F121" i="1" s="1"/>
  <c r="S120" i="1"/>
  <c r="T120" i="1" s="1"/>
  <c r="F126" i="4" l="1"/>
  <c r="G126" i="4"/>
  <c r="O126" i="4" s="1"/>
  <c r="F127" i="2"/>
  <c r="G127" i="2"/>
  <c r="O127" i="2" s="1"/>
  <c r="G121" i="1"/>
  <c r="O121" i="1" s="1"/>
  <c r="K121" i="1"/>
  <c r="L121" i="1" s="1"/>
  <c r="R122" i="1" s="1"/>
  <c r="K126" i="4" l="1"/>
  <c r="L126" i="4" s="1"/>
  <c r="Q126" i="4"/>
  <c r="Q127" i="2"/>
  <c r="K127" i="2"/>
  <c r="L127" i="2" s="1"/>
  <c r="M127" i="2" s="1"/>
  <c r="Q121" i="1"/>
  <c r="M121" i="1"/>
  <c r="P121" i="1" s="1"/>
  <c r="H122" i="1" s="1"/>
  <c r="M126" i="4" l="1"/>
  <c r="S126" i="4"/>
  <c r="T126" i="4" s="1"/>
  <c r="R127" i="4"/>
  <c r="P127" i="2"/>
  <c r="H128" i="2" s="1"/>
  <c r="N127" i="2"/>
  <c r="S127" i="2"/>
  <c r="T127" i="2" s="1"/>
  <c r="R128" i="2"/>
  <c r="S121" i="1"/>
  <c r="T121" i="1" s="1"/>
  <c r="N121" i="1"/>
  <c r="F122" i="1" s="1"/>
  <c r="P126" i="4" l="1"/>
  <c r="H127" i="4" s="1"/>
  <c r="N126" i="4"/>
  <c r="F128" i="2"/>
  <c r="G128" i="2"/>
  <c r="O128" i="2" s="1"/>
  <c r="G122" i="1"/>
  <c r="O122" i="1" s="1"/>
  <c r="K122" i="1"/>
  <c r="L122" i="1" s="1"/>
  <c r="M122" i="1" s="1"/>
  <c r="F127" i="4" l="1"/>
  <c r="G127" i="4"/>
  <c r="O127" i="4" s="1"/>
  <c r="K128" i="2"/>
  <c r="L128" i="2" s="1"/>
  <c r="M128" i="2" s="1"/>
  <c r="Q128" i="2"/>
  <c r="Q122" i="1"/>
  <c r="P122" i="1"/>
  <c r="H123" i="1" s="1"/>
  <c r="N122" i="1"/>
  <c r="S122" i="1"/>
  <c r="T122" i="1" s="1"/>
  <c r="R123" i="1"/>
  <c r="K127" i="4" l="1"/>
  <c r="L127" i="4" s="1"/>
  <c r="M127" i="4" s="1"/>
  <c r="P127" i="4" s="1"/>
  <c r="H128" i="4" s="1"/>
  <c r="Q127" i="4"/>
  <c r="P128" i="2"/>
  <c r="H129" i="2" s="1"/>
  <c r="N128" i="2"/>
  <c r="S128" i="2"/>
  <c r="T128" i="2" s="1"/>
  <c r="R129" i="2"/>
  <c r="F123" i="1"/>
  <c r="G123" i="1"/>
  <c r="O123" i="1" s="1"/>
  <c r="N127" i="4" l="1"/>
  <c r="S127" i="4"/>
  <c r="T127" i="4" s="1"/>
  <c r="R128" i="4"/>
  <c r="F129" i="2"/>
  <c r="G129" i="2"/>
  <c r="O129" i="2" s="1"/>
  <c r="K123" i="1"/>
  <c r="L123" i="1" s="1"/>
  <c r="R124" i="1" s="1"/>
  <c r="Q123" i="1"/>
  <c r="F128" i="4" l="1"/>
  <c r="G128" i="4"/>
  <c r="O128" i="4" s="1"/>
  <c r="K129" i="2"/>
  <c r="L129" i="2" s="1"/>
  <c r="M129" i="2" s="1"/>
  <c r="Q129" i="2"/>
  <c r="M123" i="1"/>
  <c r="Q128" i="4" l="1"/>
  <c r="K128" i="4"/>
  <c r="L128" i="4" s="1"/>
  <c r="P129" i="2"/>
  <c r="H130" i="2" s="1"/>
  <c r="N129" i="2"/>
  <c r="S129" i="2"/>
  <c r="T129" i="2" s="1"/>
  <c r="R130" i="2"/>
  <c r="S123" i="1"/>
  <c r="T123" i="1" s="1"/>
  <c r="P123" i="1"/>
  <c r="H124" i="1" s="1"/>
  <c r="N123" i="1"/>
  <c r="M128" i="4" l="1"/>
  <c r="S128" i="4"/>
  <c r="T128" i="4" s="1"/>
  <c r="R129" i="4"/>
  <c r="F130" i="2"/>
  <c r="G130" i="2"/>
  <c r="O130" i="2" s="1"/>
  <c r="F124" i="1"/>
  <c r="G124" i="1"/>
  <c r="O124" i="1" s="1"/>
  <c r="P128" i="4" l="1"/>
  <c r="H129" i="4" s="1"/>
  <c r="N128" i="4"/>
  <c r="Q130" i="2"/>
  <c r="K130" i="2"/>
  <c r="L130" i="2" s="1"/>
  <c r="M130" i="2" s="1"/>
  <c r="K124" i="1"/>
  <c r="L124" i="1" s="1"/>
  <c r="R125" i="1" s="1"/>
  <c r="Q124" i="1"/>
  <c r="F129" i="4" l="1"/>
  <c r="G129" i="4"/>
  <c r="O129" i="4" s="1"/>
  <c r="P130" i="2"/>
  <c r="H131" i="2" s="1"/>
  <c r="N130" i="2"/>
  <c r="S130" i="2"/>
  <c r="T130" i="2" s="1"/>
  <c r="R131" i="2"/>
  <c r="M124" i="1"/>
  <c r="Q129" i="4" l="1"/>
  <c r="K129" i="4"/>
  <c r="L129" i="4" s="1"/>
  <c r="F131" i="2"/>
  <c r="G131" i="2"/>
  <c r="O131" i="2" s="1"/>
  <c r="S124" i="1"/>
  <c r="T124" i="1" s="1"/>
  <c r="P124" i="1"/>
  <c r="H125" i="1" s="1"/>
  <c r="N124" i="1"/>
  <c r="M129" i="4" l="1"/>
  <c r="S129" i="4"/>
  <c r="T129" i="4" s="1"/>
  <c r="R130" i="4"/>
  <c r="Q131" i="2"/>
  <c r="K131" i="2"/>
  <c r="L131" i="2" s="1"/>
  <c r="M131" i="2" s="1"/>
  <c r="F125" i="1"/>
  <c r="G125" i="1"/>
  <c r="O125" i="1" s="1"/>
  <c r="P129" i="4" l="1"/>
  <c r="H130" i="4" s="1"/>
  <c r="N129" i="4"/>
  <c r="P131" i="2"/>
  <c r="H132" i="2" s="1"/>
  <c r="N131" i="2"/>
  <c r="S131" i="2"/>
  <c r="T131" i="2" s="1"/>
  <c r="R132" i="2"/>
  <c r="K125" i="1"/>
  <c r="L125" i="1" s="1"/>
  <c r="R126" i="1" s="1"/>
  <c r="Q125" i="1"/>
  <c r="F130" i="4" l="1"/>
  <c r="G130" i="4"/>
  <c r="O130" i="4" s="1"/>
  <c r="F132" i="2"/>
  <c r="G132" i="2"/>
  <c r="O132" i="2" s="1"/>
  <c r="M125" i="1"/>
  <c r="Q130" i="4" l="1"/>
  <c r="K130" i="4"/>
  <c r="L130" i="4" s="1"/>
  <c r="K132" i="2"/>
  <c r="L132" i="2" s="1"/>
  <c r="M132" i="2" s="1"/>
  <c r="Q132" i="2"/>
  <c r="S125" i="1"/>
  <c r="T125" i="1" s="1"/>
  <c r="P125" i="1"/>
  <c r="H126" i="1" s="1"/>
  <c r="N125" i="1"/>
  <c r="M130" i="4" l="1"/>
  <c r="S130" i="4"/>
  <c r="T130" i="4" s="1"/>
  <c r="R131" i="4"/>
  <c r="P132" i="2"/>
  <c r="H133" i="2" s="1"/>
  <c r="N132" i="2"/>
  <c r="S132" i="2"/>
  <c r="T132" i="2" s="1"/>
  <c r="R133" i="2"/>
  <c r="F126" i="1"/>
  <c r="G126" i="1"/>
  <c r="O126" i="1" s="1"/>
  <c r="P130" i="4" l="1"/>
  <c r="H131" i="4" s="1"/>
  <c r="N130" i="4"/>
  <c r="F133" i="2"/>
  <c r="G133" i="2"/>
  <c r="O133" i="2" s="1"/>
  <c r="K126" i="1"/>
  <c r="L126" i="1" s="1"/>
  <c r="R127" i="1" s="1"/>
  <c r="Q126" i="1"/>
  <c r="F131" i="4" l="1"/>
  <c r="G131" i="4"/>
  <c r="O131" i="4" s="1"/>
  <c r="K133" i="2"/>
  <c r="L133" i="2" s="1"/>
  <c r="M133" i="2" s="1"/>
  <c r="Q133" i="2"/>
  <c r="M126" i="1"/>
  <c r="K131" i="4" l="1"/>
  <c r="L131" i="4" s="1"/>
  <c r="M131" i="4" s="1"/>
  <c r="P131" i="4" s="1"/>
  <c r="H132" i="4" s="1"/>
  <c r="Q131" i="4"/>
  <c r="P133" i="2"/>
  <c r="H134" i="2" s="1"/>
  <c r="N133" i="2"/>
  <c r="S133" i="2"/>
  <c r="T133" i="2" s="1"/>
  <c r="R134" i="2"/>
  <c r="S126" i="1"/>
  <c r="T126" i="1" s="1"/>
  <c r="P126" i="1"/>
  <c r="H127" i="1" s="1"/>
  <c r="N126" i="1"/>
  <c r="N131" i="4" l="1"/>
  <c r="F132" i="4" s="1"/>
  <c r="K132" i="4" s="1"/>
  <c r="L132" i="4" s="1"/>
  <c r="S131" i="4"/>
  <c r="T131" i="4" s="1"/>
  <c r="R132" i="4"/>
  <c r="F134" i="2"/>
  <c r="G134" i="2"/>
  <c r="O134" i="2" s="1"/>
  <c r="F127" i="1"/>
  <c r="G127" i="1"/>
  <c r="O127" i="1" s="1"/>
  <c r="G132" i="4" l="1"/>
  <c r="O132" i="4" s="1"/>
  <c r="R133" i="4"/>
  <c r="S132" i="4"/>
  <c r="T132" i="4" s="1"/>
  <c r="M132" i="4"/>
  <c r="Q134" i="2"/>
  <c r="K134" i="2"/>
  <c r="L134" i="2" s="1"/>
  <c r="M134" i="2" s="1"/>
  <c r="K127" i="1"/>
  <c r="L127" i="1" s="1"/>
  <c r="M127" i="1" s="1"/>
  <c r="Q127" i="1"/>
  <c r="Q132" i="4" l="1"/>
  <c r="P132" i="4"/>
  <c r="H133" i="4" s="1"/>
  <c r="N132" i="4"/>
  <c r="P134" i="2"/>
  <c r="H135" i="2" s="1"/>
  <c r="N134" i="2"/>
  <c r="S134" i="2"/>
  <c r="T134" i="2" s="1"/>
  <c r="R135" i="2"/>
  <c r="P127" i="1"/>
  <c r="H128" i="1" s="1"/>
  <c r="N127" i="1"/>
  <c r="S127" i="1"/>
  <c r="T127" i="1" s="1"/>
  <c r="R128" i="1"/>
  <c r="F133" i="4" l="1"/>
  <c r="G133" i="4"/>
  <c r="O133" i="4" s="1"/>
  <c r="F135" i="2"/>
  <c r="G135" i="2"/>
  <c r="O135" i="2" s="1"/>
  <c r="F128" i="1"/>
  <c r="G128" i="1"/>
  <c r="O128" i="1" s="1"/>
  <c r="K133" i="4" l="1"/>
  <c r="L133" i="4" s="1"/>
  <c r="Q133" i="4"/>
  <c r="Q135" i="2"/>
  <c r="K135" i="2"/>
  <c r="L135" i="2" s="1"/>
  <c r="M135" i="2" s="1"/>
  <c r="K128" i="1"/>
  <c r="L128" i="1" s="1"/>
  <c r="M128" i="1" s="1"/>
  <c r="Q128" i="1"/>
  <c r="M133" i="4" l="1"/>
  <c r="S133" i="4"/>
  <c r="T133" i="4" s="1"/>
  <c r="R134" i="4"/>
  <c r="P135" i="2"/>
  <c r="H136" i="2" s="1"/>
  <c r="N135" i="2"/>
  <c r="S135" i="2"/>
  <c r="T135" i="2" s="1"/>
  <c r="R136" i="2"/>
  <c r="P128" i="1"/>
  <c r="H129" i="1" s="1"/>
  <c r="N128" i="1"/>
  <c r="S128" i="1"/>
  <c r="T128" i="1" s="1"/>
  <c r="R129" i="1"/>
  <c r="P133" i="4" l="1"/>
  <c r="H134" i="4" s="1"/>
  <c r="N133" i="4"/>
  <c r="F136" i="2"/>
  <c r="G136" i="2"/>
  <c r="O136" i="2" s="1"/>
  <c r="F129" i="1"/>
  <c r="G129" i="1"/>
  <c r="O129" i="1" s="1"/>
  <c r="F134" i="4" l="1"/>
  <c r="G134" i="4"/>
  <c r="O134" i="4" s="1"/>
  <c r="K136" i="2"/>
  <c r="L136" i="2" s="1"/>
  <c r="M136" i="2" s="1"/>
  <c r="Q136" i="2"/>
  <c r="K129" i="1"/>
  <c r="L129" i="1" s="1"/>
  <c r="R130" i="1" s="1"/>
  <c r="Q129" i="1"/>
  <c r="Q134" i="4" l="1"/>
  <c r="K134" i="4"/>
  <c r="L134" i="4" s="1"/>
  <c r="P136" i="2"/>
  <c r="H137" i="2" s="1"/>
  <c r="N136" i="2"/>
  <c r="S136" i="2"/>
  <c r="T136" i="2" s="1"/>
  <c r="R137" i="2"/>
  <c r="M129" i="1"/>
  <c r="S134" i="4" l="1"/>
  <c r="T134" i="4" s="1"/>
  <c r="R135" i="4"/>
  <c r="M134" i="4"/>
  <c r="F137" i="2"/>
  <c r="G137" i="2"/>
  <c r="O137" i="2" s="1"/>
  <c r="S129" i="1"/>
  <c r="T129" i="1" s="1"/>
  <c r="P129" i="1"/>
  <c r="H130" i="1" s="1"/>
  <c r="N129" i="1"/>
  <c r="P134" i="4" l="1"/>
  <c r="H135" i="4" s="1"/>
  <c r="N134" i="4"/>
  <c r="K137" i="2"/>
  <c r="L137" i="2" s="1"/>
  <c r="M137" i="2" s="1"/>
  <c r="Q137" i="2"/>
  <c r="F130" i="1"/>
  <c r="G130" i="1"/>
  <c r="O130" i="1" s="1"/>
  <c r="F135" i="4" l="1"/>
  <c r="G135" i="4"/>
  <c r="O135" i="4" s="1"/>
  <c r="P137" i="2"/>
  <c r="H138" i="2" s="1"/>
  <c r="N137" i="2"/>
  <c r="S137" i="2"/>
  <c r="T137" i="2" s="1"/>
  <c r="R138" i="2"/>
  <c r="K130" i="1"/>
  <c r="L130" i="1" s="1"/>
  <c r="R131" i="1" s="1"/>
  <c r="Q130" i="1"/>
  <c r="Q135" i="4" l="1"/>
  <c r="K135" i="4"/>
  <c r="L135" i="4" s="1"/>
  <c r="M135" i="4" s="1"/>
  <c r="P135" i="4" s="1"/>
  <c r="H136" i="4" s="1"/>
  <c r="F138" i="2"/>
  <c r="G138" i="2"/>
  <c r="O138" i="2" s="1"/>
  <c r="M130" i="1"/>
  <c r="S135" i="4" l="1"/>
  <c r="T135" i="4" s="1"/>
  <c r="R136" i="4"/>
  <c r="N135" i="4"/>
  <c r="Q138" i="2"/>
  <c r="K138" i="2"/>
  <c r="L138" i="2" s="1"/>
  <c r="M138" i="2" s="1"/>
  <c r="S130" i="1"/>
  <c r="T130" i="1" s="1"/>
  <c r="P130" i="1"/>
  <c r="H131" i="1" s="1"/>
  <c r="N130" i="1"/>
  <c r="F136" i="4" l="1"/>
  <c r="G136" i="4"/>
  <c r="O136" i="4" s="1"/>
  <c r="P138" i="2"/>
  <c r="H139" i="2" s="1"/>
  <c r="N138" i="2"/>
  <c r="S138" i="2"/>
  <c r="T138" i="2" s="1"/>
  <c r="R139" i="2"/>
  <c r="F131" i="1"/>
  <c r="G131" i="1"/>
  <c r="O131" i="1" s="1"/>
  <c r="Q136" i="4" l="1"/>
  <c r="K136" i="4"/>
  <c r="L136" i="4" s="1"/>
  <c r="M136" i="4" s="1"/>
  <c r="P136" i="4" s="1"/>
  <c r="H137" i="4" s="1"/>
  <c r="F139" i="2"/>
  <c r="G139" i="2"/>
  <c r="O139" i="2" s="1"/>
  <c r="K131" i="1"/>
  <c r="L131" i="1" s="1"/>
  <c r="M131" i="1" s="1"/>
  <c r="Q131" i="1"/>
  <c r="S136" i="4" l="1"/>
  <c r="T136" i="4" s="1"/>
  <c r="R137" i="4"/>
  <c r="N136" i="4"/>
  <c r="Q139" i="2"/>
  <c r="K139" i="2"/>
  <c r="L139" i="2" s="1"/>
  <c r="M139" i="2" s="1"/>
  <c r="P131" i="1"/>
  <c r="H132" i="1" s="1"/>
  <c r="N131" i="1"/>
  <c r="S131" i="1"/>
  <c r="T131" i="1" s="1"/>
  <c r="R132" i="1"/>
  <c r="F137" i="4" l="1"/>
  <c r="G137" i="4"/>
  <c r="O137" i="4" s="1"/>
  <c r="P139" i="2"/>
  <c r="H140" i="2" s="1"/>
  <c r="N139" i="2"/>
  <c r="S139" i="2"/>
  <c r="T139" i="2" s="1"/>
  <c r="R140" i="2"/>
  <c r="F132" i="1"/>
  <c r="G132" i="1"/>
  <c r="O132" i="1" s="1"/>
  <c r="K137" i="4" l="1"/>
  <c r="L137" i="4" s="1"/>
  <c r="Q137" i="4"/>
  <c r="F140" i="2"/>
  <c r="G140" i="2"/>
  <c r="O140" i="2" s="1"/>
  <c r="K132" i="1"/>
  <c r="L132" i="1" s="1"/>
  <c r="M132" i="1" s="1"/>
  <c r="Q132" i="1"/>
  <c r="M137" i="4" l="1"/>
  <c r="S137" i="4"/>
  <c r="T137" i="4" s="1"/>
  <c r="R138" i="4"/>
  <c r="K140" i="2"/>
  <c r="L140" i="2" s="1"/>
  <c r="M140" i="2" s="1"/>
  <c r="Q140" i="2"/>
  <c r="P132" i="1"/>
  <c r="H133" i="1" s="1"/>
  <c r="N132" i="1"/>
  <c r="S132" i="1"/>
  <c r="T132" i="1" s="1"/>
  <c r="R133" i="1"/>
  <c r="P137" i="4" l="1"/>
  <c r="H138" i="4" s="1"/>
  <c r="N137" i="4"/>
  <c r="P140" i="2"/>
  <c r="H141" i="2" s="1"/>
  <c r="N140" i="2"/>
  <c r="S140" i="2"/>
  <c r="T140" i="2" s="1"/>
  <c r="R141" i="2"/>
  <c r="F133" i="1"/>
  <c r="G133" i="1"/>
  <c r="O133" i="1" s="1"/>
  <c r="F138" i="4" l="1"/>
  <c r="G138" i="4"/>
  <c r="O138" i="4" s="1"/>
  <c r="F141" i="2"/>
  <c r="G141" i="2"/>
  <c r="O141" i="2" s="1"/>
  <c r="K133" i="1"/>
  <c r="L133" i="1" s="1"/>
  <c r="R134" i="1" s="1"/>
  <c r="Q133" i="1"/>
  <c r="K138" i="4" l="1"/>
  <c r="L138" i="4" s="1"/>
  <c r="Q138" i="4"/>
  <c r="K141" i="2"/>
  <c r="L141" i="2" s="1"/>
  <c r="M141" i="2" s="1"/>
  <c r="Q141" i="2"/>
  <c r="M133" i="1"/>
  <c r="M138" i="4" l="1"/>
  <c r="S138" i="4" s="1"/>
  <c r="T138" i="4" s="1"/>
  <c r="R139" i="4"/>
  <c r="P141" i="2"/>
  <c r="H142" i="2" s="1"/>
  <c r="N141" i="2"/>
  <c r="S141" i="2"/>
  <c r="T141" i="2" s="1"/>
  <c r="R142" i="2"/>
  <c r="S133" i="1"/>
  <c r="T133" i="1" s="1"/>
  <c r="P133" i="1"/>
  <c r="H134" i="1" s="1"/>
  <c r="N133" i="1"/>
  <c r="P138" i="4" l="1"/>
  <c r="H139" i="4" s="1"/>
  <c r="N138" i="4"/>
  <c r="F142" i="2"/>
  <c r="G142" i="2"/>
  <c r="O142" i="2" s="1"/>
  <c r="F134" i="1"/>
  <c r="G134" i="1"/>
  <c r="O134" i="1" s="1"/>
  <c r="F139" i="4" l="1"/>
  <c r="G139" i="4"/>
  <c r="O139" i="4" s="1"/>
  <c r="Q142" i="2"/>
  <c r="K142" i="2"/>
  <c r="L142" i="2" s="1"/>
  <c r="M142" i="2" s="1"/>
  <c r="K134" i="1"/>
  <c r="L134" i="1" s="1"/>
  <c r="M134" i="1" s="1"/>
  <c r="P134" i="1" s="1"/>
  <c r="H135" i="1" s="1"/>
  <c r="Q134" i="1"/>
  <c r="Q139" i="4" l="1"/>
  <c r="K139" i="4"/>
  <c r="L139" i="4" s="1"/>
  <c r="P142" i="2"/>
  <c r="H143" i="2" s="1"/>
  <c r="N142" i="2"/>
  <c r="S142" i="2"/>
  <c r="T142" i="2" s="1"/>
  <c r="R143" i="2"/>
  <c r="S134" i="1"/>
  <c r="T134" i="1" s="1"/>
  <c r="R135" i="1"/>
  <c r="N134" i="1"/>
  <c r="S139" i="4" l="1"/>
  <c r="T139" i="4" s="1"/>
  <c r="R140" i="4"/>
  <c r="M139" i="4"/>
  <c r="F143" i="2"/>
  <c r="G143" i="2"/>
  <c r="O143" i="2" s="1"/>
  <c r="F135" i="1"/>
  <c r="G135" i="1"/>
  <c r="O135" i="1" s="1"/>
  <c r="P139" i="4" l="1"/>
  <c r="H140" i="4" s="1"/>
  <c r="N139" i="4"/>
  <c r="Q143" i="2"/>
  <c r="K143" i="2"/>
  <c r="L143" i="2" s="1"/>
  <c r="M143" i="2" s="1"/>
  <c r="K135" i="1"/>
  <c r="L135" i="1" s="1"/>
  <c r="M135" i="1" s="1"/>
  <c r="P135" i="1" s="1"/>
  <c r="H136" i="1" s="1"/>
  <c r="Q135" i="1"/>
  <c r="F140" i="4" l="1"/>
  <c r="G140" i="4"/>
  <c r="O140" i="4" s="1"/>
  <c r="P143" i="2"/>
  <c r="H144" i="2" s="1"/>
  <c r="N143" i="2"/>
  <c r="S143" i="2"/>
  <c r="T143" i="2" s="1"/>
  <c r="R144" i="2"/>
  <c r="S135" i="1"/>
  <c r="T135" i="1" s="1"/>
  <c r="R136" i="1"/>
  <c r="N135" i="1"/>
  <c r="K140" i="4" l="1"/>
  <c r="L140" i="4" s="1"/>
  <c r="Q140" i="4"/>
  <c r="F144" i="2"/>
  <c r="G144" i="2"/>
  <c r="O144" i="2" s="1"/>
  <c r="F136" i="1"/>
  <c r="G136" i="1"/>
  <c r="O136" i="1" s="1"/>
  <c r="M140" i="4" l="1"/>
  <c r="S140" i="4"/>
  <c r="T140" i="4" s="1"/>
  <c r="R141" i="4"/>
  <c r="K144" i="2"/>
  <c r="L144" i="2" s="1"/>
  <c r="M144" i="2" s="1"/>
  <c r="Q144" i="2"/>
  <c r="K136" i="1"/>
  <c r="L136" i="1" s="1"/>
  <c r="R137" i="1" s="1"/>
  <c r="Q136" i="1"/>
  <c r="P140" i="4" l="1"/>
  <c r="H141" i="4" s="1"/>
  <c r="N140" i="4"/>
  <c r="P144" i="2"/>
  <c r="H145" i="2" s="1"/>
  <c r="N144" i="2"/>
  <c r="S144" i="2"/>
  <c r="T144" i="2" s="1"/>
  <c r="R145" i="2"/>
  <c r="M136" i="1"/>
  <c r="F141" i="4" l="1"/>
  <c r="G141" i="4"/>
  <c r="O141" i="4" s="1"/>
  <c r="F145" i="2"/>
  <c r="G145" i="2"/>
  <c r="O145" i="2" s="1"/>
  <c r="S136" i="1"/>
  <c r="T136" i="1" s="1"/>
  <c r="P136" i="1"/>
  <c r="H137" i="1" s="1"/>
  <c r="N136" i="1"/>
  <c r="Q141" i="4" l="1"/>
  <c r="K141" i="4"/>
  <c r="L141" i="4" s="1"/>
  <c r="K145" i="2"/>
  <c r="L145" i="2" s="1"/>
  <c r="Q145" i="2"/>
  <c r="F137" i="1"/>
  <c r="G137" i="1"/>
  <c r="O137" i="1" s="1"/>
  <c r="M141" i="4" l="1"/>
  <c r="S141" i="4"/>
  <c r="T141" i="4" s="1"/>
  <c r="R142" i="4"/>
  <c r="R146" i="2"/>
  <c r="M145" i="2"/>
  <c r="S145" i="2" s="1"/>
  <c r="T145" i="2" s="1"/>
  <c r="K137" i="1"/>
  <c r="L137" i="1" s="1"/>
  <c r="M137" i="1" s="1"/>
  <c r="Q137" i="1"/>
  <c r="P141" i="4" l="1"/>
  <c r="H142" i="4" s="1"/>
  <c r="N141" i="4"/>
  <c r="P145" i="2"/>
  <c r="H146" i="2" s="1"/>
  <c r="N145" i="2"/>
  <c r="P137" i="1"/>
  <c r="H138" i="1" s="1"/>
  <c r="N137" i="1"/>
  <c r="S137" i="1"/>
  <c r="T137" i="1" s="1"/>
  <c r="R138" i="1"/>
  <c r="F142" i="4" l="1"/>
  <c r="G142" i="4"/>
  <c r="O142" i="4" s="1"/>
  <c r="F146" i="2"/>
  <c r="G146" i="2"/>
  <c r="O146" i="2" s="1"/>
  <c r="F138" i="1"/>
  <c r="G138" i="1"/>
  <c r="O138" i="1" s="1"/>
  <c r="K142" i="4" l="1"/>
  <c r="L142" i="4" s="1"/>
  <c r="M142" i="4" s="1"/>
  <c r="Q142" i="4"/>
  <c r="Q146" i="2"/>
  <c r="K146" i="2"/>
  <c r="L146" i="2" s="1"/>
  <c r="M146" i="2" s="1"/>
  <c r="K138" i="1"/>
  <c r="L138" i="1" s="1"/>
  <c r="R139" i="1" s="1"/>
  <c r="Q138" i="1"/>
  <c r="P142" i="4" l="1"/>
  <c r="H143" i="4" s="1"/>
  <c r="N142" i="4"/>
  <c r="S142" i="4"/>
  <c r="T142" i="4" s="1"/>
  <c r="R143" i="4"/>
  <c r="P146" i="2"/>
  <c r="H147" i="2" s="1"/>
  <c r="N146" i="2"/>
  <c r="S146" i="2"/>
  <c r="T146" i="2" s="1"/>
  <c r="R147" i="2"/>
  <c r="M138" i="1"/>
  <c r="F143" i="4" l="1"/>
  <c r="G143" i="4"/>
  <c r="O143" i="4" s="1"/>
  <c r="F147" i="2"/>
  <c r="G147" i="2"/>
  <c r="O147" i="2" s="1"/>
  <c r="S138" i="1"/>
  <c r="T138" i="1" s="1"/>
  <c r="P138" i="1"/>
  <c r="H139" i="1" s="1"/>
  <c r="N138" i="1"/>
  <c r="K143" i="4" l="1"/>
  <c r="L143" i="4" s="1"/>
  <c r="M143" i="4" s="1"/>
  <c r="Q143" i="4"/>
  <c r="Q147" i="2"/>
  <c r="K147" i="2"/>
  <c r="L147" i="2" s="1"/>
  <c r="F139" i="1"/>
  <c r="G139" i="1"/>
  <c r="O139" i="1" s="1"/>
  <c r="P143" i="4" l="1"/>
  <c r="H144" i="4" s="1"/>
  <c r="N143" i="4"/>
  <c r="S143" i="4"/>
  <c r="T143" i="4" s="1"/>
  <c r="R144" i="4"/>
  <c r="R148" i="2"/>
  <c r="M147" i="2"/>
  <c r="S147" i="2" s="1"/>
  <c r="T147" i="2" s="1"/>
  <c r="K139" i="1"/>
  <c r="L139" i="1" s="1"/>
  <c r="R140" i="1" s="1"/>
  <c r="Q139" i="1"/>
  <c r="F144" i="4" l="1"/>
  <c r="G144" i="4"/>
  <c r="O144" i="4" s="1"/>
  <c r="P147" i="2"/>
  <c r="H148" i="2" s="1"/>
  <c r="N147" i="2"/>
  <c r="M139" i="1"/>
  <c r="K144" i="4" l="1"/>
  <c r="L144" i="4" s="1"/>
  <c r="Q144" i="4"/>
  <c r="F148" i="2"/>
  <c r="G148" i="2"/>
  <c r="O148" i="2" s="1"/>
  <c r="S139" i="1"/>
  <c r="T139" i="1" s="1"/>
  <c r="P139" i="1"/>
  <c r="H140" i="1" s="1"/>
  <c r="N139" i="1"/>
  <c r="M144" i="4" l="1"/>
  <c r="S144" i="4"/>
  <c r="T144" i="4" s="1"/>
  <c r="R145" i="4"/>
  <c r="K148" i="2"/>
  <c r="L148" i="2" s="1"/>
  <c r="Q148" i="2"/>
  <c r="F140" i="1"/>
  <c r="G140" i="1"/>
  <c r="O140" i="1" s="1"/>
  <c r="P144" i="4" l="1"/>
  <c r="H145" i="4" s="1"/>
  <c r="N144" i="4"/>
  <c r="R149" i="2"/>
  <c r="M148" i="2"/>
  <c r="S148" i="2" s="1"/>
  <c r="T148" i="2" s="1"/>
  <c r="K140" i="1"/>
  <c r="L140" i="1" s="1"/>
  <c r="Q140" i="1"/>
  <c r="F145" i="4" l="1"/>
  <c r="G145" i="4"/>
  <c r="O145" i="4" s="1"/>
  <c r="P148" i="2"/>
  <c r="H149" i="2" s="1"/>
  <c r="N148" i="2"/>
  <c r="R141" i="1"/>
  <c r="M140" i="1"/>
  <c r="K145" i="4" l="1"/>
  <c r="L145" i="4" s="1"/>
  <c r="Q145" i="4"/>
  <c r="F149" i="2"/>
  <c r="G149" i="2"/>
  <c r="O149" i="2" s="1"/>
  <c r="P140" i="1"/>
  <c r="H141" i="1" s="1"/>
  <c r="N140" i="1"/>
  <c r="S140" i="1"/>
  <c r="T140" i="1" s="1"/>
  <c r="M145" i="4" l="1"/>
  <c r="S145" i="4"/>
  <c r="T145" i="4" s="1"/>
  <c r="R146" i="4"/>
  <c r="K149" i="2"/>
  <c r="L149" i="2" s="1"/>
  <c r="M149" i="2" s="1"/>
  <c r="Q149" i="2"/>
  <c r="F141" i="1"/>
  <c r="G141" i="1"/>
  <c r="O141" i="1" s="1"/>
  <c r="P145" i="4" l="1"/>
  <c r="H146" i="4" s="1"/>
  <c r="N145" i="4"/>
  <c r="P149" i="2"/>
  <c r="H150" i="2" s="1"/>
  <c r="N149" i="2"/>
  <c r="S149" i="2"/>
  <c r="T149" i="2" s="1"/>
  <c r="R150" i="2"/>
  <c r="K141" i="1"/>
  <c r="L141" i="1" s="1"/>
  <c r="R142" i="1" s="1"/>
  <c r="Q141" i="1"/>
  <c r="F146" i="4" l="1"/>
  <c r="G146" i="4"/>
  <c r="O146" i="4" s="1"/>
  <c r="F150" i="2"/>
  <c r="G150" i="2"/>
  <c r="O150" i="2" s="1"/>
  <c r="M141" i="1"/>
  <c r="P141" i="1" s="1"/>
  <c r="H142" i="1" s="1"/>
  <c r="Q146" i="4" l="1"/>
  <c r="K146" i="4"/>
  <c r="L146" i="4" s="1"/>
  <c r="M146" i="4" s="1"/>
  <c r="Q150" i="2"/>
  <c r="K150" i="2"/>
  <c r="L150" i="2" s="1"/>
  <c r="S141" i="1"/>
  <c r="T141" i="1" s="1"/>
  <c r="N141" i="1"/>
  <c r="F142" i="1" s="1"/>
  <c r="P146" i="4" l="1"/>
  <c r="H147" i="4" s="1"/>
  <c r="N146" i="4"/>
  <c r="S146" i="4"/>
  <c r="T146" i="4" s="1"/>
  <c r="R147" i="4"/>
  <c r="R151" i="2"/>
  <c r="M150" i="2"/>
  <c r="S150" i="2" s="1"/>
  <c r="T150" i="2" s="1"/>
  <c r="G142" i="1"/>
  <c r="O142" i="1" s="1"/>
  <c r="K142" i="1"/>
  <c r="L142" i="1" s="1"/>
  <c r="F147" i="4" l="1"/>
  <c r="G147" i="4"/>
  <c r="O147" i="4" s="1"/>
  <c r="P150" i="2"/>
  <c r="H151" i="2" s="1"/>
  <c r="N150" i="2"/>
  <c r="Q142" i="1"/>
  <c r="R143" i="1"/>
  <c r="M142" i="1"/>
  <c r="S142" i="1" s="1"/>
  <c r="T142" i="1" s="1"/>
  <c r="Q147" i="4" l="1"/>
  <c r="K147" i="4"/>
  <c r="L147" i="4" s="1"/>
  <c r="F151" i="2"/>
  <c r="G151" i="2"/>
  <c r="O151" i="2" s="1"/>
  <c r="P142" i="1"/>
  <c r="H143" i="1" s="1"/>
  <c r="N142" i="1"/>
  <c r="S147" i="4" l="1"/>
  <c r="T147" i="4" s="1"/>
  <c r="R148" i="4"/>
  <c r="M147" i="4"/>
  <c r="Q151" i="2"/>
  <c r="K151" i="2"/>
  <c r="L151" i="2" s="1"/>
  <c r="M151" i="2" s="1"/>
  <c r="F143" i="1"/>
  <c r="G143" i="1"/>
  <c r="O143" i="1" s="1"/>
  <c r="P147" i="4" l="1"/>
  <c r="H148" i="4" s="1"/>
  <c r="N147" i="4"/>
  <c r="P151" i="2"/>
  <c r="H152" i="2" s="1"/>
  <c r="N151" i="2"/>
  <c r="S151" i="2"/>
  <c r="T151" i="2" s="1"/>
  <c r="R152" i="2"/>
  <c r="K143" i="1"/>
  <c r="L143" i="1" s="1"/>
  <c r="M143" i="1" s="1"/>
  <c r="Q143" i="1"/>
  <c r="F148" i="4" l="1"/>
  <c r="G148" i="4"/>
  <c r="O148" i="4" s="1"/>
  <c r="F152" i="2"/>
  <c r="G152" i="2"/>
  <c r="O152" i="2" s="1"/>
  <c r="P143" i="1"/>
  <c r="H144" i="1" s="1"/>
  <c r="N143" i="1"/>
  <c r="S143" i="1"/>
  <c r="T143" i="1" s="1"/>
  <c r="R144" i="1"/>
  <c r="Q148" i="4" l="1"/>
  <c r="K148" i="4"/>
  <c r="L148" i="4" s="1"/>
  <c r="K152" i="2"/>
  <c r="L152" i="2" s="1"/>
  <c r="Q152" i="2"/>
  <c r="F144" i="1"/>
  <c r="G144" i="1"/>
  <c r="O144" i="1" s="1"/>
  <c r="M148" i="4" l="1"/>
  <c r="S148" i="4"/>
  <c r="T148" i="4" s="1"/>
  <c r="R149" i="4"/>
  <c r="R153" i="2"/>
  <c r="M152" i="2"/>
  <c r="S152" i="2" s="1"/>
  <c r="T152" i="2" s="1"/>
  <c r="K144" i="1"/>
  <c r="L144" i="1" s="1"/>
  <c r="R145" i="1" s="1"/>
  <c r="Q144" i="1"/>
  <c r="P148" i="4" l="1"/>
  <c r="H149" i="4" s="1"/>
  <c r="N148" i="4"/>
  <c r="P152" i="2"/>
  <c r="H153" i="2" s="1"/>
  <c r="N152" i="2"/>
  <c r="M144" i="1"/>
  <c r="F149" i="4" l="1"/>
  <c r="G149" i="4"/>
  <c r="O149" i="4" s="1"/>
  <c r="F153" i="2"/>
  <c r="G153" i="2"/>
  <c r="O153" i="2" s="1"/>
  <c r="S144" i="1"/>
  <c r="T144" i="1" s="1"/>
  <c r="P144" i="1"/>
  <c r="H145" i="1" s="1"/>
  <c r="N144" i="1"/>
  <c r="K149" i="4" l="1"/>
  <c r="L149" i="4" s="1"/>
  <c r="Q149" i="4"/>
  <c r="K153" i="2"/>
  <c r="L153" i="2" s="1"/>
  <c r="M153" i="2" s="1"/>
  <c r="Q153" i="2"/>
  <c r="F145" i="1"/>
  <c r="G145" i="1"/>
  <c r="O145" i="1" s="1"/>
  <c r="M149" i="4" l="1"/>
  <c r="S149" i="4"/>
  <c r="T149" i="4" s="1"/>
  <c r="R150" i="4"/>
  <c r="P153" i="2"/>
  <c r="N153" i="2"/>
  <c r="S153" i="2"/>
  <c r="T153" i="2" s="1"/>
  <c r="B15" i="2" s="1"/>
  <c r="A190" i="2" s="1"/>
  <c r="K145" i="1"/>
  <c r="L145" i="1" s="1"/>
  <c r="R146" i="1" s="1"/>
  <c r="Q145" i="1"/>
  <c r="P149" i="4" l="1"/>
  <c r="H150" i="4" s="1"/>
  <c r="N149" i="4"/>
  <c r="M145" i="1"/>
  <c r="P145" i="1" s="1"/>
  <c r="H146" i="1" s="1"/>
  <c r="F150" i="4" l="1"/>
  <c r="G150" i="4"/>
  <c r="O150" i="4" s="1"/>
  <c r="N145" i="1"/>
  <c r="F146" i="1" s="1"/>
  <c r="S145" i="1"/>
  <c r="T145" i="1" s="1"/>
  <c r="Q150" i="4" l="1"/>
  <c r="K150" i="4"/>
  <c r="L150" i="4" s="1"/>
  <c r="G146" i="1"/>
  <c r="O146" i="1" s="1"/>
  <c r="K146" i="1"/>
  <c r="L146" i="1" s="1"/>
  <c r="R147" i="1" s="1"/>
  <c r="S150" i="4" l="1"/>
  <c r="T150" i="4" s="1"/>
  <c r="R151" i="4"/>
  <c r="M150" i="4"/>
  <c r="Q146" i="1"/>
  <c r="M146" i="1"/>
  <c r="P150" i="4" l="1"/>
  <c r="H151" i="4" s="1"/>
  <c r="N150" i="4"/>
  <c r="S146" i="1"/>
  <c r="T146" i="1" s="1"/>
  <c r="P146" i="1"/>
  <c r="H147" i="1" s="1"/>
  <c r="N146" i="1"/>
  <c r="F151" i="4" l="1"/>
  <c r="G151" i="4"/>
  <c r="O151" i="4" s="1"/>
  <c r="F147" i="1"/>
  <c r="G147" i="1"/>
  <c r="O147" i="1" s="1"/>
  <c r="K151" i="4" l="1"/>
  <c r="L151" i="4" s="1"/>
  <c r="M151" i="4" s="1"/>
  <c r="Q151" i="4"/>
  <c r="K147" i="1"/>
  <c r="L147" i="1" s="1"/>
  <c r="R148" i="1" s="1"/>
  <c r="Q147" i="1"/>
  <c r="P151" i="4" l="1"/>
  <c r="H152" i="4" s="1"/>
  <c r="N151" i="4"/>
  <c r="S151" i="4"/>
  <c r="T151" i="4" s="1"/>
  <c r="R152" i="4"/>
  <c r="M147" i="1"/>
  <c r="F152" i="4" l="1"/>
  <c r="G152" i="4"/>
  <c r="O152" i="4" s="1"/>
  <c r="S147" i="1"/>
  <c r="T147" i="1" s="1"/>
  <c r="P147" i="1"/>
  <c r="H148" i="1" s="1"/>
  <c r="N147" i="1"/>
  <c r="Q152" i="4" l="1"/>
  <c r="K152" i="4"/>
  <c r="L152" i="4" s="1"/>
  <c r="F148" i="1"/>
  <c r="G148" i="1"/>
  <c r="O148" i="1" s="1"/>
  <c r="M152" i="4" l="1"/>
  <c r="S152" i="4" s="1"/>
  <c r="T152" i="4" s="1"/>
  <c r="R153" i="4"/>
  <c r="K148" i="1"/>
  <c r="L148" i="1" s="1"/>
  <c r="R149" i="1" s="1"/>
  <c r="Q148" i="1"/>
  <c r="P152" i="4" l="1"/>
  <c r="H153" i="4" s="1"/>
  <c r="N152" i="4"/>
  <c r="M148" i="1"/>
  <c r="F153" i="4" l="1"/>
  <c r="G153" i="4"/>
  <c r="O153" i="4" s="1"/>
  <c r="S148" i="1"/>
  <c r="T148" i="1" s="1"/>
  <c r="P148" i="1"/>
  <c r="H149" i="1" s="1"/>
  <c r="N148" i="1"/>
  <c r="K153" i="4" l="1"/>
  <c r="L153" i="4" s="1"/>
  <c r="Q153" i="4"/>
  <c r="F149" i="1"/>
  <c r="G149" i="1"/>
  <c r="O149" i="1" s="1"/>
  <c r="M153" i="4" l="1"/>
  <c r="S153" i="4"/>
  <c r="K149" i="1"/>
  <c r="L149" i="1" s="1"/>
  <c r="R150" i="1" s="1"/>
  <c r="Q149" i="1"/>
  <c r="T153" i="4" l="1"/>
  <c r="B15" i="4" s="1"/>
  <c r="A190" i="4" s="1"/>
  <c r="P153" i="4"/>
  <c r="N153" i="4"/>
  <c r="M149" i="1"/>
  <c r="S149" i="1" l="1"/>
  <c r="T149" i="1" s="1"/>
  <c r="P149" i="1"/>
  <c r="H150" i="1" s="1"/>
  <c r="N149" i="1"/>
  <c r="F150" i="1" l="1"/>
  <c r="G150" i="1"/>
  <c r="O150" i="1" s="1"/>
  <c r="K150" i="1" l="1"/>
  <c r="L150" i="1" s="1"/>
  <c r="M150" i="1" s="1"/>
  <c r="Q150" i="1"/>
  <c r="P150" i="1" l="1"/>
  <c r="H151" i="1" s="1"/>
  <c r="N150" i="1"/>
  <c r="S150" i="1"/>
  <c r="T150" i="1" s="1"/>
  <c r="R151" i="1"/>
  <c r="F151" i="1" l="1"/>
  <c r="G151" i="1"/>
  <c r="O151" i="1" s="1"/>
  <c r="K151" i="1" l="1"/>
  <c r="L151" i="1" s="1"/>
  <c r="M151" i="1" s="1"/>
  <c r="P151" i="1" s="1"/>
  <c r="H152" i="1" s="1"/>
  <c r="Q151" i="1"/>
  <c r="S151" i="1" l="1"/>
  <c r="T151" i="1" s="1"/>
  <c r="R152" i="1"/>
  <c r="N151" i="1"/>
  <c r="F152" i="1" l="1"/>
  <c r="G152" i="1"/>
  <c r="O152" i="1" s="1"/>
  <c r="K152" i="1" l="1"/>
  <c r="L152" i="1" s="1"/>
  <c r="R153" i="1" s="1"/>
  <c r="Q152" i="1"/>
  <c r="M152" i="1" l="1"/>
  <c r="S152" i="1" l="1"/>
  <c r="T152" i="1" s="1"/>
  <c r="P152" i="1"/>
  <c r="H153" i="1" s="1"/>
  <c r="N152" i="1"/>
  <c r="F153" i="1" l="1"/>
  <c r="G153" i="1"/>
  <c r="O153" i="1" s="1"/>
  <c r="K153" i="1" l="1"/>
  <c r="L153" i="1" s="1"/>
  <c r="Q153" i="1"/>
  <c r="M153" i="1" l="1"/>
  <c r="S153" i="1" s="1"/>
  <c r="T153" i="1" s="1"/>
  <c r="B15" i="1" s="1"/>
  <c r="P153" i="1" l="1"/>
  <c r="N153" i="1"/>
</calcChain>
</file>

<file path=xl/sharedStrings.xml><?xml version="1.0" encoding="utf-8"?>
<sst xmlns="http://schemas.openxmlformats.org/spreadsheetml/2006/main" count="159" uniqueCount="64">
  <si>
    <t>M</t>
  </si>
  <si>
    <t>q</t>
  </si>
  <si>
    <t>day</t>
  </si>
  <si>
    <t>vone</t>
  </si>
  <si>
    <t>vtwo</t>
  </si>
  <si>
    <t>No</t>
  </si>
  <si>
    <t>Effort</t>
  </si>
  <si>
    <t>Catch</t>
  </si>
  <si>
    <t>Surv</t>
  </si>
  <si>
    <t>vul survive</t>
  </si>
  <si>
    <t>Inv survive</t>
  </si>
  <si>
    <t>Ref surv</t>
  </si>
  <si>
    <t>RelSurv</t>
  </si>
  <si>
    <t>Recov</t>
  </si>
  <si>
    <t>PvulRecov</t>
  </si>
  <si>
    <t>alive</t>
  </si>
  <si>
    <t>Invulnerable</t>
  </si>
  <si>
    <t>Refractory</t>
  </si>
  <si>
    <t>Vulnerable</t>
  </si>
  <si>
    <t>cpue</t>
  </si>
  <si>
    <t>Cox-Walters vulnerability exchange model for seasonal sport fishery with catch and release, released fish first enter "refractory" state then move back onto the vulnerable and invulnerable pools</t>
  </si>
  <si>
    <t>cum effort</t>
  </si>
  <si>
    <t>valpower</t>
  </si>
  <si>
    <t>totval</t>
  </si>
  <si>
    <t>valfishing</t>
  </si>
  <si>
    <t>cpuebase</t>
  </si>
  <si>
    <t>Open</t>
  </si>
  <si>
    <t>max effor</t>
  </si>
  <si>
    <t>weekend</t>
  </si>
  <si>
    <t>weekday</t>
  </si>
  <si>
    <t>maximum efforts</t>
  </si>
  <si>
    <t>PmaxEffort</t>
  </si>
  <si>
    <t>effort response parameters</t>
  </si>
  <si>
    <t>cpuehalf</t>
  </si>
  <si>
    <t>sdcpue</t>
  </si>
  <si>
    <t>max cpue</t>
  </si>
  <si>
    <t>possible open-closed</t>
  </si>
  <si>
    <t>sequences for 30 days</t>
  </si>
  <si>
    <t>SeqCode</t>
  </si>
  <si>
    <t>1-month</t>
  </si>
  <si>
    <t>1-week</t>
  </si>
  <si>
    <t>1-biweekly</t>
  </si>
  <si>
    <t>2-month</t>
  </si>
  <si>
    <t>2-weekly</t>
  </si>
  <si>
    <t>2-biweekly</t>
  </si>
  <si>
    <t>3-month</t>
  </si>
  <si>
    <t>3-weekly</t>
  </si>
  <si>
    <t>3-biweekly</t>
  </si>
  <si>
    <t>4-month</t>
  </si>
  <si>
    <t>4-weekly</t>
  </si>
  <si>
    <t>4-biweekly</t>
  </si>
  <si>
    <t>all open</t>
  </si>
  <si>
    <t>sequence code</t>
  </si>
  <si>
    <t>No est</t>
  </si>
  <si>
    <t>this indicates all 360 marked fish were vulnerable to</t>
  </si>
  <si>
    <t>the finesse lure</t>
  </si>
  <si>
    <t>finesse cpue</t>
  </si>
  <si>
    <t>active lure cpue</t>
  </si>
  <si>
    <t>this indicates only 100/365 were vulnerable to</t>
  </si>
  <si>
    <t>the active lure</t>
  </si>
  <si>
    <t>Leslie model analysis to estimate initial vulnerable numbers in Mike's bass experiment</t>
  </si>
  <si>
    <t>cum catch K</t>
  </si>
  <si>
    <t>(see bar chart labels for fishing patterns corresponding to each of the 13 sequence code values)</t>
  </si>
  <si>
    <t>cpue for zero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</si>
</sst>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Abundances by pool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search!$F$3</c:f>
              <c:strCache>
                <c:ptCount val="1"/>
                <c:pt idx="0">
                  <c:v>Vulnerable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search!$F$4:$F$153</c:f>
              <c:numCache>
                <c:formatCode>General</c:formatCode>
                <c:ptCount val="150"/>
                <c:pt idx="0">
                  <c:v>400</c:v>
                </c:pt>
                <c:pt idx="1">
                  <c:v>259.28920124857029</c:v>
                </c:pt>
                <c:pt idx="2">
                  <c:v>272.72020848082326</c:v>
                </c:pt>
                <c:pt idx="3">
                  <c:v>283.55490919799689</c:v>
                </c:pt>
                <c:pt idx="4">
                  <c:v>292.31233982167379</c:v>
                </c:pt>
                <c:pt idx="5">
                  <c:v>299.40720928947786</c:v>
                </c:pt>
                <c:pt idx="6">
                  <c:v>305.17087807665939</c:v>
                </c:pt>
                <c:pt idx="7">
                  <c:v>309.86811844935983</c:v>
                </c:pt>
                <c:pt idx="8">
                  <c:v>313.71050432319794</c:v>
                </c:pt>
                <c:pt idx="9">
                  <c:v>316.86710849700614</c:v>
                </c:pt>
                <c:pt idx="10">
                  <c:v>319.47304873532642</c:v>
                </c:pt>
                <c:pt idx="11">
                  <c:v>321.63631528556999</c:v>
                </c:pt>
                <c:pt idx="12">
                  <c:v>323.44322542482212</c:v>
                </c:pt>
                <c:pt idx="13">
                  <c:v>324.9627811338043</c:v>
                </c:pt>
                <c:pt idx="14">
                  <c:v>326.25015047364229</c:v>
                </c:pt>
                <c:pt idx="15">
                  <c:v>327.3494488843977</c:v>
                </c:pt>
                <c:pt idx="16">
                  <c:v>328.29596118754876</c:v>
                </c:pt>
                <c:pt idx="17">
                  <c:v>214.08036205771737</c:v>
                </c:pt>
                <c:pt idx="18">
                  <c:v>226.27251402337134</c:v>
                </c:pt>
                <c:pt idx="19">
                  <c:v>236.24928261999619</c:v>
                </c:pt>
                <c:pt idx="20">
                  <c:v>244.45115150296468</c:v>
                </c:pt>
                <c:pt idx="21">
                  <c:v>251.23010273868613</c:v>
                </c:pt>
                <c:pt idx="22">
                  <c:v>256.8674128745173</c:v>
                </c:pt>
                <c:pt idx="23">
                  <c:v>261.58787032310443</c:v>
                </c:pt>
                <c:pt idx="24">
                  <c:v>265.5711337171669</c:v>
                </c:pt>
                <c:pt idx="25">
                  <c:v>268.96080617141234</c:v>
                </c:pt>
                <c:pt idx="26">
                  <c:v>271.87168477130041</c:v>
                </c:pt>
                <c:pt idx="27">
                  <c:v>274.39555224141588</c:v>
                </c:pt>
                <c:pt idx="28">
                  <c:v>276.60580395379662</c:v>
                </c:pt>
                <c:pt idx="29">
                  <c:v>278.56114448344618</c:v>
                </c:pt>
                <c:pt idx="30">
                  <c:v>280.3085408203288</c:v>
                </c:pt>
                <c:pt idx="31">
                  <c:v>183.66320645078426</c:v>
                </c:pt>
                <c:pt idx="32">
                  <c:v>194.8952485794764</c:v>
                </c:pt>
                <c:pt idx="33">
                  <c:v>204.19119690514603</c:v>
                </c:pt>
                <c:pt idx="34">
                  <c:v>211.93410162354357</c:v>
                </c:pt>
                <c:pt idx="35">
                  <c:v>218.43008000030244</c:v>
                </c:pt>
                <c:pt idx="36">
                  <c:v>223.92378575286094</c:v>
                </c:pt>
                <c:pt idx="37">
                  <c:v>228.61076763678</c:v>
                </c:pt>
                <c:pt idx="38">
                  <c:v>232.64734280200463</c:v>
                </c:pt>
                <c:pt idx="39">
                  <c:v>236.15848468643119</c:v>
                </c:pt>
                <c:pt idx="40">
                  <c:v>239.24412471335859</c:v>
                </c:pt>
                <c:pt idx="41">
                  <c:v>241.98418676883867</c:v>
                </c:pt>
                <c:pt idx="42">
                  <c:v>244.44260929041937</c:v>
                </c:pt>
                <c:pt idx="43">
                  <c:v>246.67055855340291</c:v>
                </c:pt>
                <c:pt idx="44">
                  <c:v>248.70899580056789</c:v>
                </c:pt>
                <c:pt idx="45">
                  <c:v>250.59072815399688</c:v>
                </c:pt>
                <c:pt idx="46">
                  <c:v>252.34204711762769</c:v>
                </c:pt>
                <c:pt idx="47">
                  <c:v>165.56134746469354</c:v>
                </c:pt>
                <c:pt idx="48">
                  <c:v>175.92891775393966</c:v>
                </c:pt>
                <c:pt idx="49">
                  <c:v>184.57931706870755</c:v>
                </c:pt>
                <c:pt idx="50">
                  <c:v>191.85092394730628</c:v>
                </c:pt>
                <c:pt idx="51">
                  <c:v>198.01417695028812</c:v>
                </c:pt>
                <c:pt idx="52">
                  <c:v>203.28523545745267</c:v>
                </c:pt>
                <c:pt idx="53">
                  <c:v>207.83689336908029</c:v>
                </c:pt>
                <c:pt idx="54">
                  <c:v>211.80729813864036</c:v>
                </c:pt>
                <c:pt idx="55">
                  <c:v>215.3069164737918</c:v>
                </c:pt>
                <c:pt idx="56">
                  <c:v>218.42409929180886</c:v>
                </c:pt>
                <c:pt idx="57">
                  <c:v>221.22952761221367</c:v>
                </c:pt>
                <c:pt idx="58">
                  <c:v>223.77976442436287</c:v>
                </c:pt>
                <c:pt idx="59">
                  <c:v>226.12009231374333</c:v>
                </c:pt>
                <c:pt idx="60">
                  <c:v>228.28678047709911</c:v>
                </c:pt>
                <c:pt idx="61">
                  <c:v>150.31536533188105</c:v>
                </c:pt>
                <c:pt idx="62">
                  <c:v>160.1936028612871</c:v>
                </c:pt>
                <c:pt idx="63">
                  <c:v>168.48710835180333</c:v>
                </c:pt>
                <c:pt idx="64">
                  <c:v>175.50714195357995</c:v>
                </c:pt>
                <c:pt idx="65">
                  <c:v>181.50248448572478</c:v>
                </c:pt>
                <c:pt idx="66">
                  <c:v>186.67200001442671</c:v>
                </c:pt>
                <c:pt idx="67">
                  <c:v>191.17467218343347</c:v>
                </c:pt>
                <c:pt idx="68">
                  <c:v>195.13762231262049</c:v>
                </c:pt>
                <c:pt idx="69">
                  <c:v>198.66251512089755</c:v>
                </c:pt>
                <c:pt idx="70">
                  <c:v>201.83067631398683</c:v>
                </c:pt>
                <c:pt idx="71">
                  <c:v>204.70718107441579</c:v>
                </c:pt>
                <c:pt idx="72">
                  <c:v>207.34412039992401</c:v>
                </c:pt>
                <c:pt idx="73">
                  <c:v>209.78321062061235</c:v>
                </c:pt>
                <c:pt idx="74">
                  <c:v>212.05787817804358</c:v>
                </c:pt>
                <c:pt idx="75">
                  <c:v>214.19492518821747</c:v>
                </c:pt>
                <c:pt idx="76">
                  <c:v>216.21586009040172</c:v>
                </c:pt>
                <c:pt idx="77">
                  <c:v>142.37417812625583</c:v>
                </c:pt>
                <c:pt idx="78">
                  <c:v>151.76691119146795</c:v>
                </c:pt>
                <c:pt idx="79">
                  <c:v>159.68208919529363</c:v>
                </c:pt>
                <c:pt idx="80">
                  <c:v>166.40930572104699</c:v>
                </c:pt>
                <c:pt idx="81">
                  <c:v>172.18003373396999</c:v>
                </c:pt>
                <c:pt idx="82">
                  <c:v>177.17931161825948</c:v>
                </c:pt>
                <c:pt idx="83">
                  <c:v>181.55507923498081</c:v>
                </c:pt>
                <c:pt idx="84">
                  <c:v>185.42563656985402</c:v>
                </c:pt>
                <c:pt idx="85">
                  <c:v>188.88560250857759</c:v>
                </c:pt>
                <c:pt idx="86">
                  <c:v>192.01067535637142</c:v>
                </c:pt>
                <c:pt idx="87">
                  <c:v>194.861436064777</c:v>
                </c:pt>
                <c:pt idx="88">
                  <c:v>197.48638667226282</c:v>
                </c:pt>
                <c:pt idx="89">
                  <c:v>199.92437775305788</c:v>
                </c:pt>
                <c:pt idx="90">
                  <c:v>202.20654774132933</c:v>
                </c:pt>
                <c:pt idx="91">
                  <c:v>133.5030658126407</c:v>
                </c:pt>
                <c:pt idx="92">
                  <c:v>142.60961632687321</c:v>
                </c:pt>
                <c:pt idx="93">
                  <c:v>150.30863286819937</c:v>
                </c:pt>
                <c:pt idx="94">
                  <c:v>156.87546601697557</c:v>
                </c:pt>
                <c:pt idx="95">
                  <c:v>162.53021233859968</c:v>
                </c:pt>
                <c:pt idx="96">
                  <c:v>167.44882392444723</c:v>
                </c:pt>
                <c:pt idx="97">
                  <c:v>171.77198388480014</c:v>
                </c:pt>
                <c:pt idx="98">
                  <c:v>175.6121970495636</c:v>
                </c:pt>
                <c:pt idx="99">
                  <c:v>179.05945478941578</c:v>
                </c:pt>
                <c:pt idx="100">
                  <c:v>182.18576069445183</c:v>
                </c:pt>
                <c:pt idx="101">
                  <c:v>185.04874618596028</c:v>
                </c:pt>
                <c:pt idx="102">
                  <c:v>187.69455907097873</c:v>
                </c:pt>
                <c:pt idx="103">
                  <c:v>190.16017124692948</c:v>
                </c:pt>
                <c:pt idx="104">
                  <c:v>192.4752223620653</c:v>
                </c:pt>
                <c:pt idx="105">
                  <c:v>194.66349274839482</c:v>
                </c:pt>
                <c:pt idx="106">
                  <c:v>196.74408017823535</c:v>
                </c:pt>
                <c:pt idx="107">
                  <c:v>129.79162625449766</c:v>
                </c:pt>
                <c:pt idx="108">
                  <c:v>138.57505965648787</c:v>
                </c:pt>
                <c:pt idx="109">
                  <c:v>146.01111426666205</c:v>
                </c:pt>
                <c:pt idx="110">
                  <c:v>152.36314495053549</c:v>
                </c:pt>
                <c:pt idx="111">
                  <c:v>157.84166327649103</c:v>
                </c:pt>
                <c:pt idx="112">
                  <c:v>162.61496229663788</c:v>
                </c:pt>
                <c:pt idx="113">
                  <c:v>166.81760476220421</c:v>
                </c:pt>
                <c:pt idx="114">
                  <c:v>170.55720442599906</c:v>
                </c:pt>
                <c:pt idx="115">
                  <c:v>173.91984368344819</c:v>
                </c:pt>
                <c:pt idx="116">
                  <c:v>176.97440177750516</c:v>
                </c:pt>
                <c:pt idx="117">
                  <c:v>179.77601264736919</c:v>
                </c:pt>
                <c:pt idx="118">
                  <c:v>182.36882744503743</c:v>
                </c:pt>
                <c:pt idx="119">
                  <c:v>184.78822154724386</c:v>
                </c:pt>
                <c:pt idx="120">
                  <c:v>187.06255777170097</c:v>
                </c:pt>
                <c:pt idx="121">
                  <c:v>123.66636490760477</c:v>
                </c:pt>
                <c:pt idx="122">
                  <c:v>132.25120417972579</c:v>
                </c:pt>
                <c:pt idx="123">
                  <c:v>139.53219661261298</c:v>
                </c:pt>
                <c:pt idx="124">
                  <c:v>145.76391344174726</c:v>
                </c:pt>
                <c:pt idx="125">
                  <c:v>151.1498493621225</c:v>
                </c:pt>
                <c:pt idx="126">
                  <c:v>155.85269201678511</c:v>
                </c:pt>
                <c:pt idx="127">
                  <c:v>160.00252636755869</c:v>
                </c:pt>
                <c:pt idx="128">
                  <c:v>163.7033892327118</c:v>
                </c:pt>
                <c:pt idx="129">
                  <c:v>167.03850576458785</c:v>
                </c:pt>
                <c:pt idx="130">
                  <c:v>170.07447292227866</c:v>
                </c:pt>
                <c:pt idx="131">
                  <c:v>172.86460169314151</c:v>
                </c:pt>
                <c:pt idx="132">
                  <c:v>175.45158723430455</c:v>
                </c:pt>
                <c:pt idx="133">
                  <c:v>177.86964208581588</c:v>
                </c:pt>
                <c:pt idx="134">
                  <c:v>180.14620042875669</c:v>
                </c:pt>
                <c:pt idx="135">
                  <c:v>182.30327964873356</c:v>
                </c:pt>
                <c:pt idx="136">
                  <c:v>184.35856811862101</c:v>
                </c:pt>
                <c:pt idx="137">
                  <c:v>121.7255639333537</c:v>
                </c:pt>
                <c:pt idx="138">
                  <c:v>130.05952127513476</c:v>
                </c:pt>
                <c:pt idx="139">
                  <c:v>137.12965753487288</c:v>
                </c:pt>
                <c:pt idx="140">
                  <c:v>143.18267933233869</c:v>
                </c:pt>
                <c:pt idx="141">
                  <c:v>148.41579547065524</c:v>
                </c:pt>
                <c:pt idx="142">
                  <c:v>152.98666899351693</c:v>
                </c:pt>
                <c:pt idx="143">
                  <c:v>157.0213679578516</c:v>
                </c:pt>
                <c:pt idx="144">
                  <c:v>160.62071737013594</c:v>
                </c:pt>
                <c:pt idx="145">
                  <c:v>163.86537380420137</c:v>
                </c:pt>
                <c:pt idx="146">
                  <c:v>166.81987956269822</c:v>
                </c:pt>
                <c:pt idx="147">
                  <c:v>169.53590159065939</c:v>
                </c:pt>
                <c:pt idx="148">
                  <c:v>172.05481908318808</c:v>
                </c:pt>
                <c:pt idx="149">
                  <c:v>174.40979076135687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search!$G$3</c:f>
              <c:strCache>
                <c:ptCount val="1"/>
                <c:pt idx="0">
                  <c:v>Invulnerable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search!$E$4:$E$153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search!$G$4:$G$153</c:f>
              <c:numCache>
                <c:formatCode>General</c:formatCode>
                <c:ptCount val="150"/>
                <c:pt idx="0">
                  <c:v>600</c:v>
                </c:pt>
                <c:pt idx="1">
                  <c:v>613.60404630777623</c:v>
                </c:pt>
                <c:pt idx="2">
                  <c:v>624.09125384704885</c:v>
                </c:pt>
                <c:pt idx="3">
                  <c:v>632.09189518340247</c:v>
                </c:pt>
                <c:pt idx="4">
                  <c:v>638.10944866262253</c:v>
                </c:pt>
                <c:pt idx="5">
                  <c:v>642.54609685235266</c:v>
                </c:pt>
                <c:pt idx="6">
                  <c:v>645.72309735991973</c:v>
                </c:pt>
                <c:pt idx="7">
                  <c:v>647.89705716672518</c:v>
                </c:pt>
                <c:pt idx="8">
                  <c:v>649.27293426228141</c:v>
                </c:pt>
                <c:pt idx="9">
                  <c:v>650.01442470218922</c:v>
                </c:pt>
                <c:pt idx="10">
                  <c:v>650.25226086875739</c:v>
                </c:pt>
                <c:pt idx="11">
                  <c:v>650.09084098141773</c:v>
                </c:pt>
                <c:pt idx="12">
                  <c:v>649.61352543464864</c:v>
                </c:pt>
                <c:pt idx="13">
                  <c:v>648.88686805806947</c:v>
                </c:pt>
                <c:pt idx="14">
                  <c:v>647.963996480829</c:v>
                </c:pt>
                <c:pt idx="15">
                  <c:v>646.8873127114316</c:v>
                </c:pt>
                <c:pt idx="16">
                  <c:v>645.69065063451546</c:v>
                </c:pt>
                <c:pt idx="17">
                  <c:v>656.24050219418666</c:v>
                </c:pt>
                <c:pt idx="18">
                  <c:v>664.15984995624547</c:v>
                </c:pt>
                <c:pt idx="19">
                  <c:v>669.98313950911518</c:v>
                </c:pt>
                <c:pt idx="20">
                  <c:v>674.13726280862272</c:v>
                </c:pt>
                <c:pt idx="21">
                  <c:v>676.96318787890243</c:v>
                </c:pt>
                <c:pt idx="22">
                  <c:v>678.73323886769049</c:v>
                </c:pt>
                <c:pt idx="23">
                  <c:v>679.66490114887506</c:v>
                </c:pt>
                <c:pt idx="24">
                  <c:v>679.93185026867366</c:v>
                </c:pt>
                <c:pt idx="25">
                  <c:v>679.6727630072553</c:v>
                </c:pt>
                <c:pt idx="26">
                  <c:v>678.9983565618686</c:v>
                </c:pt>
                <c:pt idx="27">
                  <c:v>677.9970121678839</c:v>
                </c:pt>
                <c:pt idx="28">
                  <c:v>676.73926782065439</c:v>
                </c:pt>
                <c:pt idx="29">
                  <c:v>675.28140751677131</c:v>
                </c:pt>
                <c:pt idx="30">
                  <c:v>673.66832870051371</c:v>
                </c:pt>
                <c:pt idx="31">
                  <c:v>682.04474111901993</c:v>
                </c:pt>
                <c:pt idx="32">
                  <c:v>688.1452935308497</c:v>
                </c:pt>
                <c:pt idx="33">
                  <c:v>692.43439647191303</c:v>
                </c:pt>
                <c:pt idx="34">
                  <c:v>695.28297120320929</c:v>
                </c:pt>
                <c:pt idx="35">
                  <c:v>696.98725142903891</c:v>
                </c:pt>
                <c:pt idx="36">
                  <c:v>697.7838040587983</c:v>
                </c:pt>
                <c:pt idx="37">
                  <c:v>697.86152934465485</c:v>
                </c:pt>
                <c:pt idx="38">
                  <c:v>697.37124782826197</c:v>
                </c:pt>
                <c:pt idx="39">
                  <c:v>696.43335937781319</c:v>
                </c:pt>
                <c:pt idx="40">
                  <c:v>695.14396200901876</c:v>
                </c:pt>
                <c:pt idx="41">
                  <c:v>693.57974022028941</c:v>
                </c:pt>
                <c:pt idx="42">
                  <c:v>691.80187028714806</c:v>
                </c:pt>
                <c:pt idx="43">
                  <c:v>689.85914020089979</c:v>
                </c:pt>
                <c:pt idx="44">
                  <c:v>687.7904421830824</c:v>
                </c:pt>
                <c:pt idx="45">
                  <c:v>685.62676394795619</c:v>
                </c:pt>
                <c:pt idx="46">
                  <c:v>683.39277951265899</c:v>
                </c:pt>
                <c:pt idx="47">
                  <c:v>690.20845839357298</c:v>
                </c:pt>
                <c:pt idx="48">
                  <c:v>695.02208297260142</c:v>
                </c:pt>
                <c:pt idx="49">
                  <c:v>698.24365218949663</c:v>
                </c:pt>
                <c:pt idx="50">
                  <c:v>700.20060778003767</c:v>
                </c:pt>
                <c:pt idx="51">
                  <c:v>701.15443775602171</c:v>
                </c:pt>
                <c:pt idx="52">
                  <c:v>701.31394098163207</c:v>
                </c:pt>
                <c:pt idx="53">
                  <c:v>700.84582428384635</c:v>
                </c:pt>
                <c:pt idx="54">
                  <c:v>699.88316851168565</c:v>
                </c:pt>
                <c:pt idx="55">
                  <c:v>698.53219208869564</c:v>
                </c:pt>
                <c:pt idx="56">
                  <c:v>696.87765442484795</c:v>
                </c:pt>
                <c:pt idx="57">
                  <c:v>694.98717270587088</c:v>
                </c:pt>
                <c:pt idx="58">
                  <c:v>692.914670574865</c:v>
                </c:pt>
                <c:pt idx="59">
                  <c:v>690.70313327878796</c:v>
                </c:pt>
                <c:pt idx="60">
                  <c:v>688.38680874668057</c:v>
                </c:pt>
                <c:pt idx="61">
                  <c:v>694.22578713601479</c:v>
                </c:pt>
                <c:pt idx="62">
                  <c:v>698.22946786520743</c:v>
                </c:pt>
                <c:pt idx="63">
                  <c:v>700.77480219192807</c:v>
                </c:pt>
                <c:pt idx="64">
                  <c:v>702.16282252558847</c:v>
                </c:pt>
                <c:pt idx="65">
                  <c:v>702.63391107728341</c:v>
                </c:pt>
                <c:pt idx="66">
                  <c:v>702.37999803227478</c:v>
                </c:pt>
                <c:pt idx="67">
                  <c:v>701.55430670350711</c:v>
                </c:pt>
                <c:pt idx="68">
                  <c:v>700.27913895673476</c:v>
                </c:pt>
                <c:pt idx="69">
                  <c:v>698.65209499949833</c:v>
                </c:pt>
                <c:pt idx="70">
                  <c:v>696.75104237614801</c:v>
                </c:pt>
                <c:pt idx="71">
                  <c:v>694.6380856978675</c:v>
                </c:pt>
                <c:pt idx="72">
                  <c:v>692.362738055401</c:v>
                </c:pt>
                <c:pt idx="73">
                  <c:v>689.96445465256988</c:v>
                </c:pt>
                <c:pt idx="74">
                  <c:v>687.47465691523337</c:v>
                </c:pt>
                <c:pt idx="75">
                  <c:v>684.91834953895318</c:v>
                </c:pt>
                <c:pt idx="76">
                  <c:v>682.31541233375458</c:v>
                </c:pt>
                <c:pt idx="77">
                  <c:v>687.47913369856587</c:v>
                </c:pt>
                <c:pt idx="78">
                  <c:v>690.93914808746547</c:v>
                </c:pt>
                <c:pt idx="79">
                  <c:v>693.04605253185184</c:v>
                </c:pt>
                <c:pt idx="80">
                  <c:v>694.07982323476233</c:v>
                </c:pt>
                <c:pt idx="81">
                  <c:v>694.26401884023028</c:v>
                </c:pt>
                <c:pt idx="82">
                  <c:v>693.77712746766019</c:v>
                </c:pt>
                <c:pt idx="83">
                  <c:v>692.76163188659393</c:v>
                </c:pt>
                <c:pt idx="84">
                  <c:v>691.33125170313861</c:v>
                </c:pt>
                <c:pt idx="85">
                  <c:v>689.57672915253954</c:v>
                </c:pt>
                <c:pt idx="86">
                  <c:v>687.57045137200669</c:v>
                </c:pt>
                <c:pt idx="87">
                  <c:v>685.37014313233522</c:v>
                </c:pt>
                <c:pt idx="88">
                  <c:v>683.02181695491277</c:v>
                </c:pt>
                <c:pt idx="89">
                  <c:v>680.56212995066335</c:v>
                </c:pt>
                <c:pt idx="90">
                  <c:v>678.02026668662654</c:v>
                </c:pt>
                <c:pt idx="91">
                  <c:v>682.71171994394365</c:v>
                </c:pt>
                <c:pt idx="92">
                  <c:v>685.78648135719277</c:v>
                </c:pt>
                <c:pt idx="93">
                  <c:v>687.57780777452217</c:v>
                </c:pt>
                <c:pt idx="94">
                  <c:v>688.35181980994366</c:v>
                </c:pt>
                <c:pt idx="95">
                  <c:v>688.32100441440241</c:v>
                </c:pt>
                <c:pt idx="96">
                  <c:v>687.6550021183325</c:v>
                </c:pt>
                <c:pt idx="97">
                  <c:v>686.4892249854737</c:v>
                </c:pt>
                <c:pt idx="98">
                  <c:v>684.93174151177448</c:v>
                </c:pt>
                <c:pt idx="99">
                  <c:v>683.06877697869754</c:v>
                </c:pt>
                <c:pt idx="100">
                  <c:v>680.96910768670864</c:v>
                </c:pt>
                <c:pt idx="101">
                  <c:v>678.68757150465012</c:v>
                </c:pt>
                <c:pt idx="102">
                  <c:v>676.26787243996159</c:v>
                </c:pt>
                <c:pt idx="103">
                  <c:v>673.74482119909328</c:v>
                </c:pt>
                <c:pt idx="104">
                  <c:v>671.14612515811132</c:v>
                </c:pt>
                <c:pt idx="105">
                  <c:v>668.49381835527777</c:v>
                </c:pt>
                <c:pt idx="106">
                  <c:v>665.80540389579039</c:v>
                </c:pt>
                <c:pt idx="107">
                  <c:v>670.19004743287917</c:v>
                </c:pt>
                <c:pt idx="108">
                  <c:v>673.02986179556638</c:v>
                </c:pt>
                <c:pt idx="109">
                  <c:v>674.64354263963924</c:v>
                </c:pt>
                <c:pt idx="110">
                  <c:v>675.28557916763975</c:v>
                </c:pt>
                <c:pt idx="111">
                  <c:v>675.15916751129976</c:v>
                </c:pt>
                <c:pt idx="112">
                  <c:v>674.42652726879317</c:v>
                </c:pt>
                <c:pt idx="113">
                  <c:v>673.21714341015343</c:v>
                </c:pt>
                <c:pt idx="114">
                  <c:v>671.63435074963195</c:v>
                </c:pt>
                <c:pt idx="115">
                  <c:v>669.76059428712153</c:v>
                </c:pt>
                <c:pt idx="116">
                  <c:v>667.66163169532331</c:v>
                </c:pt>
                <c:pt idx="117">
                  <c:v>665.38989068238936</c:v>
                </c:pt>
                <c:pt idx="118">
                  <c:v>662.98715118084385</c:v>
                </c:pt>
                <c:pt idx="119">
                  <c:v>660.48668813730853</c:v>
                </c:pt>
                <c:pt idx="120">
                  <c:v>657.9149833739483</c:v>
                </c:pt>
                <c:pt idx="121">
                  <c:v>662.03922439161204</c:v>
                </c:pt>
                <c:pt idx="122">
                  <c:v>664.67186788536526</c:v>
                </c:pt>
                <c:pt idx="123">
                  <c:v>666.12092871962761</c:v>
                </c:pt>
                <c:pt idx="124">
                  <c:v>666.63236275165639</c:v>
                </c:pt>
                <c:pt idx="125">
                  <c:v>666.40254837923771</c:v>
                </c:pt>
                <c:pt idx="126">
                  <c:v>665.5882580829682</c:v>
                </c:pt>
                <c:pt idx="127">
                  <c:v>664.31462471342218</c:v>
                </c:pt>
                <c:pt idx="128">
                  <c:v>662.6815057706591</c:v>
                </c:pt>
                <c:pt idx="129">
                  <c:v>660.76856783241874</c:v>
                </c:pt>
                <c:pt idx="130">
                  <c:v>658.63934850326746</c:v>
                </c:pt>
                <c:pt idx="131">
                  <c:v>656.34450150064436</c:v>
                </c:pt>
                <c:pt idx="132">
                  <c:v>653.92438914538104</c:v>
                </c:pt>
                <c:pt idx="133">
                  <c:v>651.41115349085112</c:v>
                </c:pt>
                <c:pt idx="134">
                  <c:v>648.83037093435235</c:v>
                </c:pt>
                <c:pt idx="135">
                  <c:v>646.20237407077627</c:v>
                </c:pt>
                <c:pt idx="136">
                  <c:v>643.54330770487695</c:v>
                </c:pt>
                <c:pt idx="137">
                  <c:v>647.51458835229766</c:v>
                </c:pt>
                <c:pt idx="138">
                  <c:v>650.0406725364968</c:v>
                </c:pt>
                <c:pt idx="139">
                  <c:v>651.42004998522714</c:v>
                </c:pt>
                <c:pt idx="140">
                  <c:v>651.89106974237393</c:v>
                </c:pt>
                <c:pt idx="141">
                  <c:v>651.64403590712197</c:v>
                </c:pt>
                <c:pt idx="142">
                  <c:v>650.83087095258122</c:v>
                </c:pt>
                <c:pt idx="143">
                  <c:v>649.57283577221449</c:v>
                </c:pt>
                <c:pt idx="144">
                  <c:v>647.96669723704895</c:v>
                </c:pt>
                <c:pt idx="145">
                  <c:v>646.08965546209276</c:v>
                </c:pt>
                <c:pt idx="146">
                  <c:v>644.003280198781</c:v>
                </c:pt>
                <c:pt idx="147">
                  <c:v>641.75665561376536</c:v>
                </c:pt>
                <c:pt idx="148">
                  <c:v>639.38889264406805</c:v>
                </c:pt>
                <c:pt idx="149">
                  <c:v>636.93113610628313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search!$H$3</c:f>
              <c:strCache>
                <c:ptCount val="1"/>
                <c:pt idx="0">
                  <c:v>Refractory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search!$E$4:$E$153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search!$H$4:$H$153</c:f>
              <c:numCache>
                <c:formatCode>General</c:formatCode>
                <c:ptCount val="150"/>
                <c:pt idx="0">
                  <c:v>0</c:v>
                </c:pt>
                <c:pt idx="1">
                  <c:v>125.73782726400937</c:v>
                </c:pt>
                <c:pt idx="2">
                  <c:v>100.45256126898715</c:v>
                </c:pt>
                <c:pt idx="3">
                  <c:v>80.252039382805037</c:v>
                </c:pt>
                <c:pt idx="4">
                  <c:v>64.113744276300906</c:v>
                </c:pt>
                <c:pt idx="5">
                  <c:v>51.220781885919862</c:v>
                </c:pt>
                <c:pt idx="6">
                  <c:v>40.920531574300142</c:v>
                </c:pt>
                <c:pt idx="7">
                  <c:v>32.691611542610929</c:v>
                </c:pt>
                <c:pt idx="8">
                  <c:v>26.117487337925684</c:v>
                </c:pt>
                <c:pt idx="9">
                  <c:v>20.865387561503812</c:v>
                </c:pt>
                <c:pt idx="10">
                  <c:v>16.669459525670273</c:v>
                </c:pt>
                <c:pt idx="11">
                  <c:v>13.317312226235622</c:v>
                </c:pt>
                <c:pt idx="12">
                  <c:v>10.639265457763159</c:v>
                </c:pt>
                <c:pt idx="13">
                  <c:v>8.4997608795080879</c:v>
                </c:pt>
                <c:pt idx="14">
                  <c:v>6.7905002742553409</c:v>
                </c:pt>
                <c:pt idx="15">
                  <c:v>5.4249636699580268</c:v>
                </c:pt>
                <c:pt idx="16">
                  <c:v>4.3340298404732538</c:v>
                </c:pt>
                <c:pt idx="17">
                  <c:v>106.66052965049606</c:v>
                </c:pt>
                <c:pt idx="18">
                  <c:v>85.211615492626663</c:v>
                </c:pt>
                <c:pt idx="19">
                  <c:v>68.075973733264533</c:v>
                </c:pt>
                <c:pt idx="20">
                  <c:v>54.386226254953833</c:v>
                </c:pt>
                <c:pt idx="21">
                  <c:v>43.449420464326089</c:v>
                </c:pt>
                <c:pt idx="22">
                  <c:v>34.711953166889224</c:v>
                </c:pt>
                <c:pt idx="23">
                  <c:v>27.73154808013156</c:v>
                </c:pt>
                <c:pt idx="24">
                  <c:v>22.154868532555327</c:v>
                </c:pt>
                <c:pt idx="25">
                  <c:v>17.699632140135527</c:v>
                </c:pt>
                <c:pt idx="26">
                  <c:v>14.140322134422767</c:v>
                </c:pt>
                <c:pt idx="27">
                  <c:v>11.296772073123742</c:v>
                </c:pt>
                <c:pt idx="28">
                  <c:v>9.0250461099073149</c:v>
                </c:pt>
                <c:pt idx="29">
                  <c:v>7.2101531976320121</c:v>
                </c:pt>
                <c:pt idx="30">
                  <c:v>5.7602264298965462</c:v>
                </c:pt>
                <c:pt idx="31">
                  <c:v>92.715340104449524</c:v>
                </c:pt>
                <c:pt idx="32">
                  <c:v>74.070735792673034</c:v>
                </c:pt>
                <c:pt idx="33">
                  <c:v>59.175470797897347</c:v>
                </c:pt>
                <c:pt idx="34">
                  <c:v>47.275571204723853</c:v>
                </c:pt>
                <c:pt idx="35">
                  <c:v>37.768683587935719</c:v>
                </c:pt>
                <c:pt idx="36">
                  <c:v>30.173584868776146</c:v>
                </c:pt>
                <c:pt idx="37">
                  <c:v>24.105823590951324</c:v>
                </c:pt>
                <c:pt idx="38">
                  <c:v>19.258259617649291</c:v>
                </c:pt>
                <c:pt idx="39">
                  <c:v>15.385517200914055</c:v>
                </c:pt>
                <c:pt idx="40">
                  <c:v>12.291564463212703</c:v>
                </c:pt>
                <c:pt idx="41">
                  <c:v>9.8197905848974347</c:v>
                </c:pt>
                <c:pt idx="42">
                  <c:v>7.8450784210455495</c:v>
                </c:pt>
                <c:pt idx="43">
                  <c:v>6.2674712765269582</c:v>
                </c:pt>
                <c:pt idx="44">
                  <c:v>5.00711326182706</c:v>
                </c:pt>
                <c:pt idx="45">
                  <c:v>4.0002071187244921</c:v>
                </c:pt>
                <c:pt idx="46">
                  <c:v>3.1957849075807032</c:v>
                </c:pt>
                <c:pt idx="47">
                  <c:v>81.875479923528175</c:v>
                </c:pt>
                <c:pt idx="48">
                  <c:v>65.410718813972338</c:v>
                </c:pt>
                <c:pt idx="49">
                  <c:v>52.256941147175418</c:v>
                </c:pt>
                <c:pt idx="50">
                  <c:v>41.748324243702299</c:v>
                </c:pt>
                <c:pt idx="51">
                  <c:v>33.352939129149725</c:v>
                </c:pt>
                <c:pt idx="52">
                  <c:v>26.645825160768556</c:v>
                </c:pt>
                <c:pt idx="53">
                  <c:v>21.287479215818873</c:v>
                </c:pt>
                <c:pt idx="54">
                  <c:v>17.006670599607354</c:v>
                </c:pt>
                <c:pt idx="55">
                  <c:v>13.58671179200131</c:v>
                </c:pt>
                <c:pt idx="56">
                  <c:v>10.854490080096539</c:v>
                </c:pt>
                <c:pt idx="57">
                  <c:v>8.6717048762509599</c:v>
                </c:pt>
                <c:pt idx="58">
                  <c:v>6.9278671688763342</c:v>
                </c:pt>
                <c:pt idx="59">
                  <c:v>5.5347067496541049</c:v>
                </c:pt>
                <c:pt idx="60">
                  <c:v>4.4217041201780463</c:v>
                </c:pt>
                <c:pt idx="61">
                  <c:v>75.293230336151794</c:v>
                </c:pt>
                <c:pt idx="62">
                  <c:v>60.152127629830318</c:v>
                </c:pt>
                <c:pt idx="63">
                  <c:v>48.055827094166943</c:v>
                </c:pt>
                <c:pt idx="64">
                  <c:v>38.3920338099433</c:v>
                </c:pt>
                <c:pt idx="65">
                  <c:v>30.671582390530503</c:v>
                </c:pt>
                <c:pt idx="66">
                  <c:v>24.503676231277264</c:v>
                </c:pt>
                <c:pt idx="67">
                  <c:v>19.576106025512342</c:v>
                </c:pt>
                <c:pt idx="68">
                  <c:v>15.639446240843709</c:v>
                </c:pt>
                <c:pt idx="69">
                  <c:v>12.494429607271144</c:v>
                </c:pt>
                <c:pt idx="70">
                  <c:v>9.9818605343811697</c:v>
                </c:pt>
                <c:pt idx="71">
                  <c:v>7.9745568913247684</c:v>
                </c:pt>
                <c:pt idx="72">
                  <c:v>6.3709122556797837</c:v>
                </c:pt>
                <c:pt idx="73">
                  <c:v>5.0897527627805452</c:v>
                </c:pt>
                <c:pt idx="74">
                  <c:v>4.0662282176523297</c:v>
                </c:pt>
                <c:pt idx="75">
                  <c:v>3.2485294843672055</c:v>
                </c:pt>
                <c:pt idx="76">
                  <c:v>2.5952659924473913</c:v>
                </c:pt>
                <c:pt idx="77">
                  <c:v>70.039651783297955</c:v>
                </c:pt>
                <c:pt idx="78">
                  <c:v>55.955018192318647</c:v>
                </c:pt>
                <c:pt idx="79">
                  <c:v>44.702735967190193</c:v>
                </c:pt>
                <c:pt idx="80">
                  <c:v>35.713233013060581</c:v>
                </c:pt>
                <c:pt idx="81">
                  <c:v>28.531475415314009</c:v>
                </c:pt>
                <c:pt idx="82">
                  <c:v>22.793934368164471</c:v>
                </c:pt>
                <c:pt idx="83">
                  <c:v>18.210184941971789</c:v>
                </c:pt>
                <c:pt idx="84">
                  <c:v>14.548205249022999</c:v>
                </c:pt>
                <c:pt idx="85">
                  <c:v>11.622631875631185</c:v>
                </c:pt>
                <c:pt idx="86">
                  <c:v>9.2853770897623207</c:v>
                </c:pt>
                <c:pt idx="87">
                  <c:v>7.4181328826093242</c:v>
                </c:pt>
                <c:pt idx="88">
                  <c:v>5.9263824109763004</c:v>
                </c:pt>
                <c:pt idx="89">
                  <c:v>4.734615709495773</c:v>
                </c:pt>
                <c:pt idx="90">
                  <c:v>3.782507499868085</c:v>
                </c:pt>
                <c:pt idx="91">
                  <c:v>66.584393551412433</c:v>
                </c:pt>
                <c:pt idx="92">
                  <c:v>53.194595598806863</c:v>
                </c:pt>
                <c:pt idx="93">
                  <c:v>42.497420941976543</c:v>
                </c:pt>
                <c:pt idx="94">
                  <c:v>33.951396121903308</c:v>
                </c:pt>
                <c:pt idx="95">
                  <c:v>27.123935360694375</c:v>
                </c:pt>
                <c:pt idx="96">
                  <c:v>21.669443778086467</c:v>
                </c:pt>
                <c:pt idx="97">
                  <c:v>17.311823944695814</c:v>
                </c:pt>
                <c:pt idx="98">
                  <c:v>13.830500282393885</c:v>
                </c:pt>
                <c:pt idx="99">
                  <c:v>11.049253889848195</c:v>
                </c:pt>
                <c:pt idx="100">
                  <c:v>8.8273026303856827</c:v>
                </c:pt>
                <c:pt idx="101">
                  <c:v>7.0521749708372887</c:v>
                </c:pt>
                <c:pt idx="102">
                  <c:v>5.6340168567587634</c:v>
                </c:pt>
                <c:pt idx="103">
                  <c:v>4.501043447376806</c:v>
                </c:pt>
                <c:pt idx="104">
                  <c:v>3.5959054845336165</c:v>
                </c:pt>
                <c:pt idx="105">
                  <c:v>2.8727863671777749</c:v>
                </c:pt>
                <c:pt idx="106">
                  <c:v>2.2950829900672058</c:v>
                </c:pt>
                <c:pt idx="107">
                  <c:v>63.67898587238367</c:v>
                </c:pt>
                <c:pt idx="108">
                  <c:v>50.873451284167018</c:v>
                </c:pt>
                <c:pt idx="109">
                  <c:v>40.643047468582985</c:v>
                </c:pt>
                <c:pt idx="110">
                  <c:v>32.46992814202062</c:v>
                </c:pt>
                <c:pt idx="111">
                  <c:v>25.94038339184462</c:v>
                </c:pt>
                <c:pt idx="112">
                  <c:v>20.723898358279925</c:v>
                </c:pt>
                <c:pt idx="113">
                  <c:v>16.556423113597514</c:v>
                </c:pt>
                <c:pt idx="114">
                  <c:v>13.227006887289978</c:v>
                </c:pt>
                <c:pt idx="115">
                  <c:v>10.567120083608515</c:v>
                </c:pt>
                <c:pt idx="116">
                  <c:v>8.4421235894797935</c:v>
                </c:pt>
                <c:pt idx="117">
                  <c:v>6.7444535631427902</c:v>
                </c:pt>
                <c:pt idx="118">
                  <c:v>5.3881767286698121</c:v>
                </c:pt>
                <c:pt idx="119">
                  <c:v>4.3046405742988512</c:v>
                </c:pt>
                <c:pt idx="120">
                  <c:v>3.4389982747419015</c:v>
                </c:pt>
                <c:pt idx="121">
                  <c:v>61.549531357535358</c:v>
                </c:pt>
                <c:pt idx="122">
                  <c:v>49.172219723411793</c:v>
                </c:pt>
                <c:pt idx="123">
                  <c:v>39.283925306954742</c:v>
                </c:pt>
                <c:pt idx="124">
                  <c:v>31.384118841957442</c:v>
                </c:pt>
                <c:pt idx="125">
                  <c:v>25.072925065146997</c:v>
                </c:pt>
                <c:pt idx="126">
                  <c:v>20.030881685358395</c:v>
                </c:pt>
                <c:pt idx="127">
                  <c:v>16.002768725639068</c:v>
                </c:pt>
                <c:pt idx="128">
                  <c:v>12.784689706069218</c:v>
                </c:pt>
                <c:pt idx="129">
                  <c:v>10.213750737933315</c:v>
                </c:pt>
                <c:pt idx="130">
                  <c:v>8.1598151018956404</c:v>
                </c:pt>
                <c:pt idx="131">
                  <c:v>6.5189159404331321</c:v>
                </c:pt>
                <c:pt idx="132">
                  <c:v>5.2079936258066324</c:v>
                </c:pt>
                <c:pt idx="133">
                  <c:v>4.1606914177574721</c:v>
                </c:pt>
                <c:pt idx="134">
                  <c:v>3.3239965940087801</c:v>
                </c:pt>
                <c:pt idx="135">
                  <c:v>2.6555570330993525</c:v>
                </c:pt>
                <c:pt idx="136">
                  <c:v>2.1215374193686096</c:v>
                </c:pt>
                <c:pt idx="137">
                  <c:v>59.647021007132963</c:v>
                </c:pt>
                <c:pt idx="138">
                  <c:v>47.652294958548438</c:v>
                </c:pt>
                <c:pt idx="139">
                  <c:v>38.069650025689491</c:v>
                </c:pt>
                <c:pt idx="140">
                  <c:v>30.414028418551272</c:v>
                </c:pt>
                <c:pt idx="141">
                  <c:v>24.297915111387766</c:v>
                </c:pt>
                <c:pt idx="142">
                  <c:v>19.41172246686315</c:v>
                </c:pt>
                <c:pt idx="143">
                  <c:v>15.508119416958401</c:v>
                </c:pt>
                <c:pt idx="144">
                  <c:v>12.389511969439681</c:v>
                </c:pt>
                <c:pt idx="145">
                  <c:v>9.8980413236329721</c:v>
                </c:pt>
                <c:pt idx="146">
                  <c:v>7.9075933165087156</c:v>
                </c:pt>
                <c:pt idx="147">
                  <c:v>6.3174147303258898</c:v>
                </c:pt>
                <c:pt idx="148">
                  <c:v>5.0470133297850346</c:v>
                </c:pt>
                <c:pt idx="149">
                  <c:v>4.032083476924714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731360"/>
        <c:axId val="601079920"/>
      </c:scatterChart>
      <c:valAx>
        <c:axId val="30373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79920"/>
        <c:crosses val="autoZero"/>
        <c:crossBetween val="midCat"/>
      </c:valAx>
      <c:valAx>
        <c:axId val="6010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73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day of season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search!$S$3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search!$S$4:$S$153</c:f>
              <c:numCache>
                <c:formatCode>General</c:formatCode>
                <c:ptCount val="150"/>
                <c:pt idx="0">
                  <c:v>15.738773611494661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12.91743952674717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11.029281663348915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9.9288858806136684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8.9823848910658821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8.5074311829493041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7.9562076942144717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7.741276343459834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7.3603381205915985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7.2539444184909225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883264"/>
        <c:axId val="658108576"/>
      </c:lineChart>
      <c:catAx>
        <c:axId val="59088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08576"/>
        <c:crosses val="autoZero"/>
        <c:auto val="1"/>
        <c:lblAlgn val="ctr"/>
        <c:lblOffset val="100"/>
        <c:noMultiLvlLbl val="0"/>
      </c:catAx>
      <c:valAx>
        <c:axId val="6581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8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cumulative effort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search!$S$3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search!$R$4:$R$153</c:f>
              <c:numCache>
                <c:formatCode>General</c:formatCode>
                <c:ptCount val="15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39.999999999999936</c:v>
                </c:pt>
                <c:pt idx="48">
                  <c:v>39.999999999999936</c:v>
                </c:pt>
                <c:pt idx="49">
                  <c:v>39.999999999999936</c:v>
                </c:pt>
                <c:pt idx="50">
                  <c:v>39.999999999999936</c:v>
                </c:pt>
                <c:pt idx="51">
                  <c:v>39.999999999999936</c:v>
                </c:pt>
                <c:pt idx="52">
                  <c:v>39.999999999999936</c:v>
                </c:pt>
                <c:pt idx="53">
                  <c:v>39.999999999999936</c:v>
                </c:pt>
                <c:pt idx="54">
                  <c:v>39.999999999999936</c:v>
                </c:pt>
                <c:pt idx="55">
                  <c:v>39.999999999999936</c:v>
                </c:pt>
                <c:pt idx="56">
                  <c:v>39.999999999999936</c:v>
                </c:pt>
                <c:pt idx="57">
                  <c:v>39.999999999999936</c:v>
                </c:pt>
                <c:pt idx="58">
                  <c:v>39.999999999999936</c:v>
                </c:pt>
                <c:pt idx="59">
                  <c:v>39.999999999999936</c:v>
                </c:pt>
                <c:pt idx="60">
                  <c:v>39.999999999999936</c:v>
                </c:pt>
                <c:pt idx="61">
                  <c:v>49.999999999996177</c:v>
                </c:pt>
                <c:pt idx="62">
                  <c:v>49.999999999996177</c:v>
                </c:pt>
                <c:pt idx="63">
                  <c:v>49.999999999996177</c:v>
                </c:pt>
                <c:pt idx="64">
                  <c:v>49.999999999996177</c:v>
                </c:pt>
                <c:pt idx="65">
                  <c:v>49.999999999996177</c:v>
                </c:pt>
                <c:pt idx="66">
                  <c:v>49.999999999996177</c:v>
                </c:pt>
                <c:pt idx="67">
                  <c:v>49.999999999996177</c:v>
                </c:pt>
                <c:pt idx="68">
                  <c:v>49.999999999996177</c:v>
                </c:pt>
                <c:pt idx="69">
                  <c:v>49.999999999996177</c:v>
                </c:pt>
                <c:pt idx="70">
                  <c:v>49.999999999996177</c:v>
                </c:pt>
                <c:pt idx="71">
                  <c:v>49.999999999996177</c:v>
                </c:pt>
                <c:pt idx="72">
                  <c:v>49.999999999996177</c:v>
                </c:pt>
                <c:pt idx="73">
                  <c:v>49.999999999996177</c:v>
                </c:pt>
                <c:pt idx="74">
                  <c:v>49.999999999996177</c:v>
                </c:pt>
                <c:pt idx="75">
                  <c:v>49.999999999996177</c:v>
                </c:pt>
                <c:pt idx="76">
                  <c:v>49.999999999996177</c:v>
                </c:pt>
                <c:pt idx="77">
                  <c:v>59.999999999966896</c:v>
                </c:pt>
                <c:pt idx="78">
                  <c:v>59.999999999966896</c:v>
                </c:pt>
                <c:pt idx="79">
                  <c:v>59.999999999966896</c:v>
                </c:pt>
                <c:pt idx="80">
                  <c:v>59.999999999966896</c:v>
                </c:pt>
                <c:pt idx="81">
                  <c:v>59.999999999966896</c:v>
                </c:pt>
                <c:pt idx="82">
                  <c:v>59.999999999966896</c:v>
                </c:pt>
                <c:pt idx="83">
                  <c:v>59.999999999966896</c:v>
                </c:pt>
                <c:pt idx="84">
                  <c:v>59.999999999966896</c:v>
                </c:pt>
                <c:pt idx="85">
                  <c:v>59.999999999966896</c:v>
                </c:pt>
                <c:pt idx="86">
                  <c:v>59.999999999966896</c:v>
                </c:pt>
                <c:pt idx="87">
                  <c:v>59.999999999966896</c:v>
                </c:pt>
                <c:pt idx="88">
                  <c:v>59.999999999966896</c:v>
                </c:pt>
                <c:pt idx="89">
                  <c:v>59.999999999966896</c:v>
                </c:pt>
                <c:pt idx="90">
                  <c:v>59.999999999966896</c:v>
                </c:pt>
                <c:pt idx="91">
                  <c:v>69.999999999650029</c:v>
                </c:pt>
                <c:pt idx="92">
                  <c:v>69.999999999650029</c:v>
                </c:pt>
                <c:pt idx="93">
                  <c:v>69.999999999650029</c:v>
                </c:pt>
                <c:pt idx="94">
                  <c:v>69.999999999650029</c:v>
                </c:pt>
                <c:pt idx="95">
                  <c:v>69.999999999650029</c:v>
                </c:pt>
                <c:pt idx="96">
                  <c:v>69.999999999650029</c:v>
                </c:pt>
                <c:pt idx="97">
                  <c:v>69.999999999650029</c:v>
                </c:pt>
                <c:pt idx="98">
                  <c:v>69.999999999650029</c:v>
                </c:pt>
                <c:pt idx="99">
                  <c:v>69.999999999650029</c:v>
                </c:pt>
                <c:pt idx="100">
                  <c:v>69.999999999650029</c:v>
                </c:pt>
                <c:pt idx="101">
                  <c:v>69.999999999650029</c:v>
                </c:pt>
                <c:pt idx="102">
                  <c:v>69.999999999650029</c:v>
                </c:pt>
                <c:pt idx="103">
                  <c:v>69.999999999650029</c:v>
                </c:pt>
                <c:pt idx="104">
                  <c:v>69.999999999650029</c:v>
                </c:pt>
                <c:pt idx="105">
                  <c:v>69.999999999650029</c:v>
                </c:pt>
                <c:pt idx="106">
                  <c:v>69.999999999650029</c:v>
                </c:pt>
                <c:pt idx="107">
                  <c:v>79.999999998848025</c:v>
                </c:pt>
                <c:pt idx="108">
                  <c:v>79.999999998848025</c:v>
                </c:pt>
                <c:pt idx="109">
                  <c:v>79.999999998848025</c:v>
                </c:pt>
                <c:pt idx="110">
                  <c:v>79.999999998848025</c:v>
                </c:pt>
                <c:pt idx="111">
                  <c:v>79.999999998848025</c:v>
                </c:pt>
                <c:pt idx="112">
                  <c:v>79.999999998848025</c:v>
                </c:pt>
                <c:pt idx="113">
                  <c:v>79.999999998848025</c:v>
                </c:pt>
                <c:pt idx="114">
                  <c:v>79.999999998848025</c:v>
                </c:pt>
                <c:pt idx="115">
                  <c:v>79.999999998848025</c:v>
                </c:pt>
                <c:pt idx="116">
                  <c:v>79.999999998848025</c:v>
                </c:pt>
                <c:pt idx="117">
                  <c:v>79.999999998848025</c:v>
                </c:pt>
                <c:pt idx="118">
                  <c:v>79.999999998848025</c:v>
                </c:pt>
                <c:pt idx="119">
                  <c:v>79.999999998848025</c:v>
                </c:pt>
                <c:pt idx="120">
                  <c:v>79.999999998848025</c:v>
                </c:pt>
                <c:pt idx="121">
                  <c:v>89.999999994689276</c:v>
                </c:pt>
                <c:pt idx="122">
                  <c:v>89.999999994689276</c:v>
                </c:pt>
                <c:pt idx="123">
                  <c:v>89.999999994689276</c:v>
                </c:pt>
                <c:pt idx="124">
                  <c:v>89.999999994689276</c:v>
                </c:pt>
                <c:pt idx="125">
                  <c:v>89.999999994689276</c:v>
                </c:pt>
                <c:pt idx="126">
                  <c:v>89.999999994689276</c:v>
                </c:pt>
                <c:pt idx="127">
                  <c:v>89.999999994689276</c:v>
                </c:pt>
                <c:pt idx="128">
                  <c:v>89.999999994689276</c:v>
                </c:pt>
                <c:pt idx="129">
                  <c:v>89.999999994689276</c:v>
                </c:pt>
                <c:pt idx="130">
                  <c:v>89.999999994689276</c:v>
                </c:pt>
                <c:pt idx="131">
                  <c:v>89.999999994689276</c:v>
                </c:pt>
                <c:pt idx="132">
                  <c:v>89.999999994689276</c:v>
                </c:pt>
                <c:pt idx="133">
                  <c:v>89.999999994689276</c:v>
                </c:pt>
                <c:pt idx="134">
                  <c:v>89.999999994689276</c:v>
                </c:pt>
                <c:pt idx="135">
                  <c:v>89.999999994689276</c:v>
                </c:pt>
                <c:pt idx="136">
                  <c:v>89.999999994689276</c:v>
                </c:pt>
                <c:pt idx="137">
                  <c:v>99.99999998810361</c:v>
                </c:pt>
                <c:pt idx="138">
                  <c:v>99.99999998810361</c:v>
                </c:pt>
                <c:pt idx="139">
                  <c:v>99.99999998810361</c:v>
                </c:pt>
                <c:pt idx="140">
                  <c:v>99.99999998810361</c:v>
                </c:pt>
                <c:pt idx="141">
                  <c:v>99.99999998810361</c:v>
                </c:pt>
                <c:pt idx="142">
                  <c:v>99.99999998810361</c:v>
                </c:pt>
                <c:pt idx="143">
                  <c:v>99.99999998810361</c:v>
                </c:pt>
                <c:pt idx="144">
                  <c:v>99.99999998810361</c:v>
                </c:pt>
                <c:pt idx="145">
                  <c:v>99.99999998810361</c:v>
                </c:pt>
                <c:pt idx="146">
                  <c:v>99.99999998810361</c:v>
                </c:pt>
                <c:pt idx="147">
                  <c:v>99.99999998810361</c:v>
                </c:pt>
                <c:pt idx="148">
                  <c:v>99.99999998810361</c:v>
                </c:pt>
                <c:pt idx="149">
                  <c:v>99.99999998810361</c:v>
                </c:pt>
              </c:numCache>
            </c:numRef>
          </c:xVal>
          <c:yVal>
            <c:numRef>
              <c:f>search!$S$4:$S$153</c:f>
              <c:numCache>
                <c:formatCode>General</c:formatCode>
                <c:ptCount val="150"/>
                <c:pt idx="0">
                  <c:v>15.738773611494661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12.91743952674717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11.029281663348915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9.9288858806136684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8.9823848910658821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8.5074311829493041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7.9562076942144717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7.741276343459834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7.3603381205915985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7.2539444184909225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920880"/>
        <c:axId val="601093840"/>
      </c:scatterChart>
      <c:valAx>
        <c:axId val="66292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93840"/>
        <c:crosses val="autoZero"/>
        <c:crossBetween val="midCat"/>
      </c:valAx>
      <c:valAx>
        <c:axId val="6010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2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Pmaxeffort vs vulnerable 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search!$K$3</c:f>
              <c:strCache>
                <c:ptCount val="1"/>
                <c:pt idx="0">
                  <c:v>PmaxEffort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search!$F$4:$F$153</c:f>
              <c:numCache>
                <c:formatCode>General</c:formatCode>
                <c:ptCount val="150"/>
                <c:pt idx="0">
                  <c:v>400</c:v>
                </c:pt>
                <c:pt idx="1">
                  <c:v>259.28920124857029</c:v>
                </c:pt>
                <c:pt idx="2">
                  <c:v>272.72020848082326</c:v>
                </c:pt>
                <c:pt idx="3">
                  <c:v>283.55490919799689</c:v>
                </c:pt>
                <c:pt idx="4">
                  <c:v>292.31233982167379</c:v>
                </c:pt>
                <c:pt idx="5">
                  <c:v>299.40720928947786</c:v>
                </c:pt>
                <c:pt idx="6">
                  <c:v>305.17087807665939</c:v>
                </c:pt>
                <c:pt idx="7">
                  <c:v>309.86811844935983</c:v>
                </c:pt>
                <c:pt idx="8">
                  <c:v>313.71050432319794</c:v>
                </c:pt>
                <c:pt idx="9">
                  <c:v>316.86710849700614</c:v>
                </c:pt>
                <c:pt idx="10">
                  <c:v>319.47304873532642</c:v>
                </c:pt>
                <c:pt idx="11">
                  <c:v>321.63631528556999</c:v>
                </c:pt>
                <c:pt idx="12">
                  <c:v>323.44322542482212</c:v>
                </c:pt>
                <c:pt idx="13">
                  <c:v>324.9627811338043</c:v>
                </c:pt>
                <c:pt idx="14">
                  <c:v>326.25015047364229</c:v>
                </c:pt>
                <c:pt idx="15">
                  <c:v>327.3494488843977</c:v>
                </c:pt>
                <c:pt idx="16">
                  <c:v>328.29596118754876</c:v>
                </c:pt>
                <c:pt idx="17">
                  <c:v>214.08036205771737</c:v>
                </c:pt>
                <c:pt idx="18">
                  <c:v>226.27251402337134</c:v>
                </c:pt>
                <c:pt idx="19">
                  <c:v>236.24928261999619</c:v>
                </c:pt>
                <c:pt idx="20">
                  <c:v>244.45115150296468</c:v>
                </c:pt>
                <c:pt idx="21">
                  <c:v>251.23010273868613</c:v>
                </c:pt>
                <c:pt idx="22">
                  <c:v>256.8674128745173</c:v>
                </c:pt>
                <c:pt idx="23">
                  <c:v>261.58787032310443</c:v>
                </c:pt>
                <c:pt idx="24">
                  <c:v>265.5711337171669</c:v>
                </c:pt>
                <c:pt idx="25">
                  <c:v>268.96080617141234</c:v>
                </c:pt>
                <c:pt idx="26">
                  <c:v>271.87168477130041</c:v>
                </c:pt>
                <c:pt idx="27">
                  <c:v>274.39555224141588</c:v>
                </c:pt>
                <c:pt idx="28">
                  <c:v>276.60580395379662</c:v>
                </c:pt>
                <c:pt idx="29">
                  <c:v>278.56114448344618</c:v>
                </c:pt>
                <c:pt idx="30">
                  <c:v>280.3085408203288</c:v>
                </c:pt>
                <c:pt idx="31">
                  <c:v>183.66320645078426</c:v>
                </c:pt>
                <c:pt idx="32">
                  <c:v>194.8952485794764</c:v>
                </c:pt>
                <c:pt idx="33">
                  <c:v>204.19119690514603</c:v>
                </c:pt>
                <c:pt idx="34">
                  <c:v>211.93410162354357</c:v>
                </c:pt>
                <c:pt idx="35">
                  <c:v>218.43008000030244</c:v>
                </c:pt>
                <c:pt idx="36">
                  <c:v>223.92378575286094</c:v>
                </c:pt>
                <c:pt idx="37">
                  <c:v>228.61076763678</c:v>
                </c:pt>
                <c:pt idx="38">
                  <c:v>232.64734280200463</c:v>
                </c:pt>
                <c:pt idx="39">
                  <c:v>236.15848468643119</c:v>
                </c:pt>
                <c:pt idx="40">
                  <c:v>239.24412471335859</c:v>
                </c:pt>
                <c:pt idx="41">
                  <c:v>241.98418676883867</c:v>
                </c:pt>
                <c:pt idx="42">
                  <c:v>244.44260929041937</c:v>
                </c:pt>
                <c:pt idx="43">
                  <c:v>246.67055855340291</c:v>
                </c:pt>
                <c:pt idx="44">
                  <c:v>248.70899580056789</c:v>
                </c:pt>
                <c:pt idx="45">
                  <c:v>250.59072815399688</c:v>
                </c:pt>
                <c:pt idx="46">
                  <c:v>252.34204711762769</c:v>
                </c:pt>
                <c:pt idx="47">
                  <c:v>165.56134746469354</c:v>
                </c:pt>
                <c:pt idx="48">
                  <c:v>175.92891775393966</c:v>
                </c:pt>
                <c:pt idx="49">
                  <c:v>184.57931706870755</c:v>
                </c:pt>
                <c:pt idx="50">
                  <c:v>191.85092394730628</c:v>
                </c:pt>
                <c:pt idx="51">
                  <c:v>198.01417695028812</c:v>
                </c:pt>
                <c:pt idx="52">
                  <c:v>203.28523545745267</c:v>
                </c:pt>
                <c:pt idx="53">
                  <c:v>207.83689336908029</c:v>
                </c:pt>
                <c:pt idx="54">
                  <c:v>211.80729813864036</c:v>
                </c:pt>
                <c:pt idx="55">
                  <c:v>215.3069164737918</c:v>
                </c:pt>
                <c:pt idx="56">
                  <c:v>218.42409929180886</c:v>
                </c:pt>
                <c:pt idx="57">
                  <c:v>221.22952761221367</c:v>
                </c:pt>
                <c:pt idx="58">
                  <c:v>223.77976442436287</c:v>
                </c:pt>
                <c:pt idx="59">
                  <c:v>226.12009231374333</c:v>
                </c:pt>
                <c:pt idx="60">
                  <c:v>228.28678047709911</c:v>
                </c:pt>
                <c:pt idx="61">
                  <c:v>150.31536533188105</c:v>
                </c:pt>
                <c:pt idx="62">
                  <c:v>160.1936028612871</c:v>
                </c:pt>
                <c:pt idx="63">
                  <c:v>168.48710835180333</c:v>
                </c:pt>
                <c:pt idx="64">
                  <c:v>175.50714195357995</c:v>
                </c:pt>
                <c:pt idx="65">
                  <c:v>181.50248448572478</c:v>
                </c:pt>
                <c:pt idx="66">
                  <c:v>186.67200001442671</c:v>
                </c:pt>
                <c:pt idx="67">
                  <c:v>191.17467218343347</c:v>
                </c:pt>
                <c:pt idx="68">
                  <c:v>195.13762231262049</c:v>
                </c:pt>
                <c:pt idx="69">
                  <c:v>198.66251512089755</c:v>
                </c:pt>
                <c:pt idx="70">
                  <c:v>201.83067631398683</c:v>
                </c:pt>
                <c:pt idx="71">
                  <c:v>204.70718107441579</c:v>
                </c:pt>
                <c:pt idx="72">
                  <c:v>207.34412039992401</c:v>
                </c:pt>
                <c:pt idx="73">
                  <c:v>209.78321062061235</c:v>
                </c:pt>
                <c:pt idx="74">
                  <c:v>212.05787817804358</c:v>
                </c:pt>
                <c:pt idx="75">
                  <c:v>214.19492518821747</c:v>
                </c:pt>
                <c:pt idx="76">
                  <c:v>216.21586009040172</c:v>
                </c:pt>
                <c:pt idx="77">
                  <c:v>142.37417812625583</c:v>
                </c:pt>
                <c:pt idx="78">
                  <c:v>151.76691119146795</c:v>
                </c:pt>
                <c:pt idx="79">
                  <c:v>159.68208919529363</c:v>
                </c:pt>
                <c:pt idx="80">
                  <c:v>166.40930572104699</c:v>
                </c:pt>
                <c:pt idx="81">
                  <c:v>172.18003373396999</c:v>
                </c:pt>
                <c:pt idx="82">
                  <c:v>177.17931161825948</c:v>
                </c:pt>
                <c:pt idx="83">
                  <c:v>181.55507923498081</c:v>
                </c:pt>
                <c:pt idx="84">
                  <c:v>185.42563656985402</c:v>
                </c:pt>
                <c:pt idx="85">
                  <c:v>188.88560250857759</c:v>
                </c:pt>
                <c:pt idx="86">
                  <c:v>192.01067535637142</c:v>
                </c:pt>
                <c:pt idx="87">
                  <c:v>194.861436064777</c:v>
                </c:pt>
                <c:pt idx="88">
                  <c:v>197.48638667226282</c:v>
                </c:pt>
                <c:pt idx="89">
                  <c:v>199.92437775305788</c:v>
                </c:pt>
                <c:pt idx="90">
                  <c:v>202.20654774132933</c:v>
                </c:pt>
                <c:pt idx="91">
                  <c:v>133.5030658126407</c:v>
                </c:pt>
                <c:pt idx="92">
                  <c:v>142.60961632687321</c:v>
                </c:pt>
                <c:pt idx="93">
                  <c:v>150.30863286819937</c:v>
                </c:pt>
                <c:pt idx="94">
                  <c:v>156.87546601697557</c:v>
                </c:pt>
                <c:pt idx="95">
                  <c:v>162.53021233859968</c:v>
                </c:pt>
                <c:pt idx="96">
                  <c:v>167.44882392444723</c:v>
                </c:pt>
                <c:pt idx="97">
                  <c:v>171.77198388480014</c:v>
                </c:pt>
                <c:pt idx="98">
                  <c:v>175.6121970495636</c:v>
                </c:pt>
                <c:pt idx="99">
                  <c:v>179.05945478941578</c:v>
                </c:pt>
                <c:pt idx="100">
                  <c:v>182.18576069445183</c:v>
                </c:pt>
                <c:pt idx="101">
                  <c:v>185.04874618596028</c:v>
                </c:pt>
                <c:pt idx="102">
                  <c:v>187.69455907097873</c:v>
                </c:pt>
                <c:pt idx="103">
                  <c:v>190.16017124692948</c:v>
                </c:pt>
                <c:pt idx="104">
                  <c:v>192.4752223620653</c:v>
                </c:pt>
                <c:pt idx="105">
                  <c:v>194.66349274839482</c:v>
                </c:pt>
                <c:pt idx="106">
                  <c:v>196.74408017823535</c:v>
                </c:pt>
                <c:pt idx="107">
                  <c:v>129.79162625449766</c:v>
                </c:pt>
                <c:pt idx="108">
                  <c:v>138.57505965648787</c:v>
                </c:pt>
                <c:pt idx="109">
                  <c:v>146.01111426666205</c:v>
                </c:pt>
                <c:pt idx="110">
                  <c:v>152.36314495053549</c:v>
                </c:pt>
                <c:pt idx="111">
                  <c:v>157.84166327649103</c:v>
                </c:pt>
                <c:pt idx="112">
                  <c:v>162.61496229663788</c:v>
                </c:pt>
                <c:pt idx="113">
                  <c:v>166.81760476220421</c:v>
                </c:pt>
                <c:pt idx="114">
                  <c:v>170.55720442599906</c:v>
                </c:pt>
                <c:pt idx="115">
                  <c:v>173.91984368344819</c:v>
                </c:pt>
                <c:pt idx="116">
                  <c:v>176.97440177750516</c:v>
                </c:pt>
                <c:pt idx="117">
                  <c:v>179.77601264736919</c:v>
                </c:pt>
                <c:pt idx="118">
                  <c:v>182.36882744503743</c:v>
                </c:pt>
                <c:pt idx="119">
                  <c:v>184.78822154724386</c:v>
                </c:pt>
                <c:pt idx="120">
                  <c:v>187.06255777170097</c:v>
                </c:pt>
                <c:pt idx="121">
                  <c:v>123.66636490760477</c:v>
                </c:pt>
                <c:pt idx="122">
                  <c:v>132.25120417972579</c:v>
                </c:pt>
                <c:pt idx="123">
                  <c:v>139.53219661261298</c:v>
                </c:pt>
                <c:pt idx="124">
                  <c:v>145.76391344174726</c:v>
                </c:pt>
                <c:pt idx="125">
                  <c:v>151.1498493621225</c:v>
                </c:pt>
                <c:pt idx="126">
                  <c:v>155.85269201678511</c:v>
                </c:pt>
                <c:pt idx="127">
                  <c:v>160.00252636755869</c:v>
                </c:pt>
                <c:pt idx="128">
                  <c:v>163.7033892327118</c:v>
                </c:pt>
                <c:pt idx="129">
                  <c:v>167.03850576458785</c:v>
                </c:pt>
                <c:pt idx="130">
                  <c:v>170.07447292227866</c:v>
                </c:pt>
                <c:pt idx="131">
                  <c:v>172.86460169314151</c:v>
                </c:pt>
                <c:pt idx="132">
                  <c:v>175.45158723430455</c:v>
                </c:pt>
                <c:pt idx="133">
                  <c:v>177.86964208581588</c:v>
                </c:pt>
                <c:pt idx="134">
                  <c:v>180.14620042875669</c:v>
                </c:pt>
                <c:pt idx="135">
                  <c:v>182.30327964873356</c:v>
                </c:pt>
                <c:pt idx="136">
                  <c:v>184.35856811862101</c:v>
                </c:pt>
                <c:pt idx="137">
                  <c:v>121.7255639333537</c:v>
                </c:pt>
                <c:pt idx="138">
                  <c:v>130.05952127513476</c:v>
                </c:pt>
                <c:pt idx="139">
                  <c:v>137.12965753487288</c:v>
                </c:pt>
                <c:pt idx="140">
                  <c:v>143.18267933233869</c:v>
                </c:pt>
                <c:pt idx="141">
                  <c:v>148.41579547065524</c:v>
                </c:pt>
                <c:pt idx="142">
                  <c:v>152.98666899351693</c:v>
                </c:pt>
                <c:pt idx="143">
                  <c:v>157.0213679578516</c:v>
                </c:pt>
                <c:pt idx="144">
                  <c:v>160.62071737013594</c:v>
                </c:pt>
                <c:pt idx="145">
                  <c:v>163.86537380420137</c:v>
                </c:pt>
                <c:pt idx="146">
                  <c:v>166.81987956269822</c:v>
                </c:pt>
                <c:pt idx="147">
                  <c:v>169.53590159065939</c:v>
                </c:pt>
                <c:pt idx="148">
                  <c:v>172.05481908318808</c:v>
                </c:pt>
                <c:pt idx="149">
                  <c:v>174.40979076135687</c:v>
                </c:pt>
              </c:numCache>
            </c:numRef>
          </c:xVal>
          <c:yVal>
            <c:numRef>
              <c:f>search!$K$4:$K$153</c:f>
              <c:numCache>
                <c:formatCode>General</c:formatCode>
                <c:ptCount val="150"/>
                <c:pt idx="0">
                  <c:v>1</c:v>
                </c:pt>
                <c:pt idx="1">
                  <c:v>0.999999999999998</c:v>
                </c:pt>
                <c:pt idx="2">
                  <c:v>0.99999999999999978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0.99999999999579048</c:v>
                </c:pt>
                <c:pt idx="18">
                  <c:v>0.9999999999994702</c:v>
                </c:pt>
                <c:pt idx="19">
                  <c:v>0.99999999999990274</c:v>
                </c:pt>
                <c:pt idx="20">
                  <c:v>0.9999999999999758</c:v>
                </c:pt>
                <c:pt idx="21">
                  <c:v>0.99999999999999245</c:v>
                </c:pt>
                <c:pt idx="22">
                  <c:v>0.99999999999999711</c:v>
                </c:pt>
                <c:pt idx="23">
                  <c:v>0.99999999999999867</c:v>
                </c:pt>
                <c:pt idx="24">
                  <c:v>0.99999999999999933</c:v>
                </c:pt>
                <c:pt idx="25">
                  <c:v>0.99999999999999956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0.99999999925879601</c:v>
                </c:pt>
                <c:pt idx="32">
                  <c:v>0.99999999989018162</c:v>
                </c:pt>
                <c:pt idx="33">
                  <c:v>0.9999999999773872</c:v>
                </c:pt>
                <c:pt idx="34">
                  <c:v>0.99999999999393685</c:v>
                </c:pt>
                <c:pt idx="35">
                  <c:v>0.9999999999979905</c:v>
                </c:pt>
                <c:pt idx="36">
                  <c:v>0.99999999999921019</c:v>
                </c:pt>
                <c:pt idx="37">
                  <c:v>0.99999999999964406</c:v>
                </c:pt>
                <c:pt idx="38">
                  <c:v>0.99999999999982081</c:v>
                </c:pt>
                <c:pt idx="39">
                  <c:v>0.99999999999990141</c:v>
                </c:pt>
                <c:pt idx="40">
                  <c:v>0.9999999999999416</c:v>
                </c:pt>
                <c:pt idx="41">
                  <c:v>0.99999999999996336</c:v>
                </c:pt>
                <c:pt idx="42">
                  <c:v>0.9999999999999758</c:v>
                </c:pt>
                <c:pt idx="43">
                  <c:v>0.99999999999998357</c:v>
                </c:pt>
                <c:pt idx="44">
                  <c:v>0.99999999999998823</c:v>
                </c:pt>
                <c:pt idx="45">
                  <c:v>0.99999999999999156</c:v>
                </c:pt>
                <c:pt idx="46">
                  <c:v>0.99999999999999378</c:v>
                </c:pt>
                <c:pt idx="47">
                  <c:v>0.99999998391581069</c:v>
                </c:pt>
                <c:pt idx="48">
                  <c:v>0.99999999723967115</c:v>
                </c:pt>
                <c:pt idx="49">
                  <c:v>0.99999999936569028</c:v>
                </c:pt>
                <c:pt idx="50">
                  <c:v>0.99999999981573695</c:v>
                </c:pt>
                <c:pt idx="51">
                  <c:v>0.99999999993537436</c:v>
                </c:pt>
                <c:pt idx="52">
                  <c:v>0.99999999997362199</c:v>
                </c:pt>
                <c:pt idx="53">
                  <c:v>0.99999999998783284</c:v>
                </c:pt>
                <c:pt idx="54">
                  <c:v>0.99999999999380473</c:v>
                </c:pt>
                <c:pt idx="55">
                  <c:v>0.99999999999658273</c:v>
                </c:pt>
                <c:pt idx="56">
                  <c:v>0.9999999999979885</c:v>
                </c:pt>
                <c:pt idx="57">
                  <c:v>0.99999999999875144</c:v>
                </c:pt>
                <c:pt idx="58">
                  <c:v>0.99999999999919065</c:v>
                </c:pt>
                <c:pt idx="59">
                  <c:v>0.99999999999945621</c:v>
                </c:pt>
                <c:pt idx="60">
                  <c:v>0.99999999999962386</c:v>
                </c:pt>
                <c:pt idx="61">
                  <c:v>0.99999978521156607</c:v>
                </c:pt>
                <c:pt idx="62">
                  <c:v>0.99999995994100233</c:v>
                </c:pt>
                <c:pt idx="63">
                  <c:v>0.99999999021884667</c:v>
                </c:pt>
                <c:pt idx="64">
                  <c:v>0.99999999703448195</c:v>
                </c:pt>
                <c:pt idx="65">
                  <c:v>0.99999999892980229</c:v>
                </c:pt>
                <c:pt idx="66">
                  <c:v>0.99999999955557506</c:v>
                </c:pt>
                <c:pt idx="67">
                  <c:v>0.99999999979328802</c:v>
                </c:pt>
                <c:pt idx="68">
                  <c:v>0.99999999989461452</c:v>
                </c:pt>
                <c:pt idx="69">
                  <c:v>0.99999999994211874</c:v>
                </c:pt>
                <c:pt idx="70">
                  <c:v>0.99999999996622213</c:v>
                </c:pt>
                <c:pt idx="71">
                  <c:v>0.99999999997928612</c:v>
                </c:pt>
                <c:pt idx="72">
                  <c:v>0.99999999998676947</c:v>
                </c:pt>
                <c:pt idx="73">
                  <c:v>0.99999999999126032</c:v>
                </c:pt>
                <c:pt idx="74">
                  <c:v>0.99999999999406319</c:v>
                </c:pt>
                <c:pt idx="75">
                  <c:v>0.99999999999587152</c:v>
                </c:pt>
                <c:pt idx="76">
                  <c:v>0.9999999999970719</c:v>
                </c:pt>
                <c:pt idx="77">
                  <c:v>0.99999917146860751</c:v>
                </c:pt>
                <c:pt idx="78">
                  <c:v>0.99999983218020305</c:v>
                </c:pt>
                <c:pt idx="79">
                  <c:v>0.9999999563016374</c:v>
                </c:pt>
                <c:pt idx="80">
                  <c:v>0.99999998607502705</c:v>
                </c:pt>
                <c:pt idx="81">
                  <c:v>0.99999999477915069</c:v>
                </c:pt>
                <c:pt idx="82">
                  <c:v>0.99999999776825699</c:v>
                </c:pt>
                <c:pt idx="83">
                  <c:v>0.99999999893932823</c:v>
                </c:pt>
                <c:pt idx="84">
                  <c:v>0.99999999945069007</c:v>
                </c:pt>
                <c:pt idx="85">
                  <c:v>0.99999999969495224</c:v>
                </c:pt>
                <c:pt idx="86">
                  <c:v>0.99999999982067389</c:v>
                </c:pt>
                <c:pt idx="87">
                  <c:v>0.99999999988954835</c:v>
                </c:pt>
                <c:pt idx="88">
                  <c:v>0.99999999992930788</c:v>
                </c:pt>
                <c:pt idx="89">
                  <c:v>0.99999999995329381</c:v>
                </c:pt>
                <c:pt idx="90">
                  <c:v>0.9999999999683129</c:v>
                </c:pt>
                <c:pt idx="91">
                  <c:v>0.99999625663242864</c:v>
                </c:pt>
                <c:pt idx="92">
                  <c:v>0.99999920397526021</c:v>
                </c:pt>
                <c:pt idx="93">
                  <c:v>0.99999978496559594</c:v>
                </c:pt>
                <c:pt idx="94">
                  <c:v>0.99999992958287109</c:v>
                </c:pt>
                <c:pt idx="95">
                  <c:v>0.99999997307299437</c:v>
                </c:pt>
                <c:pt idx="96">
                  <c:v>0.99999998833064974</c:v>
                </c:pt>
                <c:pt idx="97">
                  <c:v>0.99999999440413134</c:v>
                </c:pt>
                <c:pt idx="98">
                  <c:v>0.99999999708697418</c:v>
                </c:pt>
                <c:pt idx="99">
                  <c:v>0.99999999837881304</c:v>
                </c:pt>
                <c:pt idx="100">
                  <c:v>0.99999999904716486</c:v>
                </c:pt>
                <c:pt idx="101">
                  <c:v>0.99999999941434292</c:v>
                </c:pt>
                <c:pt idx="102">
                  <c:v>0.99999999962648944</c:v>
                </c:pt>
                <c:pt idx="103">
                  <c:v>0.99999999975437848</c:v>
                </c:pt>
                <c:pt idx="104">
                  <c:v>0.999999999834291</c:v>
                </c:pt>
                <c:pt idx="105">
                  <c:v>0.99999999988576849</c:v>
                </c:pt>
                <c:pt idx="106">
                  <c:v>0.99999999991979971</c:v>
                </c:pt>
                <c:pt idx="107">
                  <c:v>0.99999296479338684</c:v>
                </c:pt>
                <c:pt idx="108">
                  <c:v>0.99999841948801471</c:v>
                </c:pt>
                <c:pt idx="109">
                  <c:v>0.99999955352832293</c:v>
                </c:pt>
                <c:pt idx="110">
                  <c:v>0.9999998483567013</c:v>
                </c:pt>
                <c:pt idx="111">
                  <c:v>0.99999994024917371</c:v>
                </c:pt>
                <c:pt idx="112">
                  <c:v>0.99999997345816349</c:v>
                </c:pt>
                <c:pt idx="113">
                  <c:v>0.99999998700878945</c:v>
                </c:pt>
                <c:pt idx="114">
                  <c:v>0.99999999312053367</c:v>
                </c:pt>
                <c:pt idx="115">
                  <c:v>0.99999999611589563</c:v>
                </c:pt>
                <c:pt idx="116">
                  <c:v>0.99999999768914516</c:v>
                </c:pt>
                <c:pt idx="117">
                  <c:v>0.99999999856474342</c:v>
                </c:pt>
                <c:pt idx="118">
                  <c:v>0.99999999907636172</c:v>
                </c:pt>
                <c:pt idx="119">
                  <c:v>0.99999999938782169</c:v>
                </c:pt>
                <c:pt idx="120">
                  <c:v>0.99999999958412444</c:v>
                </c:pt>
                <c:pt idx="121">
                  <c:v>0.99998007034957703</c:v>
                </c:pt>
                <c:pt idx="122">
                  <c:v>0.99999536886852969</c:v>
                </c:pt>
                <c:pt idx="123">
                  <c:v>0.99999865682556899</c:v>
                </c:pt>
                <c:pt idx="124">
                  <c:v>0.99999953436592171</c:v>
                </c:pt>
                <c:pt idx="125">
                  <c:v>0.99999981361931811</c:v>
                </c:pt>
                <c:pt idx="126">
                  <c:v>0.99999991621046569</c:v>
                </c:pt>
                <c:pt idx="127">
                  <c:v>0.99999995861840107</c:v>
                </c:pt>
                <c:pt idx="128">
                  <c:v>0.9999999779416846</c:v>
                </c:pt>
                <c:pt idx="129">
                  <c:v>0.99999998748760388</c:v>
                </c:pt>
                <c:pt idx="130">
                  <c:v>0.99999999253216287</c:v>
                </c:pt>
                <c:pt idx="131">
                  <c:v>0.99999999535271322</c:v>
                </c:pt>
                <c:pt idx="132">
                  <c:v>0.99999999700634223</c:v>
                </c:pt>
                <c:pt idx="133">
                  <c:v>0.99999999801538153</c:v>
                </c:pt>
                <c:pt idx="134">
                  <c:v>0.9999999986522834</c:v>
                </c:pt>
                <c:pt idx="135">
                  <c:v>0.999999999066012</c:v>
                </c:pt>
                <c:pt idx="136">
                  <c:v>0.99999999934143413</c:v>
                </c:pt>
                <c:pt idx="137">
                  <c:v>0.99997228047691677</c:v>
                </c:pt>
                <c:pt idx="138">
                  <c:v>0.99999327800342919</c:v>
                </c:pt>
                <c:pt idx="139">
                  <c:v>0.9999979792539877</c:v>
                </c:pt>
                <c:pt idx="140">
                  <c:v>0.99999927786678644</c:v>
                </c:pt>
                <c:pt idx="141">
                  <c:v>0.99999970334189625</c:v>
                </c:pt>
                <c:pt idx="142">
                  <c:v>0.99999986360815285</c:v>
                </c:pt>
                <c:pt idx="143">
                  <c:v>0.9999999313079676</c:v>
                </c:pt>
                <c:pt idx="144">
                  <c:v>0.99999996274657665</c:v>
                </c:pt>
                <c:pt idx="145">
                  <c:v>0.99999997854082556</c:v>
                </c:pt>
                <c:pt idx="146">
                  <c:v>0.99999998701381254</c:v>
                </c:pt>
                <c:pt idx="147">
                  <c:v>0.99999999181615118</c:v>
                </c:pt>
                <c:pt idx="148">
                  <c:v>0.99999999466682588</c:v>
                </c:pt>
                <c:pt idx="149">
                  <c:v>0.99999999642630022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362992"/>
        <c:axId val="476894064"/>
      </c:scatterChart>
      <c:valAx>
        <c:axId val="59036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Vulnerable stock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94064"/>
        <c:crosses val="autoZero"/>
        <c:crossBetween val="midCat"/>
      </c:valAx>
      <c:valAx>
        <c:axId val="4768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 of max effort realized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6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Abundances by pool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sequences'!$F$3</c:f>
              <c:strCache>
                <c:ptCount val="1"/>
                <c:pt idx="0">
                  <c:v>Vulnerable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sequences'!$E$4:$E$153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'selected sequences'!$F$4:$F$153</c:f>
              <c:numCache>
                <c:formatCode>General</c:formatCode>
                <c:ptCount val="150"/>
                <c:pt idx="0">
                  <c:v>400</c:v>
                </c:pt>
                <c:pt idx="1">
                  <c:v>256.48612550620385</c:v>
                </c:pt>
                <c:pt idx="2">
                  <c:v>267.3914572945601</c:v>
                </c:pt>
                <c:pt idx="3">
                  <c:v>276.22060192720505</c:v>
                </c:pt>
                <c:pt idx="4">
                  <c:v>283.38786539643752</c:v>
                </c:pt>
                <c:pt idx="5">
                  <c:v>289.2242889877171</c:v>
                </c:pt>
                <c:pt idx="6">
                  <c:v>293.99439264917117</c:v>
                </c:pt>
                <c:pt idx="7">
                  <c:v>297.90955136228149</c:v>
                </c:pt>
                <c:pt idx="8">
                  <c:v>301.13868160067676</c:v>
                </c:pt>
                <c:pt idx="9">
                  <c:v>303.816778805073</c:v>
                </c:pt>
                <c:pt idx="10">
                  <c:v>306.05173802440243</c:v>
                </c:pt>
                <c:pt idx="11">
                  <c:v>307.92980296990356</c:v>
                </c:pt>
                <c:pt idx="12">
                  <c:v>309.51991930149825</c:v>
                </c:pt>
                <c:pt idx="13">
                  <c:v>310.87721249985822</c:v>
                </c:pt>
                <c:pt idx="14">
                  <c:v>312.04576636556811</c:v>
                </c:pt>
                <c:pt idx="15">
                  <c:v>202.44017870521998</c:v>
                </c:pt>
                <c:pt idx="16">
                  <c:v>212.19113280381367</c:v>
                </c:pt>
                <c:pt idx="17">
                  <c:v>220.23236838090136</c:v>
                </c:pt>
                <c:pt idx="18">
                  <c:v>226.90253866921185</c:v>
                </c:pt>
                <c:pt idx="19">
                  <c:v>232.47227497061238</c:v>
                </c:pt>
                <c:pt idx="20">
                  <c:v>237.15786433552523</c:v>
                </c:pt>
                <c:pt idx="21">
                  <c:v>241.13217674555182</c:v>
                </c:pt>
                <c:pt idx="22">
                  <c:v>244.53339491057014</c:v>
                </c:pt>
                <c:pt idx="23">
                  <c:v>247.47198856358875</c:v>
                </c:pt>
                <c:pt idx="24">
                  <c:v>250.03628627606298</c:v>
                </c:pt>
                <c:pt idx="25">
                  <c:v>252.29692682523236</c:v>
                </c:pt>
                <c:pt idx="26">
                  <c:v>254.31041542986739</c:v>
                </c:pt>
                <c:pt idx="27">
                  <c:v>256.12196486078568</c:v>
                </c:pt>
                <c:pt idx="28">
                  <c:v>257.76776523409819</c:v>
                </c:pt>
                <c:pt idx="29">
                  <c:v>169.33194194221605</c:v>
                </c:pt>
                <c:pt idx="30">
                  <c:v>177.93235586837164</c:v>
                </c:pt>
                <c:pt idx="31">
                  <c:v>127.39228327627471</c:v>
                </c:pt>
                <c:pt idx="32">
                  <c:v>138.09019719822456</c:v>
                </c:pt>
                <c:pt idx="33">
                  <c:v>147.04357370971948</c:v>
                </c:pt>
                <c:pt idx="34">
                  <c:v>154.59580458076832</c:v>
                </c:pt>
                <c:pt idx="35">
                  <c:v>161.02134070745188</c:v>
                </c:pt>
                <c:pt idx="36">
                  <c:v>166.53955407550797</c:v>
                </c:pt>
                <c:pt idx="37">
                  <c:v>171.32581217615973</c:v>
                </c:pt>
                <c:pt idx="38">
                  <c:v>175.52032543610756</c:v>
                </c:pt>
                <c:pt idx="39">
                  <c:v>179.2352154973309</c:v>
                </c:pt>
                <c:pt idx="40">
                  <c:v>182.56016212478116</c:v>
                </c:pt>
                <c:pt idx="41">
                  <c:v>185.56691457261886</c:v>
                </c:pt>
                <c:pt idx="42">
                  <c:v>188.31289576049829</c:v>
                </c:pt>
                <c:pt idx="43">
                  <c:v>190.84408169103108</c:v>
                </c:pt>
                <c:pt idx="44">
                  <c:v>193.19730185355144</c:v>
                </c:pt>
                <c:pt idx="45">
                  <c:v>131.32698509034915</c:v>
                </c:pt>
                <c:pt idx="46">
                  <c:v>138.53965765553212</c:v>
                </c:pt>
                <c:pt idx="47">
                  <c:v>144.71573100678754</c:v>
                </c:pt>
                <c:pt idx="48">
                  <c:v>150.05617335716971</c:v>
                </c:pt>
                <c:pt idx="49">
                  <c:v>154.72165358058291</c:v>
                </c:pt>
                <c:pt idx="50">
                  <c:v>158.84064348921595</c:v>
                </c:pt>
                <c:pt idx="51">
                  <c:v>162.51589080830519</c:v>
                </c:pt>
                <c:pt idx="52">
                  <c:v>165.82959049268464</c:v>
                </c:pt>
                <c:pt idx="53">
                  <c:v>168.84751614187951</c:v>
                </c:pt>
                <c:pt idx="54">
                  <c:v>171.62232063249303</c:v>
                </c:pt>
                <c:pt idx="55">
                  <c:v>174.19617303387898</c:v>
                </c:pt>
                <c:pt idx="56">
                  <c:v>176.60286527693779</c:v>
                </c:pt>
                <c:pt idx="57">
                  <c:v>178.86949520574413</c:v>
                </c:pt>
                <c:pt idx="58">
                  <c:v>181.01781119900355</c:v>
                </c:pt>
                <c:pt idx="59">
                  <c:v>124.04029543574528</c:v>
                </c:pt>
                <c:pt idx="60">
                  <c:v>130.72911545161085</c:v>
                </c:pt>
                <c:pt idx="61">
                  <c:v>98.490543872230973</c:v>
                </c:pt>
                <c:pt idx="62">
                  <c:v>106.5371732749169</c:v>
                </c:pt>
                <c:pt idx="63">
                  <c:v>113.42315952731056</c:v>
                </c:pt>
                <c:pt idx="64">
                  <c:v>119.37381751659431</c:v>
                </c:pt>
                <c:pt idx="65">
                  <c:v>124.56927571063605</c:v>
                </c:pt>
                <c:pt idx="66">
                  <c:v>129.15356106940456</c:v>
                </c:pt>
                <c:pt idx="67">
                  <c:v>133.24185705281317</c:v>
                </c:pt>
                <c:pt idx="68">
                  <c:v>136.92630210600038</c:v>
                </c:pt>
                <c:pt idx="69">
                  <c:v>140.28062212452733</c:v>
                </c:pt>
                <c:pt idx="70">
                  <c:v>143.36383138005638</c:v>
                </c:pt>
                <c:pt idx="71">
                  <c:v>146.22318923417822</c:v>
                </c:pt>
                <c:pt idx="72">
                  <c:v>148.89656229737835</c:v>
                </c:pt>
                <c:pt idx="73">
                  <c:v>151.414311594846</c:v>
                </c:pt>
                <c:pt idx="74">
                  <c:v>153.80080025755632</c:v>
                </c:pt>
                <c:pt idx="75">
                  <c:v>108.45099411438878</c:v>
                </c:pt>
                <c:pt idx="76">
                  <c:v>114.44475417690469</c:v>
                </c:pt>
                <c:pt idx="77">
                  <c:v>119.66337459196683</c:v>
                </c:pt>
                <c:pt idx="78">
                  <c:v>124.25509690165013</c:v>
                </c:pt>
                <c:pt idx="79">
                  <c:v>128.33846848627465</c:v>
                </c:pt>
                <c:pt idx="80">
                  <c:v>132.00831216078424</c:v>
                </c:pt>
                <c:pt idx="81">
                  <c:v>135.3404953407221</c:v>
                </c:pt>
                <c:pt idx="82">
                  <c:v>138.39574017812589</c:v>
                </c:pt>
                <c:pt idx="83">
                  <c:v>141.2226675232391</c:v>
                </c:pt>
                <c:pt idx="84">
                  <c:v>143.86022878555795</c:v>
                </c:pt>
                <c:pt idx="85">
                  <c:v>146.33964878430285</c:v>
                </c:pt>
                <c:pt idx="86">
                  <c:v>148.68597792559044</c:v>
                </c:pt>
                <c:pt idx="87">
                  <c:v>150.91933226843952</c:v>
                </c:pt>
                <c:pt idx="88">
                  <c:v>153.05588424328693</c:v>
                </c:pt>
                <c:pt idx="89">
                  <c:v>107.79677312451206</c:v>
                </c:pt>
                <c:pt idx="90">
                  <c:v>113.56612567120131</c:v>
                </c:pt>
                <c:pt idx="91">
                  <c:v>87.569697759105125</c:v>
                </c:pt>
                <c:pt idx="92">
                  <c:v>94.463113519507971</c:v>
                </c:pt>
                <c:pt idx="93">
                  <c:v>100.41298408634252</c:v>
                </c:pt>
                <c:pt idx="94">
                  <c:v>105.60127911034384</c:v>
                </c:pt>
                <c:pt idx="95">
                  <c:v>110.17349352028181</c:v>
                </c:pt>
                <c:pt idx="96">
                  <c:v>114.24598062706538</c:v>
                </c:pt>
                <c:pt idx="97">
                  <c:v>117.91181060311762</c:v>
                </c:pt>
                <c:pt idx="98">
                  <c:v>121.24545087648372</c:v>
                </c:pt>
                <c:pt idx="99">
                  <c:v>124.30650534649568</c:v>
                </c:pt>
                <c:pt idx="100">
                  <c:v>127.14270168701221</c:v>
                </c:pt>
                <c:pt idx="101">
                  <c:v>129.79227794278205</c:v>
                </c:pt>
                <c:pt idx="102">
                  <c:v>132.28588921778385</c:v>
                </c:pt>
                <c:pt idx="103">
                  <c:v>134.64813096233854</c:v>
                </c:pt>
                <c:pt idx="104">
                  <c:v>136.89875595874912</c:v>
                </c:pt>
                <c:pt idx="105">
                  <c:v>98.501246874689656</c:v>
                </c:pt>
                <c:pt idx="106">
                  <c:v>103.82159554261499</c:v>
                </c:pt>
                <c:pt idx="107">
                  <c:v>108.48019150020919</c:v>
                </c:pt>
                <c:pt idx="108">
                  <c:v>112.60289154794206</c:v>
                </c:pt>
                <c:pt idx="109">
                  <c:v>116.29035339792586</c:v>
                </c:pt>
                <c:pt idx="110">
                  <c:v>119.62310142919097</c:v>
                </c:pt>
                <c:pt idx="111">
                  <c:v>122.66557376916232</c:v>
                </c:pt>
                <c:pt idx="112">
                  <c:v>125.46935555131094</c:v>
                </c:pt>
                <c:pt idx="113">
                  <c:v>128.07576200462674</c:v>
                </c:pt>
                <c:pt idx="114">
                  <c:v>130.51790212020933</c:v>
                </c:pt>
                <c:pt idx="115">
                  <c:v>132.82232734803443</c:v>
                </c:pt>
                <c:pt idx="116">
                  <c:v>135.01034877195815</c:v>
                </c:pt>
                <c:pt idx="117">
                  <c:v>137.09908943002512</c:v>
                </c:pt>
                <c:pt idx="118">
                  <c:v>139.10232504073036</c:v>
                </c:pt>
                <c:pt idx="119">
                  <c:v>99.561058550264576</c:v>
                </c:pt>
                <c:pt idx="120">
                  <c:v>104.74635999901929</c:v>
                </c:pt>
                <c:pt idx="121">
                  <c:v>81.730113035543269</c:v>
                </c:pt>
                <c:pt idx="122">
                  <c:v>87.926311937102639</c:v>
                </c:pt>
                <c:pt idx="123">
                  <c:v>93.288638892091939</c:v>
                </c:pt>
                <c:pt idx="124">
                  <c:v>97.977548642623248</c:v>
                </c:pt>
                <c:pt idx="125">
                  <c:v>102.12133951833935</c:v>
                </c:pt>
                <c:pt idx="126">
                  <c:v>105.82261827352819</c:v>
                </c:pt>
                <c:pt idx="127">
                  <c:v>109.16346490191289</c:v>
                </c:pt>
                <c:pt idx="128">
                  <c:v>112.20955885691258</c:v>
                </c:pt>
                <c:pt idx="129">
                  <c:v>115.01347553331584</c:v>
                </c:pt>
                <c:pt idx="130">
                  <c:v>117.6173198663994</c:v>
                </c:pt>
                <c:pt idx="131">
                  <c:v>120.05483035059258</c:v>
                </c:pt>
                <c:pt idx="132">
                  <c:v>122.35305997338934</c:v>
                </c:pt>
                <c:pt idx="133">
                  <c:v>124.53371914444642</c:v>
                </c:pt>
                <c:pt idx="134">
                  <c:v>126.61424859064986</c:v>
                </c:pt>
                <c:pt idx="135">
                  <c:v>92.30860427520004</c:v>
                </c:pt>
                <c:pt idx="136">
                  <c:v>97.136006951628872</c:v>
                </c:pt>
                <c:pt idx="137">
                  <c:v>101.37038107785941</c:v>
                </c:pt>
                <c:pt idx="138">
                  <c:v>105.12429834812339</c:v>
                </c:pt>
                <c:pt idx="139">
                  <c:v>108.48779478166345</c:v>
                </c:pt>
                <c:pt idx="140">
                  <c:v>111.53290100142156</c:v>
                </c:pt>
                <c:pt idx="141">
                  <c:v>114.31726151881752</c:v>
                </c:pt>
                <c:pt idx="142">
                  <c:v>116.887026220718</c:v>
                </c:pt>
                <c:pt idx="143">
                  <c:v>119.27916041485568</c:v>
                </c:pt>
                <c:pt idx="144">
                  <c:v>121.52329035843097</c:v>
                </c:pt>
                <c:pt idx="145">
                  <c:v>123.64317768163848</c:v>
                </c:pt>
                <c:pt idx="146">
                  <c:v>125.65789733321786</c:v>
                </c:pt>
                <c:pt idx="147">
                  <c:v>127.58277866798659</c:v>
                </c:pt>
                <c:pt idx="148">
                  <c:v>129.43015730703331</c:v>
                </c:pt>
                <c:pt idx="149">
                  <c:v>93.751527742810467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'selected sequences'!$G$3</c:f>
              <c:strCache>
                <c:ptCount val="1"/>
                <c:pt idx="0">
                  <c:v>Invulnerable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'selected sequences'!$E$4:$E$153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'selected sequences'!$G$4:$G$153</c:f>
              <c:numCache>
                <c:formatCode>General</c:formatCode>
                <c:ptCount val="150"/>
                <c:pt idx="0">
                  <c:v>600</c:v>
                </c:pt>
                <c:pt idx="1">
                  <c:v>610.43380467543102</c:v>
                </c:pt>
                <c:pt idx="2">
                  <c:v>618.38451932764872</c:v>
                </c:pt>
                <c:pt idx="3">
                  <c:v>624.35509995711493</c:v>
                </c:pt>
                <c:pt idx="4">
                  <c:v>628.7473090759039</c:v>
                </c:pt>
                <c:pt idx="5">
                  <c:v>631.88206599708599</c:v>
                </c:pt>
                <c:pt idx="6">
                  <c:v>634.01570476822189</c:v>
                </c:pt>
                <c:pt idx="7">
                  <c:v>635.35296270202718</c:v>
                </c:pt>
                <c:pt idx="8">
                  <c:v>636.05735696539568</c:v>
                </c:pt>
                <c:pt idx="9">
                  <c:v>636.25947447572264</c:v>
                </c:pt>
                <c:pt idx="10">
                  <c:v>636.063594728456</c:v>
                </c:pt>
                <c:pt idx="11">
                  <c:v>635.55298079546696</c:v>
                </c:pt>
                <c:pt idx="12">
                  <c:v>634.79410631877818</c:v>
                </c:pt>
                <c:pt idx="13">
                  <c:v>633.84003246597138</c:v>
                </c:pt>
                <c:pt idx="14">
                  <c:v>632.73310578600581</c:v>
                </c:pt>
                <c:pt idx="15">
                  <c:v>640.21583167499057</c:v>
                </c:pt>
                <c:pt idx="16">
                  <c:v>645.6842724895356</c:v>
                </c:pt>
                <c:pt idx="17">
                  <c:v>649.5490813733046</c:v>
                </c:pt>
                <c:pt idx="18">
                  <c:v>652.13824983701272</c:v>
                </c:pt>
                <c:pt idx="19">
                  <c:v>653.71373183038418</c:v>
                </c:pt>
                <c:pt idx="20">
                  <c:v>654.48472477568521</c:v>
                </c:pt>
                <c:pt idx="21">
                  <c:v>654.61827983189141</c:v>
                </c:pt>
                <c:pt idx="22">
                  <c:v>654.24777846849838</c:v>
                </c:pt>
                <c:pt idx="23">
                  <c:v>653.47970442400708</c:v>
                </c:pt>
                <c:pt idx="24">
                  <c:v>652.3990538392037</c:v>
                </c:pt>
                <c:pt idx="25">
                  <c:v>651.07365742192599</c:v>
                </c:pt>
                <c:pt idx="26">
                  <c:v>649.55763342875059</c:v>
                </c:pt>
                <c:pt idx="27">
                  <c:v>647.89414625234826</c:v>
                </c:pt>
                <c:pt idx="28">
                  <c:v>646.11761025408055</c:v>
                </c:pt>
                <c:pt idx="29">
                  <c:v>651.3364456300352</c:v>
                </c:pt>
                <c:pt idx="30">
                  <c:v>654.9285974160955</c:v>
                </c:pt>
                <c:pt idx="31">
                  <c:v>661.77342527150995</c:v>
                </c:pt>
                <c:pt idx="32">
                  <c:v>666.58868078653586</c:v>
                </c:pt>
                <c:pt idx="33">
                  <c:v>669.79036951034311</c:v>
                </c:pt>
                <c:pt idx="34">
                  <c:v>671.71072457092225</c:v>
                </c:pt>
                <c:pt idx="35">
                  <c:v>672.61505463974049</c:v>
                </c:pt>
                <c:pt idx="36">
                  <c:v>672.71520382643666</c:v>
                </c:pt>
                <c:pt idx="37">
                  <c:v>672.18030482835161</c:v>
                </c:pt>
                <c:pt idx="38">
                  <c:v>671.1453696485795</c:v>
                </c:pt>
                <c:pt idx="39">
                  <c:v>669.718152737384</c:v>
                </c:pt>
                <c:pt idx="40">
                  <c:v>667.98463396461989</c:v>
                </c:pt>
                <c:pt idx="41">
                  <c:v>666.01339896880916</c:v>
                </c:pt>
                <c:pt idx="42">
                  <c:v>663.8591386154302</c:v>
                </c:pt>
                <c:pt idx="43">
                  <c:v>661.56544470763822</c:v>
                </c:pt>
                <c:pt idx="44">
                  <c:v>659.16704346998563</c:v>
                </c:pt>
                <c:pt idx="45">
                  <c:v>661.73595309184918</c:v>
                </c:pt>
                <c:pt idx="46">
                  <c:v>663.13640643867427</c:v>
                </c:pt>
                <c:pt idx="47">
                  <c:v>663.61129281498108</c:v>
                </c:pt>
                <c:pt idx="48">
                  <c:v>663.35454109277475</c:v>
                </c:pt>
                <c:pt idx="49">
                  <c:v>662.52096716733502</c:v>
                </c:pt>
                <c:pt idx="50">
                  <c:v>661.23414111116199</c:v>
                </c:pt>
                <c:pt idx="51">
                  <c:v>659.59267225555129</c:v>
                </c:pt>
                <c:pt idx="52">
                  <c:v>657.67523034725411</c:v>
                </c:pt>
                <c:pt idx="53">
                  <c:v>655.54455694976423</c:v>
                </c:pt>
                <c:pt idx="54">
                  <c:v>653.25067014650983</c:v>
                </c:pt>
                <c:pt idx="55">
                  <c:v>650.83342476938901</c:v>
                </c:pt>
                <c:pt idx="56">
                  <c:v>648.32455775373762</c:v>
                </c:pt>
                <c:pt idx="57">
                  <c:v>645.74932215866522</c:v>
                </c:pt>
                <c:pt idx="58">
                  <c:v>643.12779257050806</c:v>
                </c:pt>
                <c:pt idx="59">
                  <c:v>645.1227071428616</c:v>
                </c:pt>
                <c:pt idx="60">
                  <c:v>646.07427180853961</c:v>
                </c:pt>
                <c:pt idx="61">
                  <c:v>649.1912865146686</c:v>
                </c:pt>
                <c:pt idx="62">
                  <c:v>650.99616818034644</c:v>
                </c:pt>
                <c:pt idx="63">
                  <c:v>651.76129102067193</c:v>
                </c:pt>
                <c:pt idx="64">
                  <c:v>651.70413051244566</c:v>
                </c:pt>
                <c:pt idx="65">
                  <c:v>650.99830515050394</c:v>
                </c:pt>
                <c:pt idx="66">
                  <c:v>649.78239773212545</c:v>
                </c:pt>
                <c:pt idx="67">
                  <c:v>648.16700269604985</c:v>
                </c:pt>
                <c:pt idx="68">
                  <c:v>646.24035624832732</c:v>
                </c:pt>
                <c:pt idx="69">
                  <c:v>644.07283427009236</c:v>
                </c:pt>
                <c:pt idx="70">
                  <c:v>641.72054569122508</c:v>
                </c:pt>
                <c:pt idx="71">
                  <c:v>639.22820322771406</c:v>
                </c:pt>
                <c:pt idx="72">
                  <c:v>636.63141680176614</c:v>
                </c:pt>
                <c:pt idx="73">
                  <c:v>633.95852574074536</c:v>
                </c:pt>
                <c:pt idx="74">
                  <c:v>631.23206250466319</c:v>
                </c:pt>
                <c:pt idx="75">
                  <c:v>632.21921477803767</c:v>
                </c:pt>
                <c:pt idx="76">
                  <c:v>632.35734569390274</c:v>
                </c:pt>
                <c:pt idx="77">
                  <c:v>631.82523387507308</c:v>
                </c:pt>
                <c:pt idx="78">
                  <c:v>630.76558775980254</c:v>
                </c:pt>
                <c:pt idx="79">
                  <c:v>629.29230092321075</c:v>
                </c:pt>
                <c:pt idx="80">
                  <c:v>627.49624836200883</c:v>
                </c:pt>
                <c:pt idx="81">
                  <c:v>625.44991714811783</c:v>
                </c:pt>
                <c:pt idx="82">
                  <c:v>623.21110585432803</c:v>
                </c:pt>
                <c:pt idx="83">
                  <c:v>620.82588001780846</c:v>
                </c:pt>
                <c:pt idx="84">
                  <c:v>618.33093324902438</c:v>
                </c:pt>
                <c:pt idx="85">
                  <c:v>615.75547350826298</c:v>
                </c:pt>
                <c:pt idx="86">
                  <c:v>613.12273003662688</c:v>
                </c:pt>
                <c:pt idx="87">
                  <c:v>610.45115722640901</c:v>
                </c:pt>
                <c:pt idx="88">
                  <c:v>607.7553963752265</c:v>
                </c:pt>
                <c:pt idx="89">
                  <c:v>608.77171733979696</c:v>
                </c:pt>
                <c:pt idx="90">
                  <c:v>608.96251055266646</c:v>
                </c:pt>
                <c:pt idx="91">
                  <c:v>610.94302535446468</c:v>
                </c:pt>
                <c:pt idx="92">
                  <c:v>611.87141278594163</c:v>
                </c:pt>
                <c:pt idx="93">
                  <c:v>611.96742182183596</c:v>
                </c:pt>
                <c:pt idx="94">
                  <c:v>611.4064903021349</c:v>
                </c:pt>
                <c:pt idx="95">
                  <c:v>610.32865749894836</c:v>
                </c:pt>
                <c:pt idx="96">
                  <c:v>608.84568438221856</c:v>
                </c:pt>
                <c:pt idx="97">
                  <c:v>607.04674200773024</c:v>
                </c:pt>
                <c:pt idx="98">
                  <c:v>605.00295597147272</c:v>
                </c:pt>
                <c:pt idx="99">
                  <c:v>602.77103697024734</c:v>
                </c:pt>
                <c:pt idx="100">
                  <c:v>600.39618124850767</c:v>
                </c:pt>
                <c:pt idx="101">
                  <c:v>597.91438775414792</c:v>
                </c:pt>
                <c:pt idx="102">
                  <c:v>595.35430930061614</c:v>
                </c:pt>
                <c:pt idx="103">
                  <c:v>592.73873144479001</c:v>
                </c:pt>
                <c:pt idx="104">
                  <c:v>590.08575394553611</c:v>
                </c:pt>
                <c:pt idx="105">
                  <c:v>590.60226127402814</c:v>
                </c:pt>
                <c:pt idx="106">
                  <c:v>590.40244910900572</c:v>
                </c:pt>
                <c:pt idx="107">
                  <c:v>589.63796570875866</c:v>
                </c:pt>
                <c:pt idx="108">
                  <c:v>588.42985144784507</c:v>
                </c:pt>
                <c:pt idx="109">
                  <c:v>586.87469559854355</c:v>
                </c:pt>
                <c:pt idx="110">
                  <c:v>585.04955498812626</c:v>
                </c:pt>
                <c:pt idx="111">
                  <c:v>583.01588351308988</c:v>
                </c:pt>
                <c:pt idx="112">
                  <c:v>580.82267142257933</c:v>
                </c:pt>
                <c:pt idx="113">
                  <c:v>578.50895328294894</c:v>
                </c:pt>
                <c:pt idx="114">
                  <c:v>576.10581157898048</c:v>
                </c:pt>
                <c:pt idx="115">
                  <c:v>573.63797737713446</c:v>
                </c:pt>
                <c:pt idx="116">
                  <c:v>571.12510908005527</c:v>
                </c:pt>
                <c:pt idx="117">
                  <c:v>568.58281400696319</c:v>
                </c:pt>
                <c:pt idx="118">
                  <c:v>566.02346451673986</c:v>
                </c:pt>
                <c:pt idx="119">
                  <c:v>566.7216232625708</c:v>
                </c:pt>
                <c:pt idx="120">
                  <c:v>566.69965056754938</c:v>
                </c:pt>
                <c:pt idx="121">
                  <c:v>568.27770393342553</c:v>
                </c:pt>
                <c:pt idx="122">
                  <c:v>568.93034952274604</c:v>
                </c:pt>
                <c:pt idx="123">
                  <c:v>568.85128527780728</c:v>
                </c:pt>
                <c:pt idx="124">
                  <c:v>568.19514512975752</c:v>
                </c:pt>
                <c:pt idx="125">
                  <c:v>567.0853562684182</c:v>
                </c:pt>
                <c:pt idx="126">
                  <c:v>565.62041632794512</c:v>
                </c:pt>
                <c:pt idx="127">
                  <c:v>563.8789082359574</c:v>
                </c:pt>
                <c:pt idx="128">
                  <c:v>561.92350657625298</c:v>
                </c:pt>
                <c:pt idx="129">
                  <c:v>559.80417826719736</c:v>
                </c:pt>
                <c:pt idx="130">
                  <c:v>557.56073957535307</c:v>
                </c:pt>
                <c:pt idx="131">
                  <c:v>555.22489890256452</c:v>
                </c:pt>
                <c:pt idx="132">
                  <c:v>552.8218887553121</c:v>
                </c:pt>
                <c:pt idx="133">
                  <c:v>550.37176951013191</c:v>
                </c:pt>
                <c:pt idx="134">
                  <c:v>547.89047097566208</c:v>
                </c:pt>
                <c:pt idx="135">
                  <c:v>548.24838257081365</c:v>
                </c:pt>
                <c:pt idx="136">
                  <c:v>547.96698563445341</c:v>
                </c:pt>
                <c:pt idx="137">
                  <c:v>547.18187922695313</c:v>
                </c:pt>
                <c:pt idx="138">
                  <c:v>546.00129024891874</c:v>
                </c:pt>
                <c:pt idx="139">
                  <c:v>544.51157940946632</c:v>
                </c:pt>
                <c:pt idx="140">
                  <c:v>542.78163994756494</c:v>
                </c:pt>
                <c:pt idx="141">
                  <c:v>540.86641176877413</c:v>
                </c:pt>
                <c:pt idx="142">
                  <c:v>538.80968888339328</c:v>
                </c:pt>
                <c:pt idx="143">
                  <c:v>536.64636226001289</c:v>
                </c:pt>
                <c:pt idx="144">
                  <c:v>534.40421163002736</c:v>
                </c:pt>
                <c:pt idx="145">
                  <c:v>532.10533694720914</c:v>
                </c:pt>
                <c:pt idx="146">
                  <c:v>529.76730196628898</c:v>
                </c:pt>
                <c:pt idx="147">
                  <c:v>527.40404783233305</c:v>
                </c:pt>
                <c:pt idx="148">
                  <c:v>525.02662293094579</c:v>
                </c:pt>
                <c:pt idx="149">
                  <c:v>525.59271829151396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'selected sequences'!$H$3</c:f>
              <c:strCache>
                <c:ptCount val="1"/>
                <c:pt idx="0">
                  <c:v>Refractory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'selected sequences'!$E$4:$E$153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'selected sequences'!$H$4:$H$153</c:f>
              <c:numCache>
                <c:formatCode>General</c:formatCode>
                <c:ptCount val="150"/>
                <c:pt idx="0">
                  <c:v>0</c:v>
                </c:pt>
                <c:pt idx="1">
                  <c:v>100.3513482961684</c:v>
                </c:pt>
                <c:pt idx="2">
                  <c:v>80.171179846939637</c:v>
                </c:pt>
                <c:pt idx="3">
                  <c:v>64.049145200132315</c:v>
                </c:pt>
                <c:pt idx="4">
                  <c:v>51.169173370026542</c:v>
                </c:pt>
                <c:pt idx="5">
                  <c:v>40.879301280142997</c:v>
                </c:pt>
                <c:pt idx="6">
                  <c:v>32.658672460235486</c:v>
                </c:pt>
                <c:pt idx="7">
                  <c:v>26.091172144936742</c:v>
                </c:pt>
                <c:pt idx="8">
                  <c:v>20.844364225936889</c:v>
                </c:pt>
                <c:pt idx="9">
                  <c:v>16.652663880715465</c:v>
                </c:pt>
                <c:pt idx="10">
                  <c:v>13.303894103856805</c:v>
                </c:pt>
                <c:pt idx="11">
                  <c:v>10.628545654584576</c:v>
                </c:pt>
                <c:pt idx="12">
                  <c:v>8.491196776652016</c:v>
                </c:pt>
                <c:pt idx="13">
                  <c:v>6.783658370863316</c:v>
                </c:pt>
                <c:pt idx="14">
                  <c:v>5.4194976400874708</c:v>
                </c:pt>
                <c:pt idx="15">
                  <c:v>81.976859905305218</c:v>
                </c:pt>
                <c:pt idx="16">
                  <c:v>65.491711774106165</c:v>
                </c:pt>
                <c:pt idx="17">
                  <c:v>52.321646816640481</c:v>
                </c:pt>
                <c:pt idx="18">
                  <c:v>41.800017917498195</c:v>
                </c:pt>
                <c:pt idx="19">
                  <c:v>33.39423745636909</c:v>
                </c:pt>
                <c:pt idx="20">
                  <c:v>26.678818595088046</c:v>
                </c:pt>
                <c:pt idx="21">
                  <c:v>21.313837830840061</c:v>
                </c:pt>
                <c:pt idx="22">
                  <c:v>17.027728625246862</c:v>
                </c:pt>
                <c:pt idx="23">
                  <c:v>13.603535151023692</c:v>
                </c:pt>
                <c:pt idx="24">
                  <c:v>10.867930343378626</c:v>
                </c:pt>
                <c:pt idx="25">
                  <c:v>8.682442367904768</c:v>
                </c:pt>
                <c:pt idx="26">
                  <c:v>6.9364454031412279</c:v>
                </c:pt>
                <c:pt idx="27">
                  <c:v>5.5415599426973134</c:v>
                </c:pt>
                <c:pt idx="28">
                  <c:v>4.4271791694057994</c:v>
                </c:pt>
                <c:pt idx="29">
                  <c:v>66.671264633422695</c:v>
                </c:pt>
                <c:pt idx="30">
                  <c:v>53.263997328405836</c:v>
                </c:pt>
                <c:pt idx="31">
                  <c:v>83.081123072919709</c:v>
                </c:pt>
                <c:pt idx="32">
                  <c:v>66.373912985273677</c:v>
                </c:pt>
                <c:pt idx="33">
                  <c:v>53.026441651613311</c:v>
                </c:pt>
                <c:pt idx="34">
                  <c:v>42.363081936359599</c:v>
                </c:pt>
                <c:pt idx="35">
                  <c:v>33.844072037447681</c:v>
                </c:pt>
                <c:pt idx="36">
                  <c:v>27.038193628043146</c:v>
                </c:pt>
                <c:pt idx="37">
                  <c:v>21.600944291178905</c:v>
                </c:pt>
                <c:pt idx="38">
                  <c:v>17.257099371707699</c:v>
                </c:pt>
                <c:pt idx="39">
                  <c:v>13.786780555080121</c:v>
                </c:pt>
                <c:pt idx="40">
                  <c:v>11.014325987225636</c:v>
                </c:pt>
                <c:pt idx="41">
                  <c:v>8.7993985592359323</c:v>
                </c:pt>
                <c:pt idx="42">
                  <c:v>7.0298822727859775</c:v>
                </c:pt>
                <c:pt idx="43">
                  <c:v>5.6162071119462622</c:v>
                </c:pt>
                <c:pt idx="44">
                  <c:v>4.4868151556932991</c:v>
                </c:pt>
                <c:pt idx="45">
                  <c:v>48.560324136081789</c:v>
                </c:pt>
                <c:pt idx="46">
                  <c:v>38.795078948512185</c:v>
                </c:pt>
                <c:pt idx="47">
                  <c:v>30.993577110474632</c:v>
                </c:pt>
                <c:pt idx="48">
                  <c:v>24.760919377888694</c:v>
                </c:pt>
                <c:pt idx="49">
                  <c:v>19.781618825504935</c:v>
                </c:pt>
                <c:pt idx="50">
                  <c:v>15.803631415520465</c:v>
                </c:pt>
                <c:pt idx="51">
                  <c:v>12.625597941236757</c:v>
                </c:pt>
                <c:pt idx="52">
                  <c:v>10.086651553845549</c:v>
                </c:pt>
                <c:pt idx="53">
                  <c:v>8.0582749460441558</c:v>
                </c:pt>
                <c:pt idx="54">
                  <c:v>6.4377950164528173</c:v>
                </c:pt>
                <c:pt idx="55">
                  <c:v>5.1431857254027271</c:v>
                </c:pt>
                <c:pt idx="56">
                  <c:v>4.1089160711677106</c:v>
                </c:pt>
                <c:pt idx="57">
                  <c:v>3.2826330179974761</c:v>
                </c:pt>
                <c:pt idx="58">
                  <c:v>2.6225114712028867</c:v>
                </c:pt>
                <c:pt idx="59">
                  <c:v>43.526140444748037</c:v>
                </c:pt>
                <c:pt idx="60">
                  <c:v>34.773245132096399</c:v>
                </c:pt>
                <c:pt idx="61">
                  <c:v>54.449695320662101</c:v>
                </c:pt>
                <c:pt idx="62">
                  <c:v>43.500126209370961</c:v>
                </c:pt>
                <c:pt idx="63">
                  <c:v>34.752462233028204</c:v>
                </c:pt>
                <c:pt idx="64">
                  <c:v>27.76391096993823</c:v>
                </c:pt>
                <c:pt idx="65">
                  <c:v>22.18072340250087</c:v>
                </c:pt>
                <c:pt idx="66">
                  <c:v>17.720287721385976</c:v>
                </c:pt>
                <c:pt idx="67">
                  <c:v>14.156823978666907</c:v>
                </c:pt>
                <c:pt idx="68">
                  <c:v>11.309955476686978</c:v>
                </c:pt>
                <c:pt idx="69">
                  <c:v>9.0355783950834319</c:v>
                </c:pt>
                <c:pt idx="70">
                  <c:v>7.2185674914446043</c:v>
                </c:pt>
                <c:pt idx="71">
                  <c:v>5.766948650115685</c:v>
                </c:pt>
                <c:pt idx="72">
                  <c:v>4.6072433031190618</c:v>
                </c:pt>
                <c:pt idx="73">
                  <c:v>3.6807490654021411</c:v>
                </c:pt>
                <c:pt idx="74">
                  <c:v>2.940568316261249</c:v>
                </c:pt>
                <c:pt idx="75">
                  <c:v>35.778042849465308</c:v>
                </c:pt>
                <c:pt idx="76">
                  <c:v>28.583252308584235</c:v>
                </c:pt>
                <c:pt idx="77">
                  <c:v>22.835299179826318</c:v>
                </c:pt>
                <c:pt idx="78">
                  <c:v>18.24323149103548</c:v>
                </c:pt>
                <c:pt idx="79">
                  <c:v>14.574606297671464</c:v>
                </c:pt>
                <c:pt idx="80">
                  <c:v>11.643723801701746</c:v>
                </c:pt>
                <c:pt idx="81">
                  <c:v>9.3022275320038208</c:v>
                </c:pt>
                <c:pt idx="82">
                  <c:v>7.431594782806787</c:v>
                </c:pt>
                <c:pt idx="83">
                  <c:v>5.937137188466953</c:v>
                </c:pt>
                <c:pt idx="84">
                  <c:v>4.7432077534997275</c:v>
                </c:pt>
                <c:pt idx="85">
                  <c:v>3.7893717255789436</c:v>
                </c:pt>
                <c:pt idx="86">
                  <c:v>3.0273474873670141</c:v>
                </c:pt>
                <c:pt idx="87">
                  <c:v>2.4185626201312207</c:v>
                </c:pt>
                <c:pt idx="88">
                  <c:v>1.9322014310895819</c:v>
                </c:pt>
                <c:pt idx="89">
                  <c:v>34.75294622863359</c:v>
                </c:pt>
                <c:pt idx="90">
                  <c:v>27.764297636379521</c:v>
                </c:pt>
                <c:pt idx="91">
                  <c:v>43.950238822834081</c:v>
                </c:pt>
                <c:pt idx="92">
                  <c:v>35.112059387406511</c:v>
                </c:pt>
                <c:pt idx="93">
                  <c:v>28.05119488416155</c:v>
                </c:pt>
                <c:pt idx="94">
                  <c:v>22.410235917732418</c:v>
                </c:pt>
                <c:pt idx="95">
                  <c:v>17.903646385202297</c:v>
                </c:pt>
                <c:pt idx="96">
                  <c:v>14.303310106286521</c:v>
                </c:pt>
                <c:pt idx="97">
                  <c:v>11.426983955943815</c:v>
                </c:pt>
                <c:pt idx="98">
                  <c:v>9.1290730159033071</c:v>
                </c:pt>
                <c:pt idx="99">
                  <c:v>7.2932607983880233</c:v>
                </c:pt>
                <c:pt idx="100">
                  <c:v>5.8266214960315201</c:v>
                </c:pt>
                <c:pt idx="101">
                  <c:v>4.6549162297226783</c:v>
                </c:pt>
                <c:pt idx="102">
                  <c:v>3.7188351981493422</c:v>
                </c:pt>
                <c:pt idx="103">
                  <c:v>2.9709955128061196</c:v>
                </c:pt>
                <c:pt idx="104">
                  <c:v>2.373542753792024</c:v>
                </c:pt>
                <c:pt idx="105">
                  <c:v>30.360900033476153</c:v>
                </c:pt>
                <c:pt idx="106">
                  <c:v>24.255470586354939</c:v>
                </c:pt>
                <c:pt idx="107">
                  <c:v>19.377813329540132</c:v>
                </c:pt>
                <c:pt idx="108">
                  <c:v>15.481029242357506</c:v>
                </c:pt>
                <c:pt idx="109">
                  <c:v>12.36786949729667</c:v>
                </c:pt>
                <c:pt idx="110">
                  <c:v>9.8807510474586167</c:v>
                </c:pt>
                <c:pt idx="111">
                  <c:v>7.8937800308447654</c:v>
                </c:pt>
                <c:pt idx="112">
                  <c:v>6.3063792292783774</c:v>
                </c:pt>
                <c:pt idx="113">
                  <c:v>5.0381970143672277</c:v>
                </c:pt>
                <c:pt idx="114">
                  <c:v>4.0250400796914025</c:v>
                </c:pt>
                <c:pt idx="115">
                  <c:v>3.2156240807817897</c:v>
                </c:pt>
                <c:pt idx="116">
                  <c:v>2.5689777056074705</c:v>
                </c:pt>
                <c:pt idx="117">
                  <c:v>2.052368773872256</c:v>
                </c:pt>
                <c:pt idx="118">
                  <c:v>1.6396473876638298</c:v>
                </c:pt>
                <c:pt idx="119">
                  <c:v>30.418740447870178</c:v>
                </c:pt>
                <c:pt idx="120">
                  <c:v>24.301679574510427</c:v>
                </c:pt>
                <c:pt idx="121">
                  <c:v>38.746323610480218</c:v>
                </c:pt>
                <c:pt idx="122">
                  <c:v>30.954626233976956</c:v>
                </c:pt>
                <c:pt idx="123">
                  <c:v>24.729801333359035</c:v>
                </c:pt>
                <c:pt idx="124">
                  <c:v>19.756758468500966</c:v>
                </c:pt>
                <c:pt idx="125">
                  <c:v>15.783770355492232</c:v>
                </c:pt>
                <c:pt idx="126">
                  <c:v>12.609730843858303</c:v>
                </c:pt>
                <c:pt idx="127">
                  <c:v>10.073975252638091</c:v>
                </c:pt>
                <c:pt idx="128">
                  <c:v>8.0481477874045151</c:v>
                </c:pt>
                <c:pt idx="129">
                  <c:v>6.4297043801990732</c:v>
                </c:pt>
                <c:pt idx="130">
                  <c:v>5.1367220767802806</c:v>
                </c:pt>
                <c:pt idx="131">
                  <c:v>4.1037522308708345</c:v>
                </c:pt>
                <c:pt idx="132">
                  <c:v>3.2785076008887799</c:v>
                </c:pt>
                <c:pt idx="133">
                  <c:v>2.6192156554258155</c:v>
                </c:pt>
                <c:pt idx="134">
                  <c:v>2.092504116131348</c:v>
                </c:pt>
                <c:pt idx="135">
                  <c:v>27.151570109785172</c:v>
                </c:pt>
                <c:pt idx="136">
                  <c:v>21.691521313436013</c:v>
                </c:pt>
                <c:pt idx="137">
                  <c:v>17.329461794980215</c:v>
                </c:pt>
                <c:pt idx="138">
                  <c:v>13.84459124670351</c:v>
                </c:pt>
                <c:pt idx="139">
                  <c:v>11.060511229715216</c:v>
                </c:pt>
                <c:pt idx="140">
                  <c:v>8.8362961739144978</c:v>
                </c:pt>
                <c:pt idx="141">
                  <c:v>7.0593599564697875</c:v>
                </c:pt>
                <c:pt idx="142">
                  <c:v>5.639756976698564</c:v>
                </c:pt>
                <c:pt idx="143">
                  <c:v>4.5056292570928704</c:v>
                </c:pt>
                <c:pt idx="144">
                  <c:v>3.5995691102021561</c:v>
                </c:pt>
                <c:pt idx="145">
                  <c:v>2.8757132555290656</c:v>
                </c:pt>
                <c:pt idx="146">
                  <c:v>2.2974212953953086</c:v>
                </c:pt>
                <c:pt idx="147">
                  <c:v>1.8354210380286333</c:v>
                </c:pt>
                <c:pt idx="148">
                  <c:v>1.4663267871635421</c:v>
                </c:pt>
                <c:pt idx="149">
                  <c:v>27.464404729582476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894496"/>
        <c:axId val="588895584"/>
      </c:scatterChart>
      <c:valAx>
        <c:axId val="58889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95584"/>
        <c:crosses val="autoZero"/>
        <c:crossBetween val="midCat"/>
      </c:valAx>
      <c:valAx>
        <c:axId val="5888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9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day of season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'selected sequences'!$S$3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'selected sequences'!$S$4:$S$153</c:f>
              <c:numCache>
                <c:formatCode>General</c:formatCode>
                <c:ptCount val="150"/>
                <c:pt idx="0">
                  <c:v>15.749889334444045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12.316378548593663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10.220688692494516</c:v>
                </c:pt>
                <c:pt idx="29">
                  <c:v>0</c:v>
                </c:pt>
                <c:pt idx="30">
                  <c:v>7.1952594925107922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7.768234156492059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7.3109160806975417</c:v>
                </c:pt>
                <c:pt idx="59">
                  <c:v>0</c:v>
                </c:pt>
                <c:pt idx="60">
                  <c:v>5.4265799752370052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6.2921166093047818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6.2642415885438094</c:v>
                </c:pt>
                <c:pt idx="89">
                  <c:v>0</c:v>
                </c:pt>
                <c:pt idx="90">
                  <c:v>4.7762840156486757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5.6586729500551511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5.7414215862285092</c:v>
                </c:pt>
                <c:pt idx="119">
                  <c:v>0</c:v>
                </c:pt>
                <c:pt idx="120">
                  <c:v>4.4382806860187847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5.2713759607699178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5.377625253206336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893952"/>
        <c:axId val="588896128"/>
      </c:lineChart>
      <c:catAx>
        <c:axId val="58889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96128"/>
        <c:crosses val="autoZero"/>
        <c:auto val="1"/>
        <c:lblAlgn val="ctr"/>
        <c:lblOffset val="100"/>
        <c:noMultiLvlLbl val="0"/>
      </c:catAx>
      <c:valAx>
        <c:axId val="5888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9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cumulative effort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sequences'!$S$3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sequences'!$R$4:$R$153</c:f>
              <c:numCache>
                <c:formatCode>General</c:formatCode>
                <c:ptCount val="150"/>
                <c:pt idx="0">
                  <c:v>0</c:v>
                </c:pt>
                <c:pt idx="1">
                  <c:v>9.9692079537852258</c:v>
                </c:pt>
                <c:pt idx="2">
                  <c:v>9.9692079537852258</c:v>
                </c:pt>
                <c:pt idx="3">
                  <c:v>9.9692079537852258</c:v>
                </c:pt>
                <c:pt idx="4">
                  <c:v>9.9692079537852258</c:v>
                </c:pt>
                <c:pt idx="5">
                  <c:v>9.9692079537852258</c:v>
                </c:pt>
                <c:pt idx="6">
                  <c:v>9.9692079537852258</c:v>
                </c:pt>
                <c:pt idx="7">
                  <c:v>9.9692079537852258</c:v>
                </c:pt>
                <c:pt idx="8">
                  <c:v>9.9692079537852258</c:v>
                </c:pt>
                <c:pt idx="9">
                  <c:v>9.9692079537852258</c:v>
                </c:pt>
                <c:pt idx="10">
                  <c:v>9.9692079537852258</c:v>
                </c:pt>
                <c:pt idx="11">
                  <c:v>9.9692079537852258</c:v>
                </c:pt>
                <c:pt idx="12">
                  <c:v>9.9692079537852258</c:v>
                </c:pt>
                <c:pt idx="13">
                  <c:v>9.9692079537852258</c:v>
                </c:pt>
                <c:pt idx="14">
                  <c:v>9.9692079537852258</c:v>
                </c:pt>
                <c:pt idx="15">
                  <c:v>19.83331333815196</c:v>
                </c:pt>
                <c:pt idx="16">
                  <c:v>19.83331333815196</c:v>
                </c:pt>
                <c:pt idx="17">
                  <c:v>19.83331333815196</c:v>
                </c:pt>
                <c:pt idx="18">
                  <c:v>19.83331333815196</c:v>
                </c:pt>
                <c:pt idx="19">
                  <c:v>19.83331333815196</c:v>
                </c:pt>
                <c:pt idx="20">
                  <c:v>19.83331333815196</c:v>
                </c:pt>
                <c:pt idx="21">
                  <c:v>19.83331333815196</c:v>
                </c:pt>
                <c:pt idx="22">
                  <c:v>19.83331333815196</c:v>
                </c:pt>
                <c:pt idx="23">
                  <c:v>19.83331333815196</c:v>
                </c:pt>
                <c:pt idx="24">
                  <c:v>19.83331333815196</c:v>
                </c:pt>
                <c:pt idx="25">
                  <c:v>19.83331333815196</c:v>
                </c:pt>
                <c:pt idx="26">
                  <c:v>19.83331333815196</c:v>
                </c:pt>
                <c:pt idx="27">
                  <c:v>19.83331333815196</c:v>
                </c:pt>
                <c:pt idx="28">
                  <c:v>19.83331333815196</c:v>
                </c:pt>
                <c:pt idx="29">
                  <c:v>29.498286188075362</c:v>
                </c:pt>
                <c:pt idx="30">
                  <c:v>29.498286188075362</c:v>
                </c:pt>
                <c:pt idx="31">
                  <c:v>38.311339811603119</c:v>
                </c:pt>
                <c:pt idx="32">
                  <c:v>38.311339811603119</c:v>
                </c:pt>
                <c:pt idx="33">
                  <c:v>38.311339811603119</c:v>
                </c:pt>
                <c:pt idx="34">
                  <c:v>38.311339811603119</c:v>
                </c:pt>
                <c:pt idx="35">
                  <c:v>38.311339811603119</c:v>
                </c:pt>
                <c:pt idx="36">
                  <c:v>38.311339811603119</c:v>
                </c:pt>
                <c:pt idx="37">
                  <c:v>38.311339811603119</c:v>
                </c:pt>
                <c:pt idx="38">
                  <c:v>38.311339811603119</c:v>
                </c:pt>
                <c:pt idx="39">
                  <c:v>38.311339811603119</c:v>
                </c:pt>
                <c:pt idx="40">
                  <c:v>38.311339811603119</c:v>
                </c:pt>
                <c:pt idx="41">
                  <c:v>38.311339811603119</c:v>
                </c:pt>
                <c:pt idx="42">
                  <c:v>38.311339811603119</c:v>
                </c:pt>
                <c:pt idx="43">
                  <c:v>38.311339811603119</c:v>
                </c:pt>
                <c:pt idx="44">
                  <c:v>38.311339811603119</c:v>
                </c:pt>
                <c:pt idx="45">
                  <c:v>47.370155029318745</c:v>
                </c:pt>
                <c:pt idx="46">
                  <c:v>47.370155029318745</c:v>
                </c:pt>
                <c:pt idx="47">
                  <c:v>47.370155029318745</c:v>
                </c:pt>
                <c:pt idx="48">
                  <c:v>47.370155029318745</c:v>
                </c:pt>
                <c:pt idx="49">
                  <c:v>47.370155029318745</c:v>
                </c:pt>
                <c:pt idx="50">
                  <c:v>47.370155029318745</c:v>
                </c:pt>
                <c:pt idx="51">
                  <c:v>47.370155029318745</c:v>
                </c:pt>
                <c:pt idx="52">
                  <c:v>47.370155029318745</c:v>
                </c:pt>
                <c:pt idx="53">
                  <c:v>47.370155029318745</c:v>
                </c:pt>
                <c:pt idx="54">
                  <c:v>47.370155029318745</c:v>
                </c:pt>
                <c:pt idx="55">
                  <c:v>47.370155029318745</c:v>
                </c:pt>
                <c:pt idx="56">
                  <c:v>47.370155029318745</c:v>
                </c:pt>
                <c:pt idx="57">
                  <c:v>47.370155029318745</c:v>
                </c:pt>
                <c:pt idx="58">
                  <c:v>47.370155029318745</c:v>
                </c:pt>
                <c:pt idx="59">
                  <c:v>56.236989507840811</c:v>
                </c:pt>
                <c:pt idx="60">
                  <c:v>56.236989507840811</c:v>
                </c:pt>
                <c:pt idx="61">
                  <c:v>63.92649510805655</c:v>
                </c:pt>
                <c:pt idx="62">
                  <c:v>63.92649510805655</c:v>
                </c:pt>
                <c:pt idx="63">
                  <c:v>63.92649510805655</c:v>
                </c:pt>
                <c:pt idx="64">
                  <c:v>63.92649510805655</c:v>
                </c:pt>
                <c:pt idx="65">
                  <c:v>63.92649510805655</c:v>
                </c:pt>
                <c:pt idx="66">
                  <c:v>63.92649510805655</c:v>
                </c:pt>
                <c:pt idx="67">
                  <c:v>63.92649510805655</c:v>
                </c:pt>
                <c:pt idx="68">
                  <c:v>63.92649510805655</c:v>
                </c:pt>
                <c:pt idx="69">
                  <c:v>63.92649510805655</c:v>
                </c:pt>
                <c:pt idx="70">
                  <c:v>63.92649510805655</c:v>
                </c:pt>
                <c:pt idx="71">
                  <c:v>63.92649510805655</c:v>
                </c:pt>
                <c:pt idx="72">
                  <c:v>63.92649510805655</c:v>
                </c:pt>
                <c:pt idx="73">
                  <c:v>63.92649510805655</c:v>
                </c:pt>
                <c:pt idx="74">
                  <c:v>63.92649510805655</c:v>
                </c:pt>
                <c:pt idx="75">
                  <c:v>72.239137259417376</c:v>
                </c:pt>
                <c:pt idx="76">
                  <c:v>72.239137259417376</c:v>
                </c:pt>
                <c:pt idx="77">
                  <c:v>72.239137259417376</c:v>
                </c:pt>
                <c:pt idx="78">
                  <c:v>72.239137259417376</c:v>
                </c:pt>
                <c:pt idx="79">
                  <c:v>72.239137259417376</c:v>
                </c:pt>
                <c:pt idx="80">
                  <c:v>72.239137259417376</c:v>
                </c:pt>
                <c:pt idx="81">
                  <c:v>72.239137259417376</c:v>
                </c:pt>
                <c:pt idx="82">
                  <c:v>72.239137259417376</c:v>
                </c:pt>
                <c:pt idx="83">
                  <c:v>72.239137259417376</c:v>
                </c:pt>
                <c:pt idx="84">
                  <c:v>72.239137259417376</c:v>
                </c:pt>
                <c:pt idx="85">
                  <c:v>72.239137259417376</c:v>
                </c:pt>
                <c:pt idx="86">
                  <c:v>72.239137259417376</c:v>
                </c:pt>
                <c:pt idx="87">
                  <c:v>72.239137259417376</c:v>
                </c:pt>
                <c:pt idx="88">
                  <c:v>72.239137259417376</c:v>
                </c:pt>
                <c:pt idx="89">
                  <c:v>80.533942387570704</c:v>
                </c:pt>
                <c:pt idx="90">
                  <c:v>80.533942387570704</c:v>
                </c:pt>
                <c:pt idx="91">
                  <c:v>87.665221021430654</c:v>
                </c:pt>
                <c:pt idx="92">
                  <c:v>87.665221021430654</c:v>
                </c:pt>
                <c:pt idx="93">
                  <c:v>87.665221021430654</c:v>
                </c:pt>
                <c:pt idx="94">
                  <c:v>87.665221021430654</c:v>
                </c:pt>
                <c:pt idx="95">
                  <c:v>87.665221021430654</c:v>
                </c:pt>
                <c:pt idx="96">
                  <c:v>87.665221021430654</c:v>
                </c:pt>
                <c:pt idx="97">
                  <c:v>87.665221021430654</c:v>
                </c:pt>
                <c:pt idx="98">
                  <c:v>87.665221021430654</c:v>
                </c:pt>
                <c:pt idx="99">
                  <c:v>87.665221021430654</c:v>
                </c:pt>
                <c:pt idx="100">
                  <c:v>87.665221021430654</c:v>
                </c:pt>
                <c:pt idx="101">
                  <c:v>87.665221021430654</c:v>
                </c:pt>
                <c:pt idx="102">
                  <c:v>87.665221021430654</c:v>
                </c:pt>
                <c:pt idx="103">
                  <c:v>87.665221021430654</c:v>
                </c:pt>
                <c:pt idx="104">
                  <c:v>87.665221021430654</c:v>
                </c:pt>
                <c:pt idx="105">
                  <c:v>95.535795551322266</c:v>
                </c:pt>
                <c:pt idx="106">
                  <c:v>95.535795551322266</c:v>
                </c:pt>
                <c:pt idx="107">
                  <c:v>95.535795551322266</c:v>
                </c:pt>
                <c:pt idx="108">
                  <c:v>95.535795551322266</c:v>
                </c:pt>
                <c:pt idx="109">
                  <c:v>95.535795551322266</c:v>
                </c:pt>
                <c:pt idx="110">
                  <c:v>95.535795551322266</c:v>
                </c:pt>
                <c:pt idx="111">
                  <c:v>95.535795551322266</c:v>
                </c:pt>
                <c:pt idx="112">
                  <c:v>95.535795551322266</c:v>
                </c:pt>
                <c:pt idx="113">
                  <c:v>95.535795551322266</c:v>
                </c:pt>
                <c:pt idx="114">
                  <c:v>95.535795551322266</c:v>
                </c:pt>
                <c:pt idx="115">
                  <c:v>95.535795551322266</c:v>
                </c:pt>
                <c:pt idx="116">
                  <c:v>95.535795551322266</c:v>
                </c:pt>
                <c:pt idx="117">
                  <c:v>95.535795551322266</c:v>
                </c:pt>
                <c:pt idx="118">
                  <c:v>95.535795551322266</c:v>
                </c:pt>
                <c:pt idx="119">
                  <c:v>103.46847829407331</c:v>
                </c:pt>
                <c:pt idx="120">
                  <c:v>103.46847829407331</c:v>
                </c:pt>
                <c:pt idx="121">
                  <c:v>110.28350942844978</c:v>
                </c:pt>
                <c:pt idx="122">
                  <c:v>110.28350942844978</c:v>
                </c:pt>
                <c:pt idx="123">
                  <c:v>110.28350942844978</c:v>
                </c:pt>
                <c:pt idx="124">
                  <c:v>110.28350942844978</c:v>
                </c:pt>
                <c:pt idx="125">
                  <c:v>110.28350942844978</c:v>
                </c:pt>
                <c:pt idx="126">
                  <c:v>110.28350942844978</c:v>
                </c:pt>
                <c:pt idx="127">
                  <c:v>110.28350942844978</c:v>
                </c:pt>
                <c:pt idx="128">
                  <c:v>110.28350942844978</c:v>
                </c:pt>
                <c:pt idx="129">
                  <c:v>110.28350942844978</c:v>
                </c:pt>
                <c:pt idx="130">
                  <c:v>110.28350942844978</c:v>
                </c:pt>
                <c:pt idx="131">
                  <c:v>110.28350942844978</c:v>
                </c:pt>
                <c:pt idx="132">
                  <c:v>110.28350942844978</c:v>
                </c:pt>
                <c:pt idx="133">
                  <c:v>110.28350942844978</c:v>
                </c:pt>
                <c:pt idx="134">
                  <c:v>110.28350942844978</c:v>
                </c:pt>
                <c:pt idx="135">
                  <c:v>117.84640264449318</c:v>
                </c:pt>
                <c:pt idx="136">
                  <c:v>117.84640264449318</c:v>
                </c:pt>
                <c:pt idx="137">
                  <c:v>117.84640264449318</c:v>
                </c:pt>
                <c:pt idx="138">
                  <c:v>117.84640264449318</c:v>
                </c:pt>
                <c:pt idx="139">
                  <c:v>117.84640264449318</c:v>
                </c:pt>
                <c:pt idx="140">
                  <c:v>117.84640264449318</c:v>
                </c:pt>
                <c:pt idx="141">
                  <c:v>117.84640264449318</c:v>
                </c:pt>
                <c:pt idx="142">
                  <c:v>117.84640264449318</c:v>
                </c:pt>
                <c:pt idx="143">
                  <c:v>117.84640264449318</c:v>
                </c:pt>
                <c:pt idx="144">
                  <c:v>117.84640264449318</c:v>
                </c:pt>
                <c:pt idx="145">
                  <c:v>117.84640264449318</c:v>
                </c:pt>
                <c:pt idx="146">
                  <c:v>117.84640264449318</c:v>
                </c:pt>
                <c:pt idx="147">
                  <c:v>117.84640264449318</c:v>
                </c:pt>
                <c:pt idx="148">
                  <c:v>117.84640264449318</c:v>
                </c:pt>
                <c:pt idx="149">
                  <c:v>125.49644283212434</c:v>
                </c:pt>
              </c:numCache>
            </c:numRef>
          </c:xVal>
          <c:yVal>
            <c:numRef>
              <c:f>'selected sequences'!$S$4:$S$153</c:f>
              <c:numCache>
                <c:formatCode>General</c:formatCode>
                <c:ptCount val="150"/>
                <c:pt idx="0">
                  <c:v>15.749889334444045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12.316378548593663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10.220688692494516</c:v>
                </c:pt>
                <c:pt idx="29">
                  <c:v>0</c:v>
                </c:pt>
                <c:pt idx="30">
                  <c:v>7.1952594925107922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7.768234156492059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7.3109160806975417</c:v>
                </c:pt>
                <c:pt idx="59">
                  <c:v>0</c:v>
                </c:pt>
                <c:pt idx="60">
                  <c:v>5.4265799752370052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6.2921166093047818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6.2642415885438094</c:v>
                </c:pt>
                <c:pt idx="89">
                  <c:v>0</c:v>
                </c:pt>
                <c:pt idx="90">
                  <c:v>4.7762840156486757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5.6586729500551511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5.7414215862285092</c:v>
                </c:pt>
                <c:pt idx="119">
                  <c:v>0</c:v>
                </c:pt>
                <c:pt idx="120">
                  <c:v>4.4382806860187847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5.2713759607699178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5.377625253206336</c:v>
                </c:pt>
                <c:pt idx="1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30848"/>
        <c:axId val="536530304"/>
      </c:scatterChart>
      <c:valAx>
        <c:axId val="53653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0304"/>
        <c:crosses val="autoZero"/>
        <c:crossBetween val="midCat"/>
      </c:valAx>
      <c:valAx>
        <c:axId val="5365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Pmaxeffort vs vulnerable 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sequences'!$K$3</c:f>
              <c:strCache>
                <c:ptCount val="1"/>
                <c:pt idx="0">
                  <c:v>PmaxEffort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sequences'!$F$4:$F$153</c:f>
              <c:numCache>
                <c:formatCode>General</c:formatCode>
                <c:ptCount val="150"/>
                <c:pt idx="0">
                  <c:v>400</c:v>
                </c:pt>
                <c:pt idx="1">
                  <c:v>256.48612550620385</c:v>
                </c:pt>
                <c:pt idx="2">
                  <c:v>267.3914572945601</c:v>
                </c:pt>
                <c:pt idx="3">
                  <c:v>276.22060192720505</c:v>
                </c:pt>
                <c:pt idx="4">
                  <c:v>283.38786539643752</c:v>
                </c:pt>
                <c:pt idx="5">
                  <c:v>289.2242889877171</c:v>
                </c:pt>
                <c:pt idx="6">
                  <c:v>293.99439264917117</c:v>
                </c:pt>
                <c:pt idx="7">
                  <c:v>297.90955136228149</c:v>
                </c:pt>
                <c:pt idx="8">
                  <c:v>301.13868160067676</c:v>
                </c:pt>
                <c:pt idx="9">
                  <c:v>303.816778805073</c:v>
                </c:pt>
                <c:pt idx="10">
                  <c:v>306.05173802440243</c:v>
                </c:pt>
                <c:pt idx="11">
                  <c:v>307.92980296990356</c:v>
                </c:pt>
                <c:pt idx="12">
                  <c:v>309.51991930149825</c:v>
                </c:pt>
                <c:pt idx="13">
                  <c:v>310.87721249985822</c:v>
                </c:pt>
                <c:pt idx="14">
                  <c:v>312.04576636556811</c:v>
                </c:pt>
                <c:pt idx="15">
                  <c:v>202.44017870521998</c:v>
                </c:pt>
                <c:pt idx="16">
                  <c:v>212.19113280381367</c:v>
                </c:pt>
                <c:pt idx="17">
                  <c:v>220.23236838090136</c:v>
                </c:pt>
                <c:pt idx="18">
                  <c:v>226.90253866921185</c:v>
                </c:pt>
                <c:pt idx="19">
                  <c:v>232.47227497061238</c:v>
                </c:pt>
                <c:pt idx="20">
                  <c:v>237.15786433552523</c:v>
                </c:pt>
                <c:pt idx="21">
                  <c:v>241.13217674555182</c:v>
                </c:pt>
                <c:pt idx="22">
                  <c:v>244.53339491057014</c:v>
                </c:pt>
                <c:pt idx="23">
                  <c:v>247.47198856358875</c:v>
                </c:pt>
                <c:pt idx="24">
                  <c:v>250.03628627606298</c:v>
                </c:pt>
                <c:pt idx="25">
                  <c:v>252.29692682523236</c:v>
                </c:pt>
                <c:pt idx="26">
                  <c:v>254.31041542986739</c:v>
                </c:pt>
                <c:pt idx="27">
                  <c:v>256.12196486078568</c:v>
                </c:pt>
                <c:pt idx="28">
                  <c:v>257.76776523409819</c:v>
                </c:pt>
                <c:pt idx="29">
                  <c:v>169.33194194221605</c:v>
                </c:pt>
                <c:pt idx="30">
                  <c:v>177.93235586837164</c:v>
                </c:pt>
                <c:pt idx="31">
                  <c:v>127.39228327627471</c:v>
                </c:pt>
                <c:pt idx="32">
                  <c:v>138.09019719822456</c:v>
                </c:pt>
                <c:pt idx="33">
                  <c:v>147.04357370971948</c:v>
                </c:pt>
                <c:pt idx="34">
                  <c:v>154.59580458076832</c:v>
                </c:pt>
                <c:pt idx="35">
                  <c:v>161.02134070745188</c:v>
                </c:pt>
                <c:pt idx="36">
                  <c:v>166.53955407550797</c:v>
                </c:pt>
                <c:pt idx="37">
                  <c:v>171.32581217615973</c:v>
                </c:pt>
                <c:pt idx="38">
                  <c:v>175.52032543610756</c:v>
                </c:pt>
                <c:pt idx="39">
                  <c:v>179.2352154973309</c:v>
                </c:pt>
                <c:pt idx="40">
                  <c:v>182.56016212478116</c:v>
                </c:pt>
                <c:pt idx="41">
                  <c:v>185.56691457261886</c:v>
                </c:pt>
                <c:pt idx="42">
                  <c:v>188.31289576049829</c:v>
                </c:pt>
                <c:pt idx="43">
                  <c:v>190.84408169103108</c:v>
                </c:pt>
                <c:pt idx="44">
                  <c:v>193.19730185355144</c:v>
                </c:pt>
                <c:pt idx="45">
                  <c:v>131.32698509034915</c:v>
                </c:pt>
                <c:pt idx="46">
                  <c:v>138.53965765553212</c:v>
                </c:pt>
                <c:pt idx="47">
                  <c:v>144.71573100678754</c:v>
                </c:pt>
                <c:pt idx="48">
                  <c:v>150.05617335716971</c:v>
                </c:pt>
                <c:pt idx="49">
                  <c:v>154.72165358058291</c:v>
                </c:pt>
                <c:pt idx="50">
                  <c:v>158.84064348921595</c:v>
                </c:pt>
                <c:pt idx="51">
                  <c:v>162.51589080830519</c:v>
                </c:pt>
                <c:pt idx="52">
                  <c:v>165.82959049268464</c:v>
                </c:pt>
                <c:pt idx="53">
                  <c:v>168.84751614187951</c:v>
                </c:pt>
                <c:pt idx="54">
                  <c:v>171.62232063249303</c:v>
                </c:pt>
                <c:pt idx="55">
                  <c:v>174.19617303387898</c:v>
                </c:pt>
                <c:pt idx="56">
                  <c:v>176.60286527693779</c:v>
                </c:pt>
                <c:pt idx="57">
                  <c:v>178.86949520574413</c:v>
                </c:pt>
                <c:pt idx="58">
                  <c:v>181.01781119900355</c:v>
                </c:pt>
                <c:pt idx="59">
                  <c:v>124.04029543574528</c:v>
                </c:pt>
                <c:pt idx="60">
                  <c:v>130.72911545161085</c:v>
                </c:pt>
                <c:pt idx="61">
                  <c:v>98.490543872230973</c:v>
                </c:pt>
                <c:pt idx="62">
                  <c:v>106.5371732749169</c:v>
                </c:pt>
                <c:pt idx="63">
                  <c:v>113.42315952731056</c:v>
                </c:pt>
                <c:pt idx="64">
                  <c:v>119.37381751659431</c:v>
                </c:pt>
                <c:pt idx="65">
                  <c:v>124.56927571063605</c:v>
                </c:pt>
                <c:pt idx="66">
                  <c:v>129.15356106940456</c:v>
                </c:pt>
                <c:pt idx="67">
                  <c:v>133.24185705281317</c:v>
                </c:pt>
                <c:pt idx="68">
                  <c:v>136.92630210600038</c:v>
                </c:pt>
                <c:pt idx="69">
                  <c:v>140.28062212452733</c:v>
                </c:pt>
                <c:pt idx="70">
                  <c:v>143.36383138005638</c:v>
                </c:pt>
                <c:pt idx="71">
                  <c:v>146.22318923417822</c:v>
                </c:pt>
                <c:pt idx="72">
                  <c:v>148.89656229737835</c:v>
                </c:pt>
                <c:pt idx="73">
                  <c:v>151.414311594846</c:v>
                </c:pt>
                <c:pt idx="74">
                  <c:v>153.80080025755632</c:v>
                </c:pt>
                <c:pt idx="75">
                  <c:v>108.45099411438878</c:v>
                </c:pt>
                <c:pt idx="76">
                  <c:v>114.44475417690469</c:v>
                </c:pt>
                <c:pt idx="77">
                  <c:v>119.66337459196683</c:v>
                </c:pt>
                <c:pt idx="78">
                  <c:v>124.25509690165013</c:v>
                </c:pt>
                <c:pt idx="79">
                  <c:v>128.33846848627465</c:v>
                </c:pt>
                <c:pt idx="80">
                  <c:v>132.00831216078424</c:v>
                </c:pt>
                <c:pt idx="81">
                  <c:v>135.3404953407221</c:v>
                </c:pt>
                <c:pt idx="82">
                  <c:v>138.39574017812589</c:v>
                </c:pt>
                <c:pt idx="83">
                  <c:v>141.2226675232391</c:v>
                </c:pt>
                <c:pt idx="84">
                  <c:v>143.86022878555795</c:v>
                </c:pt>
                <c:pt idx="85">
                  <c:v>146.33964878430285</c:v>
                </c:pt>
                <c:pt idx="86">
                  <c:v>148.68597792559044</c:v>
                </c:pt>
                <c:pt idx="87">
                  <c:v>150.91933226843952</c:v>
                </c:pt>
                <c:pt idx="88">
                  <c:v>153.05588424328693</c:v>
                </c:pt>
                <c:pt idx="89">
                  <c:v>107.79677312451206</c:v>
                </c:pt>
                <c:pt idx="90">
                  <c:v>113.56612567120131</c:v>
                </c:pt>
                <c:pt idx="91">
                  <c:v>87.569697759105125</c:v>
                </c:pt>
                <c:pt idx="92">
                  <c:v>94.463113519507971</c:v>
                </c:pt>
                <c:pt idx="93">
                  <c:v>100.41298408634252</c:v>
                </c:pt>
                <c:pt idx="94">
                  <c:v>105.60127911034384</c:v>
                </c:pt>
                <c:pt idx="95">
                  <c:v>110.17349352028181</c:v>
                </c:pt>
                <c:pt idx="96">
                  <c:v>114.24598062706538</c:v>
                </c:pt>
                <c:pt idx="97">
                  <c:v>117.91181060311762</c:v>
                </c:pt>
                <c:pt idx="98">
                  <c:v>121.24545087648372</c:v>
                </c:pt>
                <c:pt idx="99">
                  <c:v>124.30650534649568</c:v>
                </c:pt>
                <c:pt idx="100">
                  <c:v>127.14270168701221</c:v>
                </c:pt>
                <c:pt idx="101">
                  <c:v>129.79227794278205</c:v>
                </c:pt>
                <c:pt idx="102">
                  <c:v>132.28588921778385</c:v>
                </c:pt>
                <c:pt idx="103">
                  <c:v>134.64813096233854</c:v>
                </c:pt>
                <c:pt idx="104">
                  <c:v>136.89875595874912</c:v>
                </c:pt>
                <c:pt idx="105">
                  <c:v>98.501246874689656</c:v>
                </c:pt>
                <c:pt idx="106">
                  <c:v>103.82159554261499</c:v>
                </c:pt>
                <c:pt idx="107">
                  <c:v>108.48019150020919</c:v>
                </c:pt>
                <c:pt idx="108">
                  <c:v>112.60289154794206</c:v>
                </c:pt>
                <c:pt idx="109">
                  <c:v>116.29035339792586</c:v>
                </c:pt>
                <c:pt idx="110">
                  <c:v>119.62310142919097</c:v>
                </c:pt>
                <c:pt idx="111">
                  <c:v>122.66557376916232</c:v>
                </c:pt>
                <c:pt idx="112">
                  <c:v>125.46935555131094</c:v>
                </c:pt>
                <c:pt idx="113">
                  <c:v>128.07576200462674</c:v>
                </c:pt>
                <c:pt idx="114">
                  <c:v>130.51790212020933</c:v>
                </c:pt>
                <c:pt idx="115">
                  <c:v>132.82232734803443</c:v>
                </c:pt>
                <c:pt idx="116">
                  <c:v>135.01034877195815</c:v>
                </c:pt>
                <c:pt idx="117">
                  <c:v>137.09908943002512</c:v>
                </c:pt>
                <c:pt idx="118">
                  <c:v>139.10232504073036</c:v>
                </c:pt>
                <c:pt idx="119">
                  <c:v>99.561058550264576</c:v>
                </c:pt>
                <c:pt idx="120">
                  <c:v>104.74635999901929</c:v>
                </c:pt>
                <c:pt idx="121">
                  <c:v>81.730113035543269</c:v>
                </c:pt>
                <c:pt idx="122">
                  <c:v>87.926311937102639</c:v>
                </c:pt>
                <c:pt idx="123">
                  <c:v>93.288638892091939</c:v>
                </c:pt>
                <c:pt idx="124">
                  <c:v>97.977548642623248</c:v>
                </c:pt>
                <c:pt idx="125">
                  <c:v>102.12133951833935</c:v>
                </c:pt>
                <c:pt idx="126">
                  <c:v>105.82261827352819</c:v>
                </c:pt>
                <c:pt idx="127">
                  <c:v>109.16346490191289</c:v>
                </c:pt>
                <c:pt idx="128">
                  <c:v>112.20955885691258</c:v>
                </c:pt>
                <c:pt idx="129">
                  <c:v>115.01347553331584</c:v>
                </c:pt>
                <c:pt idx="130">
                  <c:v>117.6173198663994</c:v>
                </c:pt>
                <c:pt idx="131">
                  <c:v>120.05483035059258</c:v>
                </c:pt>
                <c:pt idx="132">
                  <c:v>122.35305997338934</c:v>
                </c:pt>
                <c:pt idx="133">
                  <c:v>124.53371914444642</c:v>
                </c:pt>
                <c:pt idx="134">
                  <c:v>126.61424859064986</c:v>
                </c:pt>
                <c:pt idx="135">
                  <c:v>92.30860427520004</c:v>
                </c:pt>
                <c:pt idx="136">
                  <c:v>97.136006951628872</c:v>
                </c:pt>
                <c:pt idx="137">
                  <c:v>101.37038107785941</c:v>
                </c:pt>
                <c:pt idx="138">
                  <c:v>105.12429834812339</c:v>
                </c:pt>
                <c:pt idx="139">
                  <c:v>108.48779478166345</c:v>
                </c:pt>
                <c:pt idx="140">
                  <c:v>111.53290100142156</c:v>
                </c:pt>
                <c:pt idx="141">
                  <c:v>114.31726151881752</c:v>
                </c:pt>
                <c:pt idx="142">
                  <c:v>116.887026220718</c:v>
                </c:pt>
                <c:pt idx="143">
                  <c:v>119.27916041485568</c:v>
                </c:pt>
                <c:pt idx="144">
                  <c:v>121.52329035843097</c:v>
                </c:pt>
                <c:pt idx="145">
                  <c:v>123.64317768163848</c:v>
                </c:pt>
                <c:pt idx="146">
                  <c:v>125.65789733321786</c:v>
                </c:pt>
                <c:pt idx="147">
                  <c:v>127.58277866798659</c:v>
                </c:pt>
                <c:pt idx="148">
                  <c:v>129.43015730703331</c:v>
                </c:pt>
                <c:pt idx="149">
                  <c:v>93.751527742810467</c:v>
                </c:pt>
              </c:numCache>
            </c:numRef>
          </c:xVal>
          <c:yVal>
            <c:numRef>
              <c:f>'selected sequences'!$K$4:$K$153</c:f>
              <c:numCache>
                <c:formatCode>General</c:formatCode>
                <c:ptCount val="150"/>
                <c:pt idx="0">
                  <c:v>0.99692079537852263</c:v>
                </c:pt>
                <c:pt idx="1">
                  <c:v>0.96578457160594378</c:v>
                </c:pt>
                <c:pt idx="2">
                  <c:v>0.97140897672985482</c:v>
                </c:pt>
                <c:pt idx="3">
                  <c:v>0.97529538299919649</c:v>
                </c:pt>
                <c:pt idx="4">
                  <c:v>0.97806716923101877</c:v>
                </c:pt>
                <c:pt idx="5">
                  <c:v>0.98009762110038345</c:v>
                </c:pt>
                <c:pt idx="6">
                  <c:v>0.98161934187980737</c:v>
                </c:pt>
                <c:pt idx="7">
                  <c:v>0.9827825143384723</c:v>
                </c:pt>
                <c:pt idx="8">
                  <c:v>0.98368719522760117</c:v>
                </c:pt>
                <c:pt idx="9">
                  <c:v>0.98440190158196794</c:v>
                </c:pt>
                <c:pt idx="10">
                  <c:v>0.98497468575981462</c:v>
                </c:pt>
                <c:pt idx="11">
                  <c:v>0.98543994908340271</c:v>
                </c:pt>
                <c:pt idx="12">
                  <c:v>0.98582275871549729</c:v>
                </c:pt>
                <c:pt idx="13">
                  <c:v>0.98614165746195459</c:v>
                </c:pt>
                <c:pt idx="14">
                  <c:v>0.98641053843667359</c:v>
                </c:pt>
                <c:pt idx="15">
                  <c:v>0.91845089133550184</c:v>
                </c:pt>
                <c:pt idx="16">
                  <c:v>0.93003644159846999</c:v>
                </c:pt>
                <c:pt idx="17">
                  <c:v>0.93842518885974846</c:v>
                </c:pt>
                <c:pt idx="18">
                  <c:v>0.94466073487782032</c:v>
                </c:pt>
                <c:pt idx="19">
                  <c:v>0.94940720760622554</c:v>
                </c:pt>
                <c:pt idx="20">
                  <c:v>0.9530991747887001</c:v>
                </c:pt>
                <c:pt idx="21">
                  <c:v>0.9560285410766407</c:v>
                </c:pt>
                <c:pt idx="22">
                  <c:v>0.95839611867180696</c:v>
                </c:pt>
                <c:pt idx="23">
                  <c:v>0.96034302934515214</c:v>
                </c:pt>
                <c:pt idx="24">
                  <c:v>0.96197032645292213</c:v>
                </c:pt>
                <c:pt idx="25">
                  <c:v>0.96335156727215332</c:v>
                </c:pt>
                <c:pt idx="26">
                  <c:v>0.96454106228979386</c:v>
                </c:pt>
                <c:pt idx="27">
                  <c:v>0.96557940961580258</c:v>
                </c:pt>
                <c:pt idx="28">
                  <c:v>0.96649728499234011</c:v>
                </c:pt>
                <c:pt idx="29">
                  <c:v>0.86513870175073793</c:v>
                </c:pt>
                <c:pt idx="30">
                  <c:v>0.88130536235277579</c:v>
                </c:pt>
                <c:pt idx="31">
                  <c:v>0.75871891948880299</c:v>
                </c:pt>
                <c:pt idx="32">
                  <c:v>0.79043232963542509</c:v>
                </c:pt>
                <c:pt idx="33">
                  <c:v>0.81453341979585947</c:v>
                </c:pt>
                <c:pt idx="34">
                  <c:v>0.83315141583494901</c:v>
                </c:pt>
                <c:pt idx="35">
                  <c:v>0.84778883535305316</c:v>
                </c:pt>
                <c:pt idx="36">
                  <c:v>0.85950351204741104</c:v>
                </c:pt>
                <c:pt idx="37">
                  <c:v>0.86904473280060679</c:v>
                </c:pt>
                <c:pt idx="38">
                  <c:v>0.87694852499345821</c:v>
                </c:pt>
                <c:pt idx="39">
                  <c:v>0.88360274889275014</c:v>
                </c:pt>
                <c:pt idx="40">
                  <c:v>0.88929133250414705</c:v>
                </c:pt>
                <c:pt idx="41">
                  <c:v>0.89422446302853076</c:v>
                </c:pt>
                <c:pt idx="42">
                  <c:v>0.89855938352039955</c:v>
                </c:pt>
                <c:pt idx="43">
                  <c:v>0.90241488365965428</c:v>
                </c:pt>
                <c:pt idx="44">
                  <c:v>0.90588152177156245</c:v>
                </c:pt>
                <c:pt idx="45">
                  <c:v>0.77075137660689363</c:v>
                </c:pt>
                <c:pt idx="46">
                  <c:v>0.7916952169162198</c:v>
                </c:pt>
                <c:pt idx="47">
                  <c:v>0.8084805771474145</c:v>
                </c:pt>
                <c:pt idx="48">
                  <c:v>0.82214599140512346</c:v>
                </c:pt>
                <c:pt idx="49">
                  <c:v>0.83344860676507848</c:v>
                </c:pt>
                <c:pt idx="50">
                  <c:v>0.8429430524321655</c:v>
                </c:pt>
                <c:pt idx="51">
                  <c:v>0.85103858349118255</c:v>
                </c:pt>
                <c:pt idx="52">
                  <c:v>0.85803971347304431</c:v>
                </c:pt>
                <c:pt idx="53">
                  <c:v>0.86417497326853088</c:v>
                </c:pt>
                <c:pt idx="54">
                  <c:v>0.869617321873705</c:v>
                </c:pt>
                <c:pt idx="55">
                  <c:v>0.87449872752175484</c:v>
                </c:pt>
                <c:pt idx="56">
                  <c:v>0.87892067180770339</c:v>
                </c:pt>
                <c:pt idx="57">
                  <c:v>0.88296178529197034</c:v>
                </c:pt>
                <c:pt idx="58">
                  <c:v>0.88668344785220665</c:v>
                </c:pt>
                <c:pt idx="59">
                  <c:v>0.74813402188518774</c:v>
                </c:pt>
                <c:pt idx="60">
                  <c:v>0.76895056002157369</c:v>
                </c:pt>
                <c:pt idx="61">
                  <c:v>0.65798763451667752</c:v>
                </c:pt>
                <c:pt idx="62">
                  <c:v>0.68807432957765891</c:v>
                </c:pt>
                <c:pt idx="63">
                  <c:v>0.71263039818792639</c:v>
                </c:pt>
                <c:pt idx="64">
                  <c:v>0.73289388271993583</c:v>
                </c:pt>
                <c:pt idx="65">
                  <c:v>0.74982472126119348</c:v>
                </c:pt>
                <c:pt idx="66">
                  <c:v>0.76415764918299323</c:v>
                </c:pt>
                <c:pt idx="67">
                  <c:v>0.77645250356563167</c:v>
                </c:pt>
                <c:pt idx="68">
                  <c:v>0.7871359259939561</c:v>
                </c:pt>
                <c:pt idx="69">
                  <c:v>0.796533947438261</c:v>
                </c:pt>
                <c:pt idx="70">
                  <c:v>0.80489675482930212</c:v>
                </c:pt>
                <c:pt idx="71">
                  <c:v>0.81241728588951612</c:v>
                </c:pt>
                <c:pt idx="72">
                  <c:v>0.81924513295029655</c:v>
                </c:pt>
                <c:pt idx="73">
                  <c:v>0.82549694257978745</c:v>
                </c:pt>
                <c:pt idx="74">
                  <c:v>0.83126421513608317</c:v>
                </c:pt>
                <c:pt idx="75">
                  <c:v>0.69501416631389656</c:v>
                </c:pt>
                <c:pt idx="76">
                  <c:v>0.71617380509626771</c:v>
                </c:pt>
                <c:pt idx="77">
                  <c:v>0.73385640227641735</c:v>
                </c:pt>
                <c:pt idx="78">
                  <c:v>0.74882147211204975</c:v>
                </c:pt>
                <c:pt idx="79">
                  <c:v>0.76165127319339487</c:v>
                </c:pt>
                <c:pt idx="80">
                  <c:v>0.77279152124213091</c:v>
                </c:pt>
                <c:pt idx="81">
                  <c:v>0.78258395319814111</c:v>
                </c:pt>
                <c:pt idx="82">
                  <c:v>0.79129145109267485</c:v>
                </c:pt>
                <c:pt idx="83">
                  <c:v>0.79911710094619959</c:v>
                </c:pt>
                <c:pt idx="84">
                  <c:v>0.80621855115586594</c:v>
                </c:pt>
                <c:pt idx="85">
                  <c:v>0.81271881366126009</c:v>
                </c:pt>
                <c:pt idx="86">
                  <c:v>0.81871440117076855</c:v>
                </c:pt>
                <c:pt idx="87">
                  <c:v>0.82428147589036738</c:v>
                </c:pt>
                <c:pt idx="88">
                  <c:v>0.8294805128153323</c:v>
                </c:pt>
                <c:pt idx="89">
                  <c:v>0.69265159352712491</c:v>
                </c:pt>
                <c:pt idx="90">
                  <c:v>0.71312786338599432</c:v>
                </c:pt>
                <c:pt idx="91">
                  <c:v>0.61507243364469943</c:v>
                </c:pt>
                <c:pt idx="92">
                  <c:v>0.64241764488675257</c:v>
                </c:pt>
                <c:pt idx="93">
                  <c:v>0.66530384581069191</c:v>
                </c:pt>
                <c:pt idx="94">
                  <c:v>0.68464937802390657</c:v>
                </c:pt>
                <c:pt idx="95">
                  <c:v>0.70118547807791298</c:v>
                </c:pt>
                <c:pt idx="96">
                  <c:v>0.71548642750547553</c:v>
                </c:pt>
                <c:pt idx="97">
                  <c:v>0.72800035610238523</c:v>
                </c:pt>
                <c:pt idx="98">
                  <c:v>0.73907620918444072</c:v>
                </c:pt>
                <c:pt idx="99">
                  <c:v>0.74898581455188351</c:v>
                </c:pt>
                <c:pt idx="100">
                  <c:v>0.75794134502180133</c:v>
                </c:pt>
                <c:pt idx="101">
                  <c:v>0.76610890371039619</c:v>
                </c:pt>
                <c:pt idx="102">
                  <c:v>0.77361900576437503</c:v>
                </c:pt>
                <c:pt idx="103">
                  <c:v>0.78057463813296746</c:v>
                </c:pt>
                <c:pt idx="104">
                  <c:v>0.78705745298916063</c:v>
                </c:pt>
                <c:pt idx="105">
                  <c:v>0.65802857958514338</c:v>
                </c:pt>
                <c:pt idx="106">
                  <c:v>0.67808107323490741</c:v>
                </c:pt>
                <c:pt idx="107">
                  <c:v>0.69511936835577326</c:v>
                </c:pt>
                <c:pt idx="108">
                  <c:v>0.70976627031764938</c:v>
                </c:pt>
                <c:pt idx="109">
                  <c:v>0.72250792363672778</c:v>
                </c:pt>
                <c:pt idx="110">
                  <c:v>0.73372266228457317</c:v>
                </c:pt>
                <c:pt idx="111">
                  <c:v>0.74370489097974968</c:v>
                </c:pt>
                <c:pt idx="112">
                  <c:v>0.75268408014675292</c:v>
                </c:pt>
                <c:pt idx="113">
                  <c:v>0.76083957275302383</c:v>
                </c:pt>
                <c:pt idx="114">
                  <c:v>0.76831201324046405</c:v>
                </c:pt>
                <c:pt idx="115">
                  <c:v>0.77521213250524013</c:v>
                </c:pt>
                <c:pt idx="116">
                  <c:v>0.78162749402052711</c:v>
                </c:pt>
                <c:pt idx="117">
                  <c:v>0.78762767835141889</c:v>
                </c:pt>
                <c:pt idx="118">
                  <c:v>0.79326827427510427</c:v>
                </c:pt>
                <c:pt idx="119">
                  <c:v>0.66207122567027077</c:v>
                </c:pt>
                <c:pt idx="120">
                  <c:v>0.68150311343764625</c:v>
                </c:pt>
                <c:pt idx="121">
                  <c:v>0.591316870320308</c:v>
                </c:pt>
                <c:pt idx="122">
                  <c:v>0.6165067620791459</c:v>
                </c:pt>
                <c:pt idx="123">
                  <c:v>0.63781816930181423</c:v>
                </c:pt>
                <c:pt idx="124">
                  <c:v>0.65602238447393724</c:v>
                </c:pt>
                <c:pt idx="125">
                  <c:v>0.67173942408850085</c:v>
                </c:pt>
                <c:pt idx="126">
                  <c:v>0.68546121147680317</c:v>
                </c:pt>
                <c:pt idx="127">
                  <c:v>0.69757546019309025</c:v>
                </c:pt>
                <c:pt idx="128">
                  <c:v>0.70838690224890222</c:v>
                </c:pt>
                <c:pt idx="129">
                  <c:v>0.71813494804300804</c:v>
                </c:pt>
                <c:pt idx="130">
                  <c:v>0.72700789021886358</c:v>
                </c:pt>
                <c:pt idx="131">
                  <c:v>0.7351541245848805</c:v>
                </c:pt>
                <c:pt idx="132">
                  <c:v>0.74269093124067032</c:v>
                </c:pt>
                <c:pt idx="133">
                  <c:v>0.74971131462837803</c:v>
                </c:pt>
                <c:pt idx="134">
                  <c:v>0.75628932160434126</c:v>
                </c:pt>
                <c:pt idx="135">
                  <c:v>0.63396070283807782</c:v>
                </c:pt>
                <c:pt idx="136">
                  <c:v>0.65278692144626815</c:v>
                </c:pt>
                <c:pt idx="137">
                  <c:v>0.66891823819721707</c:v>
                </c:pt>
                <c:pt idx="138">
                  <c:v>0.6828960626093451</c:v>
                </c:pt>
                <c:pt idx="139">
                  <c:v>0.69514676064068848</c:v>
                </c:pt>
                <c:pt idx="140">
                  <c:v>0.70600494972732741</c:v>
                </c:pt>
                <c:pt idx="141">
                  <c:v>0.7157330388168166</c:v>
                </c:pt>
                <c:pt idx="142">
                  <c:v>0.72453698680666978</c:v>
                </c:pt>
                <c:pt idx="143">
                  <c:v>0.7325787527188462</c:v>
                </c:pt>
                <c:pt idx="144">
                  <c:v>0.73998602784369827</c:v>
                </c:pt>
                <c:pt idx="145">
                  <c:v>0.74685980426900578</c:v>
                </c:pt>
                <c:pt idx="146">
                  <c:v>0.75328024911369063</c:v>
                </c:pt>
                <c:pt idx="147">
                  <c:v>0.75931126279049299</c:v>
                </c:pt>
                <c:pt idx="148">
                  <c:v>0.76500401876311619</c:v>
                </c:pt>
                <c:pt idx="149">
                  <c:v>0.6396340035769853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32480"/>
        <c:axId val="536531936"/>
      </c:scatterChart>
      <c:valAx>
        <c:axId val="53653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Vulnerable stock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1936"/>
        <c:crosses val="autoZero"/>
        <c:crossBetween val="midCat"/>
      </c:valAx>
      <c:valAx>
        <c:axId val="5365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 of max effort realized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value by sequence code (days open-interval between openings)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sequences'!$B$157:$N$157</c:f>
              <c:strCache>
                <c:ptCount val="13"/>
                <c:pt idx="0">
                  <c:v>1-month (1)</c:v>
                </c:pt>
                <c:pt idx="1">
                  <c:v>1-week (2)</c:v>
                </c:pt>
                <c:pt idx="2">
                  <c:v>1-biweekly (3)</c:v>
                </c:pt>
                <c:pt idx="3">
                  <c:v>2-month (4)</c:v>
                </c:pt>
                <c:pt idx="4">
                  <c:v>2-weekly (5)</c:v>
                </c:pt>
                <c:pt idx="5">
                  <c:v>2-biweekly (6)</c:v>
                </c:pt>
                <c:pt idx="6">
                  <c:v>3-month (7)</c:v>
                </c:pt>
                <c:pt idx="7">
                  <c:v>3-weekly (8)</c:v>
                </c:pt>
                <c:pt idx="8">
                  <c:v>3-biweekly (9)</c:v>
                </c:pt>
                <c:pt idx="9">
                  <c:v>4-month (10)</c:v>
                </c:pt>
                <c:pt idx="10">
                  <c:v>4-weekly (11)</c:v>
                </c:pt>
                <c:pt idx="11">
                  <c:v>4-biweekly (12)</c:v>
                </c:pt>
                <c:pt idx="12">
                  <c:v>all open (13)</c:v>
                </c:pt>
              </c:strCache>
            </c:strRef>
          </c:cat>
          <c:val>
            <c:numRef>
              <c:f>'selected sequences'!$B$190:$N$190</c:f>
              <c:numCache>
                <c:formatCode>General</c:formatCode>
                <c:ptCount val="13"/>
                <c:pt idx="0">
                  <c:v>273.85915218846662</c:v>
                </c:pt>
                <c:pt idx="1">
                  <c:v>341.84910082666767</c:v>
                </c:pt>
                <c:pt idx="2">
                  <c:v>343.14450134339944</c:v>
                </c:pt>
                <c:pt idx="3">
                  <c:v>308.44765152742036</c:v>
                </c:pt>
                <c:pt idx="4">
                  <c:v>312.48238499495352</c:v>
                </c:pt>
                <c:pt idx="5">
                  <c:v>330.639789927717</c:v>
                </c:pt>
                <c:pt idx="6">
                  <c:v>310.84783007964199</c:v>
                </c:pt>
                <c:pt idx="7">
                  <c:v>292.62704195013271</c:v>
                </c:pt>
                <c:pt idx="8">
                  <c:v>317.05988449863355</c:v>
                </c:pt>
                <c:pt idx="9">
                  <c:v>307.9199543850047</c:v>
                </c:pt>
                <c:pt idx="10">
                  <c:v>278.27457840765851</c:v>
                </c:pt>
                <c:pt idx="11">
                  <c:v>305.51823511716759</c:v>
                </c:pt>
                <c:pt idx="12">
                  <c:v>253.12813209363372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990832"/>
        <c:axId val="1348732608"/>
      </c:barChart>
      <c:catAx>
        <c:axId val="48099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32608"/>
        <c:crosses val="autoZero"/>
        <c:auto val="1"/>
        <c:lblAlgn val="ctr"/>
        <c:lblOffset val="100"/>
        <c:tickLblSkip val="1"/>
        <c:noMultiLvlLbl val="0"/>
      </c:catAx>
      <c:valAx>
        <c:axId val="13487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9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Abundances by pool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 linear util'!$F$3</c:f>
              <c:strCache>
                <c:ptCount val="1"/>
                <c:pt idx="0">
                  <c:v>Vulnerable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 linear util'!$E$4:$E$153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'selected sequences linear util'!$F$4:$F$153</c:f>
              <c:numCache>
                <c:formatCode>General</c:formatCode>
                <c:ptCount val="150"/>
                <c:pt idx="0">
                  <c:v>400</c:v>
                </c:pt>
                <c:pt idx="1">
                  <c:v>256.48612550620385</c:v>
                </c:pt>
                <c:pt idx="2">
                  <c:v>267.3914572945601</c:v>
                </c:pt>
                <c:pt idx="3">
                  <c:v>276.22060192720505</c:v>
                </c:pt>
                <c:pt idx="4">
                  <c:v>283.38786539643752</c:v>
                </c:pt>
                <c:pt idx="5">
                  <c:v>289.2242889877171</c:v>
                </c:pt>
                <c:pt idx="6">
                  <c:v>293.99439264917117</c:v>
                </c:pt>
                <c:pt idx="7">
                  <c:v>297.90955136228149</c:v>
                </c:pt>
                <c:pt idx="8">
                  <c:v>301.13868160067676</c:v>
                </c:pt>
                <c:pt idx="9">
                  <c:v>303.816778805073</c:v>
                </c:pt>
                <c:pt idx="10">
                  <c:v>306.05173802440243</c:v>
                </c:pt>
                <c:pt idx="11">
                  <c:v>307.92980296990356</c:v>
                </c:pt>
                <c:pt idx="12">
                  <c:v>309.51991930149825</c:v>
                </c:pt>
                <c:pt idx="13">
                  <c:v>310.87721249985822</c:v>
                </c:pt>
                <c:pt idx="14">
                  <c:v>312.04576636556811</c:v>
                </c:pt>
                <c:pt idx="15">
                  <c:v>202.44017870521998</c:v>
                </c:pt>
                <c:pt idx="16">
                  <c:v>212.19113280381367</c:v>
                </c:pt>
                <c:pt idx="17">
                  <c:v>220.23236838090136</c:v>
                </c:pt>
                <c:pt idx="18">
                  <c:v>226.90253866921185</c:v>
                </c:pt>
                <c:pt idx="19">
                  <c:v>232.47227497061238</c:v>
                </c:pt>
                <c:pt idx="20">
                  <c:v>237.15786433552523</c:v>
                </c:pt>
                <c:pt idx="21">
                  <c:v>241.13217674555182</c:v>
                </c:pt>
                <c:pt idx="22">
                  <c:v>244.53339491057014</c:v>
                </c:pt>
                <c:pt idx="23">
                  <c:v>247.47198856358875</c:v>
                </c:pt>
                <c:pt idx="24">
                  <c:v>250.03628627606298</c:v>
                </c:pt>
                <c:pt idx="25">
                  <c:v>252.29692682523236</c:v>
                </c:pt>
                <c:pt idx="26">
                  <c:v>254.31041542986739</c:v>
                </c:pt>
                <c:pt idx="27">
                  <c:v>256.12196486078568</c:v>
                </c:pt>
                <c:pt idx="28">
                  <c:v>257.76776523409819</c:v>
                </c:pt>
                <c:pt idx="29">
                  <c:v>169.33194194221605</c:v>
                </c:pt>
                <c:pt idx="30">
                  <c:v>177.93235586837164</c:v>
                </c:pt>
                <c:pt idx="31">
                  <c:v>127.39228327627471</c:v>
                </c:pt>
                <c:pt idx="32">
                  <c:v>138.09019719822456</c:v>
                </c:pt>
                <c:pt idx="33">
                  <c:v>147.04357370971948</c:v>
                </c:pt>
                <c:pt idx="34">
                  <c:v>154.59580458076832</c:v>
                </c:pt>
                <c:pt idx="35">
                  <c:v>161.02134070745188</c:v>
                </c:pt>
                <c:pt idx="36">
                  <c:v>166.53955407550797</c:v>
                </c:pt>
                <c:pt idx="37">
                  <c:v>171.32581217615973</c:v>
                </c:pt>
                <c:pt idx="38">
                  <c:v>175.52032543610756</c:v>
                </c:pt>
                <c:pt idx="39">
                  <c:v>179.2352154973309</c:v>
                </c:pt>
                <c:pt idx="40">
                  <c:v>182.56016212478116</c:v>
                </c:pt>
                <c:pt idx="41">
                  <c:v>185.56691457261886</c:v>
                </c:pt>
                <c:pt idx="42">
                  <c:v>188.31289576049829</c:v>
                </c:pt>
                <c:pt idx="43">
                  <c:v>190.84408169103108</c:v>
                </c:pt>
                <c:pt idx="44">
                  <c:v>193.19730185355144</c:v>
                </c:pt>
                <c:pt idx="45">
                  <c:v>131.32698509034915</c:v>
                </c:pt>
                <c:pt idx="46">
                  <c:v>138.53965765553212</c:v>
                </c:pt>
                <c:pt idx="47">
                  <c:v>144.71573100678754</c:v>
                </c:pt>
                <c:pt idx="48">
                  <c:v>150.05617335716971</c:v>
                </c:pt>
                <c:pt idx="49">
                  <c:v>154.72165358058291</c:v>
                </c:pt>
                <c:pt idx="50">
                  <c:v>158.84064348921595</c:v>
                </c:pt>
                <c:pt idx="51">
                  <c:v>162.51589080830519</c:v>
                </c:pt>
                <c:pt idx="52">
                  <c:v>165.82959049268464</c:v>
                </c:pt>
                <c:pt idx="53">
                  <c:v>168.84751614187951</c:v>
                </c:pt>
                <c:pt idx="54">
                  <c:v>171.62232063249303</c:v>
                </c:pt>
                <c:pt idx="55">
                  <c:v>174.19617303387898</c:v>
                </c:pt>
                <c:pt idx="56">
                  <c:v>176.60286527693779</c:v>
                </c:pt>
                <c:pt idx="57">
                  <c:v>178.86949520574413</c:v>
                </c:pt>
                <c:pt idx="58">
                  <c:v>181.01781119900355</c:v>
                </c:pt>
                <c:pt idx="59">
                  <c:v>124.04029543574528</c:v>
                </c:pt>
                <c:pt idx="60">
                  <c:v>130.72911545161085</c:v>
                </c:pt>
                <c:pt idx="61">
                  <c:v>98.490543872230973</c:v>
                </c:pt>
                <c:pt idx="62">
                  <c:v>106.5371732749169</c:v>
                </c:pt>
                <c:pt idx="63">
                  <c:v>113.42315952731056</c:v>
                </c:pt>
                <c:pt idx="64">
                  <c:v>119.37381751659431</c:v>
                </c:pt>
                <c:pt idx="65">
                  <c:v>124.56927571063605</c:v>
                </c:pt>
                <c:pt idx="66">
                  <c:v>129.15356106940456</c:v>
                </c:pt>
                <c:pt idx="67">
                  <c:v>133.24185705281317</c:v>
                </c:pt>
                <c:pt idx="68">
                  <c:v>136.92630210600038</c:v>
                </c:pt>
                <c:pt idx="69">
                  <c:v>140.28062212452733</c:v>
                </c:pt>
                <c:pt idx="70">
                  <c:v>143.36383138005638</c:v>
                </c:pt>
                <c:pt idx="71">
                  <c:v>146.22318923417822</c:v>
                </c:pt>
                <c:pt idx="72">
                  <c:v>148.89656229737835</c:v>
                </c:pt>
                <c:pt idx="73">
                  <c:v>151.414311594846</c:v>
                </c:pt>
                <c:pt idx="74">
                  <c:v>153.80080025755632</c:v>
                </c:pt>
                <c:pt idx="75">
                  <c:v>108.45099411438878</c:v>
                </c:pt>
                <c:pt idx="76">
                  <c:v>114.44475417690469</c:v>
                </c:pt>
                <c:pt idx="77">
                  <c:v>119.66337459196683</c:v>
                </c:pt>
                <c:pt idx="78">
                  <c:v>124.25509690165013</c:v>
                </c:pt>
                <c:pt idx="79">
                  <c:v>128.33846848627465</c:v>
                </c:pt>
                <c:pt idx="80">
                  <c:v>132.00831216078424</c:v>
                </c:pt>
                <c:pt idx="81">
                  <c:v>135.3404953407221</c:v>
                </c:pt>
                <c:pt idx="82">
                  <c:v>138.39574017812589</c:v>
                </c:pt>
                <c:pt idx="83">
                  <c:v>141.2226675232391</c:v>
                </c:pt>
                <c:pt idx="84">
                  <c:v>143.86022878555795</c:v>
                </c:pt>
                <c:pt idx="85">
                  <c:v>146.33964878430285</c:v>
                </c:pt>
                <c:pt idx="86">
                  <c:v>148.68597792559044</c:v>
                </c:pt>
                <c:pt idx="87">
                  <c:v>150.91933226843952</c:v>
                </c:pt>
                <c:pt idx="88">
                  <c:v>153.05588424328693</c:v>
                </c:pt>
                <c:pt idx="89">
                  <c:v>107.79677312451206</c:v>
                </c:pt>
                <c:pt idx="90">
                  <c:v>113.56612567120131</c:v>
                </c:pt>
                <c:pt idx="91">
                  <c:v>87.569697759105125</c:v>
                </c:pt>
                <c:pt idx="92">
                  <c:v>94.463113519507971</c:v>
                </c:pt>
                <c:pt idx="93">
                  <c:v>100.41298408634252</c:v>
                </c:pt>
                <c:pt idx="94">
                  <c:v>105.60127911034384</c:v>
                </c:pt>
                <c:pt idx="95">
                  <c:v>110.17349352028181</c:v>
                </c:pt>
                <c:pt idx="96">
                  <c:v>114.24598062706538</c:v>
                </c:pt>
                <c:pt idx="97">
                  <c:v>117.91181060311762</c:v>
                </c:pt>
                <c:pt idx="98">
                  <c:v>121.24545087648372</c:v>
                </c:pt>
                <c:pt idx="99">
                  <c:v>124.30650534649568</c:v>
                </c:pt>
                <c:pt idx="100">
                  <c:v>127.14270168701221</c:v>
                </c:pt>
                <c:pt idx="101">
                  <c:v>129.79227794278205</c:v>
                </c:pt>
                <c:pt idx="102">
                  <c:v>132.28588921778385</c:v>
                </c:pt>
                <c:pt idx="103">
                  <c:v>134.64813096233854</c:v>
                </c:pt>
                <c:pt idx="104">
                  <c:v>136.89875595874912</c:v>
                </c:pt>
                <c:pt idx="105">
                  <c:v>98.501246874689656</c:v>
                </c:pt>
                <c:pt idx="106">
                  <c:v>103.82159554261499</c:v>
                </c:pt>
                <c:pt idx="107">
                  <c:v>108.48019150020919</c:v>
                </c:pt>
                <c:pt idx="108">
                  <c:v>112.60289154794206</c:v>
                </c:pt>
                <c:pt idx="109">
                  <c:v>116.29035339792586</c:v>
                </c:pt>
                <c:pt idx="110">
                  <c:v>119.62310142919097</c:v>
                </c:pt>
                <c:pt idx="111">
                  <c:v>122.66557376916232</c:v>
                </c:pt>
                <c:pt idx="112">
                  <c:v>125.46935555131094</c:v>
                </c:pt>
                <c:pt idx="113">
                  <c:v>128.07576200462674</c:v>
                </c:pt>
                <c:pt idx="114">
                  <c:v>130.51790212020933</c:v>
                </c:pt>
                <c:pt idx="115">
                  <c:v>132.82232734803443</c:v>
                </c:pt>
                <c:pt idx="116">
                  <c:v>135.01034877195815</c:v>
                </c:pt>
                <c:pt idx="117">
                  <c:v>137.09908943002512</c:v>
                </c:pt>
                <c:pt idx="118">
                  <c:v>139.10232504073036</c:v>
                </c:pt>
                <c:pt idx="119">
                  <c:v>99.561058550264576</c:v>
                </c:pt>
                <c:pt idx="120">
                  <c:v>104.74635999901929</c:v>
                </c:pt>
                <c:pt idx="121">
                  <c:v>81.730113035543269</c:v>
                </c:pt>
                <c:pt idx="122">
                  <c:v>87.926311937102639</c:v>
                </c:pt>
                <c:pt idx="123">
                  <c:v>93.288638892091939</c:v>
                </c:pt>
                <c:pt idx="124">
                  <c:v>97.977548642623248</c:v>
                </c:pt>
                <c:pt idx="125">
                  <c:v>102.12133951833935</c:v>
                </c:pt>
                <c:pt idx="126">
                  <c:v>105.82261827352819</c:v>
                </c:pt>
                <c:pt idx="127">
                  <c:v>109.16346490191289</c:v>
                </c:pt>
                <c:pt idx="128">
                  <c:v>112.20955885691258</c:v>
                </c:pt>
                <c:pt idx="129">
                  <c:v>115.01347553331584</c:v>
                </c:pt>
                <c:pt idx="130">
                  <c:v>117.6173198663994</c:v>
                </c:pt>
                <c:pt idx="131">
                  <c:v>120.05483035059258</c:v>
                </c:pt>
                <c:pt idx="132">
                  <c:v>122.35305997338934</c:v>
                </c:pt>
                <c:pt idx="133">
                  <c:v>124.53371914444642</c:v>
                </c:pt>
                <c:pt idx="134">
                  <c:v>126.61424859064986</c:v>
                </c:pt>
                <c:pt idx="135">
                  <c:v>92.30860427520004</c:v>
                </c:pt>
                <c:pt idx="136">
                  <c:v>97.136006951628872</c:v>
                </c:pt>
                <c:pt idx="137">
                  <c:v>101.37038107785941</c:v>
                </c:pt>
                <c:pt idx="138">
                  <c:v>105.12429834812339</c:v>
                </c:pt>
                <c:pt idx="139">
                  <c:v>108.48779478166345</c:v>
                </c:pt>
                <c:pt idx="140">
                  <c:v>111.53290100142156</c:v>
                </c:pt>
                <c:pt idx="141">
                  <c:v>114.31726151881752</c:v>
                </c:pt>
                <c:pt idx="142">
                  <c:v>116.887026220718</c:v>
                </c:pt>
                <c:pt idx="143">
                  <c:v>119.27916041485568</c:v>
                </c:pt>
                <c:pt idx="144">
                  <c:v>121.52329035843097</c:v>
                </c:pt>
                <c:pt idx="145">
                  <c:v>123.64317768163848</c:v>
                </c:pt>
                <c:pt idx="146">
                  <c:v>125.65789733321786</c:v>
                </c:pt>
                <c:pt idx="147">
                  <c:v>127.58277866798659</c:v>
                </c:pt>
                <c:pt idx="148">
                  <c:v>129.43015730703331</c:v>
                </c:pt>
                <c:pt idx="149">
                  <c:v>93.751527742810467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'selected sequences linear util'!$G$3</c:f>
              <c:strCache>
                <c:ptCount val="1"/>
                <c:pt idx="0">
                  <c:v>Invulnerable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'selected sequences linear util'!$E$4:$E$153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'selected sequences linear util'!$G$4:$G$153</c:f>
              <c:numCache>
                <c:formatCode>General</c:formatCode>
                <c:ptCount val="150"/>
                <c:pt idx="0">
                  <c:v>600</c:v>
                </c:pt>
                <c:pt idx="1">
                  <c:v>610.43380467543102</c:v>
                </c:pt>
                <c:pt idx="2">
                  <c:v>618.38451932764872</c:v>
                </c:pt>
                <c:pt idx="3">
                  <c:v>624.35509995711493</c:v>
                </c:pt>
                <c:pt idx="4">
                  <c:v>628.7473090759039</c:v>
                </c:pt>
                <c:pt idx="5">
                  <c:v>631.88206599708599</c:v>
                </c:pt>
                <c:pt idx="6">
                  <c:v>634.01570476822189</c:v>
                </c:pt>
                <c:pt idx="7">
                  <c:v>635.35296270202718</c:v>
                </c:pt>
                <c:pt idx="8">
                  <c:v>636.05735696539568</c:v>
                </c:pt>
                <c:pt idx="9">
                  <c:v>636.25947447572264</c:v>
                </c:pt>
                <c:pt idx="10">
                  <c:v>636.063594728456</c:v>
                </c:pt>
                <c:pt idx="11">
                  <c:v>635.55298079546696</c:v>
                </c:pt>
                <c:pt idx="12">
                  <c:v>634.79410631877818</c:v>
                </c:pt>
                <c:pt idx="13">
                  <c:v>633.84003246597138</c:v>
                </c:pt>
                <c:pt idx="14">
                  <c:v>632.73310578600581</c:v>
                </c:pt>
                <c:pt idx="15">
                  <c:v>640.21583167499057</c:v>
                </c:pt>
                <c:pt idx="16">
                  <c:v>645.6842724895356</c:v>
                </c:pt>
                <c:pt idx="17">
                  <c:v>649.5490813733046</c:v>
                </c:pt>
                <c:pt idx="18">
                  <c:v>652.13824983701272</c:v>
                </c:pt>
                <c:pt idx="19">
                  <c:v>653.71373183038418</c:v>
                </c:pt>
                <c:pt idx="20">
                  <c:v>654.48472477568521</c:v>
                </c:pt>
                <c:pt idx="21">
                  <c:v>654.61827983189141</c:v>
                </c:pt>
                <c:pt idx="22">
                  <c:v>654.24777846849838</c:v>
                </c:pt>
                <c:pt idx="23">
                  <c:v>653.47970442400708</c:v>
                </c:pt>
                <c:pt idx="24">
                  <c:v>652.3990538392037</c:v>
                </c:pt>
                <c:pt idx="25">
                  <c:v>651.07365742192599</c:v>
                </c:pt>
                <c:pt idx="26">
                  <c:v>649.55763342875059</c:v>
                </c:pt>
                <c:pt idx="27">
                  <c:v>647.89414625234826</c:v>
                </c:pt>
                <c:pt idx="28">
                  <c:v>646.11761025408055</c:v>
                </c:pt>
                <c:pt idx="29">
                  <c:v>651.3364456300352</c:v>
                </c:pt>
                <c:pt idx="30">
                  <c:v>654.9285974160955</c:v>
                </c:pt>
                <c:pt idx="31">
                  <c:v>661.77342527150995</c:v>
                </c:pt>
                <c:pt idx="32">
                  <c:v>666.58868078653586</c:v>
                </c:pt>
                <c:pt idx="33">
                  <c:v>669.79036951034311</c:v>
                </c:pt>
                <c:pt idx="34">
                  <c:v>671.71072457092225</c:v>
                </c:pt>
                <c:pt idx="35">
                  <c:v>672.61505463974049</c:v>
                </c:pt>
                <c:pt idx="36">
                  <c:v>672.71520382643666</c:v>
                </c:pt>
                <c:pt idx="37">
                  <c:v>672.18030482835161</c:v>
                </c:pt>
                <c:pt idx="38">
                  <c:v>671.1453696485795</c:v>
                </c:pt>
                <c:pt idx="39">
                  <c:v>669.718152737384</c:v>
                </c:pt>
                <c:pt idx="40">
                  <c:v>667.98463396461989</c:v>
                </c:pt>
                <c:pt idx="41">
                  <c:v>666.01339896880916</c:v>
                </c:pt>
                <c:pt idx="42">
                  <c:v>663.8591386154302</c:v>
                </c:pt>
                <c:pt idx="43">
                  <c:v>661.56544470763822</c:v>
                </c:pt>
                <c:pt idx="44">
                  <c:v>659.16704346998563</c:v>
                </c:pt>
                <c:pt idx="45">
                  <c:v>661.73595309184918</c:v>
                </c:pt>
                <c:pt idx="46">
                  <c:v>663.13640643867427</c:v>
                </c:pt>
                <c:pt idx="47">
                  <c:v>663.61129281498108</c:v>
                </c:pt>
                <c:pt idx="48">
                  <c:v>663.35454109277475</c:v>
                </c:pt>
                <c:pt idx="49">
                  <c:v>662.52096716733502</c:v>
                </c:pt>
                <c:pt idx="50">
                  <c:v>661.23414111116199</c:v>
                </c:pt>
                <c:pt idx="51">
                  <c:v>659.59267225555129</c:v>
                </c:pt>
                <c:pt idx="52">
                  <c:v>657.67523034725411</c:v>
                </c:pt>
                <c:pt idx="53">
                  <c:v>655.54455694976423</c:v>
                </c:pt>
                <c:pt idx="54">
                  <c:v>653.25067014650983</c:v>
                </c:pt>
                <c:pt idx="55">
                  <c:v>650.83342476938901</c:v>
                </c:pt>
                <c:pt idx="56">
                  <c:v>648.32455775373762</c:v>
                </c:pt>
                <c:pt idx="57">
                  <c:v>645.74932215866522</c:v>
                </c:pt>
                <c:pt idx="58">
                  <c:v>643.12779257050806</c:v>
                </c:pt>
                <c:pt idx="59">
                  <c:v>645.1227071428616</c:v>
                </c:pt>
                <c:pt idx="60">
                  <c:v>646.07427180853961</c:v>
                </c:pt>
                <c:pt idx="61">
                  <c:v>649.1912865146686</c:v>
                </c:pt>
                <c:pt idx="62">
                  <c:v>650.99616818034644</c:v>
                </c:pt>
                <c:pt idx="63">
                  <c:v>651.76129102067193</c:v>
                </c:pt>
                <c:pt idx="64">
                  <c:v>651.70413051244566</c:v>
                </c:pt>
                <c:pt idx="65">
                  <c:v>650.99830515050394</c:v>
                </c:pt>
                <c:pt idx="66">
                  <c:v>649.78239773212545</c:v>
                </c:pt>
                <c:pt idx="67">
                  <c:v>648.16700269604985</c:v>
                </c:pt>
                <c:pt idx="68">
                  <c:v>646.24035624832732</c:v>
                </c:pt>
                <c:pt idx="69">
                  <c:v>644.07283427009236</c:v>
                </c:pt>
                <c:pt idx="70">
                  <c:v>641.72054569122508</c:v>
                </c:pt>
                <c:pt idx="71">
                  <c:v>639.22820322771406</c:v>
                </c:pt>
                <c:pt idx="72">
                  <c:v>636.63141680176614</c:v>
                </c:pt>
                <c:pt idx="73">
                  <c:v>633.95852574074536</c:v>
                </c:pt>
                <c:pt idx="74">
                  <c:v>631.23206250466319</c:v>
                </c:pt>
                <c:pt idx="75">
                  <c:v>632.21921477803767</c:v>
                </c:pt>
                <c:pt idx="76">
                  <c:v>632.35734569390274</c:v>
                </c:pt>
                <c:pt idx="77">
                  <c:v>631.82523387507308</c:v>
                </c:pt>
                <c:pt idx="78">
                  <c:v>630.76558775980254</c:v>
                </c:pt>
                <c:pt idx="79">
                  <c:v>629.29230092321075</c:v>
                </c:pt>
                <c:pt idx="80">
                  <c:v>627.49624836200883</c:v>
                </c:pt>
                <c:pt idx="81">
                  <c:v>625.44991714811783</c:v>
                </c:pt>
                <c:pt idx="82">
                  <c:v>623.21110585432803</c:v>
                </c:pt>
                <c:pt idx="83">
                  <c:v>620.82588001780846</c:v>
                </c:pt>
                <c:pt idx="84">
                  <c:v>618.33093324902438</c:v>
                </c:pt>
                <c:pt idx="85">
                  <c:v>615.75547350826298</c:v>
                </c:pt>
                <c:pt idx="86">
                  <c:v>613.12273003662688</c:v>
                </c:pt>
                <c:pt idx="87">
                  <c:v>610.45115722640901</c:v>
                </c:pt>
                <c:pt idx="88">
                  <c:v>607.7553963752265</c:v>
                </c:pt>
                <c:pt idx="89">
                  <c:v>608.77171733979696</c:v>
                </c:pt>
                <c:pt idx="90">
                  <c:v>608.96251055266646</c:v>
                </c:pt>
                <c:pt idx="91">
                  <c:v>610.94302535446468</c:v>
                </c:pt>
                <c:pt idx="92">
                  <c:v>611.87141278594163</c:v>
                </c:pt>
                <c:pt idx="93">
                  <c:v>611.96742182183596</c:v>
                </c:pt>
                <c:pt idx="94">
                  <c:v>611.4064903021349</c:v>
                </c:pt>
                <c:pt idx="95">
                  <c:v>610.32865749894836</c:v>
                </c:pt>
                <c:pt idx="96">
                  <c:v>608.84568438221856</c:v>
                </c:pt>
                <c:pt idx="97">
                  <c:v>607.04674200773024</c:v>
                </c:pt>
                <c:pt idx="98">
                  <c:v>605.00295597147272</c:v>
                </c:pt>
                <c:pt idx="99">
                  <c:v>602.77103697024734</c:v>
                </c:pt>
                <c:pt idx="100">
                  <c:v>600.39618124850767</c:v>
                </c:pt>
                <c:pt idx="101">
                  <c:v>597.91438775414792</c:v>
                </c:pt>
                <c:pt idx="102">
                  <c:v>595.35430930061614</c:v>
                </c:pt>
                <c:pt idx="103">
                  <c:v>592.73873144479001</c:v>
                </c:pt>
                <c:pt idx="104">
                  <c:v>590.08575394553611</c:v>
                </c:pt>
                <c:pt idx="105">
                  <c:v>590.60226127402814</c:v>
                </c:pt>
                <c:pt idx="106">
                  <c:v>590.40244910900572</c:v>
                </c:pt>
                <c:pt idx="107">
                  <c:v>589.63796570875866</c:v>
                </c:pt>
                <c:pt idx="108">
                  <c:v>588.42985144784507</c:v>
                </c:pt>
                <c:pt idx="109">
                  <c:v>586.87469559854355</c:v>
                </c:pt>
                <c:pt idx="110">
                  <c:v>585.04955498812626</c:v>
                </c:pt>
                <c:pt idx="111">
                  <c:v>583.01588351308988</c:v>
                </c:pt>
                <c:pt idx="112">
                  <c:v>580.82267142257933</c:v>
                </c:pt>
                <c:pt idx="113">
                  <c:v>578.50895328294894</c:v>
                </c:pt>
                <c:pt idx="114">
                  <c:v>576.10581157898048</c:v>
                </c:pt>
                <c:pt idx="115">
                  <c:v>573.63797737713446</c:v>
                </c:pt>
                <c:pt idx="116">
                  <c:v>571.12510908005527</c:v>
                </c:pt>
                <c:pt idx="117">
                  <c:v>568.58281400696319</c:v>
                </c:pt>
                <c:pt idx="118">
                  <c:v>566.02346451673986</c:v>
                </c:pt>
                <c:pt idx="119">
                  <c:v>566.7216232625708</c:v>
                </c:pt>
                <c:pt idx="120">
                  <c:v>566.69965056754938</c:v>
                </c:pt>
                <c:pt idx="121">
                  <c:v>568.27770393342553</c:v>
                </c:pt>
                <c:pt idx="122">
                  <c:v>568.93034952274604</c:v>
                </c:pt>
                <c:pt idx="123">
                  <c:v>568.85128527780728</c:v>
                </c:pt>
                <c:pt idx="124">
                  <c:v>568.19514512975752</c:v>
                </c:pt>
                <c:pt idx="125">
                  <c:v>567.0853562684182</c:v>
                </c:pt>
                <c:pt idx="126">
                  <c:v>565.62041632794512</c:v>
                </c:pt>
                <c:pt idx="127">
                  <c:v>563.8789082359574</c:v>
                </c:pt>
                <c:pt idx="128">
                  <c:v>561.92350657625298</c:v>
                </c:pt>
                <c:pt idx="129">
                  <c:v>559.80417826719736</c:v>
                </c:pt>
                <c:pt idx="130">
                  <c:v>557.56073957535307</c:v>
                </c:pt>
                <c:pt idx="131">
                  <c:v>555.22489890256452</c:v>
                </c:pt>
                <c:pt idx="132">
                  <c:v>552.8218887553121</c:v>
                </c:pt>
                <c:pt idx="133">
                  <c:v>550.37176951013191</c:v>
                </c:pt>
                <c:pt idx="134">
                  <c:v>547.89047097566208</c:v>
                </c:pt>
                <c:pt idx="135">
                  <c:v>548.24838257081365</c:v>
                </c:pt>
                <c:pt idx="136">
                  <c:v>547.96698563445341</c:v>
                </c:pt>
                <c:pt idx="137">
                  <c:v>547.18187922695313</c:v>
                </c:pt>
                <c:pt idx="138">
                  <c:v>546.00129024891874</c:v>
                </c:pt>
                <c:pt idx="139">
                  <c:v>544.51157940946632</c:v>
                </c:pt>
                <c:pt idx="140">
                  <c:v>542.78163994756494</c:v>
                </c:pt>
                <c:pt idx="141">
                  <c:v>540.86641176877413</c:v>
                </c:pt>
                <c:pt idx="142">
                  <c:v>538.80968888339328</c:v>
                </c:pt>
                <c:pt idx="143">
                  <c:v>536.64636226001289</c:v>
                </c:pt>
                <c:pt idx="144">
                  <c:v>534.40421163002736</c:v>
                </c:pt>
                <c:pt idx="145">
                  <c:v>532.10533694720914</c:v>
                </c:pt>
                <c:pt idx="146">
                  <c:v>529.76730196628898</c:v>
                </c:pt>
                <c:pt idx="147">
                  <c:v>527.40404783233305</c:v>
                </c:pt>
                <c:pt idx="148">
                  <c:v>525.02662293094579</c:v>
                </c:pt>
                <c:pt idx="149">
                  <c:v>525.59271829151396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'selected sequences linear util'!$H$3</c:f>
              <c:strCache>
                <c:ptCount val="1"/>
                <c:pt idx="0">
                  <c:v>Refractory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'selected sequences linear util'!$E$4:$E$153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'selected sequences linear util'!$H$4:$H$153</c:f>
              <c:numCache>
                <c:formatCode>General</c:formatCode>
                <c:ptCount val="150"/>
                <c:pt idx="0">
                  <c:v>0</c:v>
                </c:pt>
                <c:pt idx="1">
                  <c:v>100.3513482961684</c:v>
                </c:pt>
                <c:pt idx="2">
                  <c:v>80.171179846939637</c:v>
                </c:pt>
                <c:pt idx="3">
                  <c:v>64.049145200132315</c:v>
                </c:pt>
                <c:pt idx="4">
                  <c:v>51.169173370026542</c:v>
                </c:pt>
                <c:pt idx="5">
                  <c:v>40.879301280142997</c:v>
                </c:pt>
                <c:pt idx="6">
                  <c:v>32.658672460235486</c:v>
                </c:pt>
                <c:pt idx="7">
                  <c:v>26.091172144936742</c:v>
                </c:pt>
                <c:pt idx="8">
                  <c:v>20.844364225936889</c:v>
                </c:pt>
                <c:pt idx="9">
                  <c:v>16.652663880715465</c:v>
                </c:pt>
                <c:pt idx="10">
                  <c:v>13.303894103856805</c:v>
                </c:pt>
                <c:pt idx="11">
                  <c:v>10.628545654584576</c:v>
                </c:pt>
                <c:pt idx="12">
                  <c:v>8.491196776652016</c:v>
                </c:pt>
                <c:pt idx="13">
                  <c:v>6.783658370863316</c:v>
                </c:pt>
                <c:pt idx="14">
                  <c:v>5.4194976400874708</c:v>
                </c:pt>
                <c:pt idx="15">
                  <c:v>81.976859905305218</c:v>
                </c:pt>
                <c:pt idx="16">
                  <c:v>65.491711774106165</c:v>
                </c:pt>
                <c:pt idx="17">
                  <c:v>52.321646816640481</c:v>
                </c:pt>
                <c:pt idx="18">
                  <c:v>41.800017917498195</c:v>
                </c:pt>
                <c:pt idx="19">
                  <c:v>33.39423745636909</c:v>
                </c:pt>
                <c:pt idx="20">
                  <c:v>26.678818595088046</c:v>
                </c:pt>
                <c:pt idx="21">
                  <c:v>21.313837830840061</c:v>
                </c:pt>
                <c:pt idx="22">
                  <c:v>17.027728625246862</c:v>
                </c:pt>
                <c:pt idx="23">
                  <c:v>13.603535151023692</c:v>
                </c:pt>
                <c:pt idx="24">
                  <c:v>10.867930343378626</c:v>
                </c:pt>
                <c:pt idx="25">
                  <c:v>8.682442367904768</c:v>
                </c:pt>
                <c:pt idx="26">
                  <c:v>6.9364454031412279</c:v>
                </c:pt>
                <c:pt idx="27">
                  <c:v>5.5415599426973134</c:v>
                </c:pt>
                <c:pt idx="28">
                  <c:v>4.4271791694057994</c:v>
                </c:pt>
                <c:pt idx="29">
                  <c:v>66.671264633422695</c:v>
                </c:pt>
                <c:pt idx="30">
                  <c:v>53.263997328405836</c:v>
                </c:pt>
                <c:pt idx="31">
                  <c:v>83.081123072919709</c:v>
                </c:pt>
                <c:pt idx="32">
                  <c:v>66.373912985273677</c:v>
                </c:pt>
                <c:pt idx="33">
                  <c:v>53.026441651613311</c:v>
                </c:pt>
                <c:pt idx="34">
                  <c:v>42.363081936359599</c:v>
                </c:pt>
                <c:pt idx="35">
                  <c:v>33.844072037447681</c:v>
                </c:pt>
                <c:pt idx="36">
                  <c:v>27.038193628043146</c:v>
                </c:pt>
                <c:pt idx="37">
                  <c:v>21.600944291178905</c:v>
                </c:pt>
                <c:pt idx="38">
                  <c:v>17.257099371707699</c:v>
                </c:pt>
                <c:pt idx="39">
                  <c:v>13.786780555080121</c:v>
                </c:pt>
                <c:pt idx="40">
                  <c:v>11.014325987225636</c:v>
                </c:pt>
                <c:pt idx="41">
                  <c:v>8.7993985592359323</c:v>
                </c:pt>
                <c:pt idx="42">
                  <c:v>7.0298822727859775</c:v>
                </c:pt>
                <c:pt idx="43">
                  <c:v>5.6162071119462622</c:v>
                </c:pt>
                <c:pt idx="44">
                  <c:v>4.4868151556932991</c:v>
                </c:pt>
                <c:pt idx="45">
                  <c:v>48.560324136081789</c:v>
                </c:pt>
                <c:pt idx="46">
                  <c:v>38.795078948512185</c:v>
                </c:pt>
                <c:pt idx="47">
                  <c:v>30.993577110474632</c:v>
                </c:pt>
                <c:pt idx="48">
                  <c:v>24.760919377888694</c:v>
                </c:pt>
                <c:pt idx="49">
                  <c:v>19.781618825504935</c:v>
                </c:pt>
                <c:pt idx="50">
                  <c:v>15.803631415520465</c:v>
                </c:pt>
                <c:pt idx="51">
                  <c:v>12.625597941236757</c:v>
                </c:pt>
                <c:pt idx="52">
                  <c:v>10.086651553845549</c:v>
                </c:pt>
                <c:pt idx="53">
                  <c:v>8.0582749460441558</c:v>
                </c:pt>
                <c:pt idx="54">
                  <c:v>6.4377950164528173</c:v>
                </c:pt>
                <c:pt idx="55">
                  <c:v>5.1431857254027271</c:v>
                </c:pt>
                <c:pt idx="56">
                  <c:v>4.1089160711677106</c:v>
                </c:pt>
                <c:pt idx="57">
                  <c:v>3.2826330179974761</c:v>
                </c:pt>
                <c:pt idx="58">
                  <c:v>2.6225114712028867</c:v>
                </c:pt>
                <c:pt idx="59">
                  <c:v>43.526140444748037</c:v>
                </c:pt>
                <c:pt idx="60">
                  <c:v>34.773245132096399</c:v>
                </c:pt>
                <c:pt idx="61">
                  <c:v>54.449695320662101</c:v>
                </c:pt>
                <c:pt idx="62">
                  <c:v>43.500126209370961</c:v>
                </c:pt>
                <c:pt idx="63">
                  <c:v>34.752462233028204</c:v>
                </c:pt>
                <c:pt idx="64">
                  <c:v>27.76391096993823</c:v>
                </c:pt>
                <c:pt idx="65">
                  <c:v>22.18072340250087</c:v>
                </c:pt>
                <c:pt idx="66">
                  <c:v>17.720287721385976</c:v>
                </c:pt>
                <c:pt idx="67">
                  <c:v>14.156823978666907</c:v>
                </c:pt>
                <c:pt idx="68">
                  <c:v>11.309955476686978</c:v>
                </c:pt>
                <c:pt idx="69">
                  <c:v>9.0355783950834319</c:v>
                </c:pt>
                <c:pt idx="70">
                  <c:v>7.2185674914446043</c:v>
                </c:pt>
                <c:pt idx="71">
                  <c:v>5.766948650115685</c:v>
                </c:pt>
                <c:pt idx="72">
                  <c:v>4.6072433031190618</c:v>
                </c:pt>
                <c:pt idx="73">
                  <c:v>3.6807490654021411</c:v>
                </c:pt>
                <c:pt idx="74">
                  <c:v>2.940568316261249</c:v>
                </c:pt>
                <c:pt idx="75">
                  <c:v>35.778042849465308</c:v>
                </c:pt>
                <c:pt idx="76">
                  <c:v>28.583252308584235</c:v>
                </c:pt>
                <c:pt idx="77">
                  <c:v>22.835299179826318</c:v>
                </c:pt>
                <c:pt idx="78">
                  <c:v>18.24323149103548</c:v>
                </c:pt>
                <c:pt idx="79">
                  <c:v>14.574606297671464</c:v>
                </c:pt>
                <c:pt idx="80">
                  <c:v>11.643723801701746</c:v>
                </c:pt>
                <c:pt idx="81">
                  <c:v>9.3022275320038208</c:v>
                </c:pt>
                <c:pt idx="82">
                  <c:v>7.431594782806787</c:v>
                </c:pt>
                <c:pt idx="83">
                  <c:v>5.937137188466953</c:v>
                </c:pt>
                <c:pt idx="84">
                  <c:v>4.7432077534997275</c:v>
                </c:pt>
                <c:pt idx="85">
                  <c:v>3.7893717255789436</c:v>
                </c:pt>
                <c:pt idx="86">
                  <c:v>3.0273474873670141</c:v>
                </c:pt>
                <c:pt idx="87">
                  <c:v>2.4185626201312207</c:v>
                </c:pt>
                <c:pt idx="88">
                  <c:v>1.9322014310895819</c:v>
                </c:pt>
                <c:pt idx="89">
                  <c:v>34.75294622863359</c:v>
                </c:pt>
                <c:pt idx="90">
                  <c:v>27.764297636379521</c:v>
                </c:pt>
                <c:pt idx="91">
                  <c:v>43.950238822834081</c:v>
                </c:pt>
                <c:pt idx="92">
                  <c:v>35.112059387406511</c:v>
                </c:pt>
                <c:pt idx="93">
                  <c:v>28.05119488416155</c:v>
                </c:pt>
                <c:pt idx="94">
                  <c:v>22.410235917732418</c:v>
                </c:pt>
                <c:pt idx="95">
                  <c:v>17.903646385202297</c:v>
                </c:pt>
                <c:pt idx="96">
                  <c:v>14.303310106286521</c:v>
                </c:pt>
                <c:pt idx="97">
                  <c:v>11.426983955943815</c:v>
                </c:pt>
                <c:pt idx="98">
                  <c:v>9.1290730159033071</c:v>
                </c:pt>
                <c:pt idx="99">
                  <c:v>7.2932607983880233</c:v>
                </c:pt>
                <c:pt idx="100">
                  <c:v>5.8266214960315201</c:v>
                </c:pt>
                <c:pt idx="101">
                  <c:v>4.6549162297226783</c:v>
                </c:pt>
                <c:pt idx="102">
                  <c:v>3.7188351981493422</c:v>
                </c:pt>
                <c:pt idx="103">
                  <c:v>2.9709955128061196</c:v>
                </c:pt>
                <c:pt idx="104">
                  <c:v>2.373542753792024</c:v>
                </c:pt>
                <c:pt idx="105">
                  <c:v>30.360900033476153</c:v>
                </c:pt>
                <c:pt idx="106">
                  <c:v>24.255470586354939</c:v>
                </c:pt>
                <c:pt idx="107">
                  <c:v>19.377813329540132</c:v>
                </c:pt>
                <c:pt idx="108">
                  <c:v>15.481029242357506</c:v>
                </c:pt>
                <c:pt idx="109">
                  <c:v>12.36786949729667</c:v>
                </c:pt>
                <c:pt idx="110">
                  <c:v>9.8807510474586167</c:v>
                </c:pt>
                <c:pt idx="111">
                  <c:v>7.8937800308447654</c:v>
                </c:pt>
                <c:pt idx="112">
                  <c:v>6.3063792292783774</c:v>
                </c:pt>
                <c:pt idx="113">
                  <c:v>5.0381970143672277</c:v>
                </c:pt>
                <c:pt idx="114">
                  <c:v>4.0250400796914025</c:v>
                </c:pt>
                <c:pt idx="115">
                  <c:v>3.2156240807817897</c:v>
                </c:pt>
                <c:pt idx="116">
                  <c:v>2.5689777056074705</c:v>
                </c:pt>
                <c:pt idx="117">
                  <c:v>2.052368773872256</c:v>
                </c:pt>
                <c:pt idx="118">
                  <c:v>1.6396473876638298</c:v>
                </c:pt>
                <c:pt idx="119">
                  <c:v>30.418740447870178</c:v>
                </c:pt>
                <c:pt idx="120">
                  <c:v>24.301679574510427</c:v>
                </c:pt>
                <c:pt idx="121">
                  <c:v>38.746323610480218</c:v>
                </c:pt>
                <c:pt idx="122">
                  <c:v>30.954626233976956</c:v>
                </c:pt>
                <c:pt idx="123">
                  <c:v>24.729801333359035</c:v>
                </c:pt>
                <c:pt idx="124">
                  <c:v>19.756758468500966</c:v>
                </c:pt>
                <c:pt idx="125">
                  <c:v>15.783770355492232</c:v>
                </c:pt>
                <c:pt idx="126">
                  <c:v>12.609730843858303</c:v>
                </c:pt>
                <c:pt idx="127">
                  <c:v>10.073975252638091</c:v>
                </c:pt>
                <c:pt idx="128">
                  <c:v>8.0481477874045151</c:v>
                </c:pt>
                <c:pt idx="129">
                  <c:v>6.4297043801990732</c:v>
                </c:pt>
                <c:pt idx="130">
                  <c:v>5.1367220767802806</c:v>
                </c:pt>
                <c:pt idx="131">
                  <c:v>4.1037522308708345</c:v>
                </c:pt>
                <c:pt idx="132">
                  <c:v>3.2785076008887799</c:v>
                </c:pt>
                <c:pt idx="133">
                  <c:v>2.6192156554258155</c:v>
                </c:pt>
                <c:pt idx="134">
                  <c:v>2.092504116131348</c:v>
                </c:pt>
                <c:pt idx="135">
                  <c:v>27.151570109785172</c:v>
                </c:pt>
                <c:pt idx="136">
                  <c:v>21.691521313436013</c:v>
                </c:pt>
                <c:pt idx="137">
                  <c:v>17.329461794980215</c:v>
                </c:pt>
                <c:pt idx="138">
                  <c:v>13.84459124670351</c:v>
                </c:pt>
                <c:pt idx="139">
                  <c:v>11.060511229715216</c:v>
                </c:pt>
                <c:pt idx="140">
                  <c:v>8.8362961739144978</c:v>
                </c:pt>
                <c:pt idx="141">
                  <c:v>7.0593599564697875</c:v>
                </c:pt>
                <c:pt idx="142">
                  <c:v>5.639756976698564</c:v>
                </c:pt>
                <c:pt idx="143">
                  <c:v>4.5056292570928704</c:v>
                </c:pt>
                <c:pt idx="144">
                  <c:v>3.5995691102021561</c:v>
                </c:pt>
                <c:pt idx="145">
                  <c:v>2.8757132555290656</c:v>
                </c:pt>
                <c:pt idx="146">
                  <c:v>2.2974212953953086</c:v>
                </c:pt>
                <c:pt idx="147">
                  <c:v>1.8354210380286333</c:v>
                </c:pt>
                <c:pt idx="148">
                  <c:v>1.4663267871635421</c:v>
                </c:pt>
                <c:pt idx="149">
                  <c:v>27.464404729582476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406272"/>
        <c:axId val="669405728"/>
      </c:scatterChart>
      <c:valAx>
        <c:axId val="6694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05728"/>
        <c:crosses val="autoZero"/>
        <c:crossBetween val="midCat"/>
      </c:valAx>
      <c:valAx>
        <c:axId val="6694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0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day of season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'selected sequences linear util'!$S$3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'selected sequences linear util'!$S$4:$S$153</c:f>
              <c:numCache>
                <c:formatCode>General</c:formatCode>
                <c:ptCount val="150"/>
                <c:pt idx="0">
                  <c:v>15.749889334444045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12.316378548593663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10.220688692494516</c:v>
                </c:pt>
                <c:pt idx="29">
                  <c:v>0</c:v>
                </c:pt>
                <c:pt idx="30">
                  <c:v>7.1952594925107922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7.768234156492059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7.3109160806975417</c:v>
                </c:pt>
                <c:pt idx="59">
                  <c:v>0</c:v>
                </c:pt>
                <c:pt idx="60">
                  <c:v>5.4265799752370052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6.2921166093047818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6.2642415885438094</c:v>
                </c:pt>
                <c:pt idx="89">
                  <c:v>0</c:v>
                </c:pt>
                <c:pt idx="90">
                  <c:v>4.7762840156486757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5.6586729500551511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5.7414215862285092</c:v>
                </c:pt>
                <c:pt idx="119">
                  <c:v>0</c:v>
                </c:pt>
                <c:pt idx="120">
                  <c:v>4.4382806860187847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5.2713759607699178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5.377625253206336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191888"/>
        <c:axId val="595819776"/>
      </c:lineChart>
      <c:catAx>
        <c:axId val="66419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19776"/>
        <c:crosses val="autoZero"/>
        <c:auto val="1"/>
        <c:lblAlgn val="ctr"/>
        <c:lblOffset val="100"/>
        <c:noMultiLvlLbl val="0"/>
      </c:catAx>
      <c:valAx>
        <c:axId val="5958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19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cumulative effort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 linear util'!$S$3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 linear util'!$R$4:$R$153</c:f>
              <c:numCache>
                <c:formatCode>General</c:formatCode>
                <c:ptCount val="150"/>
                <c:pt idx="0">
                  <c:v>0</c:v>
                </c:pt>
                <c:pt idx="1">
                  <c:v>9.9692079537852258</c:v>
                </c:pt>
                <c:pt idx="2">
                  <c:v>9.9692079537852258</c:v>
                </c:pt>
                <c:pt idx="3">
                  <c:v>9.9692079537852258</c:v>
                </c:pt>
                <c:pt idx="4">
                  <c:v>9.9692079537852258</c:v>
                </c:pt>
                <c:pt idx="5">
                  <c:v>9.9692079537852258</c:v>
                </c:pt>
                <c:pt idx="6">
                  <c:v>9.9692079537852258</c:v>
                </c:pt>
                <c:pt idx="7">
                  <c:v>9.9692079537852258</c:v>
                </c:pt>
                <c:pt idx="8">
                  <c:v>9.9692079537852258</c:v>
                </c:pt>
                <c:pt idx="9">
                  <c:v>9.9692079537852258</c:v>
                </c:pt>
                <c:pt idx="10">
                  <c:v>9.9692079537852258</c:v>
                </c:pt>
                <c:pt idx="11">
                  <c:v>9.9692079537852258</c:v>
                </c:pt>
                <c:pt idx="12">
                  <c:v>9.9692079537852258</c:v>
                </c:pt>
                <c:pt idx="13">
                  <c:v>9.9692079537852258</c:v>
                </c:pt>
                <c:pt idx="14">
                  <c:v>9.9692079537852258</c:v>
                </c:pt>
                <c:pt idx="15">
                  <c:v>19.83331333815196</c:v>
                </c:pt>
                <c:pt idx="16">
                  <c:v>19.83331333815196</c:v>
                </c:pt>
                <c:pt idx="17">
                  <c:v>19.83331333815196</c:v>
                </c:pt>
                <c:pt idx="18">
                  <c:v>19.83331333815196</c:v>
                </c:pt>
                <c:pt idx="19">
                  <c:v>19.83331333815196</c:v>
                </c:pt>
                <c:pt idx="20">
                  <c:v>19.83331333815196</c:v>
                </c:pt>
                <c:pt idx="21">
                  <c:v>19.83331333815196</c:v>
                </c:pt>
                <c:pt idx="22">
                  <c:v>19.83331333815196</c:v>
                </c:pt>
                <c:pt idx="23">
                  <c:v>19.83331333815196</c:v>
                </c:pt>
                <c:pt idx="24">
                  <c:v>19.83331333815196</c:v>
                </c:pt>
                <c:pt idx="25">
                  <c:v>19.83331333815196</c:v>
                </c:pt>
                <c:pt idx="26">
                  <c:v>19.83331333815196</c:v>
                </c:pt>
                <c:pt idx="27">
                  <c:v>19.83331333815196</c:v>
                </c:pt>
                <c:pt idx="28">
                  <c:v>19.83331333815196</c:v>
                </c:pt>
                <c:pt idx="29">
                  <c:v>29.498286188075362</c:v>
                </c:pt>
                <c:pt idx="30">
                  <c:v>29.498286188075362</c:v>
                </c:pt>
                <c:pt idx="31">
                  <c:v>38.311339811603119</c:v>
                </c:pt>
                <c:pt idx="32">
                  <c:v>38.311339811603119</c:v>
                </c:pt>
                <c:pt idx="33">
                  <c:v>38.311339811603119</c:v>
                </c:pt>
                <c:pt idx="34">
                  <c:v>38.311339811603119</c:v>
                </c:pt>
                <c:pt idx="35">
                  <c:v>38.311339811603119</c:v>
                </c:pt>
                <c:pt idx="36">
                  <c:v>38.311339811603119</c:v>
                </c:pt>
                <c:pt idx="37">
                  <c:v>38.311339811603119</c:v>
                </c:pt>
                <c:pt idx="38">
                  <c:v>38.311339811603119</c:v>
                </c:pt>
                <c:pt idx="39">
                  <c:v>38.311339811603119</c:v>
                </c:pt>
                <c:pt idx="40">
                  <c:v>38.311339811603119</c:v>
                </c:pt>
                <c:pt idx="41">
                  <c:v>38.311339811603119</c:v>
                </c:pt>
                <c:pt idx="42">
                  <c:v>38.311339811603119</c:v>
                </c:pt>
                <c:pt idx="43">
                  <c:v>38.311339811603119</c:v>
                </c:pt>
                <c:pt idx="44">
                  <c:v>38.311339811603119</c:v>
                </c:pt>
                <c:pt idx="45">
                  <c:v>47.370155029318745</c:v>
                </c:pt>
                <c:pt idx="46">
                  <c:v>47.370155029318745</c:v>
                </c:pt>
                <c:pt idx="47">
                  <c:v>47.370155029318745</c:v>
                </c:pt>
                <c:pt idx="48">
                  <c:v>47.370155029318745</c:v>
                </c:pt>
                <c:pt idx="49">
                  <c:v>47.370155029318745</c:v>
                </c:pt>
                <c:pt idx="50">
                  <c:v>47.370155029318745</c:v>
                </c:pt>
                <c:pt idx="51">
                  <c:v>47.370155029318745</c:v>
                </c:pt>
                <c:pt idx="52">
                  <c:v>47.370155029318745</c:v>
                </c:pt>
                <c:pt idx="53">
                  <c:v>47.370155029318745</c:v>
                </c:pt>
                <c:pt idx="54">
                  <c:v>47.370155029318745</c:v>
                </c:pt>
                <c:pt idx="55">
                  <c:v>47.370155029318745</c:v>
                </c:pt>
                <c:pt idx="56">
                  <c:v>47.370155029318745</c:v>
                </c:pt>
                <c:pt idx="57">
                  <c:v>47.370155029318745</c:v>
                </c:pt>
                <c:pt idx="58">
                  <c:v>47.370155029318745</c:v>
                </c:pt>
                <c:pt idx="59">
                  <c:v>56.236989507840811</c:v>
                </c:pt>
                <c:pt idx="60">
                  <c:v>56.236989507840811</c:v>
                </c:pt>
                <c:pt idx="61">
                  <c:v>63.92649510805655</c:v>
                </c:pt>
                <c:pt idx="62">
                  <c:v>63.92649510805655</c:v>
                </c:pt>
                <c:pt idx="63">
                  <c:v>63.92649510805655</c:v>
                </c:pt>
                <c:pt idx="64">
                  <c:v>63.92649510805655</c:v>
                </c:pt>
                <c:pt idx="65">
                  <c:v>63.92649510805655</c:v>
                </c:pt>
                <c:pt idx="66">
                  <c:v>63.92649510805655</c:v>
                </c:pt>
                <c:pt idx="67">
                  <c:v>63.92649510805655</c:v>
                </c:pt>
                <c:pt idx="68">
                  <c:v>63.92649510805655</c:v>
                </c:pt>
                <c:pt idx="69">
                  <c:v>63.92649510805655</c:v>
                </c:pt>
                <c:pt idx="70">
                  <c:v>63.92649510805655</c:v>
                </c:pt>
                <c:pt idx="71">
                  <c:v>63.92649510805655</c:v>
                </c:pt>
                <c:pt idx="72">
                  <c:v>63.92649510805655</c:v>
                </c:pt>
                <c:pt idx="73">
                  <c:v>63.92649510805655</c:v>
                </c:pt>
                <c:pt idx="74">
                  <c:v>63.92649510805655</c:v>
                </c:pt>
                <c:pt idx="75">
                  <c:v>72.239137259417376</c:v>
                </c:pt>
                <c:pt idx="76">
                  <c:v>72.239137259417376</c:v>
                </c:pt>
                <c:pt idx="77">
                  <c:v>72.239137259417376</c:v>
                </c:pt>
                <c:pt idx="78">
                  <c:v>72.239137259417376</c:v>
                </c:pt>
                <c:pt idx="79">
                  <c:v>72.239137259417376</c:v>
                </c:pt>
                <c:pt idx="80">
                  <c:v>72.239137259417376</c:v>
                </c:pt>
                <c:pt idx="81">
                  <c:v>72.239137259417376</c:v>
                </c:pt>
                <c:pt idx="82">
                  <c:v>72.239137259417376</c:v>
                </c:pt>
                <c:pt idx="83">
                  <c:v>72.239137259417376</c:v>
                </c:pt>
                <c:pt idx="84">
                  <c:v>72.239137259417376</c:v>
                </c:pt>
                <c:pt idx="85">
                  <c:v>72.239137259417376</c:v>
                </c:pt>
                <c:pt idx="86">
                  <c:v>72.239137259417376</c:v>
                </c:pt>
                <c:pt idx="87">
                  <c:v>72.239137259417376</c:v>
                </c:pt>
                <c:pt idx="88">
                  <c:v>72.239137259417376</c:v>
                </c:pt>
                <c:pt idx="89">
                  <c:v>80.533942387570704</c:v>
                </c:pt>
                <c:pt idx="90">
                  <c:v>80.533942387570704</c:v>
                </c:pt>
                <c:pt idx="91">
                  <c:v>87.665221021430654</c:v>
                </c:pt>
                <c:pt idx="92">
                  <c:v>87.665221021430654</c:v>
                </c:pt>
                <c:pt idx="93">
                  <c:v>87.665221021430654</c:v>
                </c:pt>
                <c:pt idx="94">
                  <c:v>87.665221021430654</c:v>
                </c:pt>
                <c:pt idx="95">
                  <c:v>87.665221021430654</c:v>
                </c:pt>
                <c:pt idx="96">
                  <c:v>87.665221021430654</c:v>
                </c:pt>
                <c:pt idx="97">
                  <c:v>87.665221021430654</c:v>
                </c:pt>
                <c:pt idx="98">
                  <c:v>87.665221021430654</c:v>
                </c:pt>
                <c:pt idx="99">
                  <c:v>87.665221021430654</c:v>
                </c:pt>
                <c:pt idx="100">
                  <c:v>87.665221021430654</c:v>
                </c:pt>
                <c:pt idx="101">
                  <c:v>87.665221021430654</c:v>
                </c:pt>
                <c:pt idx="102">
                  <c:v>87.665221021430654</c:v>
                </c:pt>
                <c:pt idx="103">
                  <c:v>87.665221021430654</c:v>
                </c:pt>
                <c:pt idx="104">
                  <c:v>87.665221021430654</c:v>
                </c:pt>
                <c:pt idx="105">
                  <c:v>95.535795551322266</c:v>
                </c:pt>
                <c:pt idx="106">
                  <c:v>95.535795551322266</c:v>
                </c:pt>
                <c:pt idx="107">
                  <c:v>95.535795551322266</c:v>
                </c:pt>
                <c:pt idx="108">
                  <c:v>95.535795551322266</c:v>
                </c:pt>
                <c:pt idx="109">
                  <c:v>95.535795551322266</c:v>
                </c:pt>
                <c:pt idx="110">
                  <c:v>95.535795551322266</c:v>
                </c:pt>
                <c:pt idx="111">
                  <c:v>95.535795551322266</c:v>
                </c:pt>
                <c:pt idx="112">
                  <c:v>95.535795551322266</c:v>
                </c:pt>
                <c:pt idx="113">
                  <c:v>95.535795551322266</c:v>
                </c:pt>
                <c:pt idx="114">
                  <c:v>95.535795551322266</c:v>
                </c:pt>
                <c:pt idx="115">
                  <c:v>95.535795551322266</c:v>
                </c:pt>
                <c:pt idx="116">
                  <c:v>95.535795551322266</c:v>
                </c:pt>
                <c:pt idx="117">
                  <c:v>95.535795551322266</c:v>
                </c:pt>
                <c:pt idx="118">
                  <c:v>95.535795551322266</c:v>
                </c:pt>
                <c:pt idx="119">
                  <c:v>103.46847829407331</c:v>
                </c:pt>
                <c:pt idx="120">
                  <c:v>103.46847829407331</c:v>
                </c:pt>
                <c:pt idx="121">
                  <c:v>110.28350942844978</c:v>
                </c:pt>
                <c:pt idx="122">
                  <c:v>110.28350942844978</c:v>
                </c:pt>
                <c:pt idx="123">
                  <c:v>110.28350942844978</c:v>
                </c:pt>
                <c:pt idx="124">
                  <c:v>110.28350942844978</c:v>
                </c:pt>
                <c:pt idx="125">
                  <c:v>110.28350942844978</c:v>
                </c:pt>
                <c:pt idx="126">
                  <c:v>110.28350942844978</c:v>
                </c:pt>
                <c:pt idx="127">
                  <c:v>110.28350942844978</c:v>
                </c:pt>
                <c:pt idx="128">
                  <c:v>110.28350942844978</c:v>
                </c:pt>
                <c:pt idx="129">
                  <c:v>110.28350942844978</c:v>
                </c:pt>
                <c:pt idx="130">
                  <c:v>110.28350942844978</c:v>
                </c:pt>
                <c:pt idx="131">
                  <c:v>110.28350942844978</c:v>
                </c:pt>
                <c:pt idx="132">
                  <c:v>110.28350942844978</c:v>
                </c:pt>
                <c:pt idx="133">
                  <c:v>110.28350942844978</c:v>
                </c:pt>
                <c:pt idx="134">
                  <c:v>110.28350942844978</c:v>
                </c:pt>
                <c:pt idx="135">
                  <c:v>117.84640264449318</c:v>
                </c:pt>
                <c:pt idx="136">
                  <c:v>117.84640264449318</c:v>
                </c:pt>
                <c:pt idx="137">
                  <c:v>117.84640264449318</c:v>
                </c:pt>
                <c:pt idx="138">
                  <c:v>117.84640264449318</c:v>
                </c:pt>
                <c:pt idx="139">
                  <c:v>117.84640264449318</c:v>
                </c:pt>
                <c:pt idx="140">
                  <c:v>117.84640264449318</c:v>
                </c:pt>
                <c:pt idx="141">
                  <c:v>117.84640264449318</c:v>
                </c:pt>
                <c:pt idx="142">
                  <c:v>117.84640264449318</c:v>
                </c:pt>
                <c:pt idx="143">
                  <c:v>117.84640264449318</c:v>
                </c:pt>
                <c:pt idx="144">
                  <c:v>117.84640264449318</c:v>
                </c:pt>
                <c:pt idx="145">
                  <c:v>117.84640264449318</c:v>
                </c:pt>
                <c:pt idx="146">
                  <c:v>117.84640264449318</c:v>
                </c:pt>
                <c:pt idx="147">
                  <c:v>117.84640264449318</c:v>
                </c:pt>
                <c:pt idx="148">
                  <c:v>117.84640264449318</c:v>
                </c:pt>
                <c:pt idx="149">
                  <c:v>125.49644283212434</c:v>
                </c:pt>
              </c:numCache>
            </c:numRef>
          </c:xVal>
          <c:yVal>
            <c:numRef>
              <c:f>'selected sequences linear util'!$S$4:$S$153</c:f>
              <c:numCache>
                <c:formatCode>General</c:formatCode>
                <c:ptCount val="150"/>
                <c:pt idx="0">
                  <c:v>15.749889334444045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12.316378548593663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10.220688692494516</c:v>
                </c:pt>
                <c:pt idx="29">
                  <c:v>0</c:v>
                </c:pt>
                <c:pt idx="30">
                  <c:v>7.1952594925107922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7.768234156492059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7.3109160806975417</c:v>
                </c:pt>
                <c:pt idx="59">
                  <c:v>0</c:v>
                </c:pt>
                <c:pt idx="60">
                  <c:v>5.4265799752370052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6.2921166093047818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6.2642415885438094</c:v>
                </c:pt>
                <c:pt idx="89">
                  <c:v>0</c:v>
                </c:pt>
                <c:pt idx="90">
                  <c:v>4.7762840156486757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5.6586729500551511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5.7414215862285092</c:v>
                </c:pt>
                <c:pt idx="119">
                  <c:v>0</c:v>
                </c:pt>
                <c:pt idx="120">
                  <c:v>4.4382806860187847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5.2713759607699178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5.377625253206336</c:v>
                </c:pt>
                <c:pt idx="1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126176"/>
        <c:axId val="1349127264"/>
      </c:scatterChart>
      <c:valAx>
        <c:axId val="134912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27264"/>
        <c:crosses val="autoZero"/>
        <c:crossBetween val="midCat"/>
      </c:valAx>
      <c:valAx>
        <c:axId val="134912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2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Pmaxeffort vs vulnerable 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 linear util'!$K$3</c:f>
              <c:strCache>
                <c:ptCount val="1"/>
                <c:pt idx="0">
                  <c:v>PmaxEffort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 linear util'!$F$4:$F$153</c:f>
              <c:numCache>
                <c:formatCode>General</c:formatCode>
                <c:ptCount val="150"/>
                <c:pt idx="0">
                  <c:v>400</c:v>
                </c:pt>
                <c:pt idx="1">
                  <c:v>256.48612550620385</c:v>
                </c:pt>
                <c:pt idx="2">
                  <c:v>267.3914572945601</c:v>
                </c:pt>
                <c:pt idx="3">
                  <c:v>276.22060192720505</c:v>
                </c:pt>
                <c:pt idx="4">
                  <c:v>283.38786539643752</c:v>
                </c:pt>
                <c:pt idx="5">
                  <c:v>289.2242889877171</c:v>
                </c:pt>
                <c:pt idx="6">
                  <c:v>293.99439264917117</c:v>
                </c:pt>
                <c:pt idx="7">
                  <c:v>297.90955136228149</c:v>
                </c:pt>
                <c:pt idx="8">
                  <c:v>301.13868160067676</c:v>
                </c:pt>
                <c:pt idx="9">
                  <c:v>303.816778805073</c:v>
                </c:pt>
                <c:pt idx="10">
                  <c:v>306.05173802440243</c:v>
                </c:pt>
                <c:pt idx="11">
                  <c:v>307.92980296990356</c:v>
                </c:pt>
                <c:pt idx="12">
                  <c:v>309.51991930149825</c:v>
                </c:pt>
                <c:pt idx="13">
                  <c:v>310.87721249985822</c:v>
                </c:pt>
                <c:pt idx="14">
                  <c:v>312.04576636556811</c:v>
                </c:pt>
                <c:pt idx="15">
                  <c:v>202.44017870521998</c:v>
                </c:pt>
                <c:pt idx="16">
                  <c:v>212.19113280381367</c:v>
                </c:pt>
                <c:pt idx="17">
                  <c:v>220.23236838090136</c:v>
                </c:pt>
                <c:pt idx="18">
                  <c:v>226.90253866921185</c:v>
                </c:pt>
                <c:pt idx="19">
                  <c:v>232.47227497061238</c:v>
                </c:pt>
                <c:pt idx="20">
                  <c:v>237.15786433552523</c:v>
                </c:pt>
                <c:pt idx="21">
                  <c:v>241.13217674555182</c:v>
                </c:pt>
                <c:pt idx="22">
                  <c:v>244.53339491057014</c:v>
                </c:pt>
                <c:pt idx="23">
                  <c:v>247.47198856358875</c:v>
                </c:pt>
                <c:pt idx="24">
                  <c:v>250.03628627606298</c:v>
                </c:pt>
                <c:pt idx="25">
                  <c:v>252.29692682523236</c:v>
                </c:pt>
                <c:pt idx="26">
                  <c:v>254.31041542986739</c:v>
                </c:pt>
                <c:pt idx="27">
                  <c:v>256.12196486078568</c:v>
                </c:pt>
                <c:pt idx="28">
                  <c:v>257.76776523409819</c:v>
                </c:pt>
                <c:pt idx="29">
                  <c:v>169.33194194221605</c:v>
                </c:pt>
                <c:pt idx="30">
                  <c:v>177.93235586837164</c:v>
                </c:pt>
                <c:pt idx="31">
                  <c:v>127.39228327627471</c:v>
                </c:pt>
                <c:pt idx="32">
                  <c:v>138.09019719822456</c:v>
                </c:pt>
                <c:pt idx="33">
                  <c:v>147.04357370971948</c:v>
                </c:pt>
                <c:pt idx="34">
                  <c:v>154.59580458076832</c:v>
                </c:pt>
                <c:pt idx="35">
                  <c:v>161.02134070745188</c:v>
                </c:pt>
                <c:pt idx="36">
                  <c:v>166.53955407550797</c:v>
                </c:pt>
                <c:pt idx="37">
                  <c:v>171.32581217615973</c:v>
                </c:pt>
                <c:pt idx="38">
                  <c:v>175.52032543610756</c:v>
                </c:pt>
                <c:pt idx="39">
                  <c:v>179.2352154973309</c:v>
                </c:pt>
                <c:pt idx="40">
                  <c:v>182.56016212478116</c:v>
                </c:pt>
                <c:pt idx="41">
                  <c:v>185.56691457261886</c:v>
                </c:pt>
                <c:pt idx="42">
                  <c:v>188.31289576049829</c:v>
                </c:pt>
                <c:pt idx="43">
                  <c:v>190.84408169103108</c:v>
                </c:pt>
                <c:pt idx="44">
                  <c:v>193.19730185355144</c:v>
                </c:pt>
                <c:pt idx="45">
                  <c:v>131.32698509034915</c:v>
                </c:pt>
                <c:pt idx="46">
                  <c:v>138.53965765553212</c:v>
                </c:pt>
                <c:pt idx="47">
                  <c:v>144.71573100678754</c:v>
                </c:pt>
                <c:pt idx="48">
                  <c:v>150.05617335716971</c:v>
                </c:pt>
                <c:pt idx="49">
                  <c:v>154.72165358058291</c:v>
                </c:pt>
                <c:pt idx="50">
                  <c:v>158.84064348921595</c:v>
                </c:pt>
                <c:pt idx="51">
                  <c:v>162.51589080830519</c:v>
                </c:pt>
                <c:pt idx="52">
                  <c:v>165.82959049268464</c:v>
                </c:pt>
                <c:pt idx="53">
                  <c:v>168.84751614187951</c:v>
                </c:pt>
                <c:pt idx="54">
                  <c:v>171.62232063249303</c:v>
                </c:pt>
                <c:pt idx="55">
                  <c:v>174.19617303387898</c:v>
                </c:pt>
                <c:pt idx="56">
                  <c:v>176.60286527693779</c:v>
                </c:pt>
                <c:pt idx="57">
                  <c:v>178.86949520574413</c:v>
                </c:pt>
                <c:pt idx="58">
                  <c:v>181.01781119900355</c:v>
                </c:pt>
                <c:pt idx="59">
                  <c:v>124.04029543574528</c:v>
                </c:pt>
                <c:pt idx="60">
                  <c:v>130.72911545161085</c:v>
                </c:pt>
                <c:pt idx="61">
                  <c:v>98.490543872230973</c:v>
                </c:pt>
                <c:pt idx="62">
                  <c:v>106.5371732749169</c:v>
                </c:pt>
                <c:pt idx="63">
                  <c:v>113.42315952731056</c:v>
                </c:pt>
                <c:pt idx="64">
                  <c:v>119.37381751659431</c:v>
                </c:pt>
                <c:pt idx="65">
                  <c:v>124.56927571063605</c:v>
                </c:pt>
                <c:pt idx="66">
                  <c:v>129.15356106940456</c:v>
                </c:pt>
                <c:pt idx="67">
                  <c:v>133.24185705281317</c:v>
                </c:pt>
                <c:pt idx="68">
                  <c:v>136.92630210600038</c:v>
                </c:pt>
                <c:pt idx="69">
                  <c:v>140.28062212452733</c:v>
                </c:pt>
                <c:pt idx="70">
                  <c:v>143.36383138005638</c:v>
                </c:pt>
                <c:pt idx="71">
                  <c:v>146.22318923417822</c:v>
                </c:pt>
                <c:pt idx="72">
                  <c:v>148.89656229737835</c:v>
                </c:pt>
                <c:pt idx="73">
                  <c:v>151.414311594846</c:v>
                </c:pt>
                <c:pt idx="74">
                  <c:v>153.80080025755632</c:v>
                </c:pt>
                <c:pt idx="75">
                  <c:v>108.45099411438878</c:v>
                </c:pt>
                <c:pt idx="76">
                  <c:v>114.44475417690469</c:v>
                </c:pt>
                <c:pt idx="77">
                  <c:v>119.66337459196683</c:v>
                </c:pt>
                <c:pt idx="78">
                  <c:v>124.25509690165013</c:v>
                </c:pt>
                <c:pt idx="79">
                  <c:v>128.33846848627465</c:v>
                </c:pt>
                <c:pt idx="80">
                  <c:v>132.00831216078424</c:v>
                </c:pt>
                <c:pt idx="81">
                  <c:v>135.3404953407221</c:v>
                </c:pt>
                <c:pt idx="82">
                  <c:v>138.39574017812589</c:v>
                </c:pt>
                <c:pt idx="83">
                  <c:v>141.2226675232391</c:v>
                </c:pt>
                <c:pt idx="84">
                  <c:v>143.86022878555795</c:v>
                </c:pt>
                <c:pt idx="85">
                  <c:v>146.33964878430285</c:v>
                </c:pt>
                <c:pt idx="86">
                  <c:v>148.68597792559044</c:v>
                </c:pt>
                <c:pt idx="87">
                  <c:v>150.91933226843952</c:v>
                </c:pt>
                <c:pt idx="88">
                  <c:v>153.05588424328693</c:v>
                </c:pt>
                <c:pt idx="89">
                  <c:v>107.79677312451206</c:v>
                </c:pt>
                <c:pt idx="90">
                  <c:v>113.56612567120131</c:v>
                </c:pt>
                <c:pt idx="91">
                  <c:v>87.569697759105125</c:v>
                </c:pt>
                <c:pt idx="92">
                  <c:v>94.463113519507971</c:v>
                </c:pt>
                <c:pt idx="93">
                  <c:v>100.41298408634252</c:v>
                </c:pt>
                <c:pt idx="94">
                  <c:v>105.60127911034384</c:v>
                </c:pt>
                <c:pt idx="95">
                  <c:v>110.17349352028181</c:v>
                </c:pt>
                <c:pt idx="96">
                  <c:v>114.24598062706538</c:v>
                </c:pt>
                <c:pt idx="97">
                  <c:v>117.91181060311762</c:v>
                </c:pt>
                <c:pt idx="98">
                  <c:v>121.24545087648372</c:v>
                </c:pt>
                <c:pt idx="99">
                  <c:v>124.30650534649568</c:v>
                </c:pt>
                <c:pt idx="100">
                  <c:v>127.14270168701221</c:v>
                </c:pt>
                <c:pt idx="101">
                  <c:v>129.79227794278205</c:v>
                </c:pt>
                <c:pt idx="102">
                  <c:v>132.28588921778385</c:v>
                </c:pt>
                <c:pt idx="103">
                  <c:v>134.64813096233854</c:v>
                </c:pt>
                <c:pt idx="104">
                  <c:v>136.89875595874912</c:v>
                </c:pt>
                <c:pt idx="105">
                  <c:v>98.501246874689656</c:v>
                </c:pt>
                <c:pt idx="106">
                  <c:v>103.82159554261499</c:v>
                </c:pt>
                <c:pt idx="107">
                  <c:v>108.48019150020919</c:v>
                </c:pt>
                <c:pt idx="108">
                  <c:v>112.60289154794206</c:v>
                </c:pt>
                <c:pt idx="109">
                  <c:v>116.29035339792586</c:v>
                </c:pt>
                <c:pt idx="110">
                  <c:v>119.62310142919097</c:v>
                </c:pt>
                <c:pt idx="111">
                  <c:v>122.66557376916232</c:v>
                </c:pt>
                <c:pt idx="112">
                  <c:v>125.46935555131094</c:v>
                </c:pt>
                <c:pt idx="113">
                  <c:v>128.07576200462674</c:v>
                </c:pt>
                <c:pt idx="114">
                  <c:v>130.51790212020933</c:v>
                </c:pt>
                <c:pt idx="115">
                  <c:v>132.82232734803443</c:v>
                </c:pt>
                <c:pt idx="116">
                  <c:v>135.01034877195815</c:v>
                </c:pt>
                <c:pt idx="117">
                  <c:v>137.09908943002512</c:v>
                </c:pt>
                <c:pt idx="118">
                  <c:v>139.10232504073036</c:v>
                </c:pt>
                <c:pt idx="119">
                  <c:v>99.561058550264576</c:v>
                </c:pt>
                <c:pt idx="120">
                  <c:v>104.74635999901929</c:v>
                </c:pt>
                <c:pt idx="121">
                  <c:v>81.730113035543269</c:v>
                </c:pt>
                <c:pt idx="122">
                  <c:v>87.926311937102639</c:v>
                </c:pt>
                <c:pt idx="123">
                  <c:v>93.288638892091939</c:v>
                </c:pt>
                <c:pt idx="124">
                  <c:v>97.977548642623248</c:v>
                </c:pt>
                <c:pt idx="125">
                  <c:v>102.12133951833935</c:v>
                </c:pt>
                <c:pt idx="126">
                  <c:v>105.82261827352819</c:v>
                </c:pt>
                <c:pt idx="127">
                  <c:v>109.16346490191289</c:v>
                </c:pt>
                <c:pt idx="128">
                  <c:v>112.20955885691258</c:v>
                </c:pt>
                <c:pt idx="129">
                  <c:v>115.01347553331584</c:v>
                </c:pt>
                <c:pt idx="130">
                  <c:v>117.6173198663994</c:v>
                </c:pt>
                <c:pt idx="131">
                  <c:v>120.05483035059258</c:v>
                </c:pt>
                <c:pt idx="132">
                  <c:v>122.35305997338934</c:v>
                </c:pt>
                <c:pt idx="133">
                  <c:v>124.53371914444642</c:v>
                </c:pt>
                <c:pt idx="134">
                  <c:v>126.61424859064986</c:v>
                </c:pt>
                <c:pt idx="135">
                  <c:v>92.30860427520004</c:v>
                </c:pt>
                <c:pt idx="136">
                  <c:v>97.136006951628872</c:v>
                </c:pt>
                <c:pt idx="137">
                  <c:v>101.37038107785941</c:v>
                </c:pt>
                <c:pt idx="138">
                  <c:v>105.12429834812339</c:v>
                </c:pt>
                <c:pt idx="139">
                  <c:v>108.48779478166345</c:v>
                </c:pt>
                <c:pt idx="140">
                  <c:v>111.53290100142156</c:v>
                </c:pt>
                <c:pt idx="141">
                  <c:v>114.31726151881752</c:v>
                </c:pt>
                <c:pt idx="142">
                  <c:v>116.887026220718</c:v>
                </c:pt>
                <c:pt idx="143">
                  <c:v>119.27916041485568</c:v>
                </c:pt>
                <c:pt idx="144">
                  <c:v>121.52329035843097</c:v>
                </c:pt>
                <c:pt idx="145">
                  <c:v>123.64317768163848</c:v>
                </c:pt>
                <c:pt idx="146">
                  <c:v>125.65789733321786</c:v>
                </c:pt>
                <c:pt idx="147">
                  <c:v>127.58277866798659</c:v>
                </c:pt>
                <c:pt idx="148">
                  <c:v>129.43015730703331</c:v>
                </c:pt>
                <c:pt idx="149">
                  <c:v>93.751527742810467</c:v>
                </c:pt>
              </c:numCache>
            </c:numRef>
          </c:xVal>
          <c:yVal>
            <c:numRef>
              <c:f>'selected sequences linear util'!$K$4:$K$153</c:f>
              <c:numCache>
                <c:formatCode>General</c:formatCode>
                <c:ptCount val="150"/>
                <c:pt idx="0">
                  <c:v>0.99692079537852263</c:v>
                </c:pt>
                <c:pt idx="1">
                  <c:v>0.96578457160594378</c:v>
                </c:pt>
                <c:pt idx="2">
                  <c:v>0.97140897672985482</c:v>
                </c:pt>
                <c:pt idx="3">
                  <c:v>0.97529538299919649</c:v>
                </c:pt>
                <c:pt idx="4">
                  <c:v>0.97806716923101877</c:v>
                </c:pt>
                <c:pt idx="5">
                  <c:v>0.98009762110038345</c:v>
                </c:pt>
                <c:pt idx="6">
                  <c:v>0.98161934187980737</c:v>
                </c:pt>
                <c:pt idx="7">
                  <c:v>0.9827825143384723</c:v>
                </c:pt>
                <c:pt idx="8">
                  <c:v>0.98368719522760117</c:v>
                </c:pt>
                <c:pt idx="9">
                  <c:v>0.98440190158196794</c:v>
                </c:pt>
                <c:pt idx="10">
                  <c:v>0.98497468575981462</c:v>
                </c:pt>
                <c:pt idx="11">
                  <c:v>0.98543994908340271</c:v>
                </c:pt>
                <c:pt idx="12">
                  <c:v>0.98582275871549729</c:v>
                </c:pt>
                <c:pt idx="13">
                  <c:v>0.98614165746195459</c:v>
                </c:pt>
                <c:pt idx="14">
                  <c:v>0.98641053843667359</c:v>
                </c:pt>
                <c:pt idx="15">
                  <c:v>0.91845089133550184</c:v>
                </c:pt>
                <c:pt idx="16">
                  <c:v>0.93003644159846999</c:v>
                </c:pt>
                <c:pt idx="17">
                  <c:v>0.93842518885974846</c:v>
                </c:pt>
                <c:pt idx="18">
                  <c:v>0.94466073487782032</c:v>
                </c:pt>
                <c:pt idx="19">
                  <c:v>0.94940720760622554</c:v>
                </c:pt>
                <c:pt idx="20">
                  <c:v>0.9530991747887001</c:v>
                </c:pt>
                <c:pt idx="21">
                  <c:v>0.9560285410766407</c:v>
                </c:pt>
                <c:pt idx="22">
                  <c:v>0.95839611867180696</c:v>
                </c:pt>
                <c:pt idx="23">
                  <c:v>0.96034302934515214</c:v>
                </c:pt>
                <c:pt idx="24">
                  <c:v>0.96197032645292213</c:v>
                </c:pt>
                <c:pt idx="25">
                  <c:v>0.96335156727215332</c:v>
                </c:pt>
                <c:pt idx="26">
                  <c:v>0.96454106228979386</c:v>
                </c:pt>
                <c:pt idx="27">
                  <c:v>0.96557940961580258</c:v>
                </c:pt>
                <c:pt idx="28">
                  <c:v>0.96649728499234011</c:v>
                </c:pt>
                <c:pt idx="29">
                  <c:v>0.86513870175073793</c:v>
                </c:pt>
                <c:pt idx="30">
                  <c:v>0.88130536235277579</c:v>
                </c:pt>
                <c:pt idx="31">
                  <c:v>0.75871891948880299</c:v>
                </c:pt>
                <c:pt idx="32">
                  <c:v>0.79043232963542509</c:v>
                </c:pt>
                <c:pt idx="33">
                  <c:v>0.81453341979585947</c:v>
                </c:pt>
                <c:pt idx="34">
                  <c:v>0.83315141583494901</c:v>
                </c:pt>
                <c:pt idx="35">
                  <c:v>0.84778883535305316</c:v>
                </c:pt>
                <c:pt idx="36">
                  <c:v>0.85950351204741104</c:v>
                </c:pt>
                <c:pt idx="37">
                  <c:v>0.86904473280060679</c:v>
                </c:pt>
                <c:pt idx="38">
                  <c:v>0.87694852499345821</c:v>
                </c:pt>
                <c:pt idx="39">
                  <c:v>0.88360274889275014</c:v>
                </c:pt>
                <c:pt idx="40">
                  <c:v>0.88929133250414705</c:v>
                </c:pt>
                <c:pt idx="41">
                  <c:v>0.89422446302853076</c:v>
                </c:pt>
                <c:pt idx="42">
                  <c:v>0.89855938352039955</c:v>
                </c:pt>
                <c:pt idx="43">
                  <c:v>0.90241488365965428</c:v>
                </c:pt>
                <c:pt idx="44">
                  <c:v>0.90588152177156245</c:v>
                </c:pt>
                <c:pt idx="45">
                  <c:v>0.77075137660689363</c:v>
                </c:pt>
                <c:pt idx="46">
                  <c:v>0.7916952169162198</c:v>
                </c:pt>
                <c:pt idx="47">
                  <c:v>0.8084805771474145</c:v>
                </c:pt>
                <c:pt idx="48">
                  <c:v>0.82214599140512346</c:v>
                </c:pt>
                <c:pt idx="49">
                  <c:v>0.83344860676507848</c:v>
                </c:pt>
                <c:pt idx="50">
                  <c:v>0.8429430524321655</c:v>
                </c:pt>
                <c:pt idx="51">
                  <c:v>0.85103858349118255</c:v>
                </c:pt>
                <c:pt idx="52">
                  <c:v>0.85803971347304431</c:v>
                </c:pt>
                <c:pt idx="53">
                  <c:v>0.86417497326853088</c:v>
                </c:pt>
                <c:pt idx="54">
                  <c:v>0.869617321873705</c:v>
                </c:pt>
                <c:pt idx="55">
                  <c:v>0.87449872752175484</c:v>
                </c:pt>
                <c:pt idx="56">
                  <c:v>0.87892067180770339</c:v>
                </c:pt>
                <c:pt idx="57">
                  <c:v>0.88296178529197034</c:v>
                </c:pt>
                <c:pt idx="58">
                  <c:v>0.88668344785220665</c:v>
                </c:pt>
                <c:pt idx="59">
                  <c:v>0.74813402188518774</c:v>
                </c:pt>
                <c:pt idx="60">
                  <c:v>0.76895056002157369</c:v>
                </c:pt>
                <c:pt idx="61">
                  <c:v>0.65798763451667752</c:v>
                </c:pt>
                <c:pt idx="62">
                  <c:v>0.68807432957765891</c:v>
                </c:pt>
                <c:pt idx="63">
                  <c:v>0.71263039818792639</c:v>
                </c:pt>
                <c:pt idx="64">
                  <c:v>0.73289388271993583</c:v>
                </c:pt>
                <c:pt idx="65">
                  <c:v>0.74982472126119348</c:v>
                </c:pt>
                <c:pt idx="66">
                  <c:v>0.76415764918299323</c:v>
                </c:pt>
                <c:pt idx="67">
                  <c:v>0.77645250356563167</c:v>
                </c:pt>
                <c:pt idx="68">
                  <c:v>0.7871359259939561</c:v>
                </c:pt>
                <c:pt idx="69">
                  <c:v>0.796533947438261</c:v>
                </c:pt>
                <c:pt idx="70">
                  <c:v>0.80489675482930212</c:v>
                </c:pt>
                <c:pt idx="71">
                  <c:v>0.81241728588951612</c:v>
                </c:pt>
                <c:pt idx="72">
                  <c:v>0.81924513295029655</c:v>
                </c:pt>
                <c:pt idx="73">
                  <c:v>0.82549694257978745</c:v>
                </c:pt>
                <c:pt idx="74">
                  <c:v>0.83126421513608317</c:v>
                </c:pt>
                <c:pt idx="75">
                  <c:v>0.69501416631389656</c:v>
                </c:pt>
                <c:pt idx="76">
                  <c:v>0.71617380509626771</c:v>
                </c:pt>
                <c:pt idx="77">
                  <c:v>0.73385640227641735</c:v>
                </c:pt>
                <c:pt idx="78">
                  <c:v>0.74882147211204975</c:v>
                </c:pt>
                <c:pt idx="79">
                  <c:v>0.76165127319339487</c:v>
                </c:pt>
                <c:pt idx="80">
                  <c:v>0.77279152124213091</c:v>
                </c:pt>
                <c:pt idx="81">
                  <c:v>0.78258395319814111</c:v>
                </c:pt>
                <c:pt idx="82">
                  <c:v>0.79129145109267485</c:v>
                </c:pt>
                <c:pt idx="83">
                  <c:v>0.79911710094619959</c:v>
                </c:pt>
                <c:pt idx="84">
                  <c:v>0.80621855115586594</c:v>
                </c:pt>
                <c:pt idx="85">
                  <c:v>0.81271881366126009</c:v>
                </c:pt>
                <c:pt idx="86">
                  <c:v>0.81871440117076855</c:v>
                </c:pt>
                <c:pt idx="87">
                  <c:v>0.82428147589036738</c:v>
                </c:pt>
                <c:pt idx="88">
                  <c:v>0.8294805128153323</c:v>
                </c:pt>
                <c:pt idx="89">
                  <c:v>0.69265159352712491</c:v>
                </c:pt>
                <c:pt idx="90">
                  <c:v>0.71312786338599432</c:v>
                </c:pt>
                <c:pt idx="91">
                  <c:v>0.61507243364469943</c:v>
                </c:pt>
                <c:pt idx="92">
                  <c:v>0.64241764488675257</c:v>
                </c:pt>
                <c:pt idx="93">
                  <c:v>0.66530384581069191</c:v>
                </c:pt>
                <c:pt idx="94">
                  <c:v>0.68464937802390657</c:v>
                </c:pt>
                <c:pt idx="95">
                  <c:v>0.70118547807791298</c:v>
                </c:pt>
                <c:pt idx="96">
                  <c:v>0.71548642750547553</c:v>
                </c:pt>
                <c:pt idx="97">
                  <c:v>0.72800035610238523</c:v>
                </c:pt>
                <c:pt idx="98">
                  <c:v>0.73907620918444072</c:v>
                </c:pt>
                <c:pt idx="99">
                  <c:v>0.74898581455188351</c:v>
                </c:pt>
                <c:pt idx="100">
                  <c:v>0.75794134502180133</c:v>
                </c:pt>
                <c:pt idx="101">
                  <c:v>0.76610890371039619</c:v>
                </c:pt>
                <c:pt idx="102">
                  <c:v>0.77361900576437503</c:v>
                </c:pt>
                <c:pt idx="103">
                  <c:v>0.78057463813296746</c:v>
                </c:pt>
                <c:pt idx="104">
                  <c:v>0.78705745298916063</c:v>
                </c:pt>
                <c:pt idx="105">
                  <c:v>0.65802857958514338</c:v>
                </c:pt>
                <c:pt idx="106">
                  <c:v>0.67808107323490741</c:v>
                </c:pt>
                <c:pt idx="107">
                  <c:v>0.69511936835577326</c:v>
                </c:pt>
                <c:pt idx="108">
                  <c:v>0.70976627031764938</c:v>
                </c:pt>
                <c:pt idx="109">
                  <c:v>0.72250792363672778</c:v>
                </c:pt>
                <c:pt idx="110">
                  <c:v>0.73372266228457317</c:v>
                </c:pt>
                <c:pt idx="111">
                  <c:v>0.74370489097974968</c:v>
                </c:pt>
                <c:pt idx="112">
                  <c:v>0.75268408014675292</c:v>
                </c:pt>
                <c:pt idx="113">
                  <c:v>0.76083957275302383</c:v>
                </c:pt>
                <c:pt idx="114">
                  <c:v>0.76831201324046405</c:v>
                </c:pt>
                <c:pt idx="115">
                  <c:v>0.77521213250524013</c:v>
                </c:pt>
                <c:pt idx="116">
                  <c:v>0.78162749402052711</c:v>
                </c:pt>
                <c:pt idx="117">
                  <c:v>0.78762767835141889</c:v>
                </c:pt>
                <c:pt idx="118">
                  <c:v>0.79326827427510427</c:v>
                </c:pt>
                <c:pt idx="119">
                  <c:v>0.66207122567027077</c:v>
                </c:pt>
                <c:pt idx="120">
                  <c:v>0.68150311343764625</c:v>
                </c:pt>
                <c:pt idx="121">
                  <c:v>0.591316870320308</c:v>
                </c:pt>
                <c:pt idx="122">
                  <c:v>0.6165067620791459</c:v>
                </c:pt>
                <c:pt idx="123">
                  <c:v>0.63781816930181423</c:v>
                </c:pt>
                <c:pt idx="124">
                  <c:v>0.65602238447393724</c:v>
                </c:pt>
                <c:pt idx="125">
                  <c:v>0.67173942408850085</c:v>
                </c:pt>
                <c:pt idx="126">
                  <c:v>0.68546121147680317</c:v>
                </c:pt>
                <c:pt idx="127">
                  <c:v>0.69757546019309025</c:v>
                </c:pt>
                <c:pt idx="128">
                  <c:v>0.70838690224890222</c:v>
                </c:pt>
                <c:pt idx="129">
                  <c:v>0.71813494804300804</c:v>
                </c:pt>
                <c:pt idx="130">
                  <c:v>0.72700789021886358</c:v>
                </c:pt>
                <c:pt idx="131">
                  <c:v>0.7351541245848805</c:v>
                </c:pt>
                <c:pt idx="132">
                  <c:v>0.74269093124067032</c:v>
                </c:pt>
                <c:pt idx="133">
                  <c:v>0.74971131462837803</c:v>
                </c:pt>
                <c:pt idx="134">
                  <c:v>0.75628932160434126</c:v>
                </c:pt>
                <c:pt idx="135">
                  <c:v>0.63396070283807782</c:v>
                </c:pt>
                <c:pt idx="136">
                  <c:v>0.65278692144626815</c:v>
                </c:pt>
                <c:pt idx="137">
                  <c:v>0.66891823819721707</c:v>
                </c:pt>
                <c:pt idx="138">
                  <c:v>0.6828960626093451</c:v>
                </c:pt>
                <c:pt idx="139">
                  <c:v>0.69514676064068848</c:v>
                </c:pt>
                <c:pt idx="140">
                  <c:v>0.70600494972732741</c:v>
                </c:pt>
                <c:pt idx="141">
                  <c:v>0.7157330388168166</c:v>
                </c:pt>
                <c:pt idx="142">
                  <c:v>0.72453698680666978</c:v>
                </c:pt>
                <c:pt idx="143">
                  <c:v>0.7325787527188462</c:v>
                </c:pt>
                <c:pt idx="144">
                  <c:v>0.73998602784369827</c:v>
                </c:pt>
                <c:pt idx="145">
                  <c:v>0.74685980426900578</c:v>
                </c:pt>
                <c:pt idx="146">
                  <c:v>0.75328024911369063</c:v>
                </c:pt>
                <c:pt idx="147">
                  <c:v>0.75931126279049299</c:v>
                </c:pt>
                <c:pt idx="148">
                  <c:v>0.76500401876311619</c:v>
                </c:pt>
                <c:pt idx="149">
                  <c:v>0.6396340035769853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28144"/>
        <c:axId val="528427056"/>
      </c:scatterChart>
      <c:valAx>
        <c:axId val="5284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Vulnerable stock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27056"/>
        <c:crosses val="autoZero"/>
        <c:crossBetween val="midCat"/>
      </c:valAx>
      <c:valAx>
        <c:axId val="5284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 of max effort realized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value by sequence code (days open-interval between openings)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sequences linear util'!$B$157:$N$157</c:f>
              <c:strCache>
                <c:ptCount val="13"/>
                <c:pt idx="0">
                  <c:v>1-month (1)</c:v>
                </c:pt>
                <c:pt idx="1">
                  <c:v>1-week (2)</c:v>
                </c:pt>
                <c:pt idx="2">
                  <c:v>1-biweekly (3)</c:v>
                </c:pt>
                <c:pt idx="3">
                  <c:v>2-month (4)</c:v>
                </c:pt>
                <c:pt idx="4">
                  <c:v>2-weekly (5)</c:v>
                </c:pt>
                <c:pt idx="5">
                  <c:v>2-biweekly (6)</c:v>
                </c:pt>
                <c:pt idx="6">
                  <c:v>3-month (7)</c:v>
                </c:pt>
                <c:pt idx="7">
                  <c:v>3-weekly (8)</c:v>
                </c:pt>
                <c:pt idx="8">
                  <c:v>3-biweekly (9)</c:v>
                </c:pt>
                <c:pt idx="9">
                  <c:v>4-month (10)</c:v>
                </c:pt>
                <c:pt idx="10">
                  <c:v>4-weekly (11)</c:v>
                </c:pt>
                <c:pt idx="11">
                  <c:v>4-biweekly (12)</c:v>
                </c:pt>
                <c:pt idx="12">
                  <c:v>all open (13)</c:v>
                </c:pt>
              </c:strCache>
            </c:strRef>
          </c:cat>
          <c:val>
            <c:numRef>
              <c:f>'selected sequences linear util'!$B$190:$N$190</c:f>
              <c:numCache>
                <c:formatCode>General</c:formatCode>
                <c:ptCount val="13"/>
                <c:pt idx="0">
                  <c:v>467.1955070436922</c:v>
                </c:pt>
                <c:pt idx="1">
                  <c:v>745.80982893347323</c:v>
                </c:pt>
                <c:pt idx="2">
                  <c:v>706.28997258769039</c:v>
                </c:pt>
                <c:pt idx="3">
                  <c:v>604.41924152596459</c:v>
                </c:pt>
                <c:pt idx="4">
                  <c:v>672.23031817624326</c:v>
                </c:pt>
                <c:pt idx="5">
                  <c:v>724.29940815381849</c:v>
                </c:pt>
                <c:pt idx="6">
                  <c:v>648.8062785447637</c:v>
                </c:pt>
                <c:pt idx="7">
                  <c:v>580.15686125418711</c:v>
                </c:pt>
                <c:pt idx="8">
                  <c:v>697.47329536142877</c:v>
                </c:pt>
                <c:pt idx="9">
                  <c:v>662.61495102936021</c:v>
                </c:pt>
                <c:pt idx="10">
                  <c:v>500.0616149821696</c:v>
                </c:pt>
                <c:pt idx="11">
                  <c:v>658.46531971181014</c:v>
                </c:pt>
                <c:pt idx="12">
                  <c:v>401.61755151108855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627328"/>
        <c:axId val="305637440"/>
      </c:barChart>
      <c:catAx>
        <c:axId val="6706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37440"/>
        <c:crosses val="autoZero"/>
        <c:auto val="1"/>
        <c:lblAlgn val="ctr"/>
        <c:lblOffset val="100"/>
        <c:tickLblSkip val="1"/>
        <c:noMultiLvlLbl val="0"/>
      </c:catAx>
      <c:valAx>
        <c:axId val="3056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2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bass!$C$1</c:f>
              <c:strCache>
                <c:ptCount val="1"/>
                <c:pt idx="0">
                  <c:v>finesse 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465879265091865E-2"/>
                  <c:y val="1.32593321668124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bass!$B$2:$B$3</c:f>
              <c:numCache>
                <c:formatCode>General</c:formatCode>
                <c:ptCount val="2"/>
                <c:pt idx="0">
                  <c:v>0</c:v>
                </c:pt>
                <c:pt idx="1">
                  <c:v>160</c:v>
                </c:pt>
              </c:numCache>
            </c:numRef>
          </c:xVal>
          <c:yVal>
            <c:numRef>
              <c:f>bass!$C$2:$C$3</c:f>
              <c:numCache>
                <c:formatCode>General</c:formatCode>
                <c:ptCount val="2"/>
                <c:pt idx="0">
                  <c:v>1.7</c:v>
                </c:pt>
                <c:pt idx="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bass!$C$11</c:f>
              <c:strCache>
                <c:ptCount val="1"/>
                <c:pt idx="0">
                  <c:v>active lure cpue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bass!$B$12:$B$13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bass!$C$12:$C$13</c:f>
              <c:numCache>
                <c:formatCode>General</c:formatCode>
                <c:ptCount val="2"/>
                <c:pt idx="0">
                  <c:v>2.5</c:v>
                </c:pt>
                <c:pt idx="1">
                  <c:v>0.25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900000"/>
        <c:axId val="1348899456"/>
      </c:scatterChart>
      <c:valAx>
        <c:axId val="134890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catch before cpue was observed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899456"/>
        <c:crosses val="autoZero"/>
        <c:crossBetween val="midCat"/>
      </c:valAx>
      <c:valAx>
        <c:axId val="13488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90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6</xdr:row>
      <xdr:rowOff>41910</xdr:rowOff>
    </xdr:from>
    <xdr:to>
      <xdr:col>19</xdr:col>
      <xdr:colOff>441960</xdr:colOff>
      <xdr:row>21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106680</xdr:colOff>
      <xdr:row>4</xdr:row>
      <xdr:rowOff>144780</xdr:rowOff>
    </xdr:from>
    <xdr:to>
      <xdr:col>28</xdr:col>
      <xdr:colOff>411480</xdr:colOff>
      <xdr:row>19</xdr:row>
      <xdr:rowOff>144780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304800</xdr:colOff>
      <xdr:row>36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45720</xdr:rowOff>
    </xdr:from>
    <xdr:to>
      <xdr:col>7</xdr:col>
      <xdr:colOff>304800</xdr:colOff>
      <xdr:row>40</xdr:row>
      <xdr:rowOff>45720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6</xdr:row>
      <xdr:rowOff>41910</xdr:rowOff>
    </xdr:from>
    <xdr:to>
      <xdr:col>19</xdr:col>
      <xdr:colOff>441960</xdr:colOff>
      <xdr:row>21</xdr:row>
      <xdr:rowOff>41910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106680</xdr:colOff>
      <xdr:row>4</xdr:row>
      <xdr:rowOff>144780</xdr:rowOff>
    </xdr:from>
    <xdr:to>
      <xdr:col>28</xdr:col>
      <xdr:colOff>411480</xdr:colOff>
      <xdr:row>19</xdr:row>
      <xdr:rowOff>144780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304800</xdr:colOff>
      <xdr:row>36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167640</xdr:rowOff>
    </xdr:from>
    <xdr:to>
      <xdr:col>7</xdr:col>
      <xdr:colOff>304800</xdr:colOff>
      <xdr:row>39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312420</xdr:colOff>
      <xdr:row>3</xdr:row>
      <xdr:rowOff>160020</xdr:rowOff>
    </xdr:from>
    <xdr:to>
      <xdr:col>11</xdr:col>
      <xdr:colOff>7620</xdr:colOff>
      <xdr:row>20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5</xdr:row>
      <xdr:rowOff>19050</xdr:rowOff>
    </xdr:from>
    <xdr:to>
      <xdr:col>20</xdr:col>
      <xdr:colOff>327660</xdr:colOff>
      <xdr:row>20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106680</xdr:colOff>
      <xdr:row>4</xdr:row>
      <xdr:rowOff>144780</xdr:rowOff>
    </xdr:from>
    <xdr:to>
      <xdr:col>28</xdr:col>
      <xdr:colOff>411480</xdr:colOff>
      <xdr:row>19</xdr:row>
      <xdr:rowOff>144780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304800</xdr:colOff>
      <xdr:row>36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167640</xdr:rowOff>
    </xdr:from>
    <xdr:to>
      <xdr:col>7</xdr:col>
      <xdr:colOff>304800</xdr:colOff>
      <xdr:row>39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60960</xdr:colOff>
      <xdr:row>4</xdr:row>
      <xdr:rowOff>22860</xdr:rowOff>
    </xdr:from>
    <xdr:to>
      <xdr:col>12</xdr:col>
      <xdr:colOff>365760</xdr:colOff>
      <xdr:row>21</xdr:row>
      <xdr:rowOff>15240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5</xdr:row>
      <xdr:rowOff>99060</xdr:rowOff>
    </xdr:from>
    <xdr:to>
      <xdr:col>13</xdr:col>
      <xdr:colOff>579120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A36" workbookViewId="0">
      <selection activeCell="B59" sqref="B59"/>
    </sheetView>
  </sheetViews>
  <sheetFormatPr defaultRowHeight="14.4" x14ac:dyDescent="0.3"/>
  <cols>
    <col min="1" max="1" width="12.33203125" bestFit="1" customWidth="1"/>
  </cols>
  <sheetData>
    <row r="1" spans="1:20" x14ac:dyDescent="0.3">
      <c r="A1" t="s">
        <v>20</v>
      </c>
    </row>
    <row r="3" spans="1:20" x14ac:dyDescent="0.3">
      <c r="A3" t="s">
        <v>0</v>
      </c>
      <c r="B3">
        <f>0.5/365</f>
        <v>1.3698630136986301E-3</v>
      </c>
      <c r="E3" t="s">
        <v>2</v>
      </c>
      <c r="F3" t="s">
        <v>18</v>
      </c>
      <c r="G3" t="s">
        <v>16</v>
      </c>
      <c r="H3" t="s">
        <v>17</v>
      </c>
      <c r="I3" t="s">
        <v>26</v>
      </c>
      <c r="J3" t="s">
        <v>27</v>
      </c>
      <c r="K3" t="s">
        <v>31</v>
      </c>
      <c r="L3" t="s">
        <v>6</v>
      </c>
      <c r="M3" t="s">
        <v>7</v>
      </c>
      <c r="N3" t="s">
        <v>9</v>
      </c>
      <c r="O3" t="s">
        <v>10</v>
      </c>
      <c r="P3" t="s">
        <v>11</v>
      </c>
      <c r="Q3" t="s">
        <v>15</v>
      </c>
      <c r="R3" t="s">
        <v>21</v>
      </c>
      <c r="S3" t="s">
        <v>19</v>
      </c>
      <c r="T3" t="s">
        <v>24</v>
      </c>
    </row>
    <row r="4" spans="1:20" x14ac:dyDescent="0.3">
      <c r="A4" t="s">
        <v>1</v>
      </c>
      <c r="B4">
        <v>0.05</v>
      </c>
      <c r="E4">
        <v>1</v>
      </c>
      <c r="F4">
        <f>vone/(vone+vtwo)*No</f>
        <v>400</v>
      </c>
      <c r="G4">
        <f>No-F4</f>
        <v>600</v>
      </c>
      <c r="H4">
        <v>0</v>
      </c>
      <c r="I4" s="2">
        <v>0.11</v>
      </c>
      <c r="J4" s="2">
        <f>weekend</f>
        <v>10</v>
      </c>
      <c r="K4" s="2">
        <f>1/(1+EXP(-1.7*(q*F4-cpuehalf)/sdcpue))</f>
        <v>1</v>
      </c>
      <c r="L4">
        <f>IF(I4&gt;0.1,J4,0)*K4</f>
        <v>10</v>
      </c>
      <c r="M4">
        <f>F4*(1-EXP(-q*L4))</f>
        <v>157.38773611494662</v>
      </c>
      <c r="N4">
        <f>Surv*(F4-M4)</f>
        <v>242.28014584813067</v>
      </c>
      <c r="O4">
        <f>G4*Surv</f>
        <v>599.17864489221358</v>
      </c>
      <c r="P4">
        <f>(H4+M4*RelSurv)*Surv</f>
        <v>157.17228408001171</v>
      </c>
      <c r="Q4">
        <f>SUM(F4:H4)</f>
        <v>1000</v>
      </c>
      <c r="R4">
        <v>0</v>
      </c>
      <c r="S4">
        <f>IF(L4&gt;0,M4/L4,0)</f>
        <v>15.738773611494661</v>
      </c>
      <c r="T4">
        <f>L4*(S4/cpuebase)^valpower</f>
        <v>311.89086324734382</v>
      </c>
    </row>
    <row r="5" spans="1:20" x14ac:dyDescent="0.3">
      <c r="A5" t="s">
        <v>3</v>
      </c>
      <c r="B5">
        <f>2/365</f>
        <v>5.4794520547945206E-3</v>
      </c>
      <c r="E5">
        <v>2</v>
      </c>
      <c r="F5">
        <f>N4-vtwo*N4+vone*O4+Recov*P4*PvulRecov</f>
        <v>259.28920124857029</v>
      </c>
      <c r="G5">
        <f>O4-vone*O4+vtwo*N4+P4*Recov*(1-PvulRecov)</f>
        <v>613.60404630777623</v>
      </c>
      <c r="H5">
        <f>P4*(1-Recov)</f>
        <v>125.73782726400937</v>
      </c>
      <c r="I5" s="1">
        <v>0.08</v>
      </c>
      <c r="J5" s="1">
        <f>weekend</f>
        <v>10</v>
      </c>
      <c r="K5" s="2">
        <f>1/(1+EXP(-1.7*(q*F5-cpuehalf)/sdcpue))</f>
        <v>0.999999999999998</v>
      </c>
      <c r="L5">
        <f t="shared" ref="L5:L68" si="0">IF(I5&gt;0.1,J5,0)*K5</f>
        <v>0</v>
      </c>
      <c r="M5">
        <f>F5*(1-EXP(-q*L5))</f>
        <v>0</v>
      </c>
      <c r="N5">
        <f>Surv*(F5-M5)</f>
        <v>258.93425373217133</v>
      </c>
      <c r="O5">
        <f>G5*Surv</f>
        <v>612.76406827845403</v>
      </c>
      <c r="P5">
        <f>(H5+M5*RelSurv)*Surv</f>
        <v>125.56570158623393</v>
      </c>
      <c r="Q5">
        <f>SUM(F5:H5)</f>
        <v>998.63107482035593</v>
      </c>
      <c r="R5">
        <f>R4+L4</f>
        <v>10</v>
      </c>
      <c r="S5">
        <f t="shared" ref="S5:S68" si="1">IF(L5&gt;0,M5/L5,0)</f>
        <v>0</v>
      </c>
      <c r="T5">
        <f>L5*(S5/cpuebase)^valpower</f>
        <v>0</v>
      </c>
    </row>
    <row r="6" spans="1:20" x14ac:dyDescent="0.3">
      <c r="A6" t="s">
        <v>4</v>
      </c>
      <c r="B6">
        <f>3/365</f>
        <v>8.21917808219178E-3</v>
      </c>
      <c r="E6">
        <v>3</v>
      </c>
      <c r="F6">
        <f>N5-vtwo*N5+vone*O5+Recov*P5*PvulRecov</f>
        <v>272.72020848082326</v>
      </c>
      <c r="G6">
        <f>O5-vone*O5+vtwo*N5+P5*Recov*(1-PvulRecov)</f>
        <v>624.09125384704885</v>
      </c>
      <c r="H6">
        <f>P5*(1-Recov)</f>
        <v>100.45256126898715</v>
      </c>
      <c r="I6" s="1">
        <v>0.08</v>
      </c>
      <c r="J6" s="1">
        <f>weekday</f>
        <v>10</v>
      </c>
      <c r="K6" s="2">
        <f>1/(1+EXP(-1.7*(q*F6-cpuehalf)/sdcpue))</f>
        <v>0.99999999999999978</v>
      </c>
      <c r="L6">
        <f t="shared" si="0"/>
        <v>0</v>
      </c>
      <c r="M6">
        <f>F6*(1-EXP(-q*L6))</f>
        <v>0</v>
      </c>
      <c r="N6">
        <f>Surv*(F6-M6)</f>
        <v>272.34687492043611</v>
      </c>
      <c r="O6">
        <f>G6*Surv</f>
        <v>623.23691961526197</v>
      </c>
      <c r="P6">
        <f>(H6+M6*RelSurv)*Surv</f>
        <v>100.3150492285063</v>
      </c>
      <c r="Q6">
        <f t="shared" ref="Q6:Q69" si="2">SUM(F6:H6)</f>
        <v>997.26402359685926</v>
      </c>
      <c r="R6">
        <f t="shared" ref="R6:R69" si="3">R5+L5</f>
        <v>10</v>
      </c>
      <c r="S6">
        <f t="shared" si="1"/>
        <v>0</v>
      </c>
      <c r="T6">
        <f>L6*(S6/cpuebase)^valpower</f>
        <v>0</v>
      </c>
    </row>
    <row r="7" spans="1:20" x14ac:dyDescent="0.3">
      <c r="A7" t="s">
        <v>5</v>
      </c>
      <c r="B7">
        <v>1000</v>
      </c>
      <c r="E7">
        <v>4</v>
      </c>
      <c r="F7">
        <f>N6-vtwo*N6+vone*O6+Recov*P6*PvulRecov</f>
        <v>283.55490919799689</v>
      </c>
      <c r="G7">
        <f>O6-vone*O6+vtwo*N6+P6*Recov*(1-PvulRecov)</f>
        <v>632.09189518340247</v>
      </c>
      <c r="H7">
        <f>P6*(1-Recov)</f>
        <v>80.252039382805037</v>
      </c>
      <c r="I7" s="1">
        <v>0.08</v>
      </c>
      <c r="J7" s="1">
        <f>weekday</f>
        <v>10</v>
      </c>
      <c r="K7" s="2">
        <f>1/(1+EXP(-1.7*(q*F7-cpuehalf)/sdcpue))</f>
        <v>1</v>
      </c>
      <c r="L7">
        <f t="shared" si="0"/>
        <v>0</v>
      </c>
      <c r="M7">
        <f>F7*(1-EXP(-q*L7))</f>
        <v>0</v>
      </c>
      <c r="N7">
        <f>Surv*(F7-M7)</f>
        <v>283.16674374298407</v>
      </c>
      <c r="O7">
        <f>G7*Surv</f>
        <v>631.22660867223703</v>
      </c>
      <c r="P7">
        <f>(H7+M7*RelSurv)*Surv</f>
        <v>80.142180345376133</v>
      </c>
      <c r="Q7">
        <f t="shared" si="2"/>
        <v>995.89884376420434</v>
      </c>
      <c r="R7">
        <f t="shared" si="3"/>
        <v>10</v>
      </c>
      <c r="S7">
        <f t="shared" si="1"/>
        <v>0</v>
      </c>
      <c r="T7">
        <f>L7*(S7/cpuebase)^valpower</f>
        <v>0</v>
      </c>
    </row>
    <row r="8" spans="1:20" x14ac:dyDescent="0.3">
      <c r="A8" t="s">
        <v>12</v>
      </c>
      <c r="B8">
        <v>1</v>
      </c>
      <c r="E8">
        <v>5</v>
      </c>
      <c r="F8">
        <f>N7-vtwo*N7+vone*O7+Recov*P7*PvulRecov</f>
        <v>292.31233982167379</v>
      </c>
      <c r="G8">
        <f>O7-vone*O7+vtwo*N7+P7*Recov*(1-PvulRecov)</f>
        <v>638.10944866262253</v>
      </c>
      <c r="H8">
        <f>P7*(1-Recov)</f>
        <v>64.113744276300906</v>
      </c>
      <c r="I8" s="1">
        <v>0.08</v>
      </c>
      <c r="J8" s="1">
        <f>weekday</f>
        <v>10</v>
      </c>
      <c r="K8" s="2">
        <f>1/(1+EXP(-1.7*(q*F8-cpuehalf)/sdcpue))</f>
        <v>1</v>
      </c>
      <c r="L8">
        <f t="shared" si="0"/>
        <v>0</v>
      </c>
      <c r="M8">
        <f>F8*(1-EXP(-q*L8))</f>
        <v>0</v>
      </c>
      <c r="N8">
        <f>Surv*(F8-M8)</f>
        <v>291.91218609937124</v>
      </c>
      <c r="O8">
        <f>G8*Surv</f>
        <v>637.23592457097948</v>
      </c>
      <c r="P8">
        <f>(H8+M8*RelSurv)*Surv</f>
        <v>64.025977357399825</v>
      </c>
      <c r="Q8">
        <f t="shared" si="2"/>
        <v>994.53553276059711</v>
      </c>
      <c r="R8">
        <f t="shared" si="3"/>
        <v>10</v>
      </c>
      <c r="S8">
        <f t="shared" si="1"/>
        <v>0</v>
      </c>
      <c r="T8">
        <f>L8*(S8/cpuebase)^valpower</f>
        <v>0</v>
      </c>
    </row>
    <row r="9" spans="1:20" x14ac:dyDescent="0.3">
      <c r="A9" t="s">
        <v>13</v>
      </c>
      <c r="B9">
        <v>0.2</v>
      </c>
      <c r="E9">
        <v>6</v>
      </c>
      <c r="F9">
        <f>N8-vtwo*N8+vone*O8+Recov*P8*PvulRecov</f>
        <v>299.40720928947786</v>
      </c>
      <c r="G9">
        <f>O8-vone*O8+vtwo*N8+P8*Recov*(1-PvulRecov)</f>
        <v>642.54609685235266</v>
      </c>
      <c r="H9">
        <f>P8*(1-Recov)</f>
        <v>51.220781885919862</v>
      </c>
      <c r="I9" s="1">
        <v>0.08</v>
      </c>
      <c r="J9" s="1">
        <f>weekday</f>
        <v>10</v>
      </c>
      <c r="K9" s="2">
        <f>1/(1+EXP(-1.7*(q*F9-cpuehalf)/sdcpue))</f>
        <v>1</v>
      </c>
      <c r="L9">
        <f t="shared" si="0"/>
        <v>0</v>
      </c>
      <c r="M9">
        <f>F9*(1-EXP(-q*L9))</f>
        <v>0</v>
      </c>
      <c r="N9">
        <f>Surv*(F9-M9)</f>
        <v>298.99734322171452</v>
      </c>
      <c r="O9">
        <f>G9*Surv</f>
        <v>641.66649932128951</v>
      </c>
      <c r="P9">
        <f>(H9+M9*RelSurv)*Surv</f>
        <v>51.150664467875174</v>
      </c>
      <c r="Q9">
        <f t="shared" si="2"/>
        <v>993.17408802775049</v>
      </c>
      <c r="R9">
        <f t="shared" si="3"/>
        <v>10</v>
      </c>
      <c r="S9">
        <f t="shared" si="1"/>
        <v>0</v>
      </c>
      <c r="T9">
        <f>L9*(S9/cpuebase)^valpower</f>
        <v>0</v>
      </c>
    </row>
    <row r="10" spans="1:20" x14ac:dyDescent="0.3">
      <c r="A10" t="s">
        <v>14</v>
      </c>
      <c r="B10">
        <v>0.5</v>
      </c>
      <c r="E10">
        <v>7</v>
      </c>
      <c r="F10">
        <f>N9-vtwo*N9+vone*O9+Recov*P9*PvulRecov</f>
        <v>305.17087807665939</v>
      </c>
      <c r="G10">
        <f>O9-vone*O9+vtwo*N9+P9*Recov*(1-PvulRecov)</f>
        <v>645.72309735991973</v>
      </c>
      <c r="H10">
        <f>P9*(1-Recov)</f>
        <v>40.920531574300142</v>
      </c>
      <c r="I10" s="1">
        <v>0.08</v>
      </c>
      <c r="J10" s="1">
        <f>weekday</f>
        <v>10</v>
      </c>
      <c r="K10" s="2">
        <f>1/(1+EXP(-1.7*(q*F10-cpuehalf)/sdcpue))</f>
        <v>1</v>
      </c>
      <c r="L10">
        <f t="shared" si="0"/>
        <v>0</v>
      </c>
      <c r="M10">
        <f>F10*(1-EXP(-q*L10))</f>
        <v>0</v>
      </c>
      <c r="N10">
        <f>Surv*(F10-M10)</f>
        <v>304.7531219775662</v>
      </c>
      <c r="O10">
        <f>G10*Surv</f>
        <v>644.83915075286598</v>
      </c>
      <c r="P10">
        <f>(H10+M10*RelSurv)*Surv</f>
        <v>40.864514428263661</v>
      </c>
      <c r="Q10">
        <f t="shared" si="2"/>
        <v>991.81450701087931</v>
      </c>
      <c r="R10">
        <f t="shared" si="3"/>
        <v>10</v>
      </c>
      <c r="S10">
        <f t="shared" si="1"/>
        <v>0</v>
      </c>
      <c r="T10">
        <f>L10*(S10/cpuebase)^valpower</f>
        <v>0</v>
      </c>
    </row>
    <row r="11" spans="1:20" x14ac:dyDescent="0.3">
      <c r="A11" t="s">
        <v>8</v>
      </c>
      <c r="B11">
        <f>EXP(-M)</f>
        <v>0.99863107482035596</v>
      </c>
      <c r="E11">
        <v>8</v>
      </c>
      <c r="F11">
        <f>N10-vtwo*N10+vone*O10+Recov*P10*PvulRecov</f>
        <v>309.86811844935983</v>
      </c>
      <c r="G11">
        <f>O10-vone*O10+vtwo*N10+P10*Recov*(1-PvulRecov)</f>
        <v>647.89705716672518</v>
      </c>
      <c r="H11">
        <f>P10*(1-Recov)</f>
        <v>32.691611542610929</v>
      </c>
      <c r="I11" s="1">
        <v>0.08</v>
      </c>
      <c r="J11" s="1">
        <f>J4</f>
        <v>10</v>
      </c>
      <c r="K11" s="2">
        <f>1/(1+EXP(-1.7*(q*F11-cpuehalf)/sdcpue))</f>
        <v>1</v>
      </c>
      <c r="L11">
        <f t="shared" si="0"/>
        <v>0</v>
      </c>
      <c r="M11">
        <f>F11*(1-EXP(-q*L11))</f>
        <v>0</v>
      </c>
      <c r="N11">
        <f>Surv*(F11-M11)</f>
        <v>309.44393217964557</v>
      </c>
      <c r="O11">
        <f>G11*Surv</f>
        <v>647.01013457135241</v>
      </c>
      <c r="P11">
        <f>(H11+M11*RelSurv)*Surv</f>
        <v>32.646859172407105</v>
      </c>
      <c r="Q11">
        <f t="shared" si="2"/>
        <v>990.45678715869599</v>
      </c>
      <c r="R11">
        <f t="shared" si="3"/>
        <v>10</v>
      </c>
      <c r="S11">
        <f t="shared" si="1"/>
        <v>0</v>
      </c>
      <c r="T11">
        <f>L11*(S11/cpuebase)^valpower</f>
        <v>0</v>
      </c>
    </row>
    <row r="12" spans="1:20" x14ac:dyDescent="0.3">
      <c r="E12">
        <v>9</v>
      </c>
      <c r="F12">
        <f>N11-vtwo*N11+vone*O11+Recov*P11*PvulRecov</f>
        <v>313.71050432319794</v>
      </c>
      <c r="G12">
        <f>O11-vone*O11+vtwo*N11+P11*Recov*(1-PvulRecov)</f>
        <v>649.27293426228141</v>
      </c>
      <c r="H12">
        <f>P11*(1-Recov)</f>
        <v>26.117487337925684</v>
      </c>
      <c r="I12" s="1">
        <v>0.08</v>
      </c>
      <c r="J12" s="1">
        <f t="shared" ref="J12:J75" si="4">J5</f>
        <v>10</v>
      </c>
      <c r="K12" s="2">
        <f>1/(1+EXP(-1.7*(q*F12-cpuehalf)/sdcpue))</f>
        <v>1</v>
      </c>
      <c r="L12">
        <f t="shared" si="0"/>
        <v>0</v>
      </c>
      <c r="M12">
        <f>F12*(1-EXP(-q*L12))</f>
        <v>0</v>
      </c>
      <c r="N12">
        <f>Surv*(F12-M12)</f>
        <v>313.28105811471107</v>
      </c>
      <c r="O12">
        <f>G12*Surv</f>
        <v>648.38412819410837</v>
      </c>
      <c r="P12">
        <f>(H12+M12*RelSurv)*Surv</f>
        <v>26.081734451879765</v>
      </c>
      <c r="Q12">
        <f t="shared" si="2"/>
        <v>989.10092592340504</v>
      </c>
      <c r="R12">
        <f t="shared" si="3"/>
        <v>10</v>
      </c>
      <c r="S12">
        <f t="shared" si="1"/>
        <v>0</v>
      </c>
      <c r="T12">
        <f>L12*(S12/cpuebase)^valpower</f>
        <v>0</v>
      </c>
    </row>
    <row r="13" spans="1:20" x14ac:dyDescent="0.3">
      <c r="A13" t="s">
        <v>25</v>
      </c>
      <c r="B13">
        <v>5</v>
      </c>
      <c r="E13">
        <v>10</v>
      </c>
      <c r="F13">
        <f>N12-vtwo*N12+vone*O12+Recov*P12*PvulRecov</f>
        <v>316.86710849700614</v>
      </c>
      <c r="G13">
        <f>O12-vone*O12+vtwo*N12+P12*Recov*(1-PvulRecov)</f>
        <v>650.01442470218922</v>
      </c>
      <c r="H13">
        <f>P12*(1-Recov)</f>
        <v>20.865387561503812</v>
      </c>
      <c r="I13" s="1">
        <v>0.08</v>
      </c>
      <c r="J13" s="1">
        <f t="shared" si="4"/>
        <v>10</v>
      </c>
      <c r="K13" s="2">
        <f>1/(1+EXP(-1.7*(q*F13-cpuehalf)/sdcpue))</f>
        <v>1</v>
      </c>
      <c r="L13">
        <f t="shared" si="0"/>
        <v>0</v>
      </c>
      <c r="M13">
        <f>F13*(1-EXP(-q*L13))</f>
        <v>0</v>
      </c>
      <c r="N13">
        <f>Surv*(F13-M13)</f>
        <v>316.43334113358361</v>
      </c>
      <c r="O13">
        <f>G13*Surv</f>
        <v>649.12460358908254</v>
      </c>
      <c r="P13">
        <f>(H13+M13*RelSurv)*Surv</f>
        <v>20.836824407087839</v>
      </c>
      <c r="Q13">
        <f t="shared" si="2"/>
        <v>987.74692076069914</v>
      </c>
      <c r="R13">
        <f t="shared" si="3"/>
        <v>10</v>
      </c>
      <c r="S13">
        <f t="shared" si="1"/>
        <v>0</v>
      </c>
      <c r="T13">
        <f>L13*(S13/cpuebase)^valpower</f>
        <v>0</v>
      </c>
    </row>
    <row r="14" spans="1:20" x14ac:dyDescent="0.3">
      <c r="A14" t="s">
        <v>22</v>
      </c>
      <c r="B14">
        <v>3</v>
      </c>
      <c r="E14">
        <v>11</v>
      </c>
      <c r="F14">
        <f>N13-vtwo*N13+vone*O13+Recov*P13*PvulRecov</f>
        <v>319.47304873532642</v>
      </c>
      <c r="G14">
        <f>O13-vone*O13+vtwo*N13+P13*Recov*(1-PvulRecov)</f>
        <v>650.25226086875739</v>
      </c>
      <c r="H14">
        <f>P13*(1-Recov)</f>
        <v>16.669459525670273</v>
      </c>
      <c r="I14" s="1">
        <v>0.08</v>
      </c>
      <c r="J14" s="1">
        <f t="shared" si="4"/>
        <v>10</v>
      </c>
      <c r="K14" s="2">
        <f>1/(1+EXP(-1.7*(q*F14-cpuehalf)/sdcpue))</f>
        <v>1</v>
      </c>
      <c r="L14">
        <f t="shared" si="0"/>
        <v>0</v>
      </c>
      <c r="M14">
        <f>F14*(1-EXP(-q*L14))</f>
        <v>0</v>
      </c>
      <c r="N14">
        <f>Surv*(F14-M14)</f>
        <v>319.03571403469499</v>
      </c>
      <c r="O14">
        <f>G14*Surv</f>
        <v>649.36211417573372</v>
      </c>
      <c r="P14">
        <f>(H14+M14*RelSurv)*Surv</f>
        <v>16.646640282794525</v>
      </c>
      <c r="Q14">
        <f t="shared" si="2"/>
        <v>986.39476912975408</v>
      </c>
      <c r="R14">
        <f t="shared" si="3"/>
        <v>10</v>
      </c>
      <c r="S14">
        <f t="shared" si="1"/>
        <v>0</v>
      </c>
      <c r="T14">
        <f>L14*(S14/cpuebase)^valpower</f>
        <v>0</v>
      </c>
    </row>
    <row r="15" spans="1:20" x14ac:dyDescent="0.3">
      <c r="A15" t="s">
        <v>23</v>
      </c>
      <c r="B15">
        <f>SUM(T4:T153)</f>
        <v>917.03826625562499</v>
      </c>
      <c r="E15">
        <v>12</v>
      </c>
      <c r="F15">
        <f>N14-vtwo*N14+vone*O14+Recov*P14*PvulRecov</f>
        <v>321.63631528556999</v>
      </c>
      <c r="G15">
        <f>O14-vone*O14+vtwo*N14+P14*Recov*(1-PvulRecov)</f>
        <v>650.09084098141773</v>
      </c>
      <c r="H15">
        <f>P14*(1-Recov)</f>
        <v>13.317312226235622</v>
      </c>
      <c r="I15" s="1">
        <v>0.08</v>
      </c>
      <c r="J15" s="1">
        <f t="shared" si="4"/>
        <v>10</v>
      </c>
      <c r="K15" s="2">
        <f>1/(1+EXP(-1.7*(q*F15-cpuehalf)/sdcpue))</f>
        <v>1</v>
      </c>
      <c r="L15">
        <f t="shared" si="0"/>
        <v>0</v>
      </c>
      <c r="M15">
        <f>F15*(1-EXP(-q*L15))</f>
        <v>0</v>
      </c>
      <c r="N15">
        <f>Surv*(F15-M15)</f>
        <v>321.19601923488767</v>
      </c>
      <c r="O15">
        <f>G15*Surv</f>
        <v>649.20091526014232</v>
      </c>
      <c r="P15">
        <f>(H15+M15*RelSurv)*Surv</f>
        <v>13.299081822203947</v>
      </c>
      <c r="Q15">
        <f t="shared" si="2"/>
        <v>985.04446849322335</v>
      </c>
      <c r="R15">
        <f t="shared" si="3"/>
        <v>10</v>
      </c>
      <c r="S15">
        <f t="shared" si="1"/>
        <v>0</v>
      </c>
      <c r="T15">
        <f>L15*(S15/cpuebase)^valpower</f>
        <v>0</v>
      </c>
    </row>
    <row r="16" spans="1:20" x14ac:dyDescent="0.3">
      <c r="E16">
        <v>13</v>
      </c>
      <c r="F16">
        <f>N15-vtwo*N15+vone*O15+Recov*P15*PvulRecov</f>
        <v>323.44322542482212</v>
      </c>
      <c r="G16">
        <f>O15-vone*O15+vtwo*N15+P15*Recov*(1-PvulRecov)</f>
        <v>649.61352543464864</v>
      </c>
      <c r="H16">
        <f>P15*(1-Recov)</f>
        <v>10.639265457763159</v>
      </c>
      <c r="I16" s="1">
        <v>0.08</v>
      </c>
      <c r="J16" s="1">
        <f t="shared" si="4"/>
        <v>10</v>
      </c>
      <c r="K16" s="2">
        <f>1/(1+EXP(-1.7*(q*F16-cpuehalf)/sdcpue))</f>
        <v>1</v>
      </c>
      <c r="L16">
        <f t="shared" si="0"/>
        <v>0</v>
      </c>
      <c r="M16">
        <f>F16*(1-EXP(-q*L16))</f>
        <v>0</v>
      </c>
      <c r="N16">
        <f>Surv*(F16-M16)</f>
        <v>323.00045584935282</v>
      </c>
      <c r="O16">
        <f>G16*Surv</f>
        <v>648.72425312264386</v>
      </c>
      <c r="P16">
        <f>(H16+M16*RelSurv)*Surv</f>
        <v>10.62470109938511</v>
      </c>
      <c r="Q16">
        <f t="shared" si="2"/>
        <v>983.6960163172339</v>
      </c>
      <c r="R16">
        <f t="shared" si="3"/>
        <v>10</v>
      </c>
      <c r="S16">
        <f t="shared" si="1"/>
        <v>0</v>
      </c>
      <c r="T16">
        <f>L16*(S16/cpuebase)^valpower</f>
        <v>0</v>
      </c>
    </row>
    <row r="17" spans="1:20" x14ac:dyDescent="0.3">
      <c r="A17" t="s">
        <v>30</v>
      </c>
      <c r="E17">
        <v>14</v>
      </c>
      <c r="F17">
        <f>N16-vtwo*N16+vone*O16+Recov*P16*PvulRecov</f>
        <v>324.9627811338043</v>
      </c>
      <c r="G17">
        <f>O16-vone*O16+vtwo*N16+P16*Recov*(1-PvulRecov)</f>
        <v>648.88686805806947</v>
      </c>
      <c r="H17">
        <f>P16*(1-Recov)</f>
        <v>8.4997608795080879</v>
      </c>
      <c r="I17" s="1">
        <v>0.08</v>
      </c>
      <c r="J17" s="1">
        <f t="shared" si="4"/>
        <v>10</v>
      </c>
      <c r="K17" s="2">
        <f>1/(1+EXP(-1.7*(q*F17-cpuehalf)/sdcpue))</f>
        <v>1</v>
      </c>
      <c r="L17">
        <f t="shared" si="0"/>
        <v>0</v>
      </c>
      <c r="M17">
        <f>F17*(1-EXP(-q*L17))</f>
        <v>0</v>
      </c>
      <c r="N17">
        <f>Surv*(F17-M17)</f>
        <v>324.51793140026308</v>
      </c>
      <c r="O17">
        <f>G17*Surv</f>
        <v>647.9985904856444</v>
      </c>
      <c r="P17">
        <f>(H17+M17*RelSurv)*Surv</f>
        <v>8.4881253428191759</v>
      </c>
      <c r="Q17">
        <f t="shared" si="2"/>
        <v>982.34941007138195</v>
      </c>
      <c r="R17">
        <f t="shared" si="3"/>
        <v>10</v>
      </c>
      <c r="S17">
        <f t="shared" si="1"/>
        <v>0</v>
      </c>
      <c r="T17">
        <f>L17*(S17/cpuebase)^valpower</f>
        <v>0</v>
      </c>
    </row>
    <row r="18" spans="1:20" x14ac:dyDescent="0.3">
      <c r="A18" t="s">
        <v>28</v>
      </c>
      <c r="B18">
        <v>10</v>
      </c>
      <c r="E18">
        <v>15</v>
      </c>
      <c r="F18">
        <f>N17-vtwo*N17+vone*O17+Recov*P17*PvulRecov</f>
        <v>326.25015047364229</v>
      </c>
      <c r="G18">
        <f>O17-vone*O17+vtwo*N17+P17*Recov*(1-PvulRecov)</f>
        <v>647.963996480829</v>
      </c>
      <c r="H18">
        <f>P17*(1-Recov)</f>
        <v>6.7905002742553409</v>
      </c>
      <c r="I18" s="1">
        <v>0.08</v>
      </c>
      <c r="J18" s="1">
        <f t="shared" si="4"/>
        <v>10</v>
      </c>
      <c r="K18" s="2">
        <f>1/(1+EXP(-1.7*(q*F18-cpuehalf)/sdcpue))</f>
        <v>1</v>
      </c>
      <c r="L18">
        <f t="shared" si="0"/>
        <v>0</v>
      </c>
      <c r="M18">
        <f>F18*(1-EXP(-q*L18))</f>
        <v>0</v>
      </c>
      <c r="N18">
        <f>Surv*(F18-M18)</f>
        <v>325.80353842779624</v>
      </c>
      <c r="O18">
        <f>G18*Surv</f>
        <v>647.07698225054355</v>
      </c>
      <c r="P18">
        <f>(H18+M18*RelSurv)*Surv</f>
        <v>6.7812045874475331</v>
      </c>
      <c r="Q18">
        <f t="shared" si="2"/>
        <v>981.00464722872664</v>
      </c>
      <c r="R18">
        <f t="shared" si="3"/>
        <v>10</v>
      </c>
      <c r="S18">
        <f t="shared" si="1"/>
        <v>0</v>
      </c>
      <c r="T18">
        <f>L18*(S18/cpuebase)^valpower</f>
        <v>0</v>
      </c>
    </row>
    <row r="19" spans="1:20" x14ac:dyDescent="0.3">
      <c r="A19" t="s">
        <v>29</v>
      </c>
      <c r="B19">
        <v>10</v>
      </c>
      <c r="E19">
        <v>16</v>
      </c>
      <c r="F19">
        <f>N18-vtwo*N18+vone*O18+Recov*P18*PvulRecov</f>
        <v>327.3494488843977</v>
      </c>
      <c r="G19">
        <f>O18-vone*O18+vtwo*N18+P18*Recov*(1-PvulRecov)</f>
        <v>646.8873127114316</v>
      </c>
      <c r="H19">
        <f>P18*(1-Recov)</f>
        <v>5.4249636699580268</v>
      </c>
      <c r="I19" s="1">
        <v>0.08</v>
      </c>
      <c r="J19" s="1">
        <f t="shared" si="4"/>
        <v>10</v>
      </c>
      <c r="K19" s="2">
        <f>1/(1+EXP(-1.7*(q*F19-cpuehalf)/sdcpue))</f>
        <v>1</v>
      </c>
      <c r="L19">
        <f t="shared" si="0"/>
        <v>0</v>
      </c>
      <c r="M19">
        <f>F19*(1-EXP(-q*L19))</f>
        <v>0</v>
      </c>
      <c r="N19">
        <f>Surv*(F19-M19)</f>
        <v>326.90133198127722</v>
      </c>
      <c r="O19">
        <f>G19*Surv</f>
        <v>646.00177238066863</v>
      </c>
      <c r="P19">
        <f>(H19+M19*RelSurv)*Surv</f>
        <v>5.417537300591567</v>
      </c>
      <c r="Q19">
        <f t="shared" si="2"/>
        <v>979.66172526578737</v>
      </c>
      <c r="R19">
        <f t="shared" si="3"/>
        <v>10</v>
      </c>
      <c r="S19">
        <f t="shared" si="1"/>
        <v>0</v>
      </c>
      <c r="T19">
        <f>L19*(S19/cpuebase)^valpower</f>
        <v>0</v>
      </c>
    </row>
    <row r="20" spans="1:20" x14ac:dyDescent="0.3">
      <c r="E20">
        <v>17</v>
      </c>
      <c r="F20">
        <f>N19-vtwo*N19+vone*O19+Recov*P19*PvulRecov</f>
        <v>328.29596118754876</v>
      </c>
      <c r="G20">
        <f>O19-vone*O19+vtwo*N19+P19*Recov*(1-PvulRecov)</f>
        <v>645.69065063451546</v>
      </c>
      <c r="H20">
        <f>P19*(1-Recov)</f>
        <v>4.3340298404732538</v>
      </c>
      <c r="I20" s="1">
        <v>0.11999999999999998</v>
      </c>
      <c r="J20" s="1">
        <f t="shared" si="4"/>
        <v>10</v>
      </c>
      <c r="K20" s="2">
        <f>1/(1+EXP(-1.7*(q*F20-cpuehalf)/sdcpue))</f>
        <v>1</v>
      </c>
      <c r="L20">
        <f t="shared" si="0"/>
        <v>10</v>
      </c>
      <c r="M20">
        <f>F20*(1-EXP(-q*L20))</f>
        <v>129.17439526747171</v>
      </c>
      <c r="N20">
        <f>Surv*(F20-M20)</f>
        <v>198.8489833946789</v>
      </c>
      <c r="O20">
        <f>G20*Surv</f>
        <v>644.80674844460111</v>
      </c>
      <c r="P20">
        <f>(H20+M20*RelSurv)*Surv</f>
        <v>133.32566206312006</v>
      </c>
      <c r="Q20">
        <f t="shared" si="2"/>
        <v>978.32064166253747</v>
      </c>
      <c r="R20">
        <f t="shared" si="3"/>
        <v>10</v>
      </c>
      <c r="S20">
        <f t="shared" si="1"/>
        <v>12.91743952674717</v>
      </c>
      <c r="T20">
        <f>L20*(S20/cpuebase)^valpower</f>
        <v>172.43256882780017</v>
      </c>
    </row>
    <row r="21" spans="1:20" x14ac:dyDescent="0.3">
      <c r="A21" t="s">
        <v>32</v>
      </c>
      <c r="E21">
        <v>18</v>
      </c>
      <c r="F21">
        <f>N20-vtwo*N20+vone*O20+Recov*P20*PvulRecov</f>
        <v>214.08036205771737</v>
      </c>
      <c r="G21">
        <f>O20-vone*O20+vtwo*N20+P20*Recov*(1-PvulRecov)</f>
        <v>656.24050219418666</v>
      </c>
      <c r="H21">
        <f>P20*(1-Recov)</f>
        <v>106.66052965049606</v>
      </c>
      <c r="I21" s="1">
        <v>0.08</v>
      </c>
      <c r="J21" s="1">
        <f t="shared" si="4"/>
        <v>10</v>
      </c>
      <c r="K21" s="2">
        <f>1/(1+EXP(-1.7*(q*F21-cpuehalf)/sdcpue))</f>
        <v>0.99999999999579048</v>
      </c>
      <c r="L21">
        <f t="shared" si="0"/>
        <v>0</v>
      </c>
      <c r="M21">
        <f>F21*(1-EXP(-q*L21))</f>
        <v>0</v>
      </c>
      <c r="N21">
        <f>Surv*(F21-M21)</f>
        <v>213.78730205962924</v>
      </c>
      <c r="O21">
        <f>G21*Surv</f>
        <v>655.34215804683083</v>
      </c>
      <c r="P21">
        <f>(H21+M21*RelSurv)*Surv</f>
        <v>106.51451936578333</v>
      </c>
      <c r="Q21">
        <f t="shared" si="2"/>
        <v>976.9813939024001</v>
      </c>
      <c r="R21">
        <f t="shared" si="3"/>
        <v>20</v>
      </c>
      <c r="S21">
        <f t="shared" si="1"/>
        <v>0</v>
      </c>
      <c r="T21">
        <f>L21*(S21/cpuebase)^valpower</f>
        <v>0</v>
      </c>
    </row>
    <row r="22" spans="1:20" x14ac:dyDescent="0.3">
      <c r="A22" t="s">
        <v>35</v>
      </c>
      <c r="B22">
        <f>q*F4</f>
        <v>20</v>
      </c>
      <c r="E22">
        <v>19</v>
      </c>
      <c r="F22">
        <f>N21-vtwo*N21+vone*O21+Recov*P21*PvulRecov</f>
        <v>226.27251402337134</v>
      </c>
      <c r="G22">
        <f>O21-vone*O21+vtwo*N21+P21*Recov*(1-PvulRecov)</f>
        <v>664.15984995624547</v>
      </c>
      <c r="H22">
        <f>P21*(1-Recov)</f>
        <v>85.211615492626663</v>
      </c>
      <c r="I22" s="1">
        <v>0.08</v>
      </c>
      <c r="J22" s="1">
        <f t="shared" si="4"/>
        <v>10</v>
      </c>
      <c r="K22" s="2">
        <f>1/(1+EXP(-1.7*(q*F22-cpuehalf)/sdcpue))</f>
        <v>0.9999999999994702</v>
      </c>
      <c r="L22">
        <f t="shared" si="0"/>
        <v>0</v>
      </c>
      <c r="M22">
        <f>F22*(1-EXP(-q*L22))</f>
        <v>0</v>
      </c>
      <c r="N22">
        <f>Surv*(F22-M22)</f>
        <v>225.96276388146339</v>
      </c>
      <c r="O22">
        <f>G22*Surv</f>
        <v>663.2506648143318</v>
      </c>
      <c r="P22">
        <f>(H22+M22*RelSurv)*Surv</f>
        <v>85.094967166580659</v>
      </c>
      <c r="Q22">
        <f t="shared" si="2"/>
        <v>975.64397947224347</v>
      </c>
      <c r="R22">
        <f t="shared" si="3"/>
        <v>20</v>
      </c>
      <c r="S22">
        <f t="shared" si="1"/>
        <v>0</v>
      </c>
      <c r="T22">
        <f>L22*(S22/cpuebase)^valpower</f>
        <v>0</v>
      </c>
    </row>
    <row r="23" spans="1:20" x14ac:dyDescent="0.3">
      <c r="A23" t="s">
        <v>33</v>
      </c>
      <c r="B23">
        <v>3</v>
      </c>
      <c r="E23">
        <v>20</v>
      </c>
      <c r="F23">
        <f>N22-vtwo*N22+vone*O22+Recov*P22*PvulRecov</f>
        <v>236.24928261999619</v>
      </c>
      <c r="G23">
        <f>O22-vone*O22+vtwo*N22+P22*Recov*(1-PvulRecov)</f>
        <v>669.98313950911518</v>
      </c>
      <c r="H23">
        <f>P22*(1-Recov)</f>
        <v>68.075973733264533</v>
      </c>
      <c r="I23" s="1">
        <v>0.08</v>
      </c>
      <c r="J23" s="1">
        <f t="shared" si="4"/>
        <v>10</v>
      </c>
      <c r="K23" s="2">
        <f>1/(1+EXP(-1.7*(q*F23-cpuehalf)/sdcpue))</f>
        <v>0.99999999999990274</v>
      </c>
      <c r="L23">
        <f t="shared" si="0"/>
        <v>0</v>
      </c>
      <c r="M23">
        <f>F23*(1-EXP(-q*L23))</f>
        <v>0</v>
      </c>
      <c r="N23">
        <f>Surv*(F23-M23)</f>
        <v>235.92587502834485</v>
      </c>
      <c r="O23">
        <f>G23*Surv</f>
        <v>669.06598271950418</v>
      </c>
      <c r="P23">
        <f>(H23+M23*RelSurv)*Surv</f>
        <v>67.982782818692286</v>
      </c>
      <c r="Q23">
        <f t="shared" si="2"/>
        <v>974.30839586237585</v>
      </c>
      <c r="R23">
        <f t="shared" si="3"/>
        <v>20</v>
      </c>
      <c r="S23">
        <f t="shared" si="1"/>
        <v>0</v>
      </c>
      <c r="T23">
        <f>L23*(S23/cpuebase)^valpower</f>
        <v>0</v>
      </c>
    </row>
    <row r="24" spans="1:20" x14ac:dyDescent="0.3">
      <c r="A24" t="s">
        <v>34</v>
      </c>
      <c r="B24">
        <v>0.5</v>
      </c>
      <c r="E24">
        <v>21</v>
      </c>
      <c r="F24">
        <f>N23-vtwo*N23+vone*O23+Recov*P23*PvulRecov</f>
        <v>244.45115150296468</v>
      </c>
      <c r="G24">
        <f>O23-vone*O23+vtwo*N23+P23*Recov*(1-PvulRecov)</f>
        <v>674.13726280862272</v>
      </c>
      <c r="H24">
        <f>P23*(1-Recov)</f>
        <v>54.386226254953833</v>
      </c>
      <c r="I24" s="1">
        <v>0.08</v>
      </c>
      <c r="J24" s="1">
        <f t="shared" si="4"/>
        <v>10</v>
      </c>
      <c r="K24" s="2">
        <f>1/(1+EXP(-1.7*(q*F24-cpuehalf)/sdcpue))</f>
        <v>0.9999999999999758</v>
      </c>
      <c r="L24">
        <f t="shared" si="0"/>
        <v>0</v>
      </c>
      <c r="M24">
        <f>F24*(1-EXP(-q*L24))</f>
        <v>0</v>
      </c>
      <c r="N24">
        <f>Surv*(F24-M24)</f>
        <v>244.1165161664793</v>
      </c>
      <c r="O24">
        <f>G24*Surv</f>
        <v>673.21441933502774</v>
      </c>
      <c r="P24">
        <f>(H24+M24*RelSurv)*Surv</f>
        <v>54.311775580407605</v>
      </c>
      <c r="Q24">
        <f t="shared" si="2"/>
        <v>972.97464056654121</v>
      </c>
      <c r="R24">
        <f t="shared" si="3"/>
        <v>20</v>
      </c>
      <c r="S24">
        <f t="shared" si="1"/>
        <v>0</v>
      </c>
      <c r="T24">
        <f>L24*(S24/cpuebase)^valpower</f>
        <v>0</v>
      </c>
    </row>
    <row r="25" spans="1:20" x14ac:dyDescent="0.3">
      <c r="E25">
        <v>22</v>
      </c>
      <c r="F25">
        <f>N24-vtwo*N24+vone*O24+Recov*P24*PvulRecov</f>
        <v>251.23010273868613</v>
      </c>
      <c r="G25">
        <f>O24-vone*O24+vtwo*N24+P24*Recov*(1-PvulRecov)</f>
        <v>676.96318787890243</v>
      </c>
      <c r="H25">
        <f>P24*(1-Recov)</f>
        <v>43.449420464326089</v>
      </c>
      <c r="I25" s="1">
        <v>0.08</v>
      </c>
      <c r="J25" s="1">
        <f t="shared" si="4"/>
        <v>10</v>
      </c>
      <c r="K25" s="2">
        <f>1/(1+EXP(-1.7*(q*F25-cpuehalf)/sdcpue))</f>
        <v>0.99999999999999245</v>
      </c>
      <c r="L25">
        <f t="shared" si="0"/>
        <v>0</v>
      </c>
      <c r="M25">
        <f>F25*(1-EXP(-q*L25))</f>
        <v>0</v>
      </c>
      <c r="N25">
        <f>Surv*(F25-M25)</f>
        <v>250.88618752516257</v>
      </c>
      <c r="O25">
        <f>G25*Surv</f>
        <v>676.03647592532286</v>
      </c>
      <c r="P25">
        <f>(H25+M25*RelSurv)*Surv</f>
        <v>43.389941458611531</v>
      </c>
      <c r="Q25">
        <f t="shared" si="2"/>
        <v>971.64271108191463</v>
      </c>
      <c r="R25">
        <f t="shared" si="3"/>
        <v>20</v>
      </c>
      <c r="S25">
        <f t="shared" si="1"/>
        <v>0</v>
      </c>
      <c r="T25">
        <f>L25*(S25/cpuebase)^valpower</f>
        <v>0</v>
      </c>
    </row>
    <row r="26" spans="1:20" x14ac:dyDescent="0.3">
      <c r="E26">
        <v>23</v>
      </c>
      <c r="F26">
        <f>N25-vtwo*N25+vone*O25+Recov*P25*PvulRecov</f>
        <v>256.8674128745173</v>
      </c>
      <c r="G26">
        <f>O25-vone*O25+vtwo*N25+P25*Recov*(1-PvulRecov)</f>
        <v>678.73323886769049</v>
      </c>
      <c r="H26">
        <f>P25*(1-Recov)</f>
        <v>34.711953166889224</v>
      </c>
      <c r="I26" s="1">
        <v>0.08</v>
      </c>
      <c r="J26" s="1">
        <f t="shared" si="4"/>
        <v>10</v>
      </c>
      <c r="K26" s="2">
        <f>1/(1+EXP(-1.7*(q*F26-cpuehalf)/sdcpue))</f>
        <v>0.99999999999999711</v>
      </c>
      <c r="L26">
        <f t="shared" si="0"/>
        <v>0</v>
      </c>
      <c r="M26">
        <f>F26*(1-EXP(-q*L26))</f>
        <v>0</v>
      </c>
      <c r="N26">
        <f>Surv*(F26-M26)</f>
        <v>256.51578060520336</v>
      </c>
      <c r="O26">
        <f>G26*Surv</f>
        <v>677.80410384674315</v>
      </c>
      <c r="P26">
        <f>(H26+M26*RelSurv)*Surv</f>
        <v>34.664435100164447</v>
      </c>
      <c r="Q26">
        <f t="shared" si="2"/>
        <v>970.31260490909699</v>
      </c>
      <c r="R26">
        <f t="shared" si="3"/>
        <v>20</v>
      </c>
      <c r="S26">
        <f t="shared" si="1"/>
        <v>0</v>
      </c>
      <c r="T26">
        <f>L26*(S26/cpuebase)^valpower</f>
        <v>0</v>
      </c>
    </row>
    <row r="27" spans="1:20" x14ac:dyDescent="0.3">
      <c r="E27">
        <v>24</v>
      </c>
      <c r="F27">
        <f>N26-vtwo*N26+vone*O26+Recov*P26*PvulRecov</f>
        <v>261.58787032310443</v>
      </c>
      <c r="G27">
        <f>O26-vone*O26+vtwo*N26+P26*Recov*(1-PvulRecov)</f>
        <v>679.66490114887506</v>
      </c>
      <c r="H27">
        <f>P26*(1-Recov)</f>
        <v>27.73154808013156</v>
      </c>
      <c r="I27" s="1">
        <v>0.08</v>
      </c>
      <c r="J27" s="1">
        <f t="shared" si="4"/>
        <v>10</v>
      </c>
      <c r="K27" s="2">
        <f>1/(1+EXP(-1.7*(q*F27-cpuehalf)/sdcpue))</f>
        <v>0.99999999999999867</v>
      </c>
      <c r="L27">
        <f t="shared" si="0"/>
        <v>0</v>
      </c>
      <c r="M27">
        <f>F27*(1-EXP(-q*L27))</f>
        <v>0</v>
      </c>
      <c r="N27">
        <f>Surv*(F27-M27)</f>
        <v>261.22977610072968</v>
      </c>
      <c r="O27">
        <f>G27*Surv</f>
        <v>678.73449075197209</v>
      </c>
      <c r="P27">
        <f>(H27+M27*RelSurv)*Surv</f>
        <v>27.693585665694158</v>
      </c>
      <c r="Q27">
        <f t="shared" si="2"/>
        <v>968.98431955211106</v>
      </c>
      <c r="R27">
        <f t="shared" si="3"/>
        <v>20</v>
      </c>
      <c r="S27">
        <f t="shared" si="1"/>
        <v>0</v>
      </c>
      <c r="T27">
        <f>L27*(S27/cpuebase)^valpower</f>
        <v>0</v>
      </c>
    </row>
    <row r="28" spans="1:20" x14ac:dyDescent="0.3">
      <c r="B28">
        <f>0.05*1400</f>
        <v>70</v>
      </c>
      <c r="E28">
        <v>25</v>
      </c>
      <c r="F28">
        <f>N27-vtwo*N27+vone*O27+Recov*P27*PvulRecov</f>
        <v>265.5711337171669</v>
      </c>
      <c r="G28">
        <f>O27-vone*O27+vtwo*N27+P27*Recov*(1-PvulRecov)</f>
        <v>679.93185026867366</v>
      </c>
      <c r="H28">
        <f>P27*(1-Recov)</f>
        <v>22.154868532555327</v>
      </c>
      <c r="I28" s="1">
        <v>9.9820291390558841E-2</v>
      </c>
      <c r="J28" s="1">
        <f t="shared" si="4"/>
        <v>10</v>
      </c>
      <c r="K28" s="2">
        <f>1/(1+EXP(-1.7*(q*F28-cpuehalf)/sdcpue))</f>
        <v>0.99999999999999933</v>
      </c>
      <c r="L28">
        <f t="shared" si="0"/>
        <v>0</v>
      </c>
      <c r="M28">
        <f>F28*(1-EXP(-q*L28))</f>
        <v>0</v>
      </c>
      <c r="N28">
        <f>Surv*(F28-M28)</f>
        <v>265.20758670523486</v>
      </c>
      <c r="O28">
        <f>G28*Surv</f>
        <v>679.00107443839886</v>
      </c>
      <c r="P28">
        <f>(H28+M28*RelSurv)*Surv</f>
        <v>22.124540175169408</v>
      </c>
      <c r="Q28">
        <f t="shared" si="2"/>
        <v>967.65785251839588</v>
      </c>
      <c r="R28">
        <f t="shared" si="3"/>
        <v>20</v>
      </c>
      <c r="S28">
        <f t="shared" si="1"/>
        <v>0</v>
      </c>
      <c r="T28">
        <f>L28*(S28/cpuebase)^valpower</f>
        <v>0</v>
      </c>
    </row>
    <row r="29" spans="1:20" x14ac:dyDescent="0.3">
      <c r="E29">
        <v>26</v>
      </c>
      <c r="F29">
        <f>N28-vtwo*N28+vone*O28+Recov*P28*PvulRecov</f>
        <v>268.96080617141234</v>
      </c>
      <c r="G29">
        <f>O28-vone*O28+vtwo*N28+P28*Recov*(1-PvulRecov)</f>
        <v>679.6727630072553</v>
      </c>
      <c r="H29">
        <f>P28*(1-Recov)</f>
        <v>17.699632140135527</v>
      </c>
      <c r="I29" s="1">
        <v>0.08</v>
      </c>
      <c r="J29" s="1">
        <f t="shared" si="4"/>
        <v>10</v>
      </c>
      <c r="K29" s="2">
        <f>1/(1+EXP(-1.7*(q*F29-cpuehalf)/sdcpue))</f>
        <v>0.99999999999999956</v>
      </c>
      <c r="L29">
        <f t="shared" si="0"/>
        <v>0</v>
      </c>
      <c r="M29">
        <f>F29*(1-EXP(-q*L29))</f>
        <v>0</v>
      </c>
      <c r="N29">
        <f>Surv*(F29-M29)</f>
        <v>268.59261895150695</v>
      </c>
      <c r="O29">
        <f>G29*Surv</f>
        <v>678.74234184805641</v>
      </c>
      <c r="P29">
        <f>(H29+M29*RelSurv)*Surv</f>
        <v>17.675402668028457</v>
      </c>
      <c r="Q29">
        <f t="shared" si="2"/>
        <v>966.33320131880316</v>
      </c>
      <c r="R29">
        <f t="shared" si="3"/>
        <v>20</v>
      </c>
      <c r="S29">
        <f t="shared" si="1"/>
        <v>0</v>
      </c>
      <c r="T29">
        <f>L29*(S29/cpuebase)^valpower</f>
        <v>0</v>
      </c>
    </row>
    <row r="30" spans="1:20" x14ac:dyDescent="0.3">
      <c r="E30">
        <v>27</v>
      </c>
      <c r="F30">
        <f>N29-vtwo*N29+vone*O29+Recov*P29*PvulRecov</f>
        <v>271.87168477130041</v>
      </c>
      <c r="G30">
        <f>O29-vone*O29+vtwo*N29+P29*Recov*(1-PvulRecov)</f>
        <v>678.9983565618686</v>
      </c>
      <c r="H30">
        <f>P29*(1-Recov)</f>
        <v>14.140322134422767</v>
      </c>
      <c r="I30" s="1">
        <v>0.08</v>
      </c>
      <c r="J30" s="1">
        <f t="shared" si="4"/>
        <v>10</v>
      </c>
      <c r="K30" s="2">
        <f>1/(1+EXP(-1.7*(q*F30-cpuehalf)/sdcpue))</f>
        <v>0.99999999999999978</v>
      </c>
      <c r="L30">
        <f t="shared" si="0"/>
        <v>0</v>
      </c>
      <c r="M30">
        <f>F30*(1-EXP(-q*L30))</f>
        <v>0</v>
      </c>
      <c r="N30">
        <f>Surv*(F30-M30)</f>
        <v>271.49951277638473</v>
      </c>
      <c r="O30">
        <f>G30*Surv</f>
        <v>678.06885861463411</v>
      </c>
      <c r="P30">
        <f>(H30+M30*RelSurv)*Surv</f>
        <v>14.120965091404678</v>
      </c>
      <c r="Q30">
        <f t="shared" si="2"/>
        <v>965.01036346759167</v>
      </c>
      <c r="R30">
        <f t="shared" si="3"/>
        <v>20</v>
      </c>
      <c r="S30">
        <f t="shared" si="1"/>
        <v>0</v>
      </c>
      <c r="T30">
        <f>L30*(S30/cpuebase)^valpower</f>
        <v>0</v>
      </c>
    </row>
    <row r="31" spans="1:20" x14ac:dyDescent="0.3">
      <c r="E31">
        <v>28</v>
      </c>
      <c r="F31">
        <f>N30-vtwo*N30+vone*O30+Recov*P30*PvulRecov</f>
        <v>274.39555224141588</v>
      </c>
      <c r="G31">
        <f>O30-vone*O30+vtwo*N30+P30*Recov*(1-PvulRecov)</f>
        <v>677.9970121678839</v>
      </c>
      <c r="H31">
        <f>P30*(1-Recov)</f>
        <v>11.296772073123742</v>
      </c>
      <c r="I31" s="1">
        <v>0.08</v>
      </c>
      <c r="J31" s="1">
        <f t="shared" si="4"/>
        <v>10</v>
      </c>
      <c r="K31" s="2">
        <f>1/(1+EXP(-1.7*(q*F31-cpuehalf)/sdcpue))</f>
        <v>0.99999999999999978</v>
      </c>
      <c r="L31">
        <f t="shared" si="0"/>
        <v>0</v>
      </c>
      <c r="M31">
        <f>F31*(1-EXP(-q*L31))</f>
        <v>0</v>
      </c>
      <c r="N31">
        <f>Surv*(F31-M31)</f>
        <v>274.01992526077026</v>
      </c>
      <c r="O31">
        <f>G31*Surv</f>
        <v>677.0688849862039</v>
      </c>
      <c r="P31">
        <f>(H31+M31*RelSurv)*Surv</f>
        <v>11.281307637384144</v>
      </c>
      <c r="Q31">
        <f t="shared" si="2"/>
        <v>963.68933648242353</v>
      </c>
      <c r="R31">
        <f t="shared" si="3"/>
        <v>20</v>
      </c>
      <c r="S31">
        <f t="shared" si="1"/>
        <v>0</v>
      </c>
      <c r="T31">
        <f>L31*(S31/cpuebase)^valpower</f>
        <v>0</v>
      </c>
    </row>
    <row r="32" spans="1:20" x14ac:dyDescent="0.3">
      <c r="E32">
        <v>29</v>
      </c>
      <c r="F32">
        <f>N31-vtwo*N31+vone*O31+Recov*P31*PvulRecov</f>
        <v>276.60580395379662</v>
      </c>
      <c r="G32">
        <f>O31-vone*O31+vtwo*N31+P31*Recov*(1-PvulRecov)</f>
        <v>676.73926782065439</v>
      </c>
      <c r="H32">
        <f>P31*(1-Recov)</f>
        <v>9.0250461099073149</v>
      </c>
      <c r="I32" s="1">
        <v>0.08</v>
      </c>
      <c r="J32" s="1">
        <f t="shared" si="4"/>
        <v>10</v>
      </c>
      <c r="K32" s="2">
        <f>1/(1+EXP(-1.7*(q*F32-cpuehalf)/sdcpue))</f>
        <v>1</v>
      </c>
      <c r="L32">
        <f t="shared" si="0"/>
        <v>0</v>
      </c>
      <c r="M32">
        <f>F32*(1-EXP(-q*L32))</f>
        <v>0</v>
      </c>
      <c r="N32">
        <f>Surv*(F32-M32)</f>
        <v>276.22715130392857</v>
      </c>
      <c r="O32">
        <f>G32*Surv</f>
        <v>675.81286239688086</v>
      </c>
      <c r="P32">
        <f>(H32+M32*RelSurv)*Surv</f>
        <v>9.0126914970400147</v>
      </c>
      <c r="Q32">
        <f t="shared" si="2"/>
        <v>962.37011788435836</v>
      </c>
      <c r="R32">
        <f t="shared" si="3"/>
        <v>20</v>
      </c>
      <c r="S32">
        <f t="shared" si="1"/>
        <v>0</v>
      </c>
      <c r="T32">
        <f>L32*(S32/cpuebase)^valpower</f>
        <v>0</v>
      </c>
    </row>
    <row r="33" spans="1:20" x14ac:dyDescent="0.3">
      <c r="E33">
        <v>30</v>
      </c>
      <c r="F33">
        <f>N32-vtwo*N32+vone*O32+Recov*P32*PvulRecov</f>
        <v>278.56114448344618</v>
      </c>
      <c r="G33">
        <f>O32-vone*O32+vtwo*N32+P32*Recov*(1-PvulRecov)</f>
        <v>675.28140751677131</v>
      </c>
      <c r="H33">
        <f>P32*(1-Recov)</f>
        <v>7.2101531976320121</v>
      </c>
      <c r="I33" s="1">
        <v>0.08</v>
      </c>
      <c r="J33" s="1">
        <f t="shared" si="4"/>
        <v>10</v>
      </c>
      <c r="K33" s="2">
        <f>1/(1+EXP(-1.7*(q*F33-cpuehalf)/sdcpue))</f>
        <v>1</v>
      </c>
      <c r="L33">
        <f t="shared" si="0"/>
        <v>0</v>
      </c>
      <c r="M33">
        <f>F33*(1-EXP(-q*L33))</f>
        <v>0</v>
      </c>
      <c r="N33">
        <f>Surv*(F33-M33)</f>
        <v>278.17981511869232</v>
      </c>
      <c r="O33">
        <f>G33*Surv</f>
        <v>674.35699779467609</v>
      </c>
      <c r="P33">
        <f>(H33+M33*RelSurv)*Surv</f>
        <v>7.2002830373706823</v>
      </c>
      <c r="Q33">
        <f t="shared" si="2"/>
        <v>961.05270519784949</v>
      </c>
      <c r="R33">
        <f t="shared" si="3"/>
        <v>20</v>
      </c>
      <c r="S33">
        <f t="shared" si="1"/>
        <v>0</v>
      </c>
      <c r="T33">
        <f>L33*(S33/cpuebase)^valpower</f>
        <v>0</v>
      </c>
    </row>
    <row r="34" spans="1:20" x14ac:dyDescent="0.3">
      <c r="E34">
        <v>31</v>
      </c>
      <c r="F34">
        <f>N33-vtwo*N33+vone*O33+Recov*P33*PvulRecov</f>
        <v>280.3085408203288</v>
      </c>
      <c r="G34">
        <f>O33-vone*O33+vtwo*N33+P33*Recov*(1-PvulRecov)</f>
        <v>673.66832870051371</v>
      </c>
      <c r="H34">
        <f>P33*(1-Recov)</f>
        <v>5.7602264298965462</v>
      </c>
      <c r="I34">
        <f>I4</f>
        <v>0.11</v>
      </c>
      <c r="J34" s="1">
        <f t="shared" si="4"/>
        <v>10</v>
      </c>
      <c r="K34" s="2">
        <f>1/(1+EXP(-1.7*(q*F34-cpuehalf)/sdcpue))</f>
        <v>1</v>
      </c>
      <c r="L34">
        <f t="shared" si="0"/>
        <v>10</v>
      </c>
      <c r="M34">
        <f>F34*(1-EXP(-q*L34))</f>
        <v>110.29281663348914</v>
      </c>
      <c r="N34">
        <f>Surv*(F34-M34)</f>
        <v>169.78298538106489</v>
      </c>
      <c r="O34">
        <f>G34*Surv</f>
        <v>672.74612716262686</v>
      </c>
      <c r="P34">
        <f>(H34+M34*RelSurv)*Surv</f>
        <v>115.89417513056191</v>
      </c>
      <c r="Q34">
        <f t="shared" si="2"/>
        <v>959.73709595073899</v>
      </c>
      <c r="R34">
        <f t="shared" si="3"/>
        <v>20</v>
      </c>
      <c r="S34">
        <f t="shared" si="1"/>
        <v>11.029281663348915</v>
      </c>
      <c r="T34">
        <f>L34*(S34/cpuebase)^valpower</f>
        <v>107.33260508991178</v>
      </c>
    </row>
    <row r="35" spans="1:20" x14ac:dyDescent="0.3">
      <c r="E35">
        <v>32</v>
      </c>
      <c r="F35">
        <f>N34-vtwo*N34+vone*O34+Recov*P34*PvulRecov</f>
        <v>183.66320645078426</v>
      </c>
      <c r="G35">
        <f>O34-vone*O34+vtwo*N34+P34*Recov*(1-PvulRecov)</f>
        <v>682.04474111901993</v>
      </c>
      <c r="H35">
        <f>P34*(1-Recov)</f>
        <v>92.715340104449524</v>
      </c>
      <c r="I35">
        <f t="shared" ref="I35:I98" si="5">I5</f>
        <v>0.08</v>
      </c>
      <c r="J35" s="1">
        <f t="shared" si="4"/>
        <v>10</v>
      </c>
      <c r="K35" s="2">
        <f>1/(1+EXP(-1.7*(q*F35-cpuehalf)/sdcpue))</f>
        <v>0.99999999925879601</v>
      </c>
      <c r="L35">
        <f t="shared" si="0"/>
        <v>0</v>
      </c>
      <c r="M35">
        <f>F35*(1-EXP(-q*L35))</f>
        <v>0</v>
      </c>
      <c r="N35">
        <f>Surv*(F35-M35)</f>
        <v>183.41178526289963</v>
      </c>
      <c r="O35">
        <f>G35*Surv</f>
        <v>681.11107289925826</v>
      </c>
      <c r="P35">
        <f>(H35+M35*RelSurv)*Surv</f>
        <v>92.588419740841289</v>
      </c>
      <c r="Q35">
        <f t="shared" si="2"/>
        <v>958.42328767425374</v>
      </c>
      <c r="R35">
        <f t="shared" si="3"/>
        <v>30</v>
      </c>
      <c r="S35">
        <f t="shared" si="1"/>
        <v>0</v>
      </c>
      <c r="T35">
        <f>L35*(S35/cpuebase)^valpower</f>
        <v>0</v>
      </c>
    </row>
    <row r="36" spans="1:20" x14ac:dyDescent="0.3">
      <c r="E36">
        <v>33</v>
      </c>
      <c r="F36">
        <f>N35-vtwo*N35+vone*O35+Recov*P35*PvulRecov</f>
        <v>194.8952485794764</v>
      </c>
      <c r="G36">
        <f>O35-vone*O35+vtwo*N35+P35*Recov*(1-PvulRecov)</f>
        <v>688.1452935308497</v>
      </c>
      <c r="H36">
        <f>P35*(1-Recov)</f>
        <v>74.070735792673034</v>
      </c>
      <c r="I36">
        <f t="shared" si="5"/>
        <v>0.08</v>
      </c>
      <c r="J36" s="1">
        <f t="shared" si="4"/>
        <v>10</v>
      </c>
      <c r="K36" s="2">
        <f>1/(1+EXP(-1.7*(q*F36-cpuehalf)/sdcpue))</f>
        <v>0.99999999989018162</v>
      </c>
      <c r="L36">
        <f t="shared" si="0"/>
        <v>0</v>
      </c>
      <c r="M36">
        <f>F36*(1-EXP(-q*L36))</f>
        <v>0</v>
      </c>
      <c r="N36">
        <f>Surv*(F36-M36)</f>
        <v>194.62845156630297</v>
      </c>
      <c r="O36">
        <f>G36*Surv</f>
        <v>687.20327411128176</v>
      </c>
      <c r="P36">
        <f>(H36+M36*RelSurv)*Surv</f>
        <v>73.96933849737168</v>
      </c>
      <c r="Q36">
        <f t="shared" si="2"/>
        <v>957.11127790299918</v>
      </c>
      <c r="R36">
        <f t="shared" si="3"/>
        <v>30</v>
      </c>
      <c r="S36">
        <f t="shared" si="1"/>
        <v>0</v>
      </c>
      <c r="T36">
        <f>L36*(S36/cpuebase)^valpower</f>
        <v>0</v>
      </c>
    </row>
    <row r="37" spans="1:20" x14ac:dyDescent="0.3">
      <c r="E37">
        <v>34</v>
      </c>
      <c r="F37">
        <f>N36-vtwo*N36+vone*O36+Recov*P36*PvulRecov</f>
        <v>204.19119690514603</v>
      </c>
      <c r="G37">
        <f>O36-vone*O36+vtwo*N36+P36*Recov*(1-PvulRecov)</f>
        <v>692.43439647191303</v>
      </c>
      <c r="H37">
        <f>P36*(1-Recov)</f>
        <v>59.175470797897347</v>
      </c>
      <c r="I37">
        <f t="shared" si="5"/>
        <v>0.08</v>
      </c>
      <c r="J37" s="1">
        <f t="shared" si="4"/>
        <v>10</v>
      </c>
      <c r="K37" s="2">
        <f>1/(1+EXP(-1.7*(q*F37-cpuehalf)/sdcpue))</f>
        <v>0.9999999999773872</v>
      </c>
      <c r="L37">
        <f t="shared" si="0"/>
        <v>0</v>
      </c>
      <c r="M37">
        <f>F37*(1-EXP(-q*L37))</f>
        <v>0</v>
      </c>
      <c r="N37">
        <f>Surv*(F37-M37)</f>
        <v>203.91167443424092</v>
      </c>
      <c r="O37">
        <f>G37*Surv</f>
        <v>691.48650559133102</v>
      </c>
      <c r="P37">
        <f>(H37+M37*RelSurv)*Surv</f>
        <v>59.094464005904811</v>
      </c>
      <c r="Q37">
        <f t="shared" si="2"/>
        <v>955.80106417495642</v>
      </c>
      <c r="R37">
        <f t="shared" si="3"/>
        <v>30</v>
      </c>
      <c r="S37">
        <f t="shared" si="1"/>
        <v>0</v>
      </c>
      <c r="T37">
        <f>L37*(S37/cpuebase)^valpower</f>
        <v>0</v>
      </c>
    </row>
    <row r="38" spans="1:20" x14ac:dyDescent="0.3">
      <c r="E38">
        <v>35</v>
      </c>
      <c r="F38">
        <f>N37-vtwo*N37+vone*O37+Recov*P37*PvulRecov</f>
        <v>211.93410162354357</v>
      </c>
      <c r="G38">
        <f>O37-vone*O37+vtwo*N37+P37*Recov*(1-PvulRecov)</f>
        <v>695.28297120320929</v>
      </c>
      <c r="H38">
        <f>P37*(1-Recov)</f>
        <v>47.275571204723853</v>
      </c>
      <c r="I38">
        <f t="shared" si="5"/>
        <v>0.08</v>
      </c>
      <c r="J38" s="1">
        <f t="shared" si="4"/>
        <v>10</v>
      </c>
      <c r="K38" s="2">
        <f>1/(1+EXP(-1.7*(q*F38-cpuehalf)/sdcpue))</f>
        <v>0.99999999999393685</v>
      </c>
      <c r="L38">
        <f t="shared" si="0"/>
        <v>0</v>
      </c>
      <c r="M38">
        <f>F38*(1-EXP(-q*L38))</f>
        <v>0</v>
      </c>
      <c r="N38">
        <f>Surv*(F38-M38)</f>
        <v>211.64397969540585</v>
      </c>
      <c r="O38">
        <f>G38*Surv</f>
        <v>694.33118083695149</v>
      </c>
      <c r="P38">
        <f>(H38+M38*RelSurv)*Surv</f>
        <v>47.210854484919651</v>
      </c>
      <c r="Q38">
        <f t="shared" si="2"/>
        <v>954.49264403147674</v>
      </c>
      <c r="R38">
        <f t="shared" si="3"/>
        <v>30</v>
      </c>
      <c r="S38">
        <f t="shared" si="1"/>
        <v>0</v>
      </c>
      <c r="T38">
        <f>L38*(S38/cpuebase)^valpower</f>
        <v>0</v>
      </c>
    </row>
    <row r="39" spans="1:20" x14ac:dyDescent="0.3">
      <c r="E39">
        <v>36</v>
      </c>
      <c r="F39">
        <f>N38-vtwo*N38+vone*O38+Recov*P38*PvulRecov</f>
        <v>218.43008000030244</v>
      </c>
      <c r="G39">
        <f>O38-vone*O38+vtwo*N38+P38*Recov*(1-PvulRecov)</f>
        <v>696.98725142903891</v>
      </c>
      <c r="H39">
        <f>P38*(1-Recov)</f>
        <v>37.768683587935719</v>
      </c>
      <c r="I39">
        <f t="shared" si="5"/>
        <v>0.08</v>
      </c>
      <c r="J39" s="1">
        <f t="shared" si="4"/>
        <v>10</v>
      </c>
      <c r="K39" s="2">
        <f>1/(1+EXP(-1.7*(q*F39-cpuehalf)/sdcpue))</f>
        <v>0.9999999999979905</v>
      </c>
      <c r="L39">
        <f t="shared" si="0"/>
        <v>0</v>
      </c>
      <c r="M39">
        <f>F39*(1-EXP(-q*L39))</f>
        <v>0</v>
      </c>
      <c r="N39">
        <f>Surv*(F39-M39)</f>
        <v>218.13106556379836</v>
      </c>
      <c r="O39">
        <f>G39*Surv</f>
        <v>696.03312803066683</v>
      </c>
      <c r="P39">
        <f>(H39+M39*RelSurv)*Surv</f>
        <v>37.716981085970183</v>
      </c>
      <c r="Q39">
        <f t="shared" si="2"/>
        <v>953.1860150172771</v>
      </c>
      <c r="R39">
        <f t="shared" si="3"/>
        <v>30</v>
      </c>
      <c r="S39">
        <f t="shared" si="1"/>
        <v>0</v>
      </c>
      <c r="T39">
        <f>L39*(S39/cpuebase)^valpower</f>
        <v>0</v>
      </c>
    </row>
    <row r="40" spans="1:20" x14ac:dyDescent="0.3">
      <c r="E40">
        <v>37</v>
      </c>
      <c r="F40">
        <f>N39-vtwo*N39+vone*O39+Recov*P39*PvulRecov</f>
        <v>223.92378575286094</v>
      </c>
      <c r="G40">
        <f>O39-vone*O39+vtwo*N39+P39*Recov*(1-PvulRecov)</f>
        <v>697.7838040587983</v>
      </c>
      <c r="H40">
        <f>P39*(1-Recov)</f>
        <v>30.173584868776146</v>
      </c>
      <c r="I40">
        <f t="shared" si="5"/>
        <v>0.08</v>
      </c>
      <c r="J40" s="1">
        <f t="shared" si="4"/>
        <v>10</v>
      </c>
      <c r="K40" s="2">
        <f>1/(1+EXP(-1.7*(q*F40-cpuehalf)/sdcpue))</f>
        <v>0.99999999999921019</v>
      </c>
      <c r="L40">
        <f t="shared" si="0"/>
        <v>0</v>
      </c>
      <c r="M40">
        <f>F40*(1-EXP(-q*L40))</f>
        <v>0</v>
      </c>
      <c r="N40">
        <f>Surv*(F40-M40)</f>
        <v>223.61725084422264</v>
      </c>
      <c r="O40">
        <f>G40*Surv</f>
        <v>696.82859023947435</v>
      </c>
      <c r="P40">
        <f>(H40+M40*RelSurv)*Surv</f>
        <v>30.132279488689154</v>
      </c>
      <c r="Q40">
        <f t="shared" si="2"/>
        <v>951.88117468043538</v>
      </c>
      <c r="R40">
        <f t="shared" si="3"/>
        <v>30</v>
      </c>
      <c r="S40">
        <f t="shared" si="1"/>
        <v>0</v>
      </c>
      <c r="T40">
        <f>L40*(S40/cpuebase)^valpower</f>
        <v>0</v>
      </c>
    </row>
    <row r="41" spans="1:20" x14ac:dyDescent="0.3">
      <c r="E41">
        <v>38</v>
      </c>
      <c r="F41">
        <f>N40-vtwo*N40+vone*O40+Recov*P40*PvulRecov</f>
        <v>228.61076763678</v>
      </c>
      <c r="G41">
        <f>O40-vone*O40+vtwo*N40+P40*Recov*(1-PvulRecov)</f>
        <v>697.86152934465485</v>
      </c>
      <c r="H41">
        <f>P40*(1-Recov)</f>
        <v>24.105823590951324</v>
      </c>
      <c r="I41">
        <f t="shared" si="5"/>
        <v>0.08</v>
      </c>
      <c r="J41" s="1">
        <f t="shared" si="4"/>
        <v>10</v>
      </c>
      <c r="K41" s="2">
        <f>1/(1+EXP(-1.7*(q*F41-cpuehalf)/sdcpue))</f>
        <v>0.99999999999964406</v>
      </c>
      <c r="L41">
        <f t="shared" si="0"/>
        <v>0</v>
      </c>
      <c r="M41">
        <f>F41*(1-EXP(-q*L41))</f>
        <v>0</v>
      </c>
      <c r="N41">
        <f>Surv*(F41-M41)</f>
        <v>228.29781660062426</v>
      </c>
      <c r="O41">
        <f>G41*Surv</f>
        <v>696.90620912523002</v>
      </c>
      <c r="P41">
        <f>(H41+M41*RelSurv)*Surv</f>
        <v>24.072824522061612</v>
      </c>
      <c r="Q41">
        <f t="shared" si="2"/>
        <v>950.57812057238618</v>
      </c>
      <c r="R41">
        <f t="shared" si="3"/>
        <v>30</v>
      </c>
      <c r="S41">
        <f t="shared" si="1"/>
        <v>0</v>
      </c>
      <c r="T41">
        <f>L41*(S41/cpuebase)^valpower</f>
        <v>0</v>
      </c>
    </row>
    <row r="42" spans="1:20" x14ac:dyDescent="0.3">
      <c r="E42">
        <v>39</v>
      </c>
      <c r="F42">
        <f>N41-vtwo*N41+vone*O41+Recov*P41*PvulRecov</f>
        <v>232.64734280200463</v>
      </c>
      <c r="G42">
        <f>O41-vone*O41+vtwo*N41+P41*Recov*(1-PvulRecov)</f>
        <v>697.37124782826197</v>
      </c>
      <c r="H42">
        <f>P41*(1-Recov)</f>
        <v>19.258259617649291</v>
      </c>
      <c r="I42">
        <f t="shared" si="5"/>
        <v>0.08</v>
      </c>
      <c r="J42" s="1">
        <f t="shared" si="4"/>
        <v>10</v>
      </c>
      <c r="K42" s="2">
        <f>1/(1+EXP(-1.7*(q*F42-cpuehalf)/sdcpue))</f>
        <v>0.99999999999982081</v>
      </c>
      <c r="L42">
        <f t="shared" si="0"/>
        <v>0</v>
      </c>
      <c r="M42">
        <f>F42*(1-EXP(-q*L42))</f>
        <v>0</v>
      </c>
      <c r="N42">
        <f>Surv*(F42-M42)</f>
        <v>232.32886599646568</v>
      </c>
      <c r="O42">
        <f>G42*Surv</f>
        <v>696.41659876755011</v>
      </c>
      <c r="P42">
        <f>(H42+M42*RelSurv)*Surv</f>
        <v>19.231896501142568</v>
      </c>
      <c r="Q42">
        <f t="shared" si="2"/>
        <v>949.27685024791583</v>
      </c>
      <c r="R42">
        <f t="shared" si="3"/>
        <v>30</v>
      </c>
      <c r="S42">
        <f t="shared" si="1"/>
        <v>0</v>
      </c>
      <c r="T42">
        <f>L42*(S42/cpuebase)^valpower</f>
        <v>0</v>
      </c>
    </row>
    <row r="43" spans="1:20" x14ac:dyDescent="0.3">
      <c r="A43" s="3">
        <f>2^30</f>
        <v>1073741824</v>
      </c>
      <c r="B43" t="s">
        <v>36</v>
      </c>
      <c r="E43">
        <v>40</v>
      </c>
      <c r="F43">
        <f>N42-vtwo*N42+vone*O42+Recov*P42*PvulRecov</f>
        <v>236.15848468643119</v>
      </c>
      <c r="G43">
        <f>O42-vone*O42+vtwo*N42+P42*Recov*(1-PvulRecov)</f>
        <v>696.43335937781319</v>
      </c>
      <c r="H43">
        <f>P42*(1-Recov)</f>
        <v>15.385517200914055</v>
      </c>
      <c r="I43">
        <f t="shared" si="5"/>
        <v>0.08</v>
      </c>
      <c r="J43" s="1">
        <f t="shared" si="4"/>
        <v>10</v>
      </c>
      <c r="K43" s="2">
        <f>1/(1+EXP(-1.7*(q*F43-cpuehalf)/sdcpue))</f>
        <v>0.99999999999990141</v>
      </c>
      <c r="L43">
        <f t="shared" si="0"/>
        <v>0</v>
      </c>
      <c r="M43">
        <f>F43*(1-EXP(-q*L43))</f>
        <v>0</v>
      </c>
      <c r="N43">
        <f>Surv*(F43-M43)</f>
        <v>235.83520139035735</v>
      </c>
      <c r="O43">
        <f>G43*Surv</f>
        <v>695.47999421621682</v>
      </c>
      <c r="P43">
        <f>(H43+M43*RelSurv)*Surv</f>
        <v>15.364455579015878</v>
      </c>
      <c r="Q43">
        <f t="shared" si="2"/>
        <v>947.97736126515838</v>
      </c>
      <c r="R43">
        <f t="shared" si="3"/>
        <v>30</v>
      </c>
      <c r="S43">
        <f t="shared" si="1"/>
        <v>0</v>
      </c>
      <c r="T43">
        <f>L43*(S43/cpuebase)^valpower</f>
        <v>0</v>
      </c>
    </row>
    <row r="44" spans="1:20" x14ac:dyDescent="0.3">
      <c r="B44" t="s">
        <v>37</v>
      </c>
      <c r="E44">
        <v>41</v>
      </c>
      <c r="F44">
        <f>N43-vtwo*N43+vone*O43+Recov*P43*PvulRecov</f>
        <v>239.24412471335859</v>
      </c>
      <c r="G44">
        <f>O43-vone*O43+vtwo*N43+P43*Recov*(1-PvulRecov)</f>
        <v>695.14396200901876</v>
      </c>
      <c r="H44">
        <f>P43*(1-Recov)</f>
        <v>12.291564463212703</v>
      </c>
      <c r="I44">
        <f t="shared" si="5"/>
        <v>0.08</v>
      </c>
      <c r="J44" s="1">
        <f t="shared" si="4"/>
        <v>10</v>
      </c>
      <c r="K44" s="2">
        <f>1/(1+EXP(-1.7*(q*F44-cpuehalf)/sdcpue))</f>
        <v>0.9999999999999416</v>
      </c>
      <c r="L44">
        <f t="shared" si="0"/>
        <v>0</v>
      </c>
      <c r="M44">
        <f>F44*(1-EXP(-q*L44))</f>
        <v>0</v>
      </c>
      <c r="N44">
        <f>Surv*(F44-M44)</f>
        <v>238.91661740695656</v>
      </c>
      <c r="O44">
        <f>G44*Surv</f>
        <v>694.19236193594713</v>
      </c>
      <c r="P44">
        <f>(H44+M44*RelSurv)*Surv</f>
        <v>12.274738231121793</v>
      </c>
      <c r="Q44">
        <f t="shared" si="2"/>
        <v>946.67965118559005</v>
      </c>
      <c r="R44">
        <f t="shared" si="3"/>
        <v>30</v>
      </c>
      <c r="S44">
        <f t="shared" si="1"/>
        <v>0</v>
      </c>
      <c r="T44">
        <f>L44*(S44/cpuebase)^valpower</f>
        <v>0</v>
      </c>
    </row>
    <row r="45" spans="1:20" x14ac:dyDescent="0.3">
      <c r="E45">
        <v>42</v>
      </c>
      <c r="F45">
        <f>N44-vtwo*N44+vone*O44+Recov*P44*PvulRecov</f>
        <v>241.98418676883867</v>
      </c>
      <c r="G45">
        <f>O44-vone*O44+vtwo*N44+P44*Recov*(1-PvulRecov)</f>
        <v>693.57974022028941</v>
      </c>
      <c r="H45">
        <f>P44*(1-Recov)</f>
        <v>9.8197905848974347</v>
      </c>
      <c r="I45">
        <f t="shared" si="5"/>
        <v>0.08</v>
      </c>
      <c r="J45" s="1">
        <f t="shared" si="4"/>
        <v>10</v>
      </c>
      <c r="K45" s="2">
        <f>1/(1+EXP(-1.7*(q*F45-cpuehalf)/sdcpue))</f>
        <v>0.99999999999996336</v>
      </c>
      <c r="L45">
        <f t="shared" si="0"/>
        <v>0</v>
      </c>
      <c r="M45">
        <f>F45*(1-EXP(-q*L45))</f>
        <v>0</v>
      </c>
      <c r="N45">
        <f>Surv*(F45-M45)</f>
        <v>241.65292852249513</v>
      </c>
      <c r="O45">
        <f>G45*Surv</f>
        <v>692.63028144981092</v>
      </c>
      <c r="P45">
        <f>(H45+M45*RelSurv)*Surv</f>
        <v>9.8063480263069369</v>
      </c>
      <c r="Q45">
        <f t="shared" si="2"/>
        <v>945.38371757402547</v>
      </c>
      <c r="R45">
        <f t="shared" si="3"/>
        <v>30</v>
      </c>
      <c r="S45">
        <f t="shared" si="1"/>
        <v>0</v>
      </c>
      <c r="T45">
        <f>L45*(S45/cpuebase)^valpower</f>
        <v>0</v>
      </c>
    </row>
    <row r="46" spans="1:20" x14ac:dyDescent="0.3">
      <c r="E46">
        <v>43</v>
      </c>
      <c r="F46">
        <f>N45-vtwo*N45+vone*O45+Recov*P45*PvulRecov</f>
        <v>244.44260929041937</v>
      </c>
      <c r="G46">
        <f>O45-vone*O45+vtwo*N45+P45*Recov*(1-PvulRecov)</f>
        <v>691.80187028714806</v>
      </c>
      <c r="H46">
        <f>P45*(1-Recov)</f>
        <v>7.8450784210455495</v>
      </c>
      <c r="I46">
        <f t="shared" si="5"/>
        <v>0.08</v>
      </c>
      <c r="J46" s="1">
        <f t="shared" si="4"/>
        <v>10</v>
      </c>
      <c r="K46" s="2">
        <f>1/(1+EXP(-1.7*(q*F46-cpuehalf)/sdcpue))</f>
        <v>0.9999999999999758</v>
      </c>
      <c r="L46">
        <f t="shared" si="0"/>
        <v>0</v>
      </c>
      <c r="M46">
        <f>F46*(1-EXP(-q*L46))</f>
        <v>0</v>
      </c>
      <c r="N46">
        <f>Surv*(F46-M46)</f>
        <v>244.10798564758383</v>
      </c>
      <c r="O46">
        <f>G46*Surv</f>
        <v>690.85484528758718</v>
      </c>
      <c r="P46">
        <f>(H46+M46*RelSurv)*Surv</f>
        <v>7.8343390956586978</v>
      </c>
      <c r="Q46">
        <f t="shared" si="2"/>
        <v>944.08955799861292</v>
      </c>
      <c r="R46">
        <f t="shared" si="3"/>
        <v>30</v>
      </c>
      <c r="S46">
        <f t="shared" si="1"/>
        <v>0</v>
      </c>
      <c r="T46">
        <f>L46*(S46/cpuebase)^valpower</f>
        <v>0</v>
      </c>
    </row>
    <row r="47" spans="1:20" x14ac:dyDescent="0.3">
      <c r="E47">
        <v>44</v>
      </c>
      <c r="F47">
        <f>N46-vtwo*N46+vone*O46+Recov*P46*PvulRecov</f>
        <v>246.67055855340291</v>
      </c>
      <c r="G47">
        <f>O46-vone*O46+vtwo*N46+P46*Recov*(1-PvulRecov)</f>
        <v>689.85914020089979</v>
      </c>
      <c r="H47">
        <f>P46*(1-Recov)</f>
        <v>6.2674712765269582</v>
      </c>
      <c r="I47">
        <f t="shared" si="5"/>
        <v>0.08</v>
      </c>
      <c r="J47" s="1">
        <f t="shared" si="4"/>
        <v>10</v>
      </c>
      <c r="K47" s="2">
        <f>1/(1+EXP(-1.7*(q*F47-cpuehalf)/sdcpue))</f>
        <v>0.99999999999998357</v>
      </c>
      <c r="L47">
        <f t="shared" si="0"/>
        <v>0</v>
      </c>
      <c r="M47">
        <f>F47*(1-EXP(-q*L47))</f>
        <v>0</v>
      </c>
      <c r="N47">
        <f>Surv*(F47-M47)</f>
        <v>246.33288501472231</v>
      </c>
      <c r="O47">
        <f>G47*Surv</f>
        <v>688.91477465347123</v>
      </c>
      <c r="P47">
        <f>(H47+M47*RelSurv)*Surv</f>
        <v>6.2588915772838245</v>
      </c>
      <c r="Q47">
        <f t="shared" si="2"/>
        <v>942.79717003082965</v>
      </c>
      <c r="R47">
        <f t="shared" si="3"/>
        <v>30</v>
      </c>
      <c r="S47">
        <f t="shared" si="1"/>
        <v>0</v>
      </c>
      <c r="T47">
        <f>L47*(S47/cpuebase)^valpower</f>
        <v>0</v>
      </c>
    </row>
    <row r="48" spans="1:20" x14ac:dyDescent="0.3">
      <c r="E48">
        <v>45</v>
      </c>
      <c r="F48">
        <f>N47-vtwo*N47+vone*O47+Recov*P47*PvulRecov</f>
        <v>248.70899580056789</v>
      </c>
      <c r="G48">
        <f>O47-vone*O47+vtwo*N47+P47*Recov*(1-PvulRecov)</f>
        <v>687.7904421830824</v>
      </c>
      <c r="H48">
        <f>P47*(1-Recov)</f>
        <v>5.00711326182706</v>
      </c>
      <c r="I48">
        <f t="shared" si="5"/>
        <v>0.08</v>
      </c>
      <c r="J48" s="1">
        <f t="shared" si="4"/>
        <v>10</v>
      </c>
      <c r="K48" s="2">
        <f>1/(1+EXP(-1.7*(q*F48-cpuehalf)/sdcpue))</f>
        <v>0.99999999999998823</v>
      </c>
      <c r="L48">
        <f t="shared" si="0"/>
        <v>0</v>
      </c>
      <c r="M48">
        <f>F48*(1-EXP(-q*L48))</f>
        <v>0</v>
      </c>
      <c r="N48">
        <f>Surv*(F48-M48)</f>
        <v>248.36853179381251</v>
      </c>
      <c r="O48">
        <f>G48*Surv</f>
        <v>686.84890852845945</v>
      </c>
      <c r="P48">
        <f>(H48+M48*RelSurv)*Surv</f>
        <v>5.0002588984056153</v>
      </c>
      <c r="Q48">
        <f t="shared" si="2"/>
        <v>941.50655124547734</v>
      </c>
      <c r="R48">
        <f t="shared" si="3"/>
        <v>30</v>
      </c>
      <c r="S48">
        <f t="shared" si="1"/>
        <v>0</v>
      </c>
      <c r="T48">
        <f>L48*(S48/cpuebase)^valpower</f>
        <v>0</v>
      </c>
    </row>
    <row r="49" spans="5:20" x14ac:dyDescent="0.3">
      <c r="E49">
        <v>46</v>
      </c>
      <c r="F49">
        <f>N48-vtwo*N48+vone*O48+Recov*P48*PvulRecov</f>
        <v>250.59072815399688</v>
      </c>
      <c r="G49">
        <f>O48-vone*O48+vtwo*N48+P48*Recov*(1-PvulRecov)</f>
        <v>685.62676394795619</v>
      </c>
      <c r="H49">
        <f>P48*(1-Recov)</f>
        <v>4.0002071187244921</v>
      </c>
      <c r="I49">
        <f t="shared" si="5"/>
        <v>0.08</v>
      </c>
      <c r="J49" s="1">
        <f t="shared" si="4"/>
        <v>10</v>
      </c>
      <c r="K49" s="2">
        <f>1/(1+EXP(-1.7*(q*F49-cpuehalf)/sdcpue))</f>
        <v>0.99999999999999156</v>
      </c>
      <c r="L49">
        <f t="shared" si="0"/>
        <v>0</v>
      </c>
      <c r="M49">
        <f>F49*(1-EXP(-q*L49))</f>
        <v>0</v>
      </c>
      <c r="N49">
        <f>Surv*(F49-M49)</f>
        <v>250.24768819644154</v>
      </c>
      <c r="O49">
        <f>G49*Surv</f>
        <v>684.68819220695002</v>
      </c>
      <c r="P49">
        <f>(H49+M49*RelSurv)*Surv</f>
        <v>3.9947311344758787</v>
      </c>
      <c r="Q49">
        <f t="shared" si="2"/>
        <v>940.21769922067756</v>
      </c>
      <c r="R49">
        <f t="shared" si="3"/>
        <v>30</v>
      </c>
      <c r="S49">
        <f t="shared" si="1"/>
        <v>0</v>
      </c>
      <c r="T49">
        <f>L49*(S49/cpuebase)^valpower</f>
        <v>0</v>
      </c>
    </row>
    <row r="50" spans="5:20" x14ac:dyDescent="0.3">
      <c r="E50">
        <v>47</v>
      </c>
      <c r="F50">
        <f>N49-vtwo*N49+vone*O49+Recov*P49*PvulRecov</f>
        <v>252.34204711762769</v>
      </c>
      <c r="G50">
        <f>O49-vone*O49+vtwo*N49+P49*Recov*(1-PvulRecov)</f>
        <v>683.39277951265899</v>
      </c>
      <c r="H50">
        <f>P49*(1-Recov)</f>
        <v>3.1957849075807032</v>
      </c>
      <c r="I50">
        <f t="shared" si="5"/>
        <v>0.11999999999999998</v>
      </c>
      <c r="J50" s="1">
        <f t="shared" si="4"/>
        <v>10</v>
      </c>
      <c r="K50" s="2">
        <f>1/(1+EXP(-1.7*(q*F50-cpuehalf)/sdcpue))</f>
        <v>0.99999999999999378</v>
      </c>
      <c r="L50">
        <f t="shared" si="0"/>
        <v>9.9999999999999378</v>
      </c>
      <c r="M50">
        <f>F50*(1-EXP(-q*L50))</f>
        <v>99.288858806136062</v>
      </c>
      <c r="N50">
        <f>Surv*(F50-M50)</f>
        <v>152.84366994818723</v>
      </c>
      <c r="O50">
        <f>G50*Surv</f>
        <v>682.45726592919721</v>
      </c>
      <c r="P50">
        <f>(H50+M50*RelSurv)*Surv</f>
        <v>102.34434990441021</v>
      </c>
      <c r="Q50">
        <f t="shared" si="2"/>
        <v>938.93061153786732</v>
      </c>
      <c r="R50">
        <f t="shared" si="3"/>
        <v>30</v>
      </c>
      <c r="S50">
        <f t="shared" si="1"/>
        <v>9.9288858806136684</v>
      </c>
      <c r="T50">
        <f>L50*(S50/cpuebase)^valpower</f>
        <v>78.305369686701937</v>
      </c>
    </row>
    <row r="51" spans="5:20" x14ac:dyDescent="0.3">
      <c r="E51">
        <v>48</v>
      </c>
      <c r="F51">
        <f>N50-vtwo*N50+vone*O50+Recov*P50*PvulRecov</f>
        <v>165.56134746469354</v>
      </c>
      <c r="G51">
        <f>O50-vone*O50+vtwo*N50+P50*Recov*(1-PvulRecov)</f>
        <v>690.20845839357298</v>
      </c>
      <c r="H51">
        <f>P50*(1-Recov)</f>
        <v>81.875479923528175</v>
      </c>
      <c r="I51">
        <f t="shared" si="5"/>
        <v>0.08</v>
      </c>
      <c r="J51" s="1">
        <f t="shared" si="4"/>
        <v>10</v>
      </c>
      <c r="K51" s="2">
        <f>1/(1+EXP(-1.7*(q*F51-cpuehalf)/sdcpue))</f>
        <v>0.99999998391581069</v>
      </c>
      <c r="L51">
        <f t="shared" si="0"/>
        <v>0</v>
      </c>
      <c r="M51">
        <f>F51*(1-EXP(-q*L51))</f>
        <v>0</v>
      </c>
      <c r="N51">
        <f>Surv*(F51-M51)</f>
        <v>165.33470636737331</v>
      </c>
      <c r="O51">
        <f>G51*Surv</f>
        <v>689.2636146556747</v>
      </c>
      <c r="P51">
        <f>(H51+M51*RelSurv)*Surv</f>
        <v>81.763398517465419</v>
      </c>
      <c r="Q51">
        <f t="shared" si="2"/>
        <v>937.64528578179466</v>
      </c>
      <c r="R51">
        <f t="shared" si="3"/>
        <v>39.999999999999936</v>
      </c>
      <c r="S51">
        <f t="shared" si="1"/>
        <v>0</v>
      </c>
      <c r="T51">
        <f>L51*(S51/cpuebase)^valpower</f>
        <v>0</v>
      </c>
    </row>
    <row r="52" spans="5:20" x14ac:dyDescent="0.3">
      <c r="E52">
        <v>49</v>
      </c>
      <c r="F52">
        <f>N51-vtwo*N51+vone*O51+Recov*P51*PvulRecov</f>
        <v>175.92891775393966</v>
      </c>
      <c r="G52">
        <f>O51-vone*O51+vtwo*N51+P51*Recov*(1-PvulRecov)</f>
        <v>695.02208297260142</v>
      </c>
      <c r="H52">
        <f>P51*(1-Recov)</f>
        <v>65.410718813972338</v>
      </c>
      <c r="I52">
        <f t="shared" si="5"/>
        <v>0.08</v>
      </c>
      <c r="J52" s="1">
        <f t="shared" si="4"/>
        <v>10</v>
      </c>
      <c r="K52" s="2">
        <f>1/(1+EXP(-1.7*(q*F52-cpuehalf)/sdcpue))</f>
        <v>0.99999999723967115</v>
      </c>
      <c r="L52">
        <f t="shared" si="0"/>
        <v>0</v>
      </c>
      <c r="M52">
        <f>F52*(1-EXP(-q*L52))</f>
        <v>0</v>
      </c>
      <c r="N52">
        <f>Surv*(F52-M52)</f>
        <v>175.68808422859877</v>
      </c>
      <c r="O52">
        <f>G52*Surv</f>
        <v>694.07064974281161</v>
      </c>
      <c r="P52">
        <f>(H52+M52*RelSurv)*Surv</f>
        <v>65.321176433969271</v>
      </c>
      <c r="Q52">
        <f t="shared" si="2"/>
        <v>936.36171954051349</v>
      </c>
      <c r="R52">
        <f t="shared" si="3"/>
        <v>39.999999999999936</v>
      </c>
      <c r="S52">
        <f t="shared" si="1"/>
        <v>0</v>
      </c>
      <c r="T52">
        <f>L52*(S52/cpuebase)^valpower</f>
        <v>0</v>
      </c>
    </row>
    <row r="53" spans="5:20" x14ac:dyDescent="0.3">
      <c r="E53">
        <v>50</v>
      </c>
      <c r="F53">
        <f>N52-vtwo*N52+vone*O52+Recov*P52*PvulRecov</f>
        <v>184.57931706870755</v>
      </c>
      <c r="G53">
        <f>O52-vone*O52+vtwo*N52+P52*Recov*(1-PvulRecov)</f>
        <v>698.24365218949663</v>
      </c>
      <c r="H53">
        <f>P52*(1-Recov)</f>
        <v>52.256941147175418</v>
      </c>
      <c r="I53">
        <f t="shared" si="5"/>
        <v>0.08</v>
      </c>
      <c r="J53" s="1">
        <f t="shared" si="4"/>
        <v>10</v>
      </c>
      <c r="K53" s="2">
        <f>1/(1+EXP(-1.7*(q*F53-cpuehalf)/sdcpue))</f>
        <v>0.99999999936569028</v>
      </c>
      <c r="L53">
        <f t="shared" si="0"/>
        <v>0</v>
      </c>
      <c r="M53">
        <f>F53*(1-EXP(-q*L53))</f>
        <v>0</v>
      </c>
      <c r="N53">
        <f>Surv*(F53-M53)</f>
        <v>184.32664179393069</v>
      </c>
      <c r="O53">
        <f>G53*Surv</f>
        <v>697.28780887248786</v>
      </c>
      <c r="P53">
        <f>(H53+M53*RelSurv)*Surv</f>
        <v>52.185405304627871</v>
      </c>
      <c r="Q53">
        <f t="shared" si="2"/>
        <v>935.07991040537968</v>
      </c>
      <c r="R53">
        <f t="shared" si="3"/>
        <v>39.999999999999936</v>
      </c>
      <c r="S53">
        <f t="shared" si="1"/>
        <v>0</v>
      </c>
      <c r="T53">
        <f>L53*(S53/cpuebase)^valpower</f>
        <v>0</v>
      </c>
    </row>
    <row r="54" spans="5:20" x14ac:dyDescent="0.3">
      <c r="E54">
        <v>51</v>
      </c>
      <c r="F54">
        <f>N53-vtwo*N53+vone*O53+Recov*P53*PvulRecov</f>
        <v>191.85092394730628</v>
      </c>
      <c r="G54">
        <f>O53-vone*O53+vtwo*N53+P53*Recov*(1-PvulRecov)</f>
        <v>700.20060778003767</v>
      </c>
      <c r="H54">
        <f>P53*(1-Recov)</f>
        <v>41.748324243702299</v>
      </c>
      <c r="I54">
        <f t="shared" si="5"/>
        <v>0.08</v>
      </c>
      <c r="J54" s="1">
        <f t="shared" si="4"/>
        <v>10</v>
      </c>
      <c r="K54" s="2">
        <f>1/(1+EXP(-1.7*(q*F54-cpuehalf)/sdcpue))</f>
        <v>0.99999999981573695</v>
      </c>
      <c r="L54">
        <f t="shared" si="0"/>
        <v>0</v>
      </c>
      <c r="M54">
        <f>F54*(1-EXP(-q*L54))</f>
        <v>0</v>
      </c>
      <c r="N54">
        <f>Surv*(F54-M54)</f>
        <v>191.58829438677685</v>
      </c>
      <c r="O54">
        <f>G54*Surv</f>
        <v>699.24208553724554</v>
      </c>
      <c r="P54">
        <f>(H54+M54*RelSurv)*Surv</f>
        <v>41.691173911437154</v>
      </c>
      <c r="Q54">
        <f t="shared" si="2"/>
        <v>933.79985597104621</v>
      </c>
      <c r="R54">
        <f t="shared" si="3"/>
        <v>39.999999999999936</v>
      </c>
      <c r="S54">
        <f t="shared" si="1"/>
        <v>0</v>
      </c>
      <c r="T54">
        <f>L54*(S54/cpuebase)^valpower</f>
        <v>0</v>
      </c>
    </row>
    <row r="55" spans="5:20" x14ac:dyDescent="0.3">
      <c r="E55">
        <v>52</v>
      </c>
      <c r="F55">
        <f>N54-vtwo*N54+vone*O54+Recov*P54*PvulRecov</f>
        <v>198.01417695028812</v>
      </c>
      <c r="G55">
        <f>O54-vone*O54+vtwo*N54+P54*Recov*(1-PvulRecov)</f>
        <v>701.15443775602171</v>
      </c>
      <c r="H55">
        <f>P54*(1-Recov)</f>
        <v>33.352939129149725</v>
      </c>
      <c r="I55">
        <f t="shared" si="5"/>
        <v>0.08</v>
      </c>
      <c r="J55" s="1">
        <f t="shared" si="4"/>
        <v>10</v>
      </c>
      <c r="K55" s="2">
        <f>1/(1+EXP(-1.7*(q*F55-cpuehalf)/sdcpue))</f>
        <v>0.99999999993537436</v>
      </c>
      <c r="L55">
        <f t="shared" si="0"/>
        <v>0</v>
      </c>
      <c r="M55">
        <f>F55*(1-EXP(-q*L55))</f>
        <v>0</v>
      </c>
      <c r="N55">
        <f>Surv*(F55-M55)</f>
        <v>197.74311035753439</v>
      </c>
      <c r="O55">
        <f>G55*Surv</f>
        <v>700.19460979135829</v>
      </c>
      <c r="P55">
        <f>(H55+M55*RelSurv)*Surv</f>
        <v>33.307281450960694</v>
      </c>
      <c r="Q55">
        <f t="shared" si="2"/>
        <v>932.5215538354596</v>
      </c>
      <c r="R55">
        <f t="shared" si="3"/>
        <v>39.999999999999936</v>
      </c>
      <c r="S55">
        <f t="shared" si="1"/>
        <v>0</v>
      </c>
      <c r="T55">
        <f>L55*(S55/cpuebase)^valpower</f>
        <v>0</v>
      </c>
    </row>
    <row r="56" spans="5:20" x14ac:dyDescent="0.3">
      <c r="E56">
        <v>53</v>
      </c>
      <c r="F56">
        <f>N55-vtwo*N55+vone*O55+Recov*P55*PvulRecov</f>
        <v>203.28523545745267</v>
      </c>
      <c r="G56">
        <f>O55-vone*O55+vtwo*N55+P55*Recov*(1-PvulRecov)</f>
        <v>701.31394098163207</v>
      </c>
      <c r="H56">
        <f>P55*(1-Recov)</f>
        <v>26.645825160768556</v>
      </c>
      <c r="I56">
        <f t="shared" si="5"/>
        <v>0.08</v>
      </c>
      <c r="J56" s="1">
        <f t="shared" si="4"/>
        <v>10</v>
      </c>
      <c r="K56" s="2">
        <f>1/(1+EXP(-1.7*(q*F56-cpuehalf)/sdcpue))</f>
        <v>0.99999999997362199</v>
      </c>
      <c r="L56">
        <f t="shared" si="0"/>
        <v>0</v>
      </c>
      <c r="M56">
        <f>F56*(1-EXP(-q*L56))</f>
        <v>0</v>
      </c>
      <c r="N56">
        <f>Surv*(F56-M56)</f>
        <v>203.00695317998509</v>
      </c>
      <c r="O56">
        <f>G56*Surv</f>
        <v>700.35389466898687</v>
      </c>
      <c r="P56">
        <f>(H56+M56*RelSurv)*Surv</f>
        <v>26.609349019773589</v>
      </c>
      <c r="Q56">
        <f t="shared" si="2"/>
        <v>931.24500159985337</v>
      </c>
      <c r="R56">
        <f t="shared" si="3"/>
        <v>39.999999999999936</v>
      </c>
      <c r="S56">
        <f t="shared" si="1"/>
        <v>0</v>
      </c>
      <c r="T56">
        <f>L56*(S56/cpuebase)^valpower</f>
        <v>0</v>
      </c>
    </row>
    <row r="57" spans="5:20" x14ac:dyDescent="0.3">
      <c r="E57">
        <v>54</v>
      </c>
      <c r="F57">
        <f>N56-vtwo*N56+vone*O56+Recov*P56*PvulRecov</f>
        <v>207.83689336908029</v>
      </c>
      <c r="G57">
        <f>O56-vone*O56+vtwo*N56+P56*Recov*(1-PvulRecov)</f>
        <v>700.84582428384635</v>
      </c>
      <c r="H57">
        <f>P56*(1-Recov)</f>
        <v>21.287479215818873</v>
      </c>
      <c r="I57">
        <f t="shared" si="5"/>
        <v>0.08</v>
      </c>
      <c r="J57" s="1">
        <f t="shared" si="4"/>
        <v>10</v>
      </c>
      <c r="K57" s="2">
        <f>1/(1+EXP(-1.7*(q*F57-cpuehalf)/sdcpue))</f>
        <v>0.99999999998783284</v>
      </c>
      <c r="L57">
        <f t="shared" si="0"/>
        <v>0</v>
      </c>
      <c r="M57">
        <f>F57*(1-EXP(-q*L57))</f>
        <v>0</v>
      </c>
      <c r="N57">
        <f>Surv*(F57-M57)</f>
        <v>207.55238021248834</v>
      </c>
      <c r="O57">
        <f>G57*Surv</f>
        <v>699.88641878793578</v>
      </c>
      <c r="P57">
        <f>(H57+M57*RelSurv)*Surv</f>
        <v>21.25833824950919</v>
      </c>
      <c r="Q57">
        <f t="shared" si="2"/>
        <v>929.97019686874546</v>
      </c>
      <c r="R57">
        <f t="shared" si="3"/>
        <v>39.999999999999936</v>
      </c>
      <c r="S57">
        <f t="shared" si="1"/>
        <v>0</v>
      </c>
      <c r="T57">
        <f>L57*(S57/cpuebase)^valpower</f>
        <v>0</v>
      </c>
    </row>
    <row r="58" spans="5:20" x14ac:dyDescent="0.3">
      <c r="E58">
        <v>55</v>
      </c>
      <c r="F58">
        <f>N57-vtwo*N57+vone*O57+Recov*P57*PvulRecov</f>
        <v>211.80729813864036</v>
      </c>
      <c r="G58">
        <f>O57-vone*O57+vtwo*N57+P57*Recov*(1-PvulRecov)</f>
        <v>699.88316851168565</v>
      </c>
      <c r="H58">
        <f>P57*(1-Recov)</f>
        <v>17.006670599607354</v>
      </c>
      <c r="I58">
        <f t="shared" si="5"/>
        <v>9.9820291390558841E-2</v>
      </c>
      <c r="J58" s="1">
        <f t="shared" si="4"/>
        <v>10</v>
      </c>
      <c r="K58" s="2">
        <f>1/(1+EXP(-1.7*(q*F58-cpuehalf)/sdcpue))</f>
        <v>0.99999999999380473</v>
      </c>
      <c r="L58">
        <f t="shared" si="0"/>
        <v>0</v>
      </c>
      <c r="M58">
        <f>F58*(1-EXP(-q*L58))</f>
        <v>0</v>
      </c>
      <c r="N58">
        <f>Surv*(F58-M58)</f>
        <v>211.51734979498602</v>
      </c>
      <c r="O58">
        <f>G58*Surv</f>
        <v>698.92508081950098</v>
      </c>
      <c r="P58">
        <f>(H58+M58*RelSurv)*Surv</f>
        <v>16.983389740001638</v>
      </c>
      <c r="Q58">
        <f t="shared" si="2"/>
        <v>928.69713724993335</v>
      </c>
      <c r="R58">
        <f t="shared" si="3"/>
        <v>39.999999999999936</v>
      </c>
      <c r="S58">
        <f t="shared" si="1"/>
        <v>0</v>
      </c>
      <c r="T58">
        <f>L58*(S58/cpuebase)^valpower</f>
        <v>0</v>
      </c>
    </row>
    <row r="59" spans="5:20" x14ac:dyDescent="0.3">
      <c r="E59">
        <v>56</v>
      </c>
      <c r="F59">
        <f>N58-vtwo*N58+vone*O58+Recov*P58*PvulRecov</f>
        <v>215.3069164737918</v>
      </c>
      <c r="G59">
        <f>O58-vone*O58+vtwo*N58+P58*Recov*(1-PvulRecov)</f>
        <v>698.53219208869564</v>
      </c>
      <c r="H59">
        <f>P58*(1-Recov)</f>
        <v>13.58671179200131</v>
      </c>
      <c r="I59">
        <f t="shared" si="5"/>
        <v>0.08</v>
      </c>
      <c r="J59" s="1">
        <f t="shared" si="4"/>
        <v>10</v>
      </c>
      <c r="K59" s="2">
        <f>1/(1+EXP(-1.7*(q*F59-cpuehalf)/sdcpue))</f>
        <v>0.99999999999658273</v>
      </c>
      <c r="L59">
        <f t="shared" si="0"/>
        <v>0</v>
      </c>
      <c r="M59">
        <f>F59*(1-EXP(-q*L59))</f>
        <v>0</v>
      </c>
      <c r="N59">
        <f>Surv*(F59-M59)</f>
        <v>215.01217741447931</v>
      </c>
      <c r="O59">
        <f>G59*Surv</f>
        <v>697.57595378215342</v>
      </c>
      <c r="P59">
        <f>(H59+M59*RelSurv)*Surv</f>
        <v>13.568112600120672</v>
      </c>
      <c r="Q59">
        <f t="shared" si="2"/>
        <v>927.42582035448879</v>
      </c>
      <c r="R59">
        <f t="shared" si="3"/>
        <v>39.999999999999936</v>
      </c>
      <c r="S59">
        <f t="shared" si="1"/>
        <v>0</v>
      </c>
      <c r="T59">
        <f>L59*(S59/cpuebase)^valpower</f>
        <v>0</v>
      </c>
    </row>
    <row r="60" spans="5:20" x14ac:dyDescent="0.3">
      <c r="E60">
        <v>57</v>
      </c>
      <c r="F60">
        <f>N59-vtwo*N59+vone*O59+Recov*P59*PvulRecov</f>
        <v>218.42409929180886</v>
      </c>
      <c r="G60">
        <f>O59-vone*O59+vtwo*N59+P59*Recov*(1-PvulRecov)</f>
        <v>696.87765442484795</v>
      </c>
      <c r="H60">
        <f>P59*(1-Recov)</f>
        <v>10.854490080096539</v>
      </c>
      <c r="I60">
        <f t="shared" si="5"/>
        <v>0.08</v>
      </c>
      <c r="J60" s="1">
        <f t="shared" si="4"/>
        <v>10</v>
      </c>
      <c r="K60" s="2">
        <f>1/(1+EXP(-1.7*(q*F60-cpuehalf)/sdcpue))</f>
        <v>0.9999999999979885</v>
      </c>
      <c r="L60">
        <f t="shared" si="0"/>
        <v>0</v>
      </c>
      <c r="M60">
        <f>F60*(1-EXP(-q*L60))</f>
        <v>0</v>
      </c>
      <c r="N60">
        <f>Surv*(F60-M60)</f>
        <v>218.12509304244722</v>
      </c>
      <c r="O60">
        <f>G60*Surv</f>
        <v>695.92368105657454</v>
      </c>
      <c r="P60">
        <f>(H60+M60*RelSurv)*Surv</f>
        <v>10.839631095313699</v>
      </c>
      <c r="Q60">
        <f t="shared" si="2"/>
        <v>926.1562437967533</v>
      </c>
      <c r="R60">
        <f t="shared" si="3"/>
        <v>39.999999999999936</v>
      </c>
      <c r="S60">
        <f t="shared" si="1"/>
        <v>0</v>
      </c>
      <c r="T60">
        <f>L60*(S60/cpuebase)^valpower</f>
        <v>0</v>
      </c>
    </row>
    <row r="61" spans="5:20" x14ac:dyDescent="0.3">
      <c r="E61">
        <v>58</v>
      </c>
      <c r="F61">
        <f>N60-vtwo*N60+vone*O60+Recov*P60*PvulRecov</f>
        <v>221.22952761221367</v>
      </c>
      <c r="G61">
        <f>O60-vone*O60+vtwo*N60+P60*Recov*(1-PvulRecov)</f>
        <v>694.98717270587088</v>
      </c>
      <c r="H61">
        <f>P60*(1-Recov)</f>
        <v>8.6717048762509599</v>
      </c>
      <c r="I61">
        <f t="shared" si="5"/>
        <v>0.08</v>
      </c>
      <c r="J61" s="1">
        <f t="shared" si="4"/>
        <v>10</v>
      </c>
      <c r="K61" s="2">
        <f>1/(1+EXP(-1.7*(q*F61-cpuehalf)/sdcpue))</f>
        <v>0.99999999999875144</v>
      </c>
      <c r="L61">
        <f t="shared" si="0"/>
        <v>0</v>
      </c>
      <c r="M61">
        <f>F61*(1-EXP(-q*L61))</f>
        <v>0</v>
      </c>
      <c r="N61">
        <f>Surv*(F61-M61)</f>
        <v>220.92668094138455</v>
      </c>
      <c r="O61">
        <f>G61*Surv</f>
        <v>694.03578726562421</v>
      </c>
      <c r="P61">
        <f>(H61+M61*RelSurv)*Surv</f>
        <v>8.6598339610954174</v>
      </c>
      <c r="Q61">
        <f t="shared" si="2"/>
        <v>924.88840519433552</v>
      </c>
      <c r="R61">
        <f t="shared" si="3"/>
        <v>39.999999999999936</v>
      </c>
      <c r="S61">
        <f t="shared" si="1"/>
        <v>0</v>
      </c>
      <c r="T61">
        <f>L61*(S61/cpuebase)^valpower</f>
        <v>0</v>
      </c>
    </row>
    <row r="62" spans="5:20" x14ac:dyDescent="0.3">
      <c r="E62">
        <v>59</v>
      </c>
      <c r="F62">
        <f>N61-vtwo*N61+vone*O61+Recov*P61*PvulRecov</f>
        <v>223.77976442436287</v>
      </c>
      <c r="G62">
        <f>O61-vone*O61+vtwo*N61+P61*Recov*(1-PvulRecov)</f>
        <v>692.914670574865</v>
      </c>
      <c r="H62">
        <f>P61*(1-Recov)</f>
        <v>6.9278671688763342</v>
      </c>
      <c r="I62">
        <f t="shared" si="5"/>
        <v>0.08</v>
      </c>
      <c r="J62" s="1">
        <f t="shared" si="4"/>
        <v>10</v>
      </c>
      <c r="K62" s="2">
        <f>1/(1+EXP(-1.7*(q*F62-cpuehalf)/sdcpue))</f>
        <v>0.99999999999919065</v>
      </c>
      <c r="L62">
        <f t="shared" si="0"/>
        <v>0</v>
      </c>
      <c r="M62">
        <f>F62*(1-EXP(-q*L62))</f>
        <v>0</v>
      </c>
      <c r="N62">
        <f>Surv*(F62-M62)</f>
        <v>223.47342667014755</v>
      </c>
      <c r="O62">
        <f>G62*Surv</f>
        <v>691.96612223497027</v>
      </c>
      <c r="P62">
        <f>(H62+M62*RelSurv)*Surv</f>
        <v>6.9183834370676305</v>
      </c>
      <c r="Q62">
        <f t="shared" si="2"/>
        <v>923.62230216810417</v>
      </c>
      <c r="R62">
        <f t="shared" si="3"/>
        <v>39.999999999999936</v>
      </c>
      <c r="S62">
        <f t="shared" si="1"/>
        <v>0</v>
      </c>
      <c r="T62">
        <f>L62*(S62/cpuebase)^valpower</f>
        <v>0</v>
      </c>
    </row>
    <row r="63" spans="5:20" x14ac:dyDescent="0.3">
      <c r="E63">
        <v>60</v>
      </c>
      <c r="F63">
        <f>N62-vtwo*N62+vone*O62+Recov*P62*PvulRecov</f>
        <v>226.12009231374333</v>
      </c>
      <c r="G63">
        <f>O62-vone*O62+vtwo*N62+P62*Recov*(1-PvulRecov)</f>
        <v>690.70313327878796</v>
      </c>
      <c r="H63">
        <f>P62*(1-Recov)</f>
        <v>5.5347067496541049</v>
      </c>
      <c r="I63">
        <f t="shared" si="5"/>
        <v>0.08</v>
      </c>
      <c r="J63" s="1">
        <f t="shared" si="4"/>
        <v>10</v>
      </c>
      <c r="K63" s="2">
        <f>1/(1+EXP(-1.7*(q*F63-cpuehalf)/sdcpue))</f>
        <v>0.99999999999945621</v>
      </c>
      <c r="L63">
        <f t="shared" si="0"/>
        <v>0</v>
      </c>
      <c r="M63">
        <f>F63*(1-EXP(-q*L63))</f>
        <v>0</v>
      </c>
      <c r="N63">
        <f>Surv*(F63-M63)</f>
        <v>225.81055082575162</v>
      </c>
      <c r="O63">
        <f>G63*Surv</f>
        <v>689.7576123679836</v>
      </c>
      <c r="P63">
        <f>(H63+M63*RelSurv)*Surv</f>
        <v>5.5271301502225576</v>
      </c>
      <c r="Q63">
        <f t="shared" si="2"/>
        <v>922.35793234218545</v>
      </c>
      <c r="R63">
        <f t="shared" si="3"/>
        <v>39.999999999999936</v>
      </c>
      <c r="S63">
        <f t="shared" si="1"/>
        <v>0</v>
      </c>
      <c r="T63">
        <f>L63*(S63/cpuebase)^valpower</f>
        <v>0</v>
      </c>
    </row>
    <row r="64" spans="5:20" x14ac:dyDescent="0.3">
      <c r="E64">
        <v>61</v>
      </c>
      <c r="F64">
        <f>N63-vtwo*N63+vone*O63+Recov*P63*PvulRecov</f>
        <v>228.28678047709911</v>
      </c>
      <c r="G64">
        <f>O63-vone*O63+vtwo*N63+P63*Recov*(1-PvulRecov)</f>
        <v>688.38680874668057</v>
      </c>
      <c r="H64">
        <f>P63*(1-Recov)</f>
        <v>4.4217041201780463</v>
      </c>
      <c r="I64">
        <f t="shared" si="5"/>
        <v>0.11</v>
      </c>
      <c r="J64" s="1">
        <f t="shared" si="4"/>
        <v>10</v>
      </c>
      <c r="K64" s="2">
        <f>1/(1+EXP(-1.7*(q*F64-cpuehalf)/sdcpue))</f>
        <v>0.99999999999962386</v>
      </c>
      <c r="L64">
        <f t="shared" si="0"/>
        <v>9.9999999999962377</v>
      </c>
      <c r="M64">
        <f>F64*(1-EXP(-q*L64))</f>
        <v>89.823848910625031</v>
      </c>
      <c r="N64">
        <f>Surv*(F64-M64)</f>
        <v>138.27338617300541</v>
      </c>
      <c r="O64">
        <f>G64*Surv</f>
        <v>687.44445871085247</v>
      </c>
      <c r="P64">
        <f>(H64+M64*RelSurv)*Surv</f>
        <v>94.116537920189742</v>
      </c>
      <c r="Q64">
        <f t="shared" si="2"/>
        <v>921.09529334395768</v>
      </c>
      <c r="R64">
        <f t="shared" si="3"/>
        <v>39.999999999999936</v>
      </c>
      <c r="S64">
        <f t="shared" si="1"/>
        <v>8.9823848910658821</v>
      </c>
      <c r="T64">
        <f>L64*(S64/cpuebase)^valpower</f>
        <v>57.978232075888222</v>
      </c>
    </row>
    <row r="65" spans="5:20" x14ac:dyDescent="0.3">
      <c r="E65">
        <v>62</v>
      </c>
      <c r="F65">
        <f>N64-vtwo*N64+vone*O64+Recov*P64*PvulRecov</f>
        <v>150.31536533188105</v>
      </c>
      <c r="G65">
        <f>O64-vone*O64+vtwo*N64+P64*Recov*(1-PvulRecov)</f>
        <v>694.22578713601479</v>
      </c>
      <c r="H65">
        <f>P64*(1-Recov)</f>
        <v>75.293230336151794</v>
      </c>
      <c r="I65">
        <f t="shared" si="5"/>
        <v>0.08</v>
      </c>
      <c r="J65" s="1">
        <f t="shared" si="4"/>
        <v>10</v>
      </c>
      <c r="K65" s="2">
        <f>1/(1+EXP(-1.7*(q*F65-cpuehalf)/sdcpue))</f>
        <v>0.99999978521156607</v>
      </c>
      <c r="L65">
        <f t="shared" si="0"/>
        <v>0</v>
      </c>
      <c r="M65">
        <f>F65*(1-EXP(-q*L65))</f>
        <v>0</v>
      </c>
      <c r="N65">
        <f>Surv*(F65-M65)</f>
        <v>150.10959484339085</v>
      </c>
      <c r="O65">
        <f>G65*Surv</f>
        <v>693.27544397564611</v>
      </c>
      <c r="P65">
        <f>(H65+M65*RelSurv)*Surv</f>
        <v>75.190159537287897</v>
      </c>
      <c r="Q65">
        <f t="shared" si="2"/>
        <v>919.83438280404766</v>
      </c>
      <c r="R65">
        <f t="shared" si="3"/>
        <v>49.999999999996177</v>
      </c>
      <c r="S65">
        <f t="shared" si="1"/>
        <v>0</v>
      </c>
      <c r="T65">
        <f>L65*(S65/cpuebase)^valpower</f>
        <v>0</v>
      </c>
    </row>
    <row r="66" spans="5:20" x14ac:dyDescent="0.3">
      <c r="E66">
        <v>63</v>
      </c>
      <c r="F66">
        <f>N65-vtwo*N65+vone*O65+Recov*P65*PvulRecov</f>
        <v>160.1936028612871</v>
      </c>
      <c r="G66">
        <f>O65-vone*O65+vtwo*N65+P65*Recov*(1-PvulRecov)</f>
        <v>698.22946786520743</v>
      </c>
      <c r="H66">
        <f>P65*(1-Recov)</f>
        <v>60.152127629830318</v>
      </c>
      <c r="I66">
        <f t="shared" si="5"/>
        <v>0.08</v>
      </c>
      <c r="J66" s="1">
        <f t="shared" si="4"/>
        <v>10</v>
      </c>
      <c r="K66" s="2">
        <f>1/(1+EXP(-1.7*(q*F66-cpuehalf)/sdcpue))</f>
        <v>0.99999995994100233</v>
      </c>
      <c r="L66">
        <f t="shared" si="0"/>
        <v>0</v>
      </c>
      <c r="M66">
        <f>F66*(1-EXP(-q*L66))</f>
        <v>0</v>
      </c>
      <c r="N66">
        <f>Surv*(F66-M66)</f>
        <v>159.97430980471239</v>
      </c>
      <c r="O66">
        <f>G66*Surv</f>
        <v>697.27364396547728</v>
      </c>
      <c r="P66">
        <f>(H66+M66*RelSurv)*Surv</f>
        <v>60.069783867708679</v>
      </c>
      <c r="Q66">
        <f t="shared" si="2"/>
        <v>918.57519835632479</v>
      </c>
      <c r="R66">
        <f t="shared" si="3"/>
        <v>49.999999999996177</v>
      </c>
      <c r="S66">
        <f t="shared" si="1"/>
        <v>0</v>
      </c>
      <c r="T66">
        <f>L66*(S66/cpuebase)^valpower</f>
        <v>0</v>
      </c>
    </row>
    <row r="67" spans="5:20" x14ac:dyDescent="0.3">
      <c r="E67">
        <v>64</v>
      </c>
      <c r="F67">
        <f>N66-vtwo*N66+vone*O66+Recov*P66*PvulRecov</f>
        <v>168.48710835180333</v>
      </c>
      <c r="G67">
        <f>O66-vone*O66+vtwo*N66+P66*Recov*(1-PvulRecov)</f>
        <v>700.77480219192807</v>
      </c>
      <c r="H67">
        <f>P66*(1-Recov)</f>
        <v>48.055827094166943</v>
      </c>
      <c r="I67">
        <f t="shared" si="5"/>
        <v>0.08</v>
      </c>
      <c r="J67" s="1">
        <f t="shared" si="4"/>
        <v>10</v>
      </c>
      <c r="K67" s="2">
        <f>1/(1+EXP(-1.7*(q*F67-cpuehalf)/sdcpue))</f>
        <v>0.99999999021884667</v>
      </c>
      <c r="L67">
        <f t="shared" si="0"/>
        <v>0</v>
      </c>
      <c r="M67">
        <f>F67*(1-EXP(-q*L67))</f>
        <v>0</v>
      </c>
      <c r="N67">
        <f>Surv*(F67-M67)</f>
        <v>168.25646210673514</v>
      </c>
      <c r="O67">
        <f>G67*Surv</f>
        <v>699.81549391994747</v>
      </c>
      <c r="P67">
        <f>(H67+M67*RelSurv)*Surv</f>
        <v>47.990042262429121</v>
      </c>
      <c r="Q67">
        <f t="shared" si="2"/>
        <v>917.31773763789829</v>
      </c>
      <c r="R67">
        <f t="shared" si="3"/>
        <v>49.999999999996177</v>
      </c>
      <c r="S67">
        <f t="shared" si="1"/>
        <v>0</v>
      </c>
      <c r="T67">
        <f>L67*(S67/cpuebase)^valpower</f>
        <v>0</v>
      </c>
    </row>
    <row r="68" spans="5:20" x14ac:dyDescent="0.3">
      <c r="E68">
        <v>65</v>
      </c>
      <c r="F68">
        <f>N67-vtwo*N67+vone*O67+Recov*P67*PvulRecov</f>
        <v>175.50714195357995</v>
      </c>
      <c r="G68">
        <f>O67-vone*O67+vtwo*N67+P67*Recov*(1-PvulRecov)</f>
        <v>702.16282252558847</v>
      </c>
      <c r="H68">
        <f>P67*(1-Recov)</f>
        <v>38.3920338099433</v>
      </c>
      <c r="I68">
        <f t="shared" si="5"/>
        <v>0.08</v>
      </c>
      <c r="J68" s="1">
        <f t="shared" si="4"/>
        <v>10</v>
      </c>
      <c r="K68" s="2">
        <f>1/(1+EXP(-1.7*(q*F68-cpuehalf)/sdcpue))</f>
        <v>0.99999999703448195</v>
      </c>
      <c r="L68">
        <f t="shared" si="0"/>
        <v>0</v>
      </c>
      <c r="M68">
        <f>F68*(1-EXP(-q*L68))</f>
        <v>0</v>
      </c>
      <c r="N68">
        <f>Surv*(F68-M68)</f>
        <v>175.26688580775232</v>
      </c>
      <c r="O68">
        <f>G68*Surv</f>
        <v>701.20161415762323</v>
      </c>
      <c r="P68">
        <f>(H68+M68*RelSurv)*Surv</f>
        <v>38.339477988163125</v>
      </c>
      <c r="Q68">
        <f t="shared" si="2"/>
        <v>916.06199828911167</v>
      </c>
      <c r="R68">
        <f t="shared" si="3"/>
        <v>49.999999999996177</v>
      </c>
      <c r="S68">
        <f t="shared" si="1"/>
        <v>0</v>
      </c>
      <c r="T68">
        <f>L68*(S68/cpuebase)^valpower</f>
        <v>0</v>
      </c>
    </row>
    <row r="69" spans="5:20" x14ac:dyDescent="0.3">
      <c r="E69">
        <v>66</v>
      </c>
      <c r="F69">
        <f>N68-vtwo*N68+vone*O68+Recov*P68*PvulRecov</f>
        <v>181.50248448572478</v>
      </c>
      <c r="G69">
        <f>O68-vone*O68+vtwo*N68+P68*Recov*(1-PvulRecov)</f>
        <v>702.63391107728341</v>
      </c>
      <c r="H69">
        <f>P68*(1-Recov)</f>
        <v>30.671582390530503</v>
      </c>
      <c r="I69">
        <f t="shared" si="5"/>
        <v>0.08</v>
      </c>
      <c r="J69" s="1">
        <f t="shared" si="4"/>
        <v>10</v>
      </c>
      <c r="K69" s="2">
        <f>1/(1+EXP(-1.7*(q*F69-cpuehalf)/sdcpue))</f>
        <v>0.99999999892980229</v>
      </c>
      <c r="L69">
        <f t="shared" ref="L69:L132" si="6">IF(I69&gt;0.1,J69,0)*K69</f>
        <v>0</v>
      </c>
      <c r="M69">
        <f>F69*(1-EXP(-q*L69))</f>
        <v>0</v>
      </c>
      <c r="N69">
        <f>Surv*(F69-M69)</f>
        <v>181.25402116454433</v>
      </c>
      <c r="O69">
        <f>G69*Surv</f>
        <v>701.67205782433791</v>
      </c>
      <c r="P69">
        <f>(H69+M69*RelSurv)*Surv</f>
        <v>30.629595289096578</v>
      </c>
      <c r="Q69">
        <f t="shared" si="2"/>
        <v>914.80797795353863</v>
      </c>
      <c r="R69">
        <f t="shared" si="3"/>
        <v>49.999999999996177</v>
      </c>
      <c r="S69">
        <f t="shared" ref="S69:S132" si="7">IF(L69&gt;0,M69/L69,0)</f>
        <v>0</v>
      </c>
      <c r="T69">
        <f>L69*(S69/cpuebase)^valpower</f>
        <v>0</v>
      </c>
    </row>
    <row r="70" spans="5:20" x14ac:dyDescent="0.3">
      <c r="E70">
        <v>67</v>
      </c>
      <c r="F70">
        <f>N69-vtwo*N69+vone*O69+Recov*P69*PvulRecov</f>
        <v>186.67200001442671</v>
      </c>
      <c r="G70">
        <f>O69-vone*O69+vtwo*N69+P69*Recov*(1-PvulRecov)</f>
        <v>702.37999803227478</v>
      </c>
      <c r="H70">
        <f>P69*(1-Recov)</f>
        <v>24.503676231277264</v>
      </c>
      <c r="I70">
        <f t="shared" si="5"/>
        <v>0.08</v>
      </c>
      <c r="J70" s="1">
        <f t="shared" si="4"/>
        <v>10</v>
      </c>
      <c r="K70" s="2">
        <f>1/(1+EXP(-1.7*(q*F70-cpuehalf)/sdcpue))</f>
        <v>0.99999999955557506</v>
      </c>
      <c r="L70">
        <f t="shared" si="6"/>
        <v>0</v>
      </c>
      <c r="M70">
        <f>F70*(1-EXP(-q*L70))</f>
        <v>0</v>
      </c>
      <c r="N70">
        <f>Surv*(F70-M70)</f>
        <v>186.41646001327246</v>
      </c>
      <c r="O70">
        <f>G70*Surv</f>
        <v>701.41849236729001</v>
      </c>
      <c r="P70">
        <f>(H70+M70*RelSurv)*Surv</f>
        <v>24.470132531890425</v>
      </c>
      <c r="Q70">
        <f t="shared" ref="Q70:Q133" si="8">SUM(F70:H70)</f>
        <v>913.55567427797882</v>
      </c>
      <c r="R70">
        <f t="shared" ref="R70:R133" si="9">R69+L69</f>
        <v>49.999999999996177</v>
      </c>
      <c r="S70">
        <f t="shared" si="7"/>
        <v>0</v>
      </c>
      <c r="T70">
        <f>L70*(S70/cpuebase)^valpower</f>
        <v>0</v>
      </c>
    </row>
    <row r="71" spans="5:20" x14ac:dyDescent="0.3">
      <c r="E71">
        <v>68</v>
      </c>
      <c r="F71">
        <f>N70-vtwo*N70+vone*O70+Recov*P70*PvulRecov</f>
        <v>191.17467218343347</v>
      </c>
      <c r="G71">
        <f>O70-vone*O70+vtwo*N70+P70*Recov*(1-PvulRecov)</f>
        <v>701.55430670350711</v>
      </c>
      <c r="H71">
        <f>P70*(1-Recov)</f>
        <v>19.576106025512342</v>
      </c>
      <c r="I71">
        <f t="shared" si="5"/>
        <v>0.08</v>
      </c>
      <c r="J71" s="1">
        <f t="shared" si="4"/>
        <v>10</v>
      </c>
      <c r="K71" s="2">
        <f>1/(1+EXP(-1.7*(q*F71-cpuehalf)/sdcpue))</f>
        <v>0.99999999979328802</v>
      </c>
      <c r="L71">
        <f t="shared" si="6"/>
        <v>0</v>
      </c>
      <c r="M71">
        <f>F71*(1-EXP(-q*L71))</f>
        <v>0</v>
      </c>
      <c r="N71">
        <f>Surv*(F71-M71)</f>
        <v>190.91296836097138</v>
      </c>
      <c r="O71">
        <f>G71*Surv</f>
        <v>700.59393134817299</v>
      </c>
      <c r="P71">
        <f>(H71+M71*RelSurv)*Surv</f>
        <v>19.549307801054635</v>
      </c>
      <c r="Q71">
        <f t="shared" si="8"/>
        <v>912.30508491245291</v>
      </c>
      <c r="R71">
        <f t="shared" si="9"/>
        <v>49.999999999996177</v>
      </c>
      <c r="S71">
        <f t="shared" si="7"/>
        <v>0</v>
      </c>
      <c r="T71">
        <f>L71*(S71/cpuebase)^valpower</f>
        <v>0</v>
      </c>
    </row>
    <row r="72" spans="5:20" x14ac:dyDescent="0.3">
      <c r="E72">
        <v>69</v>
      </c>
      <c r="F72">
        <f>N71-vtwo*N71+vone*O71+Recov*P71*PvulRecov</f>
        <v>195.13762231262049</v>
      </c>
      <c r="G72">
        <f>O71-vone*O71+vtwo*N71+P71*Recov*(1-PvulRecov)</f>
        <v>700.27913895673476</v>
      </c>
      <c r="H72">
        <f>P71*(1-Recov)</f>
        <v>15.639446240843709</v>
      </c>
      <c r="I72">
        <f t="shared" si="5"/>
        <v>0.08</v>
      </c>
      <c r="J72" s="1">
        <f t="shared" si="4"/>
        <v>10</v>
      </c>
      <c r="K72" s="2">
        <f>1/(1+EXP(-1.7*(q*F72-cpuehalf)/sdcpue))</f>
        <v>0.99999999989461452</v>
      </c>
      <c r="L72">
        <f t="shared" si="6"/>
        <v>0</v>
      </c>
      <c r="M72">
        <f>F72*(1-EXP(-q*L72))</f>
        <v>0</v>
      </c>
      <c r="N72">
        <f>Surv*(F72-M72)</f>
        <v>194.87049350794086</v>
      </c>
      <c r="O72">
        <f>G72*Surv</f>
        <v>699.3205092106374</v>
      </c>
      <c r="P72">
        <f>(H72+M72*RelSurv)*Surv</f>
        <v>15.618037009088928</v>
      </c>
      <c r="Q72">
        <f t="shared" si="8"/>
        <v>911.05620751019887</v>
      </c>
      <c r="R72">
        <f t="shared" si="9"/>
        <v>49.999999999996177</v>
      </c>
      <c r="S72">
        <f t="shared" si="7"/>
        <v>0</v>
      </c>
      <c r="T72">
        <f>L72*(S72/cpuebase)^valpower</f>
        <v>0</v>
      </c>
    </row>
    <row r="73" spans="5:20" x14ac:dyDescent="0.3">
      <c r="E73">
        <v>70</v>
      </c>
      <c r="F73">
        <f>N72-vtwo*N72+vone*O72+Recov*P72*PvulRecov</f>
        <v>198.66251512089755</v>
      </c>
      <c r="G73">
        <f>O72-vone*O72+vtwo*N72+P72*Recov*(1-PvulRecov)</f>
        <v>698.65209499949833</v>
      </c>
      <c r="H73">
        <f>P72*(1-Recov)</f>
        <v>12.494429607271144</v>
      </c>
      <c r="I73">
        <f t="shared" si="5"/>
        <v>0.08</v>
      </c>
      <c r="J73" s="1">
        <f t="shared" si="4"/>
        <v>10</v>
      </c>
      <c r="K73" s="2">
        <f>1/(1+EXP(-1.7*(q*F73-cpuehalf)/sdcpue))</f>
        <v>0.99999999994211874</v>
      </c>
      <c r="L73">
        <f t="shared" si="6"/>
        <v>0</v>
      </c>
      <c r="M73">
        <f>F73*(1-EXP(-q*L73))</f>
        <v>0</v>
      </c>
      <c r="N73">
        <f>Surv*(F73-M73)</f>
        <v>198.39056100169714</v>
      </c>
      <c r="O73">
        <f>G73*Surv</f>
        <v>697.69569255484248</v>
      </c>
      <c r="P73">
        <f>(H73+M73*RelSurv)*Surv</f>
        <v>12.47732566797646</v>
      </c>
      <c r="Q73">
        <f t="shared" si="8"/>
        <v>909.80903972766703</v>
      </c>
      <c r="R73">
        <f t="shared" si="9"/>
        <v>49.999999999996177</v>
      </c>
      <c r="S73">
        <f t="shared" si="7"/>
        <v>0</v>
      </c>
      <c r="T73">
        <f>L73*(S73/cpuebase)^valpower</f>
        <v>0</v>
      </c>
    </row>
    <row r="74" spans="5:20" x14ac:dyDescent="0.3">
      <c r="E74">
        <v>71</v>
      </c>
      <c r="F74">
        <f>N73-vtwo*N73+vone*O73+Recov*P73*PvulRecov</f>
        <v>201.83067631398683</v>
      </c>
      <c r="G74">
        <f>O73-vone*O73+vtwo*N73+P73*Recov*(1-PvulRecov)</f>
        <v>696.75104237614801</v>
      </c>
      <c r="H74">
        <f>P73*(1-Recov)</f>
        <v>9.9818605343811697</v>
      </c>
      <c r="I74">
        <f t="shared" si="5"/>
        <v>0.08</v>
      </c>
      <c r="J74" s="1">
        <f t="shared" si="4"/>
        <v>10</v>
      </c>
      <c r="K74" s="2">
        <f>1/(1+EXP(-1.7*(q*F74-cpuehalf)/sdcpue))</f>
        <v>0.99999999996622213</v>
      </c>
      <c r="L74">
        <f t="shared" si="6"/>
        <v>0</v>
      </c>
      <c r="M74">
        <f>F74*(1-EXP(-q*L74))</f>
        <v>0</v>
      </c>
      <c r="N74">
        <f>Surv*(F74-M74)</f>
        <v>201.55438521915602</v>
      </c>
      <c r="O74">
        <f>G74*Surv</f>
        <v>695.79724233029606</v>
      </c>
      <c r="P74">
        <f>(H74+M74*RelSurv)*Surv</f>
        <v>9.9681961141559601</v>
      </c>
      <c r="Q74">
        <f t="shared" si="8"/>
        <v>908.56357922451605</v>
      </c>
      <c r="R74">
        <f t="shared" si="9"/>
        <v>49.999999999996177</v>
      </c>
      <c r="S74">
        <f t="shared" si="7"/>
        <v>0</v>
      </c>
      <c r="T74">
        <f>L74*(S74/cpuebase)^valpower</f>
        <v>0</v>
      </c>
    </row>
    <row r="75" spans="5:20" x14ac:dyDescent="0.3">
      <c r="E75">
        <v>72</v>
      </c>
      <c r="F75">
        <f>N74-vtwo*N74+vone*O74+Recov*P74*PvulRecov</f>
        <v>204.70718107441579</v>
      </c>
      <c r="G75">
        <f>O74-vone*O74+vtwo*N74+P74*Recov*(1-PvulRecov)</f>
        <v>694.6380856978675</v>
      </c>
      <c r="H75">
        <f>P74*(1-Recov)</f>
        <v>7.9745568913247684</v>
      </c>
      <c r="I75">
        <f t="shared" si="5"/>
        <v>0.08</v>
      </c>
      <c r="J75" s="1">
        <f t="shared" si="4"/>
        <v>10</v>
      </c>
      <c r="K75" s="2">
        <f>1/(1+EXP(-1.7*(q*F75-cpuehalf)/sdcpue))</f>
        <v>0.99999999997928612</v>
      </c>
      <c r="L75">
        <f t="shared" si="6"/>
        <v>0</v>
      </c>
      <c r="M75">
        <f>F75*(1-EXP(-q*L75))</f>
        <v>0</v>
      </c>
      <c r="N75">
        <f>Surv*(F75-M75)</f>
        <v>204.42695225978906</v>
      </c>
      <c r="O75">
        <f>G75*Surv</f>
        <v>693.68717813161595</v>
      </c>
      <c r="P75">
        <f>(H75+M75*RelSurv)*Surv</f>
        <v>7.9636403195997296</v>
      </c>
      <c r="Q75">
        <f t="shared" si="8"/>
        <v>907.31982366360808</v>
      </c>
      <c r="R75">
        <f t="shared" si="9"/>
        <v>49.999999999996177</v>
      </c>
      <c r="S75">
        <f t="shared" si="7"/>
        <v>0</v>
      </c>
      <c r="T75">
        <f>L75*(S75/cpuebase)^valpower</f>
        <v>0</v>
      </c>
    </row>
    <row r="76" spans="5:20" x14ac:dyDescent="0.3">
      <c r="E76">
        <v>73</v>
      </c>
      <c r="F76">
        <f>N75-vtwo*N75+vone*O75+Recov*P75*PvulRecov</f>
        <v>207.34412039992401</v>
      </c>
      <c r="G76">
        <f>O75-vone*O75+vtwo*N75+P75*Recov*(1-PvulRecov)</f>
        <v>692.362738055401</v>
      </c>
      <c r="H76">
        <f>P75*(1-Recov)</f>
        <v>6.3709122556797837</v>
      </c>
      <c r="I76">
        <f t="shared" si="5"/>
        <v>0.08</v>
      </c>
      <c r="J76" s="1">
        <f t="shared" ref="J76:J139" si="10">J69</f>
        <v>10</v>
      </c>
      <c r="K76" s="2">
        <f>1/(1+EXP(-1.7*(q*F76-cpuehalf)/sdcpue))</f>
        <v>0.99999999998676947</v>
      </c>
      <c r="L76">
        <f t="shared" si="6"/>
        <v>0</v>
      </c>
      <c r="M76">
        <f>F76*(1-EXP(-q*L76))</f>
        <v>0</v>
      </c>
      <c r="N76">
        <f>Surv*(F76-M76)</f>
        <v>207.06028181265739</v>
      </c>
      <c r="O76">
        <f>G76*Surv</f>
        <v>691.41494526982967</v>
      </c>
      <c r="P76">
        <f>(H76+M76*RelSurv)*Surv</f>
        <v>6.3621909534756806</v>
      </c>
      <c r="Q76">
        <f t="shared" si="8"/>
        <v>906.07777071100475</v>
      </c>
      <c r="R76">
        <f t="shared" si="9"/>
        <v>49.999999999996177</v>
      </c>
      <c r="S76">
        <f t="shared" si="7"/>
        <v>0</v>
      </c>
      <c r="T76">
        <f>L76*(S76/cpuebase)^valpower</f>
        <v>0</v>
      </c>
    </row>
    <row r="77" spans="5:20" x14ac:dyDescent="0.3">
      <c r="E77">
        <v>74</v>
      </c>
      <c r="F77">
        <f>N76-vtwo*N76+vone*O76+Recov*P76*PvulRecov</f>
        <v>209.78321062061235</v>
      </c>
      <c r="G77">
        <f>O76-vone*O76+vtwo*N76+P76*Recov*(1-PvulRecov)</f>
        <v>689.96445465256988</v>
      </c>
      <c r="H77">
        <f>P76*(1-Recov)</f>
        <v>5.0897527627805452</v>
      </c>
      <c r="I77">
        <f t="shared" si="5"/>
        <v>0.08</v>
      </c>
      <c r="J77" s="1">
        <f t="shared" si="10"/>
        <v>10</v>
      </c>
      <c r="K77" s="2">
        <f>1/(1+EXP(-1.7*(q*F77-cpuehalf)/sdcpue))</f>
        <v>0.99999999999126032</v>
      </c>
      <c r="L77">
        <f t="shared" si="6"/>
        <v>0</v>
      </c>
      <c r="M77">
        <f>F77*(1-EXP(-q*L77))</f>
        <v>0</v>
      </c>
      <c r="N77">
        <f>Surv*(F77-M77)</f>
        <v>209.49603310132721</v>
      </c>
      <c r="O77">
        <f>G77*Surv</f>
        <v>689.01994493753659</v>
      </c>
      <c r="P77">
        <f>(H77+M77*RelSurv)*Surv</f>
        <v>5.0827852720654123</v>
      </c>
      <c r="Q77">
        <f t="shared" si="8"/>
        <v>904.83741803596286</v>
      </c>
      <c r="R77">
        <f t="shared" si="9"/>
        <v>49.999999999996177</v>
      </c>
      <c r="S77">
        <f t="shared" si="7"/>
        <v>0</v>
      </c>
      <c r="T77">
        <f>L77*(S77/cpuebase)^valpower</f>
        <v>0</v>
      </c>
    </row>
    <row r="78" spans="5:20" x14ac:dyDescent="0.3">
      <c r="E78">
        <v>75</v>
      </c>
      <c r="F78">
        <f>N77-vtwo*N77+vone*O77+Recov*P77*PvulRecov</f>
        <v>212.05787817804358</v>
      </c>
      <c r="G78">
        <f>O77-vone*O77+vtwo*N77+P77*Recov*(1-PvulRecov)</f>
        <v>687.47465691523337</v>
      </c>
      <c r="H78">
        <f>P77*(1-Recov)</f>
        <v>4.0662282176523297</v>
      </c>
      <c r="I78">
        <f t="shared" si="5"/>
        <v>0.08</v>
      </c>
      <c r="J78" s="1">
        <f t="shared" si="10"/>
        <v>10</v>
      </c>
      <c r="K78" s="2">
        <f>1/(1+EXP(-1.7*(q*F78-cpuehalf)/sdcpue))</f>
        <v>0.99999999999406319</v>
      </c>
      <c r="L78">
        <f t="shared" si="6"/>
        <v>0</v>
      </c>
      <c r="M78">
        <f>F78*(1-EXP(-q*L78))</f>
        <v>0</v>
      </c>
      <c r="N78">
        <f>Surv*(F78-M78)</f>
        <v>211.76758680906377</v>
      </c>
      <c r="O78">
        <f>G78*Surv</f>
        <v>686.533555547015</v>
      </c>
      <c r="P78">
        <f>(H78+M78*RelSurv)*Surv</f>
        <v>4.0606618554590064</v>
      </c>
      <c r="Q78">
        <f t="shared" si="8"/>
        <v>903.59876331092926</v>
      </c>
      <c r="R78">
        <f t="shared" si="9"/>
        <v>49.999999999996177</v>
      </c>
      <c r="S78">
        <f t="shared" si="7"/>
        <v>0</v>
      </c>
      <c r="T78">
        <f>L78*(S78/cpuebase)^valpower</f>
        <v>0</v>
      </c>
    </row>
    <row r="79" spans="5:20" x14ac:dyDescent="0.3">
      <c r="E79">
        <v>76</v>
      </c>
      <c r="F79">
        <f>N78-vtwo*N78+vone*O78+Recov*P78*PvulRecov</f>
        <v>214.19492518821747</v>
      </c>
      <c r="G79">
        <f>O78-vone*O78+vtwo*N78+P78*Recov*(1-PvulRecov)</f>
        <v>684.91834953895318</v>
      </c>
      <c r="H79">
        <f>P78*(1-Recov)</f>
        <v>3.2485294843672055</v>
      </c>
      <c r="I79">
        <f t="shared" si="5"/>
        <v>0.08</v>
      </c>
      <c r="J79" s="1">
        <f t="shared" si="10"/>
        <v>10</v>
      </c>
      <c r="K79" s="2">
        <f>1/(1+EXP(-1.7*(q*F79-cpuehalf)/sdcpue))</f>
        <v>0.99999999999587152</v>
      </c>
      <c r="L79">
        <f t="shared" si="6"/>
        <v>0</v>
      </c>
      <c r="M79">
        <f>F79*(1-EXP(-q*L79))</f>
        <v>0</v>
      </c>
      <c r="N79">
        <f>Surv*(F79-M79)</f>
        <v>213.90170836177535</v>
      </c>
      <c r="O79">
        <f>G79*Surv</f>
        <v>683.98074756426911</v>
      </c>
      <c r="P79">
        <f>(H79+M79*RelSurv)*Surv</f>
        <v>3.2440824905592391</v>
      </c>
      <c r="Q79">
        <f t="shared" si="8"/>
        <v>902.36180421153779</v>
      </c>
      <c r="R79">
        <f t="shared" si="9"/>
        <v>49.999999999996177</v>
      </c>
      <c r="S79">
        <f t="shared" si="7"/>
        <v>0</v>
      </c>
      <c r="T79">
        <f>L79*(S79/cpuebase)^valpower</f>
        <v>0</v>
      </c>
    </row>
    <row r="80" spans="5:20" x14ac:dyDescent="0.3">
      <c r="E80">
        <v>77</v>
      </c>
      <c r="F80">
        <f>N79-vtwo*N79+vone*O79+Recov*P79*PvulRecov</f>
        <v>216.21586009040172</v>
      </c>
      <c r="G80">
        <f>O79-vone*O79+vtwo*N79+P79*Recov*(1-PvulRecov)</f>
        <v>682.31541233375458</v>
      </c>
      <c r="H80">
        <f>P79*(1-Recov)</f>
        <v>2.5952659924473913</v>
      </c>
      <c r="I80">
        <f t="shared" si="5"/>
        <v>0.11999999999999998</v>
      </c>
      <c r="J80" s="1">
        <f t="shared" si="10"/>
        <v>10</v>
      </c>
      <c r="K80" s="2">
        <f>1/(1+EXP(-1.7*(q*F80-cpuehalf)/sdcpue))</f>
        <v>0.9999999999970719</v>
      </c>
      <c r="L80">
        <f t="shared" si="6"/>
        <v>9.9999999999707185</v>
      </c>
      <c r="M80">
        <f>F80*(1-EXP(-q*L80))</f>
        <v>85.074311829243925</v>
      </c>
      <c r="N80">
        <f>Surv*(F80-M80)</f>
        <v>130.96202529364558</v>
      </c>
      <c r="O80">
        <f>G80*Surv</f>
        <v>681.38137358535164</v>
      </c>
      <c r="P80">
        <f>(H80+M80*RelSurv)*Surv</f>
        <v>87.549564729122437</v>
      </c>
      <c r="Q80">
        <f t="shared" si="8"/>
        <v>901.12653841660369</v>
      </c>
      <c r="R80">
        <f t="shared" si="9"/>
        <v>49.999999999996177</v>
      </c>
      <c r="S80">
        <f t="shared" si="7"/>
        <v>8.5074311829493041</v>
      </c>
      <c r="T80">
        <f>L80*(S80/cpuebase)^valpower</f>
        <v>49.258969398885419</v>
      </c>
    </row>
    <row r="81" spans="5:20" x14ac:dyDescent="0.3">
      <c r="E81">
        <v>78</v>
      </c>
      <c r="F81">
        <f>N80-vtwo*N80+vone*O80+Recov*P80*PvulRecov</f>
        <v>142.37417812625583</v>
      </c>
      <c r="G81">
        <f>O80-vone*O80+vtwo*N80+P80*Recov*(1-PvulRecov)</f>
        <v>687.47913369856587</v>
      </c>
      <c r="H81">
        <f>P80*(1-Recov)</f>
        <v>70.039651783297955</v>
      </c>
      <c r="I81">
        <f t="shared" si="5"/>
        <v>0.08</v>
      </c>
      <c r="J81" s="1">
        <f t="shared" si="10"/>
        <v>10</v>
      </c>
      <c r="K81" s="2">
        <f>1/(1+EXP(-1.7*(q*F81-cpuehalf)/sdcpue))</f>
        <v>0.99999917146860751</v>
      </c>
      <c r="L81">
        <f t="shared" si="6"/>
        <v>0</v>
      </c>
      <c r="M81">
        <f>F81*(1-EXP(-q*L81))</f>
        <v>0</v>
      </c>
      <c r="N81">
        <f>Surv*(F81-M81)</f>
        <v>142.17927852888766</v>
      </c>
      <c r="O81">
        <f>G81*Surv</f>
        <v>686.53802620196609</v>
      </c>
      <c r="P81">
        <f>(H81+M81*RelSurv)*Surv</f>
        <v>69.943772740398302</v>
      </c>
      <c r="Q81">
        <f t="shared" si="8"/>
        <v>899.89296360811966</v>
      </c>
      <c r="R81">
        <f t="shared" si="9"/>
        <v>59.999999999966896</v>
      </c>
      <c r="S81">
        <f t="shared" si="7"/>
        <v>0</v>
      </c>
      <c r="T81">
        <f>L81*(S81/cpuebase)^valpower</f>
        <v>0</v>
      </c>
    </row>
    <row r="82" spans="5:20" x14ac:dyDescent="0.3">
      <c r="E82">
        <v>79</v>
      </c>
      <c r="F82">
        <f>N81-vtwo*N81+vone*O81+Recov*P81*PvulRecov</f>
        <v>151.76691119146795</v>
      </c>
      <c r="G82">
        <f>O81-vone*O81+vtwo*N81+P81*Recov*(1-PvulRecov)</f>
        <v>690.93914808746547</v>
      </c>
      <c r="H82">
        <f>P81*(1-Recov)</f>
        <v>55.955018192318647</v>
      </c>
      <c r="I82">
        <f t="shared" si="5"/>
        <v>0.08</v>
      </c>
      <c r="J82" s="1">
        <f t="shared" si="10"/>
        <v>10</v>
      </c>
      <c r="K82" s="2">
        <f>1/(1+EXP(-1.7*(q*F82-cpuehalf)/sdcpue))</f>
        <v>0.99999983218020305</v>
      </c>
      <c r="L82">
        <f t="shared" si="6"/>
        <v>0</v>
      </c>
      <c r="M82">
        <f>F82*(1-EXP(-q*L82))</f>
        <v>0</v>
      </c>
      <c r="N82">
        <f>Surv*(F82-M82)</f>
        <v>151.55915364530117</v>
      </c>
      <c r="O82">
        <f>G82*Surv</f>
        <v>689.99330409004676</v>
      </c>
      <c r="P82">
        <f>(H82+M82*RelSurv)*Surv</f>
        <v>55.878419958987742</v>
      </c>
      <c r="Q82">
        <f t="shared" si="8"/>
        <v>898.66107747125216</v>
      </c>
      <c r="R82">
        <f t="shared" si="9"/>
        <v>59.999999999966896</v>
      </c>
      <c r="S82">
        <f t="shared" si="7"/>
        <v>0</v>
      </c>
      <c r="T82">
        <f>L82*(S82/cpuebase)^valpower</f>
        <v>0</v>
      </c>
    </row>
    <row r="83" spans="5:20" x14ac:dyDescent="0.3">
      <c r="E83">
        <v>80</v>
      </c>
      <c r="F83">
        <f>N82-vtwo*N82+vone*O82+Recov*P82*PvulRecov</f>
        <v>159.68208919529363</v>
      </c>
      <c r="G83">
        <f>O82-vone*O82+vtwo*N82+P82*Recov*(1-PvulRecov)</f>
        <v>693.04605253185184</v>
      </c>
      <c r="H83">
        <f>P82*(1-Recov)</f>
        <v>44.702735967190193</v>
      </c>
      <c r="I83">
        <f t="shared" si="5"/>
        <v>0.08</v>
      </c>
      <c r="J83" s="1">
        <f t="shared" si="10"/>
        <v>10</v>
      </c>
      <c r="K83" s="2">
        <f>1/(1+EXP(-1.7*(q*F83-cpuehalf)/sdcpue))</f>
        <v>0.9999999563016374</v>
      </c>
      <c r="L83">
        <f t="shared" si="6"/>
        <v>0</v>
      </c>
      <c r="M83">
        <f>F83*(1-EXP(-q*L83))</f>
        <v>0</v>
      </c>
      <c r="N83">
        <f>Surv*(F83-M83)</f>
        <v>159.46349636265603</v>
      </c>
      <c r="O83">
        <f>G83*Surv</f>
        <v>692.09732433988813</v>
      </c>
      <c r="P83">
        <f>(H83+M83*RelSurv)*Surv</f>
        <v>44.641541266325724</v>
      </c>
      <c r="Q83">
        <f t="shared" si="8"/>
        <v>897.43087769433566</v>
      </c>
      <c r="R83">
        <f t="shared" si="9"/>
        <v>59.999999999966896</v>
      </c>
      <c r="S83">
        <f t="shared" si="7"/>
        <v>0</v>
      </c>
      <c r="T83">
        <f>L83*(S83/cpuebase)^valpower</f>
        <v>0</v>
      </c>
    </row>
    <row r="84" spans="5:20" x14ac:dyDescent="0.3">
      <c r="E84">
        <v>81</v>
      </c>
      <c r="F84">
        <f>N83-vtwo*N83+vone*O83+Recov*P83*PvulRecov</f>
        <v>166.40930572104699</v>
      </c>
      <c r="G84">
        <f>O83-vone*O83+vtwo*N83+P83*Recov*(1-PvulRecov)</f>
        <v>694.07982323476233</v>
      </c>
      <c r="H84">
        <f>P83*(1-Recov)</f>
        <v>35.713233013060581</v>
      </c>
      <c r="I84">
        <f t="shared" si="5"/>
        <v>0.08</v>
      </c>
      <c r="J84" s="1">
        <f t="shared" si="10"/>
        <v>10</v>
      </c>
      <c r="K84" s="2">
        <f>1/(1+EXP(-1.7*(q*F84-cpuehalf)/sdcpue))</f>
        <v>0.99999998607502705</v>
      </c>
      <c r="L84">
        <f t="shared" si="6"/>
        <v>0</v>
      </c>
      <c r="M84">
        <f>F84*(1-EXP(-q*L84))</f>
        <v>0</v>
      </c>
      <c r="N84">
        <f>Surv*(F84-M84)</f>
        <v>166.18150383231836</v>
      </c>
      <c r="O84">
        <f>G84*Surv</f>
        <v>693.12967988805337</v>
      </c>
      <c r="P84">
        <f>(H84+M84*RelSurv)*Surv</f>
        <v>35.664344269142511</v>
      </c>
      <c r="Q84">
        <f t="shared" si="8"/>
        <v>896.20236196886992</v>
      </c>
      <c r="R84">
        <f t="shared" si="9"/>
        <v>59.999999999966896</v>
      </c>
      <c r="S84">
        <f t="shared" si="7"/>
        <v>0</v>
      </c>
      <c r="T84">
        <f>L84*(S84/cpuebase)^valpower</f>
        <v>0</v>
      </c>
    </row>
    <row r="85" spans="5:20" x14ac:dyDescent="0.3">
      <c r="E85">
        <v>82</v>
      </c>
      <c r="F85">
        <f>N84-vtwo*N84+vone*O84+Recov*P84*PvulRecov</f>
        <v>172.18003373396999</v>
      </c>
      <c r="G85">
        <f>O84-vone*O84+vtwo*N84+P84*Recov*(1-PvulRecov)</f>
        <v>694.26401884023028</v>
      </c>
      <c r="H85">
        <f>P84*(1-Recov)</f>
        <v>28.531475415314009</v>
      </c>
      <c r="I85">
        <f t="shared" si="5"/>
        <v>0.08</v>
      </c>
      <c r="J85" s="1">
        <f t="shared" si="10"/>
        <v>10</v>
      </c>
      <c r="K85" s="2">
        <f>1/(1+EXP(-1.7*(q*F85-cpuehalf)/sdcpue))</f>
        <v>0.99999999477915069</v>
      </c>
      <c r="L85">
        <f t="shared" si="6"/>
        <v>0</v>
      </c>
      <c r="M85">
        <f>F85*(1-EXP(-q*L85))</f>
        <v>0</v>
      </c>
      <c r="N85">
        <f>Surv*(F85-M85)</f>
        <v>171.9443321503596</v>
      </c>
      <c r="O85">
        <f>G85*Surv</f>
        <v>693.313623343519</v>
      </c>
      <c r="P85">
        <f>(H85+M85*RelSurv)*Surv</f>
        <v>28.492417960205589</v>
      </c>
      <c r="Q85">
        <f t="shared" si="8"/>
        <v>894.97552798951426</v>
      </c>
      <c r="R85">
        <f t="shared" si="9"/>
        <v>59.999999999966896</v>
      </c>
      <c r="S85">
        <f t="shared" si="7"/>
        <v>0</v>
      </c>
      <c r="T85">
        <f>L85*(S85/cpuebase)^valpower</f>
        <v>0</v>
      </c>
    </row>
    <row r="86" spans="5:20" x14ac:dyDescent="0.3">
      <c r="E86">
        <v>83</v>
      </c>
      <c r="F86">
        <f>N85-vtwo*N85+vone*O85+Recov*P85*PvulRecov</f>
        <v>177.17931161825948</v>
      </c>
      <c r="G86">
        <f>O85-vone*O85+vtwo*N85+P85*Recov*(1-PvulRecov)</f>
        <v>693.77712746766019</v>
      </c>
      <c r="H86">
        <f>P85*(1-Recov)</f>
        <v>22.793934368164471</v>
      </c>
      <c r="I86">
        <f t="shared" si="5"/>
        <v>0.08</v>
      </c>
      <c r="J86" s="1">
        <f t="shared" si="10"/>
        <v>10</v>
      </c>
      <c r="K86" s="2">
        <f>1/(1+EXP(-1.7*(q*F86-cpuehalf)/sdcpue))</f>
        <v>0.99999999776825699</v>
      </c>
      <c r="L86">
        <f t="shared" si="6"/>
        <v>0</v>
      </c>
      <c r="M86">
        <f>F86*(1-EXP(-q*L86))</f>
        <v>0</v>
      </c>
      <c r="N86">
        <f>Surv*(F86-M86)</f>
        <v>176.93676639727323</v>
      </c>
      <c r="O86">
        <f>G86*Surv</f>
        <v>692.82739848880863</v>
      </c>
      <c r="P86">
        <f>(H86+M86*RelSurv)*Surv</f>
        <v>22.762731177464737</v>
      </c>
      <c r="Q86">
        <f t="shared" si="8"/>
        <v>893.75037345408418</v>
      </c>
      <c r="R86">
        <f t="shared" si="9"/>
        <v>59.999999999966896</v>
      </c>
      <c r="S86">
        <f t="shared" si="7"/>
        <v>0</v>
      </c>
      <c r="T86">
        <f>L86*(S86/cpuebase)^valpower</f>
        <v>0</v>
      </c>
    </row>
    <row r="87" spans="5:20" x14ac:dyDescent="0.3">
      <c r="E87">
        <v>84</v>
      </c>
      <c r="F87">
        <f>N86-vtwo*N86+vone*O86+Recov*P86*PvulRecov</f>
        <v>181.55507923498081</v>
      </c>
      <c r="G87">
        <f>O86-vone*O86+vtwo*N86+P86*Recov*(1-PvulRecov)</f>
        <v>692.76163188659393</v>
      </c>
      <c r="H87">
        <f>P86*(1-Recov)</f>
        <v>18.210184941971789</v>
      </c>
      <c r="I87">
        <f t="shared" si="5"/>
        <v>0.08</v>
      </c>
      <c r="J87" s="1">
        <f t="shared" si="10"/>
        <v>10</v>
      </c>
      <c r="K87" s="2">
        <f>1/(1+EXP(-1.7*(q*F87-cpuehalf)/sdcpue))</f>
        <v>0.99999999893932823</v>
      </c>
      <c r="L87">
        <f t="shared" si="6"/>
        <v>0</v>
      </c>
      <c r="M87">
        <f>F87*(1-EXP(-q*L87))</f>
        <v>0</v>
      </c>
      <c r="N87">
        <f>Surv*(F87-M87)</f>
        <v>181.30654391552378</v>
      </c>
      <c r="O87">
        <f>G87*Surv</f>
        <v>691.81329304521307</v>
      </c>
      <c r="P87">
        <f>(H87+M87*RelSurv)*Surv</f>
        <v>18.185256561278749</v>
      </c>
      <c r="Q87">
        <f t="shared" si="8"/>
        <v>892.52689606354647</v>
      </c>
      <c r="R87">
        <f t="shared" si="9"/>
        <v>59.999999999966896</v>
      </c>
      <c r="S87">
        <f t="shared" si="7"/>
        <v>0</v>
      </c>
      <c r="T87">
        <f>L87*(S87/cpuebase)^valpower</f>
        <v>0</v>
      </c>
    </row>
    <row r="88" spans="5:20" x14ac:dyDescent="0.3">
      <c r="E88">
        <v>85</v>
      </c>
      <c r="F88">
        <f>N87-vtwo*N87+vone*O87+Recov*P87*PvulRecov</f>
        <v>185.42563656985402</v>
      </c>
      <c r="G88">
        <f>O87-vone*O87+vtwo*N87+P87*Recov*(1-PvulRecov)</f>
        <v>691.33125170313861</v>
      </c>
      <c r="H88">
        <f>P87*(1-Recov)</f>
        <v>14.548205249022999</v>
      </c>
      <c r="I88">
        <f t="shared" si="5"/>
        <v>9.9820291390558841E-2</v>
      </c>
      <c r="J88" s="1">
        <f t="shared" si="10"/>
        <v>10</v>
      </c>
      <c r="K88" s="2">
        <f>1/(1+EXP(-1.7*(q*F88-cpuehalf)/sdcpue))</f>
        <v>0.99999999945069007</v>
      </c>
      <c r="L88">
        <f t="shared" si="6"/>
        <v>0</v>
      </c>
      <c r="M88">
        <f>F88*(1-EXP(-q*L88))</f>
        <v>0</v>
      </c>
      <c r="N88">
        <f>Surv*(F88-M88)</f>
        <v>185.17180274700203</v>
      </c>
      <c r="O88">
        <f>G88*Surv</f>
        <v>690.38487094520735</v>
      </c>
      <c r="P88">
        <f>(H88+M88*RelSurv)*Surv</f>
        <v>14.528289844538982</v>
      </c>
      <c r="Q88">
        <f t="shared" si="8"/>
        <v>891.30509352201568</v>
      </c>
      <c r="R88">
        <f t="shared" si="9"/>
        <v>59.999999999966896</v>
      </c>
      <c r="S88">
        <f t="shared" si="7"/>
        <v>0</v>
      </c>
      <c r="T88">
        <f>L88*(S88/cpuebase)^valpower</f>
        <v>0</v>
      </c>
    </row>
    <row r="89" spans="5:20" x14ac:dyDescent="0.3">
      <c r="E89">
        <v>86</v>
      </c>
      <c r="F89">
        <f>N88-vtwo*N88+vone*O88+Recov*P88*PvulRecov</f>
        <v>188.88560250857759</v>
      </c>
      <c r="G89">
        <f>O88-vone*O88+vtwo*N88+P88*Recov*(1-PvulRecov)</f>
        <v>689.57672915253954</v>
      </c>
      <c r="H89">
        <f>P88*(1-Recov)</f>
        <v>11.622631875631185</v>
      </c>
      <c r="I89">
        <f t="shared" si="5"/>
        <v>0.08</v>
      </c>
      <c r="J89" s="1">
        <f t="shared" si="10"/>
        <v>10</v>
      </c>
      <c r="K89" s="2">
        <f>1/(1+EXP(-1.7*(q*F89-cpuehalf)/sdcpue))</f>
        <v>0.99999999969495224</v>
      </c>
      <c r="L89">
        <f t="shared" si="6"/>
        <v>0</v>
      </c>
      <c r="M89">
        <f>F89*(1-EXP(-q*L89))</f>
        <v>0</v>
      </c>
      <c r="N89">
        <f>Surv*(F89-M89)</f>
        <v>188.62703225123136</v>
      </c>
      <c r="O89">
        <f>G89*Surv</f>
        <v>688.6327502047061</v>
      </c>
      <c r="P89">
        <f>(H89+M89*RelSurv)*Surv</f>
        <v>11.606721362202901</v>
      </c>
      <c r="Q89">
        <f t="shared" si="8"/>
        <v>890.08496353674832</v>
      </c>
      <c r="R89">
        <f t="shared" si="9"/>
        <v>59.999999999966896</v>
      </c>
      <c r="S89">
        <f t="shared" si="7"/>
        <v>0</v>
      </c>
      <c r="T89">
        <f>L89*(S89/cpuebase)^valpower</f>
        <v>0</v>
      </c>
    </row>
    <row r="90" spans="5:20" x14ac:dyDescent="0.3">
      <c r="E90">
        <v>87</v>
      </c>
      <c r="F90">
        <f>N89-vtwo*N89+vone*O89+Recov*P89*PvulRecov</f>
        <v>192.01067535637142</v>
      </c>
      <c r="G90">
        <f>O89-vone*O89+vtwo*N89+P89*Recov*(1-PvulRecov)</f>
        <v>687.57045137200669</v>
      </c>
      <c r="H90">
        <f>P89*(1-Recov)</f>
        <v>9.2853770897623207</v>
      </c>
      <c r="I90">
        <f t="shared" si="5"/>
        <v>0.08</v>
      </c>
      <c r="J90" s="1">
        <f t="shared" si="10"/>
        <v>10</v>
      </c>
      <c r="K90" s="2">
        <f>1/(1+EXP(-1.7*(q*F90-cpuehalf)/sdcpue))</f>
        <v>0.99999999982067389</v>
      </c>
      <c r="L90">
        <f t="shared" si="6"/>
        <v>0</v>
      </c>
      <c r="M90">
        <f>F90*(1-EXP(-q*L90))</f>
        <v>0</v>
      </c>
      <c r="N90">
        <f>Surv*(F90-M90)</f>
        <v>191.74782710811562</v>
      </c>
      <c r="O90">
        <f>G90*Surv</f>
        <v>686.62921886834431</v>
      </c>
      <c r="P90">
        <f>(H90+M90*RelSurv)*Surv</f>
        <v>9.2726661032616544</v>
      </c>
      <c r="Q90">
        <f t="shared" si="8"/>
        <v>888.86650381814036</v>
      </c>
      <c r="R90">
        <f t="shared" si="9"/>
        <v>59.999999999966896</v>
      </c>
      <c r="S90">
        <f t="shared" si="7"/>
        <v>0</v>
      </c>
      <c r="T90">
        <f>L90*(S90/cpuebase)^valpower</f>
        <v>0</v>
      </c>
    </row>
    <row r="91" spans="5:20" x14ac:dyDescent="0.3">
      <c r="E91">
        <v>88</v>
      </c>
      <c r="F91">
        <f>N90-vtwo*N90+vone*O90+Recov*P90*PvulRecov</f>
        <v>194.861436064777</v>
      </c>
      <c r="G91">
        <f>O90-vone*O90+vtwo*N90+P90*Recov*(1-PvulRecov)</f>
        <v>685.37014313233522</v>
      </c>
      <c r="H91">
        <f>P90*(1-Recov)</f>
        <v>7.4181328826093242</v>
      </c>
      <c r="I91">
        <f t="shared" si="5"/>
        <v>0.08</v>
      </c>
      <c r="J91" s="1">
        <f t="shared" si="10"/>
        <v>10</v>
      </c>
      <c r="K91" s="2">
        <f>1/(1+EXP(-1.7*(q*F91-cpuehalf)/sdcpue))</f>
        <v>0.99999999988954835</v>
      </c>
      <c r="L91">
        <f t="shared" si="6"/>
        <v>0</v>
      </c>
      <c r="M91">
        <f>F91*(1-EXP(-q*L91))</f>
        <v>0</v>
      </c>
      <c r="N91">
        <f>Surv*(F91-M91)</f>
        <v>194.59468533840632</v>
      </c>
      <c r="O91">
        <f>G91*Surv</f>
        <v>684.43192268602513</v>
      </c>
      <c r="P91">
        <f>(H91+M91*RelSurv)*Surv</f>
        <v>7.407978013720375</v>
      </c>
      <c r="Q91">
        <f t="shared" si="8"/>
        <v>887.64971207972155</v>
      </c>
      <c r="R91">
        <f t="shared" si="9"/>
        <v>59.999999999966896</v>
      </c>
      <c r="S91">
        <f t="shared" si="7"/>
        <v>0</v>
      </c>
      <c r="T91">
        <f>L91*(S91/cpuebase)^valpower</f>
        <v>0</v>
      </c>
    </row>
    <row r="92" spans="5:20" x14ac:dyDescent="0.3">
      <c r="E92">
        <v>89</v>
      </c>
      <c r="F92">
        <f>N91-vtwo*N91+vone*O91+Recov*P91*PvulRecov</f>
        <v>197.48638667226282</v>
      </c>
      <c r="G92">
        <f>O91-vone*O91+vtwo*N91+P91*Recov*(1-PvulRecov)</f>
        <v>683.02181695491277</v>
      </c>
      <c r="H92">
        <f>P91*(1-Recov)</f>
        <v>5.9263824109763004</v>
      </c>
      <c r="I92">
        <f t="shared" si="5"/>
        <v>0.08</v>
      </c>
      <c r="J92" s="1">
        <f t="shared" si="10"/>
        <v>10</v>
      </c>
      <c r="K92" s="2">
        <f>1/(1+EXP(-1.7*(q*F92-cpuehalf)/sdcpue))</f>
        <v>0.99999999992930788</v>
      </c>
      <c r="L92">
        <f t="shared" si="6"/>
        <v>0</v>
      </c>
      <c r="M92">
        <f>F92*(1-EXP(-q*L92))</f>
        <v>0</v>
      </c>
      <c r="N92">
        <f>Surv*(F92-M92)</f>
        <v>197.21604258491024</v>
      </c>
      <c r="O92">
        <f>G92*Surv</f>
        <v>682.08681119143694</v>
      </c>
      <c r="P92">
        <f>(H92+M92*RelSurv)*Surv</f>
        <v>5.9182696368697156</v>
      </c>
      <c r="Q92">
        <f t="shared" si="8"/>
        <v>886.43458603815191</v>
      </c>
      <c r="R92">
        <f t="shared" si="9"/>
        <v>59.999999999966896</v>
      </c>
      <c r="S92">
        <f t="shared" si="7"/>
        <v>0</v>
      </c>
      <c r="T92">
        <f>L92*(S92/cpuebase)^valpower</f>
        <v>0</v>
      </c>
    </row>
    <row r="93" spans="5:20" x14ac:dyDescent="0.3">
      <c r="E93">
        <v>90</v>
      </c>
      <c r="F93">
        <f>N92-vtwo*N92+vone*O92+Recov*P92*PvulRecov</f>
        <v>199.92437775305788</v>
      </c>
      <c r="G93">
        <f>O92-vone*O92+vtwo*N92+P92*Recov*(1-PvulRecov)</f>
        <v>680.56212995066335</v>
      </c>
      <c r="H93">
        <f>P92*(1-Recov)</f>
        <v>4.734615709495773</v>
      </c>
      <c r="I93">
        <f t="shared" si="5"/>
        <v>0.08</v>
      </c>
      <c r="J93" s="1">
        <f t="shared" si="10"/>
        <v>10</v>
      </c>
      <c r="K93" s="2">
        <f>1/(1+EXP(-1.7*(q*F93-cpuehalf)/sdcpue))</f>
        <v>0.99999999995329381</v>
      </c>
      <c r="L93">
        <f t="shared" si="6"/>
        <v>0</v>
      </c>
      <c r="M93">
        <f>F93*(1-EXP(-q*L93))</f>
        <v>0</v>
      </c>
      <c r="N93">
        <f>Surv*(F93-M93)</f>
        <v>199.65069623832704</v>
      </c>
      <c r="O93">
        <f>G93*Surv</f>
        <v>679.63049131466175</v>
      </c>
      <c r="P93">
        <f>(H93+M93*RelSurv)*Surv</f>
        <v>4.7281343748351059</v>
      </c>
      <c r="Q93">
        <f t="shared" si="8"/>
        <v>885.22112341321701</v>
      </c>
      <c r="R93">
        <f t="shared" si="9"/>
        <v>59.999999999966896</v>
      </c>
      <c r="S93">
        <f t="shared" si="7"/>
        <v>0</v>
      </c>
      <c r="T93">
        <f>L93*(S93/cpuebase)^valpower</f>
        <v>0</v>
      </c>
    </row>
    <row r="94" spans="5:20" x14ac:dyDescent="0.3">
      <c r="E94">
        <v>91</v>
      </c>
      <c r="F94">
        <f>N93-vtwo*N93+vone*O93+Recov*P93*PvulRecov</f>
        <v>202.20654774132933</v>
      </c>
      <c r="G94">
        <f>O93-vone*O93+vtwo*N93+P93*Recov*(1-PvulRecov)</f>
        <v>678.02026668662654</v>
      </c>
      <c r="H94">
        <f>P93*(1-Recov)</f>
        <v>3.782507499868085</v>
      </c>
      <c r="I94">
        <f t="shared" si="5"/>
        <v>0.11</v>
      </c>
      <c r="J94" s="1">
        <f t="shared" si="10"/>
        <v>10</v>
      </c>
      <c r="K94" s="2">
        <f>1/(1+EXP(-1.7*(q*F94-cpuehalf)/sdcpue))</f>
        <v>0.9999999999683129</v>
      </c>
      <c r="L94">
        <f t="shared" si="6"/>
        <v>9.9999999996831299</v>
      </c>
      <c r="M94">
        <f>F94*(1-EXP(-q*L94))</f>
        <v>79.562076939623637</v>
      </c>
      <c r="N94">
        <f>Surv*(F94-M94)</f>
        <v>122.47657969748111</v>
      </c>
      <c r="O94">
        <f>G94*Surv</f>
        <v>677.09210767125023</v>
      </c>
      <c r="P94">
        <f>(H94+M94*RelSurv)*Surv</f>
        <v>83.230491939265534</v>
      </c>
      <c r="Q94">
        <f t="shared" si="8"/>
        <v>884.00932192782398</v>
      </c>
      <c r="R94">
        <f t="shared" si="9"/>
        <v>59.999999999966896</v>
      </c>
      <c r="S94">
        <f t="shared" si="7"/>
        <v>7.9562076942144717</v>
      </c>
      <c r="T94">
        <f>L94*(S94/cpuebase)^valpower</f>
        <v>40.291025573994162</v>
      </c>
    </row>
    <row r="95" spans="5:20" x14ac:dyDescent="0.3">
      <c r="E95">
        <v>92</v>
      </c>
      <c r="F95">
        <f>N94-vtwo*N94+vone*O94+Recov*P94*PvulRecov</f>
        <v>133.5030658126407</v>
      </c>
      <c r="G95">
        <f>O94-vone*O94+vtwo*N94+P94*Recov*(1-PvulRecov)</f>
        <v>682.71171994394365</v>
      </c>
      <c r="H95">
        <f>P94*(1-Recov)</f>
        <v>66.584393551412433</v>
      </c>
      <c r="I95">
        <f t="shared" si="5"/>
        <v>0.08</v>
      </c>
      <c r="J95" s="1">
        <f t="shared" si="10"/>
        <v>10</v>
      </c>
      <c r="K95" s="2">
        <f>1/(1+EXP(-1.7*(q*F95-cpuehalf)/sdcpue))</f>
        <v>0.99999625663242864</v>
      </c>
      <c r="L95">
        <f t="shared" si="6"/>
        <v>0</v>
      </c>
      <c r="M95">
        <f>F95*(1-EXP(-q*L95))</f>
        <v>0</v>
      </c>
      <c r="N95">
        <f>Surv*(F95-M95)</f>
        <v>133.32031010429009</v>
      </c>
      <c r="O95">
        <f>G95*Surv</f>
        <v>681.77713868007424</v>
      </c>
      <c r="P95">
        <f>(H95+M95*RelSurv)*Surv</f>
        <v>66.493244498508574</v>
      </c>
      <c r="Q95">
        <f t="shared" si="8"/>
        <v>882.79917930799672</v>
      </c>
      <c r="R95">
        <f t="shared" si="9"/>
        <v>69.999999999650029</v>
      </c>
      <c r="S95">
        <f t="shared" si="7"/>
        <v>0</v>
      </c>
      <c r="T95">
        <f>L95*(S95/cpuebase)^valpower</f>
        <v>0</v>
      </c>
    </row>
    <row r="96" spans="5:20" x14ac:dyDescent="0.3">
      <c r="E96">
        <v>93</v>
      </c>
      <c r="F96">
        <f>N95-vtwo*N95+vone*O95+Recov*P95*PvulRecov</f>
        <v>142.60961632687321</v>
      </c>
      <c r="G96">
        <f>O95-vone*O95+vtwo*N95+P95*Recov*(1-PvulRecov)</f>
        <v>685.78648135719277</v>
      </c>
      <c r="H96">
        <f>P95*(1-Recov)</f>
        <v>53.194595598806863</v>
      </c>
      <c r="I96">
        <f t="shared" si="5"/>
        <v>0.08</v>
      </c>
      <c r="J96" s="1">
        <f t="shared" si="10"/>
        <v>10</v>
      </c>
      <c r="K96" s="2">
        <f>1/(1+EXP(-1.7*(q*F96-cpuehalf)/sdcpue))</f>
        <v>0.99999920397526021</v>
      </c>
      <c r="L96">
        <f t="shared" si="6"/>
        <v>0</v>
      </c>
      <c r="M96">
        <f>F96*(1-EXP(-q*L96))</f>
        <v>0</v>
      </c>
      <c r="N96">
        <f>Surv*(F96-M96)</f>
        <v>142.41439443222399</v>
      </c>
      <c r="O96">
        <f>G96*Surv</f>
        <v>684.84769097500339</v>
      </c>
      <c r="P96">
        <f>(H96+M96*RelSurv)*Surv</f>
        <v>53.121776177470672</v>
      </c>
      <c r="Q96">
        <f t="shared" si="8"/>
        <v>881.59069328287285</v>
      </c>
      <c r="R96">
        <f t="shared" si="9"/>
        <v>69.999999999650029</v>
      </c>
      <c r="S96">
        <f t="shared" si="7"/>
        <v>0</v>
      </c>
      <c r="T96">
        <f>L96*(S96/cpuebase)^valpower</f>
        <v>0</v>
      </c>
    </row>
    <row r="97" spans="5:20" x14ac:dyDescent="0.3">
      <c r="E97">
        <v>94</v>
      </c>
      <c r="F97">
        <f>N96-vtwo*N96+vone*O96+Recov*P96*PvulRecov</f>
        <v>150.30863286819937</v>
      </c>
      <c r="G97">
        <f>O96-vone*O96+vtwo*N96+P96*Recov*(1-PvulRecov)</f>
        <v>687.57780777452217</v>
      </c>
      <c r="H97">
        <f>P96*(1-Recov)</f>
        <v>42.497420941976543</v>
      </c>
      <c r="I97">
        <f t="shared" si="5"/>
        <v>0.08</v>
      </c>
      <c r="J97" s="1">
        <f t="shared" si="10"/>
        <v>10</v>
      </c>
      <c r="K97" s="2">
        <f>1/(1+EXP(-1.7*(q*F97-cpuehalf)/sdcpue))</f>
        <v>0.99999978496559594</v>
      </c>
      <c r="L97">
        <f t="shared" si="6"/>
        <v>0</v>
      </c>
      <c r="M97">
        <f>F97*(1-EXP(-q*L97))</f>
        <v>0</v>
      </c>
      <c r="N97">
        <f>Surv*(F97-M97)</f>
        <v>150.10287159594822</v>
      </c>
      <c r="O97">
        <f>G97*Surv</f>
        <v>686.63656520049517</v>
      </c>
      <c r="P97">
        <f>(H97+M97*RelSurv)*Surv</f>
        <v>42.439245152379137</v>
      </c>
      <c r="Q97">
        <f t="shared" si="8"/>
        <v>880.38386158469802</v>
      </c>
      <c r="R97">
        <f t="shared" si="9"/>
        <v>69.999999999650029</v>
      </c>
      <c r="S97">
        <f t="shared" si="7"/>
        <v>0</v>
      </c>
      <c r="T97">
        <f>L97*(S97/cpuebase)^valpower</f>
        <v>0</v>
      </c>
    </row>
    <row r="98" spans="5:20" x14ac:dyDescent="0.3">
      <c r="E98">
        <v>95</v>
      </c>
      <c r="F98">
        <f>N97-vtwo*N97+vone*O97+Recov*P97*PvulRecov</f>
        <v>156.87546601697557</v>
      </c>
      <c r="G98">
        <f>O97-vone*O97+vtwo*N97+P97*Recov*(1-PvulRecov)</f>
        <v>688.35181980994366</v>
      </c>
      <c r="H98">
        <f>P97*(1-Recov)</f>
        <v>33.951396121903308</v>
      </c>
      <c r="I98">
        <f t="shared" si="5"/>
        <v>0.08</v>
      </c>
      <c r="J98" s="1">
        <f t="shared" si="10"/>
        <v>10</v>
      </c>
      <c r="K98" s="2">
        <f>1/(1+EXP(-1.7*(q*F98-cpuehalf)/sdcpue))</f>
        <v>0.99999992958287109</v>
      </c>
      <c r="L98">
        <f t="shared" si="6"/>
        <v>0</v>
      </c>
      <c r="M98">
        <f>F98*(1-EXP(-q*L98))</f>
        <v>0</v>
      </c>
      <c r="N98">
        <f>Surv*(F98-M98)</f>
        <v>156.66071524147654</v>
      </c>
      <c r="O98">
        <f>G98*Surv</f>
        <v>687.40951767135198</v>
      </c>
      <c r="P98">
        <f>(H98+M98*RelSurv)*Surv</f>
        <v>33.904919200867965</v>
      </c>
      <c r="Q98">
        <f t="shared" si="8"/>
        <v>879.17868194882249</v>
      </c>
      <c r="R98">
        <f t="shared" si="9"/>
        <v>69.999999999650029</v>
      </c>
      <c r="S98">
        <f t="shared" si="7"/>
        <v>0</v>
      </c>
      <c r="T98">
        <f>L98*(S98/cpuebase)^valpower</f>
        <v>0</v>
      </c>
    </row>
    <row r="99" spans="5:20" x14ac:dyDescent="0.3">
      <c r="E99">
        <v>96</v>
      </c>
      <c r="F99">
        <f>N98-vtwo*N98+vone*O98+Recov*P98*PvulRecov</f>
        <v>162.53021233859968</v>
      </c>
      <c r="G99">
        <f>O98-vone*O98+vtwo*N98+P98*Recov*(1-PvulRecov)</f>
        <v>688.32100441440241</v>
      </c>
      <c r="H99">
        <f>P98*(1-Recov)</f>
        <v>27.123935360694375</v>
      </c>
      <c r="I99">
        <f t="shared" ref="I99:I153" si="11">I69</f>
        <v>0.08</v>
      </c>
      <c r="J99" s="1">
        <f t="shared" si="10"/>
        <v>10</v>
      </c>
      <c r="K99" s="2">
        <f>1/(1+EXP(-1.7*(q*F99-cpuehalf)/sdcpue))</f>
        <v>0.99999997307299437</v>
      </c>
      <c r="L99">
        <f t="shared" si="6"/>
        <v>0</v>
      </c>
      <c r="M99">
        <f>F99*(1-EXP(-q*L99))</f>
        <v>0</v>
      </c>
      <c r="N99">
        <f>Surv*(F99-M99)</f>
        <v>162.30772063847647</v>
      </c>
      <c r="O99">
        <f>G99*Surv</f>
        <v>687.37874445978161</v>
      </c>
      <c r="P99">
        <f>(H99+M99*RelSurv)*Surv</f>
        <v>27.086804722608083</v>
      </c>
      <c r="Q99">
        <f t="shared" si="8"/>
        <v>877.97515211369648</v>
      </c>
      <c r="R99">
        <f t="shared" si="9"/>
        <v>69.999999999650029</v>
      </c>
      <c r="S99">
        <f t="shared" si="7"/>
        <v>0</v>
      </c>
      <c r="T99">
        <f>L99*(S99/cpuebase)^valpower</f>
        <v>0</v>
      </c>
    </row>
    <row r="100" spans="5:20" x14ac:dyDescent="0.3">
      <c r="E100">
        <v>97</v>
      </c>
      <c r="F100">
        <f>N99-vtwo*N99+vone*O99+Recov*P99*PvulRecov</f>
        <v>167.44882392444723</v>
      </c>
      <c r="G100">
        <f>O99-vone*O99+vtwo*N99+P99*Recov*(1-PvulRecov)</f>
        <v>687.6550021183325</v>
      </c>
      <c r="H100">
        <f>P99*(1-Recov)</f>
        <v>21.669443778086467</v>
      </c>
      <c r="I100">
        <f t="shared" si="11"/>
        <v>0.08</v>
      </c>
      <c r="J100" s="1">
        <f t="shared" si="10"/>
        <v>10</v>
      </c>
      <c r="K100" s="2">
        <f>1/(1+EXP(-1.7*(q*F100-cpuehalf)/sdcpue))</f>
        <v>0.99999998833064974</v>
      </c>
      <c r="L100">
        <f t="shared" si="6"/>
        <v>0</v>
      </c>
      <c r="M100">
        <f>F100*(1-EXP(-q*L100))</f>
        <v>0</v>
      </c>
      <c r="N100">
        <f>Surv*(F100-M100)</f>
        <v>167.21959901307528</v>
      </c>
      <c r="O100">
        <f>G100*Surv</f>
        <v>686.71365387102458</v>
      </c>
      <c r="P100">
        <f>(H100+M100*RelSurv)*Surv</f>
        <v>21.639779930869764</v>
      </c>
      <c r="Q100">
        <f t="shared" si="8"/>
        <v>876.77326982086618</v>
      </c>
      <c r="R100">
        <f t="shared" si="9"/>
        <v>69.999999999650029</v>
      </c>
      <c r="S100">
        <f t="shared" si="7"/>
        <v>0</v>
      </c>
      <c r="T100">
        <f>L100*(S100/cpuebase)^valpower</f>
        <v>0</v>
      </c>
    </row>
    <row r="101" spans="5:20" x14ac:dyDescent="0.3">
      <c r="E101">
        <v>98</v>
      </c>
      <c r="F101">
        <f>N100-vtwo*N100+vone*O100+Recov*P100*PvulRecov</f>
        <v>171.77198388480014</v>
      </c>
      <c r="G101">
        <f>O100-vone*O100+vtwo*N100+P100*Recov*(1-PvulRecov)</f>
        <v>686.4892249854737</v>
      </c>
      <c r="H101">
        <f>P100*(1-Recov)</f>
        <v>17.311823944695814</v>
      </c>
      <c r="I101">
        <f t="shared" si="11"/>
        <v>0.08</v>
      </c>
      <c r="J101" s="1">
        <f t="shared" si="10"/>
        <v>10</v>
      </c>
      <c r="K101" s="2">
        <f>1/(1+EXP(-1.7*(q*F101-cpuehalf)/sdcpue))</f>
        <v>0.99999999440413134</v>
      </c>
      <c r="L101">
        <f t="shared" si="6"/>
        <v>0</v>
      </c>
      <c r="M101">
        <f>F101*(1-EXP(-q*L101))</f>
        <v>0</v>
      </c>
      <c r="N101">
        <f>Surv*(F101-M101)</f>
        <v>171.53684089090282</v>
      </c>
      <c r="O101">
        <f>G101*Surv</f>
        <v>685.5494725998368</v>
      </c>
      <c r="P101">
        <f>(H101+M101*RelSurv)*Surv</f>
        <v>17.288125352992356</v>
      </c>
      <c r="Q101">
        <f t="shared" si="8"/>
        <v>875.57303281496957</v>
      </c>
      <c r="R101">
        <f t="shared" si="9"/>
        <v>69.999999999650029</v>
      </c>
      <c r="S101">
        <f t="shared" si="7"/>
        <v>0</v>
      </c>
      <c r="T101">
        <f>L101*(S101/cpuebase)^valpower</f>
        <v>0</v>
      </c>
    </row>
    <row r="102" spans="5:20" x14ac:dyDescent="0.3">
      <c r="E102">
        <v>99</v>
      </c>
      <c r="F102">
        <f>N101-vtwo*N101+vone*O101+Recov*P101*PvulRecov</f>
        <v>175.6121970495636</v>
      </c>
      <c r="G102">
        <f>O101-vone*O101+vtwo*N101+P101*Recov*(1-PvulRecov)</f>
        <v>684.93174151177448</v>
      </c>
      <c r="H102">
        <f>P101*(1-Recov)</f>
        <v>13.830500282393885</v>
      </c>
      <c r="I102">
        <f t="shared" si="11"/>
        <v>0.08</v>
      </c>
      <c r="J102" s="1">
        <f t="shared" si="10"/>
        <v>10</v>
      </c>
      <c r="K102" s="2">
        <f>1/(1+EXP(-1.7*(q*F102-cpuehalf)/sdcpue))</f>
        <v>0.99999999708697418</v>
      </c>
      <c r="L102">
        <f t="shared" si="6"/>
        <v>0</v>
      </c>
      <c r="M102">
        <f>F102*(1-EXP(-q*L102))</f>
        <v>0</v>
      </c>
      <c r="N102">
        <f>Surv*(F102-M102)</f>
        <v>175.37179709116984</v>
      </c>
      <c r="O102">
        <f>G102*Surv</f>
        <v>683.99412120448153</v>
      </c>
      <c r="P102">
        <f>(H102+M102*RelSurv)*Surv</f>
        <v>13.811567362310242</v>
      </c>
      <c r="Q102">
        <f t="shared" si="8"/>
        <v>874.37443884373204</v>
      </c>
      <c r="R102">
        <f t="shared" si="9"/>
        <v>69.999999999650029</v>
      </c>
      <c r="S102">
        <f t="shared" si="7"/>
        <v>0</v>
      </c>
      <c r="T102">
        <f>L102*(S102/cpuebase)^valpower</f>
        <v>0</v>
      </c>
    </row>
    <row r="103" spans="5:20" x14ac:dyDescent="0.3">
      <c r="E103">
        <v>100</v>
      </c>
      <c r="F103">
        <f>N102-vtwo*N102+vone*O102+Recov*P102*PvulRecov</f>
        <v>179.05945478941578</v>
      </c>
      <c r="G103">
        <f>O102-vone*O102+vtwo*N102+P102*Recov*(1-PvulRecov)</f>
        <v>683.06877697869754</v>
      </c>
      <c r="H103">
        <f>P102*(1-Recov)</f>
        <v>11.049253889848195</v>
      </c>
      <c r="I103">
        <f t="shared" si="11"/>
        <v>0.08</v>
      </c>
      <c r="J103" s="1">
        <f t="shared" si="10"/>
        <v>10</v>
      </c>
      <c r="K103" s="2">
        <f>1/(1+EXP(-1.7*(q*F103-cpuehalf)/sdcpue))</f>
        <v>0.99999999837881304</v>
      </c>
      <c r="L103">
        <f t="shared" si="6"/>
        <v>0</v>
      </c>
      <c r="M103">
        <f>F103*(1-EXP(-q*L103))</f>
        <v>0</v>
      </c>
      <c r="N103">
        <f>Surv*(F103-M103)</f>
        <v>178.81433579310121</v>
      </c>
      <c r="O103">
        <f>G103*Surv</f>
        <v>682.13370693046272</v>
      </c>
      <c r="P103">
        <f>(H103+M103*RelSurv)*Surv</f>
        <v>11.034128287982103</v>
      </c>
      <c r="Q103">
        <f t="shared" si="8"/>
        <v>873.17748565796148</v>
      </c>
      <c r="R103">
        <f t="shared" si="9"/>
        <v>69.999999999650029</v>
      </c>
      <c r="S103">
        <f t="shared" si="7"/>
        <v>0</v>
      </c>
      <c r="T103">
        <f>L103*(S103/cpuebase)^valpower</f>
        <v>0</v>
      </c>
    </row>
    <row r="104" spans="5:20" x14ac:dyDescent="0.3">
      <c r="E104">
        <v>101</v>
      </c>
      <c r="F104">
        <f>N103-vtwo*N103+vone*O103+Recov*P103*PvulRecov</f>
        <v>182.18576069445183</v>
      </c>
      <c r="G104">
        <f>O103-vone*O103+vtwo*N103+P103*Recov*(1-PvulRecov)</f>
        <v>680.96910768670864</v>
      </c>
      <c r="H104">
        <f>P103*(1-Recov)</f>
        <v>8.8273026303856827</v>
      </c>
      <c r="I104">
        <f t="shared" si="11"/>
        <v>0.08</v>
      </c>
      <c r="J104" s="1">
        <f t="shared" si="10"/>
        <v>10</v>
      </c>
      <c r="K104" s="2">
        <f>1/(1+EXP(-1.7*(q*F104-cpuehalf)/sdcpue))</f>
        <v>0.99999999904716486</v>
      </c>
      <c r="L104">
        <f t="shared" si="6"/>
        <v>0</v>
      </c>
      <c r="M104">
        <f>F104*(1-EXP(-q*L104))</f>
        <v>0</v>
      </c>
      <c r="N104">
        <f>Surv*(F104-M104)</f>
        <v>181.93636201926458</v>
      </c>
      <c r="O104">
        <f>G104*Surv</f>
        <v>680.03691192863653</v>
      </c>
      <c r="P104">
        <f>(H104+M104*RelSurv)*Surv</f>
        <v>8.81521871354661</v>
      </c>
      <c r="Q104">
        <f t="shared" si="8"/>
        <v>871.98217101154614</v>
      </c>
      <c r="R104">
        <f t="shared" si="9"/>
        <v>69.999999999650029</v>
      </c>
      <c r="S104">
        <f t="shared" si="7"/>
        <v>0</v>
      </c>
      <c r="T104">
        <f>L104*(S104/cpuebase)^valpower</f>
        <v>0</v>
      </c>
    </row>
    <row r="105" spans="5:20" x14ac:dyDescent="0.3">
      <c r="E105">
        <v>102</v>
      </c>
      <c r="F105">
        <f>N104-vtwo*N104+vone*O104+Recov*P104*PvulRecov</f>
        <v>185.04874618596028</v>
      </c>
      <c r="G105">
        <f>O104-vone*O104+vtwo*N104+P104*Recov*(1-PvulRecov)</f>
        <v>678.68757150465012</v>
      </c>
      <c r="H105">
        <f>P104*(1-Recov)</f>
        <v>7.0521749708372887</v>
      </c>
      <c r="I105">
        <f t="shared" si="11"/>
        <v>0.08</v>
      </c>
      <c r="J105" s="1">
        <f t="shared" si="10"/>
        <v>10</v>
      </c>
      <c r="K105" s="2">
        <f>1/(1+EXP(-1.7*(q*F105-cpuehalf)/sdcpue))</f>
        <v>0.99999999941434292</v>
      </c>
      <c r="L105">
        <f t="shared" si="6"/>
        <v>0</v>
      </c>
      <c r="M105">
        <f>F105*(1-EXP(-q*L105))</f>
        <v>0</v>
      </c>
      <c r="N105">
        <f>Surv*(F105-M105)</f>
        <v>184.79542829784475</v>
      </c>
      <c r="O105">
        <f>G105*Surv</f>
        <v>677.75849899890591</v>
      </c>
      <c r="P105">
        <f>(H105+M105*RelSurv)*Surv</f>
        <v>7.042521070948454</v>
      </c>
      <c r="Q105">
        <f t="shared" si="8"/>
        <v>870.78849266144766</v>
      </c>
      <c r="R105">
        <f t="shared" si="9"/>
        <v>69.999999999650029</v>
      </c>
      <c r="S105">
        <f t="shared" si="7"/>
        <v>0</v>
      </c>
      <c r="T105">
        <f>L105*(S105/cpuebase)^valpower</f>
        <v>0</v>
      </c>
    </row>
    <row r="106" spans="5:20" x14ac:dyDescent="0.3">
      <c r="E106">
        <v>103</v>
      </c>
      <c r="F106">
        <f>N105-vtwo*N105+vone*O105+Recov*P105*PvulRecov</f>
        <v>187.69455907097873</v>
      </c>
      <c r="G106">
        <f>O105-vone*O105+vtwo*N105+P105*Recov*(1-PvulRecov)</f>
        <v>676.26787243996159</v>
      </c>
      <c r="H106">
        <f>P105*(1-Recov)</f>
        <v>5.6340168567587634</v>
      </c>
      <c r="I106">
        <f t="shared" si="11"/>
        <v>0.08</v>
      </c>
      <c r="J106" s="1">
        <f t="shared" si="10"/>
        <v>10</v>
      </c>
      <c r="K106" s="2">
        <f>1/(1+EXP(-1.7*(q*F106-cpuehalf)/sdcpue))</f>
        <v>0.99999999962648944</v>
      </c>
      <c r="L106">
        <f t="shared" si="6"/>
        <v>0</v>
      </c>
      <c r="M106">
        <f>F106*(1-EXP(-q*L106))</f>
        <v>0</v>
      </c>
      <c r="N106">
        <f>Surv*(F106-M106)</f>
        <v>187.43761926298427</v>
      </c>
      <c r="O106">
        <f>G106*Surv</f>
        <v>675.34211232119424</v>
      </c>
      <c r="P106">
        <f>(H106+M106*RelSurv)*Surv</f>
        <v>5.6263043092210072</v>
      </c>
      <c r="Q106">
        <f t="shared" si="8"/>
        <v>869.59644836769905</v>
      </c>
      <c r="R106">
        <f t="shared" si="9"/>
        <v>69.999999999650029</v>
      </c>
      <c r="S106">
        <f t="shared" si="7"/>
        <v>0</v>
      </c>
      <c r="T106">
        <f>L106*(S106/cpuebase)^valpower</f>
        <v>0</v>
      </c>
    </row>
    <row r="107" spans="5:20" x14ac:dyDescent="0.3">
      <c r="E107">
        <v>104</v>
      </c>
      <c r="F107">
        <f>N106-vtwo*N106+vone*O106+Recov*P106*PvulRecov</f>
        <v>190.16017124692948</v>
      </c>
      <c r="G107">
        <f>O106-vone*O106+vtwo*N106+P106*Recov*(1-PvulRecov)</f>
        <v>673.74482119909328</v>
      </c>
      <c r="H107">
        <f>P106*(1-Recov)</f>
        <v>4.501043447376806</v>
      </c>
      <c r="I107">
        <f t="shared" si="11"/>
        <v>0.08</v>
      </c>
      <c r="J107" s="1">
        <f t="shared" si="10"/>
        <v>10</v>
      </c>
      <c r="K107" s="2">
        <f>1/(1+EXP(-1.7*(q*F107-cpuehalf)/sdcpue))</f>
        <v>0.99999999975437848</v>
      </c>
      <c r="L107">
        <f t="shared" si="6"/>
        <v>0</v>
      </c>
      <c r="M107">
        <f>F107*(1-EXP(-q*L107))</f>
        <v>0</v>
      </c>
      <c r="N107">
        <f>Surv*(F107-M107)</f>
        <v>189.89985620034415</v>
      </c>
      <c r="O107">
        <f>G107*Surv</f>
        <v>672.82251494869911</v>
      </c>
      <c r="P107">
        <f>(H107+M107*RelSurv)*Surv</f>
        <v>4.4948818556670203</v>
      </c>
      <c r="Q107">
        <f t="shared" si="8"/>
        <v>868.40603589339958</v>
      </c>
      <c r="R107">
        <f t="shared" si="9"/>
        <v>69.999999999650029</v>
      </c>
      <c r="S107">
        <f t="shared" si="7"/>
        <v>0</v>
      </c>
      <c r="T107">
        <f>L107*(S107/cpuebase)^valpower</f>
        <v>0</v>
      </c>
    </row>
    <row r="108" spans="5:20" x14ac:dyDescent="0.3">
      <c r="E108">
        <v>105</v>
      </c>
      <c r="F108">
        <f>N107-vtwo*N107+vone*O107+Recov*P107*PvulRecov</f>
        <v>192.4752223620653</v>
      </c>
      <c r="G108">
        <f>O107-vone*O107+vtwo*N107+P107*Recov*(1-PvulRecov)</f>
        <v>671.14612515811132</v>
      </c>
      <c r="H108">
        <f>P107*(1-Recov)</f>
        <v>3.5959054845336165</v>
      </c>
      <c r="I108">
        <f t="shared" si="11"/>
        <v>0.08</v>
      </c>
      <c r="J108" s="1">
        <f t="shared" si="10"/>
        <v>10</v>
      </c>
      <c r="K108" s="2">
        <f>1/(1+EXP(-1.7*(q*F108-cpuehalf)/sdcpue))</f>
        <v>0.999999999834291</v>
      </c>
      <c r="L108">
        <f t="shared" si="6"/>
        <v>0</v>
      </c>
      <c r="M108">
        <f>F108*(1-EXP(-q*L108))</f>
        <v>0</v>
      </c>
      <c r="N108">
        <f>Surv*(F108-M108)</f>
        <v>192.21173818371628</v>
      </c>
      <c r="O108">
        <f>G108*Surv</f>
        <v>670.22737632816188</v>
      </c>
      <c r="P108">
        <f>(H108+M108*RelSurv)*Surv</f>
        <v>3.5909829589722184</v>
      </c>
      <c r="Q108">
        <f t="shared" si="8"/>
        <v>867.2172530047103</v>
      </c>
      <c r="R108">
        <f t="shared" si="9"/>
        <v>69.999999999650029</v>
      </c>
      <c r="S108">
        <f t="shared" si="7"/>
        <v>0</v>
      </c>
      <c r="T108">
        <f>L108*(S108/cpuebase)^valpower</f>
        <v>0</v>
      </c>
    </row>
    <row r="109" spans="5:20" x14ac:dyDescent="0.3">
      <c r="E109">
        <v>106</v>
      </c>
      <c r="F109">
        <f>N108-vtwo*N108+vone*O108+Recov*P108*PvulRecov</f>
        <v>194.66349274839482</v>
      </c>
      <c r="G109">
        <f>O108-vone*O108+vtwo*N108+P108*Recov*(1-PvulRecov)</f>
        <v>668.49381835527777</v>
      </c>
      <c r="H109">
        <f>P108*(1-Recov)</f>
        <v>2.8727863671777749</v>
      </c>
      <c r="I109">
        <f t="shared" si="11"/>
        <v>0.08</v>
      </c>
      <c r="J109" s="1">
        <f t="shared" si="10"/>
        <v>10</v>
      </c>
      <c r="K109" s="2">
        <f>1/(1+EXP(-1.7*(q*F109-cpuehalf)/sdcpue))</f>
        <v>0.99999999988576849</v>
      </c>
      <c r="L109">
        <f t="shared" si="6"/>
        <v>0</v>
      </c>
      <c r="M109">
        <f>F109*(1-EXP(-q*L109))</f>
        <v>0</v>
      </c>
      <c r="N109">
        <f>Surv*(F109-M109)</f>
        <v>194.39701299161408</v>
      </c>
      <c r="O109">
        <f>G109*Surv</f>
        <v>667.57870033489485</v>
      </c>
      <c r="P109">
        <f>(H109+M109*RelSurv)*Surv</f>
        <v>2.8688537375840073</v>
      </c>
      <c r="Q109">
        <f t="shared" si="8"/>
        <v>866.03009747085036</v>
      </c>
      <c r="R109">
        <f t="shared" si="9"/>
        <v>69.999999999650029</v>
      </c>
      <c r="S109">
        <f t="shared" si="7"/>
        <v>0</v>
      </c>
      <c r="T109">
        <f>L109*(S109/cpuebase)^valpower</f>
        <v>0</v>
      </c>
    </row>
    <row r="110" spans="5:20" x14ac:dyDescent="0.3">
      <c r="E110">
        <v>107</v>
      </c>
      <c r="F110">
        <f>N109-vtwo*N109+vone*O109+Recov*P109*PvulRecov</f>
        <v>196.74408017823535</v>
      </c>
      <c r="G110">
        <f>O109-vone*O109+vtwo*N109+P109*Recov*(1-PvulRecov)</f>
        <v>665.80540389579039</v>
      </c>
      <c r="H110">
        <f>P109*(1-Recov)</f>
        <v>2.2950829900672058</v>
      </c>
      <c r="I110">
        <f t="shared" si="11"/>
        <v>0.11999999999999998</v>
      </c>
      <c r="J110" s="1">
        <f t="shared" si="10"/>
        <v>10</v>
      </c>
      <c r="K110" s="2">
        <f>1/(1+EXP(-1.7*(q*F110-cpuehalf)/sdcpue))</f>
        <v>0.99999999991979971</v>
      </c>
      <c r="L110">
        <f t="shared" si="6"/>
        <v>9.9999999991979962</v>
      </c>
      <c r="M110">
        <f>F110*(1-EXP(-q*L110))</f>
        <v>77.412763428389809</v>
      </c>
      <c r="N110">
        <f>Surv*(F110-M110)</f>
        <v>119.1679611056266</v>
      </c>
      <c r="O110">
        <f>G110*Surv</f>
        <v>664.89396611365441</v>
      </c>
      <c r="P110">
        <f>(H110+M110*RelSurv)*Surv</f>
        <v>79.598732340479586</v>
      </c>
      <c r="Q110">
        <f t="shared" si="8"/>
        <v>864.84456706409287</v>
      </c>
      <c r="R110">
        <f t="shared" si="9"/>
        <v>69.999999999650029</v>
      </c>
      <c r="S110">
        <f t="shared" si="7"/>
        <v>7.741276343459834</v>
      </c>
      <c r="T110">
        <f>L110*(S110/cpuebase)^valpower</f>
        <v>37.113139984947054</v>
      </c>
    </row>
    <row r="111" spans="5:20" x14ac:dyDescent="0.3">
      <c r="E111">
        <v>108</v>
      </c>
      <c r="F111">
        <f>N110-vtwo*N110+vone*O110+Recov*P110*PvulRecov</f>
        <v>129.79162625449766</v>
      </c>
      <c r="G111">
        <f>O110-vone*O110+vtwo*N110+P110*Recov*(1-PvulRecov)</f>
        <v>670.19004743287917</v>
      </c>
      <c r="H111">
        <f>P110*(1-Recov)</f>
        <v>63.67898587238367</v>
      </c>
      <c r="I111">
        <f t="shared" si="11"/>
        <v>0.08</v>
      </c>
      <c r="J111" s="1">
        <f t="shared" si="10"/>
        <v>10</v>
      </c>
      <c r="K111" s="2">
        <f>1/(1+EXP(-1.7*(q*F111-cpuehalf)/sdcpue))</f>
        <v>0.99999296479338684</v>
      </c>
      <c r="L111">
        <f t="shared" si="6"/>
        <v>0</v>
      </c>
      <c r="M111">
        <f>F111*(1-EXP(-q*L111))</f>
        <v>0</v>
      </c>
      <c r="N111">
        <f>Surv*(F111-M111)</f>
        <v>129.61395122921093</v>
      </c>
      <c r="O111">
        <f>G111*Surv</f>
        <v>669.27260740180145</v>
      </c>
      <c r="P111">
        <f>(H111+M111*RelSurv)*Surv</f>
        <v>63.591814105208769</v>
      </c>
      <c r="Q111">
        <f t="shared" si="8"/>
        <v>863.66065955976046</v>
      </c>
      <c r="R111">
        <f t="shared" si="9"/>
        <v>79.999999998848025</v>
      </c>
      <c r="S111">
        <f t="shared" si="7"/>
        <v>0</v>
      </c>
      <c r="T111">
        <f>L111*(S111/cpuebase)^valpower</f>
        <v>0</v>
      </c>
    </row>
    <row r="112" spans="5:20" x14ac:dyDescent="0.3">
      <c r="E112">
        <v>109</v>
      </c>
      <c r="F112">
        <f>N111-vtwo*N111+vone*O111+Recov*P111*PvulRecov</f>
        <v>138.57505965648787</v>
      </c>
      <c r="G112">
        <f>O111-vone*O111+vtwo*N111+P111*Recov*(1-PvulRecov)</f>
        <v>673.02986179556638</v>
      </c>
      <c r="H112">
        <f>P111*(1-Recov)</f>
        <v>50.873451284167018</v>
      </c>
      <c r="I112">
        <f t="shared" si="11"/>
        <v>0.08</v>
      </c>
      <c r="J112" s="1">
        <f t="shared" si="10"/>
        <v>10</v>
      </c>
      <c r="K112" s="2">
        <f>1/(1+EXP(-1.7*(q*F112-cpuehalf)/sdcpue))</f>
        <v>0.99999841948801471</v>
      </c>
      <c r="L112">
        <f t="shared" si="6"/>
        <v>0</v>
      </c>
      <c r="M112">
        <f>F112*(1-EXP(-q*L112))</f>
        <v>0</v>
      </c>
      <c r="N112">
        <f>Surv*(F112-M112)</f>
        <v>138.38536076805343</v>
      </c>
      <c r="O112">
        <f>G112*Surv</f>
        <v>672.10853427110203</v>
      </c>
      <c r="P112">
        <f>(H112+M112*RelSurv)*Surv</f>
        <v>50.803809335728729</v>
      </c>
      <c r="Q112">
        <f t="shared" si="8"/>
        <v>862.47837273622122</v>
      </c>
      <c r="R112">
        <f t="shared" si="9"/>
        <v>79.999999998848025</v>
      </c>
      <c r="S112">
        <f t="shared" si="7"/>
        <v>0</v>
      </c>
      <c r="T112">
        <f>L112*(S112/cpuebase)^valpower</f>
        <v>0</v>
      </c>
    </row>
    <row r="113" spans="5:20" x14ac:dyDescent="0.3">
      <c r="E113">
        <v>110</v>
      </c>
      <c r="F113">
        <f>N112-vtwo*N112+vone*O112+Recov*P112*PvulRecov</f>
        <v>146.01111426666205</v>
      </c>
      <c r="G113">
        <f>O112-vone*O112+vtwo*N112+P112*Recov*(1-PvulRecov)</f>
        <v>674.64354263963924</v>
      </c>
      <c r="H113">
        <f>P112*(1-Recov)</f>
        <v>40.643047468582985</v>
      </c>
      <c r="I113">
        <f t="shared" si="11"/>
        <v>0.08</v>
      </c>
      <c r="J113" s="1">
        <f t="shared" si="10"/>
        <v>10</v>
      </c>
      <c r="K113" s="2">
        <f>1/(1+EXP(-1.7*(q*F113-cpuehalf)/sdcpue))</f>
        <v>0.99999955352832293</v>
      </c>
      <c r="L113">
        <f t="shared" si="6"/>
        <v>0</v>
      </c>
      <c r="M113">
        <f>F113*(1-EXP(-q*L113))</f>
        <v>0</v>
      </c>
      <c r="N113">
        <f>Surv*(F113-M113)</f>
        <v>145.81123597583453</v>
      </c>
      <c r="O113">
        <f>G113*Surv</f>
        <v>673.72000610683563</v>
      </c>
      <c r="P113">
        <f>(H113+M113*RelSurv)*Surv</f>
        <v>40.587410177525776</v>
      </c>
      <c r="Q113">
        <f t="shared" si="8"/>
        <v>861.29770437488423</v>
      </c>
      <c r="R113">
        <f t="shared" si="9"/>
        <v>79.999999998848025</v>
      </c>
      <c r="S113">
        <f t="shared" si="7"/>
        <v>0</v>
      </c>
      <c r="T113">
        <f>L113*(S113/cpuebase)^valpower</f>
        <v>0</v>
      </c>
    </row>
    <row r="114" spans="5:20" x14ac:dyDescent="0.3">
      <c r="E114">
        <v>111</v>
      </c>
      <c r="F114">
        <f>N113-vtwo*N113+vone*O113+Recov*P113*PvulRecov</f>
        <v>152.36314495053549</v>
      </c>
      <c r="G114">
        <f>O113-vone*O113+vtwo*N113+P113*Recov*(1-PvulRecov)</f>
        <v>675.28557916763975</v>
      </c>
      <c r="H114">
        <f>P113*(1-Recov)</f>
        <v>32.46992814202062</v>
      </c>
      <c r="I114">
        <f t="shared" si="11"/>
        <v>0.08</v>
      </c>
      <c r="J114" s="1">
        <f t="shared" si="10"/>
        <v>10</v>
      </c>
      <c r="K114" s="2">
        <f>1/(1+EXP(-1.7*(q*F114-cpuehalf)/sdcpue))</f>
        <v>0.9999998483567013</v>
      </c>
      <c r="L114">
        <f t="shared" si="6"/>
        <v>0</v>
      </c>
      <c r="M114">
        <f>F114*(1-EXP(-q*L114))</f>
        <v>0</v>
      </c>
      <c r="N114">
        <f>Surv*(F114-M114)</f>
        <v>152.15457120496293</v>
      </c>
      <c r="O114">
        <f>G114*Surv</f>
        <v>674.36116373486664</v>
      </c>
      <c r="P114">
        <f>(H114+M114*RelSurv)*Surv</f>
        <v>32.425479239805775</v>
      </c>
      <c r="Q114">
        <f t="shared" si="8"/>
        <v>860.11865226019586</v>
      </c>
      <c r="R114">
        <f t="shared" si="9"/>
        <v>79.999999998848025</v>
      </c>
      <c r="S114">
        <f t="shared" si="7"/>
        <v>0</v>
      </c>
      <c r="T114">
        <f>L114*(S114/cpuebase)^valpower</f>
        <v>0</v>
      </c>
    </row>
    <row r="115" spans="5:20" x14ac:dyDescent="0.3">
      <c r="E115">
        <v>112</v>
      </c>
      <c r="F115">
        <f>N114-vtwo*N114+vone*O114+Recov*P114*PvulRecov</f>
        <v>157.84166327649103</v>
      </c>
      <c r="G115">
        <f>O114-vone*O114+vtwo*N114+P114*Recov*(1-PvulRecov)</f>
        <v>675.15916751129976</v>
      </c>
      <c r="H115">
        <f>P114*(1-Recov)</f>
        <v>25.94038339184462</v>
      </c>
      <c r="I115">
        <f t="shared" si="11"/>
        <v>0.08</v>
      </c>
      <c r="J115" s="1">
        <f t="shared" si="10"/>
        <v>10</v>
      </c>
      <c r="K115" s="2">
        <f>1/(1+EXP(-1.7*(q*F115-cpuehalf)/sdcpue))</f>
        <v>0.99999994024917371</v>
      </c>
      <c r="L115">
        <f t="shared" si="6"/>
        <v>0</v>
      </c>
      <c r="M115">
        <f>F115*(1-EXP(-q*L115))</f>
        <v>0</v>
      </c>
      <c r="N115">
        <f>Surv*(F115-M115)</f>
        <v>157.62558984923496</v>
      </c>
      <c r="O115">
        <f>G115*Surv</f>
        <v>674.23492512662608</v>
      </c>
      <c r="P115">
        <f>(H115+M115*RelSurv)*Surv</f>
        <v>25.904872947849903</v>
      </c>
      <c r="Q115">
        <f t="shared" si="8"/>
        <v>858.94121417963549</v>
      </c>
      <c r="R115">
        <f t="shared" si="9"/>
        <v>79.999999998848025</v>
      </c>
      <c r="S115">
        <f t="shared" si="7"/>
        <v>0</v>
      </c>
      <c r="T115">
        <f>L115*(S115/cpuebase)^valpower</f>
        <v>0</v>
      </c>
    </row>
    <row r="116" spans="5:20" x14ac:dyDescent="0.3">
      <c r="E116">
        <v>113</v>
      </c>
      <c r="F116">
        <f>N115-vtwo*N115+vone*O115+Recov*P115*PvulRecov</f>
        <v>162.61496229663788</v>
      </c>
      <c r="G116">
        <f>O115-vone*O115+vtwo*N115+P115*Recov*(1-PvulRecov)</f>
        <v>674.42652726879317</v>
      </c>
      <c r="H116">
        <f>P115*(1-Recov)</f>
        <v>20.723898358279925</v>
      </c>
      <c r="I116">
        <f t="shared" si="11"/>
        <v>0.08</v>
      </c>
      <c r="J116" s="1">
        <f t="shared" si="10"/>
        <v>10</v>
      </c>
      <c r="K116" s="2">
        <f>1/(1+EXP(-1.7*(q*F116-cpuehalf)/sdcpue))</f>
        <v>0.99999997345816349</v>
      </c>
      <c r="L116">
        <f t="shared" si="6"/>
        <v>0</v>
      </c>
      <c r="M116">
        <f>F116*(1-EXP(-q*L116))</f>
        <v>0</v>
      </c>
      <c r="N116">
        <f>Surv*(F116-M116)</f>
        <v>162.39235458016316</v>
      </c>
      <c r="O116">
        <f>G116*Surv</f>
        <v>673.50328781379505</v>
      </c>
      <c r="P116">
        <f>(H116+M116*RelSurv)*Surv</f>
        <v>20.69552889199689</v>
      </c>
      <c r="Q116">
        <f t="shared" si="8"/>
        <v>857.76538792371093</v>
      </c>
      <c r="R116">
        <f t="shared" si="9"/>
        <v>79.999999998848025</v>
      </c>
      <c r="S116">
        <f t="shared" si="7"/>
        <v>0</v>
      </c>
      <c r="T116">
        <f>L116*(S116/cpuebase)^valpower</f>
        <v>0</v>
      </c>
    </row>
    <row r="117" spans="5:20" x14ac:dyDescent="0.3">
      <c r="E117">
        <v>114</v>
      </c>
      <c r="F117">
        <f>N116-vtwo*N116+vone*O116+Recov*P116*PvulRecov</f>
        <v>166.81760476220421</v>
      </c>
      <c r="G117">
        <f>O116-vone*O116+vtwo*N116+P116*Recov*(1-PvulRecov)</f>
        <v>673.21714341015343</v>
      </c>
      <c r="H117">
        <f>P116*(1-Recov)</f>
        <v>16.556423113597514</v>
      </c>
      <c r="I117">
        <f t="shared" si="11"/>
        <v>0.08</v>
      </c>
      <c r="J117" s="1">
        <f t="shared" si="10"/>
        <v>10</v>
      </c>
      <c r="K117" s="2">
        <f>1/(1+EXP(-1.7*(q*F117-cpuehalf)/sdcpue))</f>
        <v>0.99999998700878945</v>
      </c>
      <c r="L117">
        <f t="shared" si="6"/>
        <v>0</v>
      </c>
      <c r="M117">
        <f>F117*(1-EXP(-q*L117))</f>
        <v>0</v>
      </c>
      <c r="N117">
        <f>Surv*(F117-M117)</f>
        <v>166.58924394263732</v>
      </c>
      <c r="O117">
        <f>G117*Surv</f>
        <v>672.29555951117118</v>
      </c>
      <c r="P117">
        <f>(H117+M117*RelSurv)*Surv</f>
        <v>16.533758609112471</v>
      </c>
      <c r="Q117">
        <f t="shared" si="8"/>
        <v>856.59117128595517</v>
      </c>
      <c r="R117">
        <f t="shared" si="9"/>
        <v>79.999999998848025</v>
      </c>
      <c r="S117">
        <f t="shared" si="7"/>
        <v>0</v>
      </c>
      <c r="T117">
        <f>L117*(S117/cpuebase)^valpower</f>
        <v>0</v>
      </c>
    </row>
    <row r="118" spans="5:20" x14ac:dyDescent="0.3">
      <c r="E118">
        <v>115</v>
      </c>
      <c r="F118">
        <f>N117-vtwo*N117+vone*O117+Recov*P117*PvulRecov</f>
        <v>170.55720442599906</v>
      </c>
      <c r="G118">
        <f>O117-vone*O117+vtwo*N117+P117*Recov*(1-PvulRecov)</f>
        <v>671.63435074963195</v>
      </c>
      <c r="H118">
        <f>P117*(1-Recov)</f>
        <v>13.227006887289978</v>
      </c>
      <c r="I118">
        <f t="shared" si="11"/>
        <v>9.9820291390558841E-2</v>
      </c>
      <c r="J118" s="1">
        <f t="shared" si="10"/>
        <v>10</v>
      </c>
      <c r="K118" s="2">
        <f>1/(1+EXP(-1.7*(q*F118-cpuehalf)/sdcpue))</f>
        <v>0.99999999312053367</v>
      </c>
      <c r="L118">
        <f t="shared" si="6"/>
        <v>0</v>
      </c>
      <c r="M118">
        <f>F118*(1-EXP(-q*L118))</f>
        <v>0</v>
      </c>
      <c r="N118">
        <f>Surv*(F118-M118)</f>
        <v>170.32372437429061</v>
      </c>
      <c r="O118">
        <f>G118*Surv</f>
        <v>670.7149335753769</v>
      </c>
      <c r="P118">
        <f>(H118+M118*RelSurv)*Surv</f>
        <v>13.208900104510642</v>
      </c>
      <c r="Q118">
        <f t="shared" si="8"/>
        <v>855.41856206292107</v>
      </c>
      <c r="R118">
        <f t="shared" si="9"/>
        <v>79.999999998848025</v>
      </c>
      <c r="S118">
        <f t="shared" si="7"/>
        <v>0</v>
      </c>
      <c r="T118">
        <f>L118*(S118/cpuebase)^valpower</f>
        <v>0</v>
      </c>
    </row>
    <row r="119" spans="5:20" x14ac:dyDescent="0.3">
      <c r="E119">
        <v>116</v>
      </c>
      <c r="F119">
        <f>N118-vtwo*N118+vone*O118+Recov*P118*PvulRecov</f>
        <v>173.91984368344819</v>
      </c>
      <c r="G119">
        <f>O118-vone*O118+vtwo*N118+P118*Recov*(1-PvulRecov)</f>
        <v>669.76059428712153</v>
      </c>
      <c r="H119">
        <f>P118*(1-Recov)</f>
        <v>10.567120083608515</v>
      </c>
      <c r="I119">
        <f t="shared" si="11"/>
        <v>0.08</v>
      </c>
      <c r="J119" s="1">
        <f t="shared" si="10"/>
        <v>10</v>
      </c>
      <c r="K119" s="2">
        <f>1/(1+EXP(-1.7*(q*F119-cpuehalf)/sdcpue))</f>
        <v>0.99999999611589563</v>
      </c>
      <c r="L119">
        <f t="shared" si="6"/>
        <v>0</v>
      </c>
      <c r="M119">
        <f>F119*(1-EXP(-q*L119))</f>
        <v>0</v>
      </c>
      <c r="N119">
        <f>Surv*(F119-M119)</f>
        <v>173.68176043019017</v>
      </c>
      <c r="O119">
        <f>G119*Surv</f>
        <v>668.84374214526849</v>
      </c>
      <c r="P119">
        <f>(H119+M119*RelSurv)*Surv</f>
        <v>10.552654486849741</v>
      </c>
      <c r="Q119">
        <f t="shared" si="8"/>
        <v>854.24755805417828</v>
      </c>
      <c r="R119">
        <f t="shared" si="9"/>
        <v>79.999999998848025</v>
      </c>
      <c r="S119">
        <f t="shared" si="7"/>
        <v>0</v>
      </c>
      <c r="T119">
        <f>L119*(S119/cpuebase)^valpower</f>
        <v>0</v>
      </c>
    </row>
    <row r="120" spans="5:20" x14ac:dyDescent="0.3">
      <c r="E120">
        <v>117</v>
      </c>
      <c r="F120">
        <f>N119-vtwo*N119+vone*O119+Recov*P119*PvulRecov</f>
        <v>176.97440177750516</v>
      </c>
      <c r="G120">
        <f>O119-vone*O119+vtwo*N119+P119*Recov*(1-PvulRecov)</f>
        <v>667.66163169532331</v>
      </c>
      <c r="H120">
        <f>P119*(1-Recov)</f>
        <v>8.4421235894797935</v>
      </c>
      <c r="I120">
        <f t="shared" si="11"/>
        <v>0.08</v>
      </c>
      <c r="J120" s="1">
        <f t="shared" si="10"/>
        <v>10</v>
      </c>
      <c r="K120" s="2">
        <f>1/(1+EXP(-1.7*(q*F120-cpuehalf)/sdcpue))</f>
        <v>0.99999999768914516</v>
      </c>
      <c r="L120">
        <f t="shared" si="6"/>
        <v>0</v>
      </c>
      <c r="M120">
        <f>F120*(1-EXP(-q*L120))</f>
        <v>0</v>
      </c>
      <c r="N120">
        <f>Surv*(F120-M120)</f>
        <v>176.73213706275951</v>
      </c>
      <c r="O120">
        <f>G120*Surv</f>
        <v>666.74765287621335</v>
      </c>
      <c r="P120">
        <f>(H120+M120*RelSurv)*Surv</f>
        <v>8.4305669539284871</v>
      </c>
      <c r="Q120">
        <f t="shared" si="8"/>
        <v>853.07815706230826</v>
      </c>
      <c r="R120">
        <f t="shared" si="9"/>
        <v>79.999999998848025</v>
      </c>
      <c r="S120">
        <f t="shared" si="7"/>
        <v>0</v>
      </c>
      <c r="T120">
        <f>L120*(S120/cpuebase)^valpower</f>
        <v>0</v>
      </c>
    </row>
    <row r="121" spans="5:20" x14ac:dyDescent="0.3">
      <c r="E121">
        <v>118</v>
      </c>
      <c r="F121">
        <f>N120-vtwo*N120+vone*O120+Recov*P120*PvulRecov</f>
        <v>179.77601264736919</v>
      </c>
      <c r="G121">
        <f>O120-vone*O120+vtwo*N120+P120*Recov*(1-PvulRecov)</f>
        <v>665.38989068238936</v>
      </c>
      <c r="H121">
        <f>P120*(1-Recov)</f>
        <v>6.7444535631427902</v>
      </c>
      <c r="I121">
        <f t="shared" si="11"/>
        <v>0.08</v>
      </c>
      <c r="J121" s="1">
        <f t="shared" si="10"/>
        <v>10</v>
      </c>
      <c r="K121" s="2">
        <f>1/(1+EXP(-1.7*(q*F121-cpuehalf)/sdcpue))</f>
        <v>0.99999999856474342</v>
      </c>
      <c r="L121">
        <f t="shared" si="6"/>
        <v>0</v>
      </c>
      <c r="M121">
        <f>F121*(1-EXP(-q*L121))</f>
        <v>0</v>
      </c>
      <c r="N121">
        <f>Surv*(F121-M121)</f>
        <v>179.5299127369602</v>
      </c>
      <c r="O121">
        <f>G121*Surv</f>
        <v>664.47902170675366</v>
      </c>
      <c r="P121">
        <f>(H121+M121*RelSurv)*Surv</f>
        <v>6.7352209108372643</v>
      </c>
      <c r="Q121">
        <f t="shared" si="8"/>
        <v>851.91035689290129</v>
      </c>
      <c r="R121">
        <f t="shared" si="9"/>
        <v>79.999999998848025</v>
      </c>
      <c r="S121">
        <f t="shared" si="7"/>
        <v>0</v>
      </c>
      <c r="T121">
        <f>L121*(S121/cpuebase)^valpower</f>
        <v>0</v>
      </c>
    </row>
    <row r="122" spans="5:20" x14ac:dyDescent="0.3">
      <c r="E122">
        <v>119</v>
      </c>
      <c r="F122">
        <f>N121-vtwo*N121+vone*O121+Recov*P121*PvulRecov</f>
        <v>182.36882744503743</v>
      </c>
      <c r="G122">
        <f>O121-vone*O121+vtwo*N121+P121*Recov*(1-PvulRecov)</f>
        <v>662.98715118084385</v>
      </c>
      <c r="H122">
        <f>P121*(1-Recov)</f>
        <v>5.3881767286698121</v>
      </c>
      <c r="I122">
        <f t="shared" si="11"/>
        <v>0.08</v>
      </c>
      <c r="J122" s="1">
        <f t="shared" si="10"/>
        <v>10</v>
      </c>
      <c r="K122" s="2">
        <f>1/(1+EXP(-1.7*(q*F122-cpuehalf)/sdcpue))</f>
        <v>0.99999999907636172</v>
      </c>
      <c r="L122">
        <f t="shared" si="6"/>
        <v>0</v>
      </c>
      <c r="M122">
        <f>F122*(1-EXP(-q*L122))</f>
        <v>0</v>
      </c>
      <c r="N122">
        <f>Surv*(F122-M122)</f>
        <v>182.11917816516575</v>
      </c>
      <c r="O122">
        <f>G122*Surv</f>
        <v>662.07957137581195</v>
      </c>
      <c r="P122">
        <f>(H122+M122*RelSurv)*Surv</f>
        <v>5.380800717873564</v>
      </c>
      <c r="Q122">
        <f t="shared" si="8"/>
        <v>850.74415535455114</v>
      </c>
      <c r="R122">
        <f t="shared" si="9"/>
        <v>79.999999998848025</v>
      </c>
      <c r="S122">
        <f t="shared" si="7"/>
        <v>0</v>
      </c>
      <c r="T122">
        <f>L122*(S122/cpuebase)^valpower</f>
        <v>0</v>
      </c>
    </row>
    <row r="123" spans="5:20" x14ac:dyDescent="0.3">
      <c r="E123">
        <v>120</v>
      </c>
      <c r="F123">
        <f>N122-vtwo*N122+vone*O122+Recov*P122*PvulRecov</f>
        <v>184.78822154724386</v>
      </c>
      <c r="G123">
        <f>O122-vone*O122+vtwo*N122+P122*Recov*(1-PvulRecov)</f>
        <v>660.48668813730853</v>
      </c>
      <c r="H123">
        <f>P122*(1-Recov)</f>
        <v>4.3046405742988512</v>
      </c>
      <c r="I123">
        <f t="shared" si="11"/>
        <v>0.08</v>
      </c>
      <c r="J123" s="1">
        <f t="shared" si="10"/>
        <v>10</v>
      </c>
      <c r="K123" s="2">
        <f>1/(1+EXP(-1.7*(q*F123-cpuehalf)/sdcpue))</f>
        <v>0.99999999938782169</v>
      </c>
      <c r="L123">
        <f t="shared" si="6"/>
        <v>0</v>
      </c>
      <c r="M123">
        <f>F123*(1-EXP(-q*L123))</f>
        <v>0</v>
      </c>
      <c r="N123">
        <f>Surv*(F123-M123)</f>
        <v>184.53526029786619</v>
      </c>
      <c r="O123">
        <f>G123*Surv</f>
        <v>659.58253127909768</v>
      </c>
      <c r="P123">
        <f>(H123+M123*RelSurv)*Surv</f>
        <v>4.2987478434273765</v>
      </c>
      <c r="Q123">
        <f t="shared" si="8"/>
        <v>849.57955025885133</v>
      </c>
      <c r="R123">
        <f t="shared" si="9"/>
        <v>79.999999998848025</v>
      </c>
      <c r="S123">
        <f t="shared" si="7"/>
        <v>0</v>
      </c>
      <c r="T123">
        <f>L123*(S123/cpuebase)^valpower</f>
        <v>0</v>
      </c>
    </row>
    <row r="124" spans="5:20" x14ac:dyDescent="0.3">
      <c r="E124">
        <v>121</v>
      </c>
      <c r="F124">
        <f>N123-vtwo*N123+vone*O123+Recov*P123*PvulRecov</f>
        <v>187.06255777170097</v>
      </c>
      <c r="G124">
        <f>O123-vone*O123+vtwo*N123+P123*Recov*(1-PvulRecov)</f>
        <v>657.9149833739483</v>
      </c>
      <c r="H124">
        <f>P123*(1-Recov)</f>
        <v>3.4389982747419015</v>
      </c>
      <c r="I124">
        <f t="shared" si="11"/>
        <v>0.11</v>
      </c>
      <c r="J124" s="1">
        <f t="shared" si="10"/>
        <v>10</v>
      </c>
      <c r="K124" s="2">
        <f>1/(1+EXP(-1.7*(q*F124-cpuehalf)/sdcpue))</f>
        <v>0.99999999958412444</v>
      </c>
      <c r="L124">
        <f t="shared" si="6"/>
        <v>9.9999999958412449</v>
      </c>
      <c r="M124">
        <f>F124*(1-EXP(-q*L124))</f>
        <v>73.60338117530614</v>
      </c>
      <c r="N124">
        <f>Surv*(F124-M124)</f>
        <v>113.30385947269035</v>
      </c>
      <c r="O124">
        <f>G124*Surv</f>
        <v>657.01434698714263</v>
      </c>
      <c r="P124">
        <f>(H124+M124*RelSurv)*Surv</f>
        <v>76.93691419691919</v>
      </c>
      <c r="Q124">
        <f t="shared" si="8"/>
        <v>848.41653942039125</v>
      </c>
      <c r="R124">
        <f t="shared" si="9"/>
        <v>79.999999998848025</v>
      </c>
      <c r="S124">
        <f t="shared" si="7"/>
        <v>7.3603381205915985</v>
      </c>
      <c r="T124">
        <f>L124*(S124/cpuebase)^valpower</f>
        <v>31.899456474409192</v>
      </c>
    </row>
    <row r="125" spans="5:20" x14ac:dyDescent="0.3">
      <c r="E125">
        <v>122</v>
      </c>
      <c r="F125">
        <f>N124-vtwo*N124+vone*O124+Recov*P124*PvulRecov</f>
        <v>123.66636490760477</v>
      </c>
      <c r="G125">
        <f>O124-vone*O124+vtwo*N124+P124*Recov*(1-PvulRecov)</f>
        <v>662.03922439161204</v>
      </c>
      <c r="H125">
        <f>P124*(1-Recov)</f>
        <v>61.549531357535358</v>
      </c>
      <c r="I125">
        <f t="shared" si="11"/>
        <v>0.08</v>
      </c>
      <c r="J125" s="1">
        <f t="shared" si="10"/>
        <v>10</v>
      </c>
      <c r="K125" s="2">
        <f>1/(1+EXP(-1.7*(q*F125-cpuehalf)/sdcpue))</f>
        <v>0.99998007034957703</v>
      </c>
      <c r="L125">
        <f t="shared" si="6"/>
        <v>0</v>
      </c>
      <c r="M125">
        <f>F125*(1-EXP(-q*L125))</f>
        <v>0</v>
      </c>
      <c r="N125">
        <f>Surv*(F125-M125)</f>
        <v>123.49707490680771</v>
      </c>
      <c r="O125">
        <f>G125*Surv</f>
        <v>661.13294222743036</v>
      </c>
      <c r="P125">
        <f>(H125+M125*RelSurv)*Surv</f>
        <v>61.465274654264739</v>
      </c>
      <c r="Q125">
        <f t="shared" si="8"/>
        <v>847.25512065675218</v>
      </c>
      <c r="R125">
        <f t="shared" si="9"/>
        <v>89.999999994689276</v>
      </c>
      <c r="S125">
        <f t="shared" si="7"/>
        <v>0</v>
      </c>
      <c r="T125">
        <f>L125*(S125/cpuebase)^valpower</f>
        <v>0</v>
      </c>
    </row>
    <row r="126" spans="5:20" x14ac:dyDescent="0.3">
      <c r="E126">
        <v>123</v>
      </c>
      <c r="F126">
        <f>N125-vtwo*N125+vone*O125+Recov*P125*PvulRecov</f>
        <v>132.25120417972579</v>
      </c>
      <c r="G126">
        <f>O125-vone*O125+vtwo*N125+P125*Recov*(1-PvulRecov)</f>
        <v>664.67186788536526</v>
      </c>
      <c r="H126">
        <f>P125*(1-Recov)</f>
        <v>49.172219723411793</v>
      </c>
      <c r="I126">
        <f t="shared" si="11"/>
        <v>0.08</v>
      </c>
      <c r="J126" s="1">
        <f t="shared" si="10"/>
        <v>10</v>
      </c>
      <c r="K126" s="2">
        <f>1/(1+EXP(-1.7*(q*F126-cpuehalf)/sdcpue))</f>
        <v>0.99999536886852969</v>
      </c>
      <c r="L126">
        <f t="shared" si="6"/>
        <v>0</v>
      </c>
      <c r="M126">
        <f>F126*(1-EXP(-q*L126))</f>
        <v>0</v>
      </c>
      <c r="N126">
        <f>Surv*(F126-M126)</f>
        <v>132.07016217628592</v>
      </c>
      <c r="O126">
        <f>G126*Surv</f>
        <v>663.76198182921598</v>
      </c>
      <c r="P126">
        <f>(H126+M126*RelSurv)*Surv</f>
        <v>49.104906633693425</v>
      </c>
      <c r="Q126">
        <f t="shared" si="8"/>
        <v>846.09529178850278</v>
      </c>
      <c r="R126">
        <f t="shared" si="9"/>
        <v>89.999999994689276</v>
      </c>
      <c r="S126">
        <f t="shared" si="7"/>
        <v>0</v>
      </c>
      <c r="T126">
        <f>L126*(S126/cpuebase)^valpower</f>
        <v>0</v>
      </c>
    </row>
    <row r="127" spans="5:20" x14ac:dyDescent="0.3">
      <c r="E127">
        <v>124</v>
      </c>
      <c r="F127">
        <f>N126-vtwo*N126+vone*O126+Recov*P126*PvulRecov</f>
        <v>139.53219661261298</v>
      </c>
      <c r="G127">
        <f>O126-vone*O126+vtwo*N126+P126*Recov*(1-PvulRecov)</f>
        <v>666.12092871962761</v>
      </c>
      <c r="H127">
        <f>P126*(1-Recov)</f>
        <v>39.283925306954742</v>
      </c>
      <c r="I127">
        <f t="shared" si="11"/>
        <v>0.08</v>
      </c>
      <c r="J127" s="1">
        <f t="shared" si="10"/>
        <v>10</v>
      </c>
      <c r="K127" s="2">
        <f>1/(1+EXP(-1.7*(q*F127-cpuehalf)/sdcpue))</f>
        <v>0.99999865682556899</v>
      </c>
      <c r="L127">
        <f t="shared" si="6"/>
        <v>0</v>
      </c>
      <c r="M127">
        <f>F127*(1-EXP(-q*L127))</f>
        <v>0</v>
      </c>
      <c r="N127">
        <f>Surv*(F127-M127)</f>
        <v>139.34118747529894</v>
      </c>
      <c r="O127">
        <f>G127*Surv</f>
        <v>665.20905900761545</v>
      </c>
      <c r="P127">
        <f>(H127+M127*RelSurv)*Surv</f>
        <v>39.230148552446799</v>
      </c>
      <c r="Q127">
        <f t="shared" si="8"/>
        <v>844.93705063919538</v>
      </c>
      <c r="R127">
        <f t="shared" si="9"/>
        <v>89.999999994689276</v>
      </c>
      <c r="S127">
        <f t="shared" si="7"/>
        <v>0</v>
      </c>
      <c r="T127">
        <f>L127*(S127/cpuebase)^valpower</f>
        <v>0</v>
      </c>
    </row>
    <row r="128" spans="5:20" x14ac:dyDescent="0.3">
      <c r="E128">
        <v>125</v>
      </c>
      <c r="F128">
        <f>N127-vtwo*N127+vone*O127+Recov*P127*PvulRecov</f>
        <v>145.76391344174726</v>
      </c>
      <c r="G128">
        <f>O127-vone*O127+vtwo*N127+P127*Recov*(1-PvulRecov)</f>
        <v>666.63236275165639</v>
      </c>
      <c r="H128">
        <f>P127*(1-Recov)</f>
        <v>31.384118841957442</v>
      </c>
      <c r="I128">
        <f t="shared" si="11"/>
        <v>0.08</v>
      </c>
      <c r="J128" s="1">
        <f t="shared" si="10"/>
        <v>10</v>
      </c>
      <c r="K128" s="2">
        <f>1/(1+EXP(-1.7*(q*F128-cpuehalf)/sdcpue))</f>
        <v>0.99999953436592171</v>
      </c>
      <c r="L128">
        <f t="shared" si="6"/>
        <v>0</v>
      </c>
      <c r="M128">
        <f>F128*(1-EXP(-q*L128))</f>
        <v>0</v>
      </c>
      <c r="N128">
        <f>Surv*(F128-M128)</f>
        <v>145.56437355035339</v>
      </c>
      <c r="O128">
        <f>G128*Surv</f>
        <v>665.71979292472008</v>
      </c>
      <c r="P128">
        <f>(H128+M128*RelSurv)*Surv</f>
        <v>31.341156331433744</v>
      </c>
      <c r="Q128">
        <f t="shared" si="8"/>
        <v>843.78039503536104</v>
      </c>
      <c r="R128">
        <f t="shared" si="9"/>
        <v>89.999999994689276</v>
      </c>
      <c r="S128">
        <f t="shared" si="7"/>
        <v>0</v>
      </c>
      <c r="T128">
        <f>L128*(S128/cpuebase)^valpower</f>
        <v>0</v>
      </c>
    </row>
    <row r="129" spans="5:20" x14ac:dyDescent="0.3">
      <c r="E129">
        <v>126</v>
      </c>
      <c r="F129">
        <f>N128-vtwo*N128+vone*O128+Recov*P128*PvulRecov</f>
        <v>151.1498493621225</v>
      </c>
      <c r="G129">
        <f>O128-vone*O128+vtwo*N128+P128*Recov*(1-PvulRecov)</f>
        <v>666.40254837923771</v>
      </c>
      <c r="H129">
        <f>P128*(1-Recov)</f>
        <v>25.072925065146997</v>
      </c>
      <c r="I129">
        <f t="shared" si="11"/>
        <v>0.08</v>
      </c>
      <c r="J129" s="1">
        <f t="shared" si="10"/>
        <v>10</v>
      </c>
      <c r="K129" s="2">
        <f>1/(1+EXP(-1.7*(q*F129-cpuehalf)/sdcpue))</f>
        <v>0.99999981361931811</v>
      </c>
      <c r="L129">
        <f t="shared" si="6"/>
        <v>0</v>
      </c>
      <c r="M129">
        <f>F129*(1-EXP(-q*L129))</f>
        <v>0</v>
      </c>
      <c r="N129">
        <f>Surv*(F129-M129)</f>
        <v>150.94293652743127</v>
      </c>
      <c r="O129">
        <f>G129*Surv</f>
        <v>665.49029315098244</v>
      </c>
      <c r="P129">
        <f>(H129+M129*RelSurv)*Surv</f>
        <v>25.03860210669799</v>
      </c>
      <c r="Q129">
        <f t="shared" si="8"/>
        <v>842.62532280650726</v>
      </c>
      <c r="R129">
        <f t="shared" si="9"/>
        <v>89.999999994689276</v>
      </c>
      <c r="S129">
        <f t="shared" si="7"/>
        <v>0</v>
      </c>
      <c r="T129">
        <f>L129*(S129/cpuebase)^valpower</f>
        <v>0</v>
      </c>
    </row>
    <row r="130" spans="5:20" x14ac:dyDescent="0.3">
      <c r="E130">
        <v>127</v>
      </c>
      <c r="F130">
        <f>N129-vtwo*N129+vone*O129+Recov*P129*PvulRecov</f>
        <v>155.85269201678511</v>
      </c>
      <c r="G130">
        <f>O129-vone*O129+vtwo*N129+P129*Recov*(1-PvulRecov)</f>
        <v>665.5882580829682</v>
      </c>
      <c r="H130">
        <f>P129*(1-Recov)</f>
        <v>20.030881685358395</v>
      </c>
      <c r="I130">
        <f t="shared" si="11"/>
        <v>0.08</v>
      </c>
      <c r="J130" s="1">
        <f t="shared" si="10"/>
        <v>10</v>
      </c>
      <c r="K130" s="2">
        <f>1/(1+EXP(-1.7*(q*F130-cpuehalf)/sdcpue))</f>
        <v>0.99999991621046569</v>
      </c>
      <c r="L130">
        <f t="shared" si="6"/>
        <v>0</v>
      </c>
      <c r="M130">
        <f>F130*(1-EXP(-q*L130))</f>
        <v>0</v>
      </c>
      <c r="N130">
        <f>Surv*(F130-M130)</f>
        <v>155.63934134236803</v>
      </c>
      <c r="O130">
        <f>G130*Surv</f>
        <v>664.67711755720302</v>
      </c>
      <c r="P130">
        <f>(H130+M130*RelSurv)*Surv</f>
        <v>20.003460907048837</v>
      </c>
      <c r="Q130">
        <f t="shared" si="8"/>
        <v>841.4718317851117</v>
      </c>
      <c r="R130">
        <f t="shared" si="9"/>
        <v>89.999999994689276</v>
      </c>
      <c r="S130">
        <f t="shared" si="7"/>
        <v>0</v>
      </c>
      <c r="T130">
        <f>L130*(S130/cpuebase)^valpower</f>
        <v>0</v>
      </c>
    </row>
    <row r="131" spans="5:20" x14ac:dyDescent="0.3">
      <c r="E131">
        <v>128</v>
      </c>
      <c r="F131">
        <f>N130-vtwo*N130+vone*O130+Recov*P130*PvulRecov</f>
        <v>160.00252636755869</v>
      </c>
      <c r="G131">
        <f>O130-vone*O130+vtwo*N130+P130*Recov*(1-PvulRecov)</f>
        <v>664.31462471342218</v>
      </c>
      <c r="H131">
        <f>P130*(1-Recov)</f>
        <v>16.002768725639068</v>
      </c>
      <c r="I131">
        <f t="shared" si="11"/>
        <v>0.08</v>
      </c>
      <c r="J131" s="1">
        <f t="shared" si="10"/>
        <v>10</v>
      </c>
      <c r="K131" s="2">
        <f>1/(1+EXP(-1.7*(q*F131-cpuehalf)/sdcpue))</f>
        <v>0.99999995861840107</v>
      </c>
      <c r="L131">
        <f t="shared" si="6"/>
        <v>0</v>
      </c>
      <c r="M131">
        <f>F131*(1-EXP(-q*L131))</f>
        <v>0</v>
      </c>
      <c r="N131">
        <f>Surv*(F131-M131)</f>
        <v>159.78349488040749</v>
      </c>
      <c r="O131">
        <f>G131*Surv</f>
        <v>663.40522769644622</v>
      </c>
      <c r="P131">
        <f>(H131+M131*RelSurv)*Surv</f>
        <v>15.980862132586521</v>
      </c>
      <c r="Q131">
        <f t="shared" si="8"/>
        <v>840.31991980661996</v>
      </c>
      <c r="R131">
        <f t="shared" si="9"/>
        <v>89.999999994689276</v>
      </c>
      <c r="S131">
        <f t="shared" si="7"/>
        <v>0</v>
      </c>
      <c r="T131">
        <f>L131*(S131/cpuebase)^valpower</f>
        <v>0</v>
      </c>
    </row>
    <row r="132" spans="5:20" x14ac:dyDescent="0.3">
      <c r="E132">
        <v>129</v>
      </c>
      <c r="F132">
        <f>N131-vtwo*N131+vone*O131+Recov*P131*PvulRecov</f>
        <v>163.7033892327118</v>
      </c>
      <c r="G132">
        <f>O131-vone*O131+vtwo*N131+P131*Recov*(1-PvulRecov)</f>
        <v>662.6815057706591</v>
      </c>
      <c r="H132">
        <f>P131*(1-Recov)</f>
        <v>12.784689706069218</v>
      </c>
      <c r="I132">
        <f t="shared" si="11"/>
        <v>0.08</v>
      </c>
      <c r="J132" s="1">
        <f t="shared" si="10"/>
        <v>10</v>
      </c>
      <c r="K132" s="2">
        <f>1/(1+EXP(-1.7*(q*F132-cpuehalf)/sdcpue))</f>
        <v>0.9999999779416846</v>
      </c>
      <c r="L132">
        <f t="shared" si="6"/>
        <v>0</v>
      </c>
      <c r="M132">
        <f>F132*(1-EXP(-q*L132))</f>
        <v>0</v>
      </c>
      <c r="N132">
        <f>Surv*(F132-M132)</f>
        <v>163.47929154119808</v>
      </c>
      <c r="O132">
        <f>G132*Surv</f>
        <v>661.77434437132524</v>
      </c>
      <c r="P132">
        <f>(H132+M132*RelSurv)*Surv</f>
        <v>12.767188422416643</v>
      </c>
      <c r="Q132">
        <f t="shared" si="8"/>
        <v>839.16958470944019</v>
      </c>
      <c r="R132">
        <f t="shared" si="9"/>
        <v>89.999999994689276</v>
      </c>
      <c r="S132">
        <f t="shared" si="7"/>
        <v>0</v>
      </c>
      <c r="T132">
        <f>L132*(S132/cpuebase)^valpower</f>
        <v>0</v>
      </c>
    </row>
    <row r="133" spans="5:20" x14ac:dyDescent="0.3">
      <c r="E133">
        <v>130</v>
      </c>
      <c r="F133">
        <f>N132-vtwo*N132+vone*O132+Recov*P132*PvulRecov</f>
        <v>167.03850576458785</v>
      </c>
      <c r="G133">
        <f>O132-vone*O132+vtwo*N132+P132*Recov*(1-PvulRecov)</f>
        <v>660.76856783241874</v>
      </c>
      <c r="H133">
        <f>P132*(1-Recov)</f>
        <v>10.213750737933315</v>
      </c>
      <c r="I133">
        <f t="shared" si="11"/>
        <v>0.08</v>
      </c>
      <c r="J133" s="1">
        <f t="shared" si="10"/>
        <v>10</v>
      </c>
      <c r="K133" s="2">
        <f>1/(1+EXP(-1.7*(q*F133-cpuehalf)/sdcpue))</f>
        <v>0.99999998748760388</v>
      </c>
      <c r="L133">
        <f t="shared" ref="L133:L153" si="12">IF(I133&gt;0.1,J133,0)*K133</f>
        <v>0</v>
      </c>
      <c r="M133">
        <f>F133*(1-EXP(-q*L133))</f>
        <v>0</v>
      </c>
      <c r="N133">
        <f>Surv*(F133-M133)</f>
        <v>166.8098425480766</v>
      </c>
      <c r="O133">
        <f>G133*Surv</f>
        <v>659.86402510199559</v>
      </c>
      <c r="P133">
        <f>(H133+M133*RelSurv)*Surv</f>
        <v>10.19976887736955</v>
      </c>
      <c r="Q133">
        <f t="shared" si="8"/>
        <v>838.0208243349399</v>
      </c>
      <c r="R133">
        <f t="shared" si="9"/>
        <v>89.999999994689276</v>
      </c>
      <c r="S133">
        <f t="shared" ref="S133:S153" si="13">IF(L133&gt;0,M133/L133,0)</f>
        <v>0</v>
      </c>
      <c r="T133">
        <f>L133*(S133/cpuebase)^valpower</f>
        <v>0</v>
      </c>
    </row>
    <row r="134" spans="5:20" x14ac:dyDescent="0.3">
      <c r="E134">
        <v>131</v>
      </c>
      <c r="F134">
        <f>N133-vtwo*N133+vone*O133+Recov*P133*PvulRecov</f>
        <v>170.07447292227866</v>
      </c>
      <c r="G134">
        <f>O133-vone*O133+vtwo*N133+P133*Recov*(1-PvulRecov)</f>
        <v>658.63934850326746</v>
      </c>
      <c r="H134">
        <f>P133*(1-Recov)</f>
        <v>8.1598151018956404</v>
      </c>
      <c r="I134">
        <f t="shared" si="11"/>
        <v>0.08</v>
      </c>
      <c r="J134" s="1">
        <f t="shared" si="10"/>
        <v>10</v>
      </c>
      <c r="K134" s="2">
        <f>1/(1+EXP(-1.7*(q*F134-cpuehalf)/sdcpue))</f>
        <v>0.99999999253216287</v>
      </c>
      <c r="L134">
        <f t="shared" si="12"/>
        <v>0</v>
      </c>
      <c r="M134">
        <f>F134*(1-EXP(-q*L134))</f>
        <v>0</v>
      </c>
      <c r="N134">
        <f>Surv*(F134-M134)</f>
        <v>169.84165369388066</v>
      </c>
      <c r="O134">
        <f>G134*Surv</f>
        <v>657.73772051479693</v>
      </c>
      <c r="P134">
        <f>(H134+M134*RelSurv)*Surv</f>
        <v>8.1486449255414151</v>
      </c>
      <c r="Q134">
        <f t="shared" ref="Q134:Q153" si="14">SUM(F134:H134)</f>
        <v>836.87363652744182</v>
      </c>
      <c r="R134">
        <f t="shared" ref="R134:R153" si="15">R133+L133</f>
        <v>89.999999994689276</v>
      </c>
      <c r="S134">
        <f t="shared" si="13"/>
        <v>0</v>
      </c>
      <c r="T134">
        <f>L134*(S134/cpuebase)^valpower</f>
        <v>0</v>
      </c>
    </row>
    <row r="135" spans="5:20" x14ac:dyDescent="0.3">
      <c r="E135">
        <v>132</v>
      </c>
      <c r="F135">
        <f>N134-vtwo*N134+vone*O134+Recov*P134*PvulRecov</f>
        <v>172.86460169314151</v>
      </c>
      <c r="G135">
        <f>O134-vone*O134+vtwo*N134+P134*Recov*(1-PvulRecov)</f>
        <v>656.34450150064436</v>
      </c>
      <c r="H135">
        <f>P134*(1-Recov)</f>
        <v>6.5189159404331321</v>
      </c>
      <c r="I135">
        <f t="shared" si="11"/>
        <v>0.08</v>
      </c>
      <c r="J135" s="1">
        <f t="shared" si="10"/>
        <v>10</v>
      </c>
      <c r="K135" s="2">
        <f>1/(1+EXP(-1.7*(q*F135-cpuehalf)/sdcpue))</f>
        <v>0.99999999535271322</v>
      </c>
      <c r="L135">
        <f t="shared" si="12"/>
        <v>0</v>
      </c>
      <c r="M135">
        <f>F135*(1-EXP(-q*L135))</f>
        <v>0</v>
      </c>
      <c r="N135">
        <f>Surv*(F135-M135)</f>
        <v>172.62796298721463</v>
      </c>
      <c r="O135">
        <f>G135*Surv</f>
        <v>655.44601498601924</v>
      </c>
      <c r="P135">
        <f>(H135+M135*RelSurv)*Surv</f>
        <v>6.5099920322582898</v>
      </c>
      <c r="Q135">
        <f t="shared" si="14"/>
        <v>835.72801913421893</v>
      </c>
      <c r="R135">
        <f t="shared" si="15"/>
        <v>89.999999994689276</v>
      </c>
      <c r="S135">
        <f t="shared" si="13"/>
        <v>0</v>
      </c>
      <c r="T135">
        <f>L135*(S135/cpuebase)^valpower</f>
        <v>0</v>
      </c>
    </row>
    <row r="136" spans="5:20" x14ac:dyDescent="0.3">
      <c r="E136">
        <v>133</v>
      </c>
      <c r="F136">
        <f>N135-vtwo*N135+vone*O135+Recov*P135*PvulRecov</f>
        <v>175.45158723430455</v>
      </c>
      <c r="G136">
        <f>O135-vone*O135+vtwo*N135+P135*Recov*(1-PvulRecov)</f>
        <v>653.92438914538104</v>
      </c>
      <c r="H136">
        <f>P135*(1-Recov)</f>
        <v>5.2079936258066324</v>
      </c>
      <c r="I136">
        <f t="shared" si="11"/>
        <v>0.08</v>
      </c>
      <c r="J136" s="1">
        <f t="shared" si="10"/>
        <v>10</v>
      </c>
      <c r="K136" s="2">
        <f>1/(1+EXP(-1.7*(q*F136-cpuehalf)/sdcpue))</f>
        <v>0.99999999700634223</v>
      </c>
      <c r="L136">
        <f t="shared" si="12"/>
        <v>0</v>
      </c>
      <c r="M136">
        <f>F136*(1-EXP(-q*L136))</f>
        <v>0</v>
      </c>
      <c r="N136">
        <f>Surv*(F136-M136)</f>
        <v>175.211407138731</v>
      </c>
      <c r="O136">
        <f>G136*Surv</f>
        <v>653.02921558349658</v>
      </c>
      <c r="P136">
        <f>(H136+M136*RelSurv)*Surv</f>
        <v>5.2008642721968403</v>
      </c>
      <c r="Q136">
        <f t="shared" si="14"/>
        <v>834.58397000549223</v>
      </c>
      <c r="R136">
        <f t="shared" si="15"/>
        <v>89.999999994689276</v>
      </c>
      <c r="S136">
        <f t="shared" si="13"/>
        <v>0</v>
      </c>
      <c r="T136">
        <f>L136*(S136/cpuebase)^valpower</f>
        <v>0</v>
      </c>
    </row>
    <row r="137" spans="5:20" x14ac:dyDescent="0.3">
      <c r="E137">
        <v>134</v>
      </c>
      <c r="F137">
        <f>N136-vtwo*N136+vone*O136+Recov*P136*PvulRecov</f>
        <v>177.86964208581588</v>
      </c>
      <c r="G137">
        <f>O136-vone*O136+vtwo*N136+P136*Recov*(1-PvulRecov)</f>
        <v>651.41115349085112</v>
      </c>
      <c r="H137">
        <f>P136*(1-Recov)</f>
        <v>4.1606914177574721</v>
      </c>
      <c r="I137">
        <f t="shared" si="11"/>
        <v>0.08</v>
      </c>
      <c r="J137" s="1">
        <f t="shared" si="10"/>
        <v>10</v>
      </c>
      <c r="K137" s="2">
        <f>1/(1+EXP(-1.7*(q*F137-cpuehalf)/sdcpue))</f>
        <v>0.99999999801538153</v>
      </c>
      <c r="L137">
        <f t="shared" si="12"/>
        <v>0</v>
      </c>
      <c r="M137">
        <f>F137*(1-EXP(-q*L137))</f>
        <v>0</v>
      </c>
      <c r="N137">
        <f>Surv*(F137-M137)</f>
        <v>177.62615185407034</v>
      </c>
      <c r="O137">
        <f>G137*Surv</f>
        <v>650.51942036053651</v>
      </c>
      <c r="P137">
        <f>(H137+M137*RelSurv)*Surv</f>
        <v>4.1549957425109749</v>
      </c>
      <c r="Q137">
        <f t="shared" si="14"/>
        <v>833.44148699442451</v>
      </c>
      <c r="R137">
        <f t="shared" si="15"/>
        <v>89.999999994689276</v>
      </c>
      <c r="S137">
        <f t="shared" si="13"/>
        <v>0</v>
      </c>
      <c r="T137">
        <f>L137*(S137/cpuebase)^valpower</f>
        <v>0</v>
      </c>
    </row>
    <row r="138" spans="5:20" x14ac:dyDescent="0.3">
      <c r="E138">
        <v>135</v>
      </c>
      <c r="F138">
        <f>N137-vtwo*N137+vone*O137+Recov*P137*PvulRecov</f>
        <v>180.14620042875669</v>
      </c>
      <c r="G138">
        <f>O137-vone*O137+vtwo*N137+P137*Recov*(1-PvulRecov)</f>
        <v>648.83037093435235</v>
      </c>
      <c r="H138">
        <f>P137*(1-Recov)</f>
        <v>3.3239965940087801</v>
      </c>
      <c r="I138">
        <f t="shared" si="11"/>
        <v>0.08</v>
      </c>
      <c r="J138" s="1">
        <f t="shared" si="10"/>
        <v>10</v>
      </c>
      <c r="K138" s="2">
        <f>1/(1+EXP(-1.7*(q*F138-cpuehalf)/sdcpue))</f>
        <v>0.9999999986522834</v>
      </c>
      <c r="L138">
        <f t="shared" si="12"/>
        <v>0</v>
      </c>
      <c r="M138">
        <f>F138*(1-EXP(-q*L138))</f>
        <v>0</v>
      </c>
      <c r="N138">
        <f>Surv*(F138-M138)</f>
        <v>179.89959375897257</v>
      </c>
      <c r="O138">
        <f>G138*Surv</f>
        <v>647.9421707022625</v>
      </c>
      <c r="P138">
        <f>(H138+M138*RelSurv)*Surv</f>
        <v>3.3194462913741907</v>
      </c>
      <c r="Q138">
        <f t="shared" si="14"/>
        <v>832.30056795711789</v>
      </c>
      <c r="R138">
        <f t="shared" si="15"/>
        <v>89.999999994689276</v>
      </c>
      <c r="S138">
        <f t="shared" si="13"/>
        <v>0</v>
      </c>
      <c r="T138">
        <f>L138*(S138/cpuebase)^valpower</f>
        <v>0</v>
      </c>
    </row>
    <row r="139" spans="5:20" x14ac:dyDescent="0.3">
      <c r="E139">
        <v>136</v>
      </c>
      <c r="F139">
        <f>N138-vtwo*N138+vone*O138+Recov*P138*PvulRecov</f>
        <v>182.30327964873356</v>
      </c>
      <c r="G139">
        <f>O138-vone*O138+vtwo*N138+P138*Recov*(1-PvulRecov)</f>
        <v>646.20237407077627</v>
      </c>
      <c r="H139">
        <f>P138*(1-Recov)</f>
        <v>2.6555570330993525</v>
      </c>
      <c r="I139">
        <f t="shared" si="11"/>
        <v>0.08</v>
      </c>
      <c r="J139" s="1">
        <f t="shared" si="10"/>
        <v>10</v>
      </c>
      <c r="K139" s="2">
        <f>1/(1+EXP(-1.7*(q*F139-cpuehalf)/sdcpue))</f>
        <v>0.999999999066012</v>
      </c>
      <c r="L139">
        <f t="shared" si="12"/>
        <v>0</v>
      </c>
      <c r="M139">
        <f>F139*(1-EXP(-q*L139))</f>
        <v>0</v>
      </c>
      <c r="N139">
        <f>Surv*(F139-M139)</f>
        <v>182.05372009889072</v>
      </c>
      <c r="O139">
        <f>G139*Surv</f>
        <v>645.31777136976507</v>
      </c>
      <c r="P139">
        <f>(H139+M139*RelSurv)*Surv</f>
        <v>2.6519217742107619</v>
      </c>
      <c r="Q139">
        <f t="shared" si="14"/>
        <v>831.16121075260924</v>
      </c>
      <c r="R139">
        <f t="shared" si="15"/>
        <v>89.999999994689276</v>
      </c>
      <c r="S139">
        <f t="shared" si="13"/>
        <v>0</v>
      </c>
      <c r="T139">
        <f>L139*(S139/cpuebase)^valpower</f>
        <v>0</v>
      </c>
    </row>
    <row r="140" spans="5:20" x14ac:dyDescent="0.3">
      <c r="E140">
        <v>137</v>
      </c>
      <c r="F140">
        <f>N139-vtwo*N139+vone*O139+Recov*P139*PvulRecov</f>
        <v>184.35856811862101</v>
      </c>
      <c r="G140">
        <f>O139-vone*O139+vtwo*N139+P139*Recov*(1-PvulRecov)</f>
        <v>643.54330770487695</v>
      </c>
      <c r="H140">
        <f>P139*(1-Recov)</f>
        <v>2.1215374193686096</v>
      </c>
      <c r="I140">
        <f t="shared" si="11"/>
        <v>0.11999999999999998</v>
      </c>
      <c r="J140" s="1">
        <f t="shared" ref="J140:J153" si="16">J133</f>
        <v>10</v>
      </c>
      <c r="K140" s="2">
        <f>1/(1+EXP(-1.7*(q*F140-cpuehalf)/sdcpue))</f>
        <v>0.99999999934143413</v>
      </c>
      <c r="L140">
        <f t="shared" si="12"/>
        <v>9.9999999934143418</v>
      </c>
      <c r="M140">
        <f>F140*(1-EXP(-q*L140))</f>
        <v>72.539444137137224</v>
      </c>
      <c r="N140">
        <f>Surv*(F140-M140)</f>
        <v>111.66605196709979</v>
      </c>
      <c r="O140">
        <f>G140*Surv</f>
        <v>642.66234506676835</v>
      </c>
      <c r="P140">
        <f>(H140+M140*RelSurv)*Surv</f>
        <v>74.558776258916197</v>
      </c>
      <c r="Q140">
        <f t="shared" si="14"/>
        <v>830.02341324286647</v>
      </c>
      <c r="R140">
        <f t="shared" si="15"/>
        <v>89.999999994689276</v>
      </c>
      <c r="S140">
        <f t="shared" si="13"/>
        <v>7.2539444184909225</v>
      </c>
      <c r="T140">
        <f>L140*(S140/cpuebase)^valpower</f>
        <v>30.536035895743304</v>
      </c>
    </row>
    <row r="141" spans="5:20" x14ac:dyDescent="0.3">
      <c r="E141">
        <v>138</v>
      </c>
      <c r="F141">
        <f>N140-vtwo*N140+vone*O140+Recov*P140*PvulRecov</f>
        <v>121.7255639333537</v>
      </c>
      <c r="G141">
        <f>O140-vone*O140+vtwo*N140+P140*Recov*(1-PvulRecov)</f>
        <v>647.51458835229766</v>
      </c>
      <c r="H141">
        <f>P140*(1-Recov)</f>
        <v>59.647021007132963</v>
      </c>
      <c r="I141">
        <f t="shared" si="11"/>
        <v>0.08</v>
      </c>
      <c r="J141" s="1">
        <f t="shared" si="16"/>
        <v>10</v>
      </c>
      <c r="K141" s="2">
        <f>1/(1+EXP(-1.7*(q*F141-cpuehalf)/sdcpue))</f>
        <v>0.99997228047691677</v>
      </c>
      <c r="L141">
        <f t="shared" si="12"/>
        <v>0</v>
      </c>
      <c r="M141">
        <f>F141*(1-EXP(-q*L141))</f>
        <v>0</v>
      </c>
      <c r="N141">
        <f>Surv*(F141-M141)</f>
        <v>121.55893074387896</v>
      </c>
      <c r="O141">
        <f>G141*Surv</f>
        <v>646.62818932811535</v>
      </c>
      <c r="P141">
        <f>(H141+M141*RelSurv)*Surv</f>
        <v>59.565368698185544</v>
      </c>
      <c r="Q141">
        <f t="shared" si="14"/>
        <v>828.88717329278427</v>
      </c>
      <c r="R141">
        <f t="shared" si="15"/>
        <v>99.99999998810361</v>
      </c>
      <c r="S141">
        <f t="shared" si="13"/>
        <v>0</v>
      </c>
      <c r="T141">
        <f>L141*(S141/cpuebase)^valpower</f>
        <v>0</v>
      </c>
    </row>
    <row r="142" spans="5:20" x14ac:dyDescent="0.3">
      <c r="E142">
        <v>139</v>
      </c>
      <c r="F142">
        <f>N141-vtwo*N141+vone*O141+Recov*P141*PvulRecov</f>
        <v>130.05952127513476</v>
      </c>
      <c r="G142">
        <f>O141-vone*O141+vtwo*N141+P141*Recov*(1-PvulRecov)</f>
        <v>650.0406725364968</v>
      </c>
      <c r="H142">
        <f>P141*(1-Recov)</f>
        <v>47.652294958548438</v>
      </c>
      <c r="I142">
        <f t="shared" si="11"/>
        <v>0.08</v>
      </c>
      <c r="J142" s="1">
        <f t="shared" si="16"/>
        <v>10</v>
      </c>
      <c r="K142" s="2">
        <f>1/(1+EXP(-1.7*(q*F142-cpuehalf)/sdcpue))</f>
        <v>0.99999327800342919</v>
      </c>
      <c r="L142">
        <f t="shared" si="12"/>
        <v>0</v>
      </c>
      <c r="M142">
        <f>F142*(1-EXP(-q*L142))</f>
        <v>0</v>
      </c>
      <c r="N142">
        <f>Surv*(F142-M142)</f>
        <v>129.88147952160878</v>
      </c>
      <c r="O142">
        <f>G142*Surv</f>
        <v>649.15081549206889</v>
      </c>
      <c r="P142">
        <f>(H142+M142*RelSurv)*Surv</f>
        <v>47.587062532111858</v>
      </c>
      <c r="Q142">
        <f t="shared" si="14"/>
        <v>827.75248877017998</v>
      </c>
      <c r="R142">
        <f t="shared" si="15"/>
        <v>99.99999998810361</v>
      </c>
      <c r="S142">
        <f t="shared" si="13"/>
        <v>0</v>
      </c>
      <c r="T142">
        <f>L142*(S142/cpuebase)^valpower</f>
        <v>0</v>
      </c>
    </row>
    <row r="143" spans="5:20" x14ac:dyDescent="0.3">
      <c r="E143">
        <v>140</v>
      </c>
      <c r="F143">
        <f>N142-vtwo*N142+vone*O142+Recov*P142*PvulRecov</f>
        <v>137.12965753487288</v>
      </c>
      <c r="G143">
        <f>O142-vone*O142+vtwo*N142+P142*Recov*(1-PvulRecov)</f>
        <v>651.42004998522714</v>
      </c>
      <c r="H143">
        <f>P142*(1-Recov)</f>
        <v>38.069650025689491</v>
      </c>
      <c r="I143">
        <f t="shared" si="11"/>
        <v>0.08</v>
      </c>
      <c r="J143" s="1">
        <f t="shared" si="16"/>
        <v>10</v>
      </c>
      <c r="K143" s="2">
        <f>1/(1+EXP(-1.7*(q*F143-cpuehalf)/sdcpue))</f>
        <v>0.9999979792539877</v>
      </c>
      <c r="L143">
        <f t="shared" si="12"/>
        <v>0</v>
      </c>
      <c r="M143">
        <f>F143*(1-EXP(-q*L143))</f>
        <v>0</v>
      </c>
      <c r="N143">
        <f>Surv*(F143-M143)</f>
        <v>136.94193729379742</v>
      </c>
      <c r="O143">
        <f>G143*Surv</f>
        <v>650.52830467627734</v>
      </c>
      <c r="P143">
        <f>(H143+M143*RelSurv)*Surv</f>
        <v>38.017535523189089</v>
      </c>
      <c r="Q143">
        <f t="shared" si="14"/>
        <v>826.61935754578951</v>
      </c>
      <c r="R143">
        <f t="shared" si="15"/>
        <v>99.99999998810361</v>
      </c>
      <c r="S143">
        <f t="shared" si="13"/>
        <v>0</v>
      </c>
      <c r="T143">
        <f>L143*(S143/cpuebase)^valpower</f>
        <v>0</v>
      </c>
    </row>
    <row r="144" spans="5:20" x14ac:dyDescent="0.3">
      <c r="E144">
        <v>141</v>
      </c>
      <c r="F144">
        <f>N143-vtwo*N143+vone*O143+Recov*P143*PvulRecov</f>
        <v>143.18267933233869</v>
      </c>
      <c r="G144">
        <f>O143-vone*O143+vtwo*N143+P143*Recov*(1-PvulRecov)</f>
        <v>651.89106974237393</v>
      </c>
      <c r="H144">
        <f>P143*(1-Recov)</f>
        <v>30.414028418551272</v>
      </c>
      <c r="I144">
        <f t="shared" si="11"/>
        <v>0.08</v>
      </c>
      <c r="J144" s="1">
        <f t="shared" si="16"/>
        <v>10</v>
      </c>
      <c r="K144" s="2">
        <f>1/(1+EXP(-1.7*(q*F144-cpuehalf)/sdcpue))</f>
        <v>0.99999927786678644</v>
      </c>
      <c r="L144">
        <f t="shared" si="12"/>
        <v>0</v>
      </c>
      <c r="M144">
        <f>F144*(1-EXP(-q*L144))</f>
        <v>0</v>
      </c>
      <c r="N144">
        <f>Surv*(F144-M144)</f>
        <v>142.98667295731175</v>
      </c>
      <c r="O144">
        <f>G144*Surv</f>
        <v>650.99867964261853</v>
      </c>
      <c r="P144">
        <f>(H144+M144*RelSurv)*Surv</f>
        <v>30.372393889234708</v>
      </c>
      <c r="Q144">
        <f t="shared" si="14"/>
        <v>825.48777749326393</v>
      </c>
      <c r="R144">
        <f t="shared" si="15"/>
        <v>99.99999998810361</v>
      </c>
      <c r="S144">
        <f t="shared" si="13"/>
        <v>0</v>
      </c>
      <c r="T144">
        <f>L144*(S144/cpuebase)^valpower</f>
        <v>0</v>
      </c>
    </row>
    <row r="145" spans="5:20" x14ac:dyDescent="0.3">
      <c r="E145">
        <v>142</v>
      </c>
      <c r="F145">
        <f>N144-vtwo*N144+vone*O144+Recov*P144*PvulRecov</f>
        <v>148.41579547065524</v>
      </c>
      <c r="G145">
        <f>O144-vone*O144+vtwo*N144+P144*Recov*(1-PvulRecov)</f>
        <v>651.64403590712197</v>
      </c>
      <c r="H145">
        <f>P144*(1-Recov)</f>
        <v>24.297915111387766</v>
      </c>
      <c r="I145">
        <f t="shared" si="11"/>
        <v>0.08</v>
      </c>
      <c r="J145" s="1">
        <f t="shared" si="16"/>
        <v>10</v>
      </c>
      <c r="K145" s="2">
        <f>1/(1+EXP(-1.7*(q*F145-cpuehalf)/sdcpue))</f>
        <v>0.99999970334189625</v>
      </c>
      <c r="L145">
        <f t="shared" si="12"/>
        <v>0</v>
      </c>
      <c r="M145">
        <f>F145*(1-EXP(-q*L145))</f>
        <v>0</v>
      </c>
      <c r="N145">
        <f>Surv*(F145-M145)</f>
        <v>148.21262535117856</v>
      </c>
      <c r="O145">
        <f>G145*Surv</f>
        <v>650.75198397820384</v>
      </c>
      <c r="P145">
        <f>(H145+M145*RelSurv)*Surv</f>
        <v>24.264653083578935</v>
      </c>
      <c r="Q145">
        <f t="shared" si="14"/>
        <v>824.35774648916492</v>
      </c>
      <c r="R145">
        <f t="shared" si="15"/>
        <v>99.99999998810361</v>
      </c>
      <c r="S145">
        <f t="shared" si="13"/>
        <v>0</v>
      </c>
      <c r="T145">
        <f>L145*(S145/cpuebase)^valpower</f>
        <v>0</v>
      </c>
    </row>
    <row r="146" spans="5:20" x14ac:dyDescent="0.3">
      <c r="E146">
        <v>143</v>
      </c>
      <c r="F146">
        <f>N145-vtwo*N145+vone*O145+Recov*P145*PvulRecov</f>
        <v>152.98666899351693</v>
      </c>
      <c r="G146">
        <f>O145-vone*O145+vtwo*N145+P145*Recov*(1-PvulRecov)</f>
        <v>650.83087095258122</v>
      </c>
      <c r="H146">
        <f>P145*(1-Recov)</f>
        <v>19.41172246686315</v>
      </c>
      <c r="I146">
        <f t="shared" si="11"/>
        <v>0.08</v>
      </c>
      <c r="J146" s="1">
        <f t="shared" si="16"/>
        <v>10</v>
      </c>
      <c r="K146" s="2">
        <f>1/(1+EXP(-1.7*(q*F146-cpuehalf)/sdcpue))</f>
        <v>0.99999986360815285</v>
      </c>
      <c r="L146">
        <f t="shared" si="12"/>
        <v>0</v>
      </c>
      <c r="M146">
        <f>F146*(1-EXP(-q*L146))</f>
        <v>0</v>
      </c>
      <c r="N146">
        <f>Surv*(F146-M146)</f>
        <v>152.77724169018182</v>
      </c>
      <c r="O146">
        <f>G146*Surv</f>
        <v>649.93993218564458</v>
      </c>
      <c r="P146">
        <f>(H146+M146*RelSurv)*Surv</f>
        <v>19.385149271197999</v>
      </c>
      <c r="Q146">
        <f t="shared" si="14"/>
        <v>823.22926241296125</v>
      </c>
      <c r="R146">
        <f t="shared" si="15"/>
        <v>99.99999998810361</v>
      </c>
      <c r="S146">
        <f t="shared" si="13"/>
        <v>0</v>
      </c>
      <c r="T146">
        <f>L146*(S146/cpuebase)^valpower</f>
        <v>0</v>
      </c>
    </row>
    <row r="147" spans="5:20" x14ac:dyDescent="0.3">
      <c r="E147">
        <v>144</v>
      </c>
      <c r="F147">
        <f>N146-vtwo*N146+vone*O146+Recov*P146*PvulRecov</f>
        <v>157.0213679578516</v>
      </c>
      <c r="G147">
        <f>O146-vone*O146+vtwo*N146+P146*Recov*(1-PvulRecov)</f>
        <v>649.57283577221449</v>
      </c>
      <c r="H147">
        <f>P146*(1-Recov)</f>
        <v>15.508119416958401</v>
      </c>
      <c r="I147">
        <f t="shared" si="11"/>
        <v>0.08</v>
      </c>
      <c r="J147" s="1">
        <f t="shared" si="16"/>
        <v>10</v>
      </c>
      <c r="K147" s="2">
        <f>1/(1+EXP(-1.7*(q*F147-cpuehalf)/sdcpue))</f>
        <v>0.9999999313079676</v>
      </c>
      <c r="L147">
        <f t="shared" si="12"/>
        <v>0</v>
      </c>
      <c r="M147">
        <f>F147*(1-EXP(-q*L147))</f>
        <v>0</v>
      </c>
      <c r="N147">
        <f>Surv*(F147-M147)</f>
        <v>156.80641745351193</v>
      </c>
      <c r="O147">
        <f>G147*Surv</f>
        <v>648.68361916131312</v>
      </c>
      <c r="P147">
        <f>(H147+M147*RelSurv)*Surv</f>
        <v>15.4868899617996</v>
      </c>
      <c r="Q147">
        <f t="shared" si="14"/>
        <v>822.10232314702444</v>
      </c>
      <c r="R147">
        <f t="shared" si="15"/>
        <v>99.99999998810361</v>
      </c>
      <c r="S147">
        <f t="shared" si="13"/>
        <v>0</v>
      </c>
      <c r="T147">
        <f>L147*(S147/cpuebase)^valpower</f>
        <v>0</v>
      </c>
    </row>
    <row r="148" spans="5:20" x14ac:dyDescent="0.3">
      <c r="E148">
        <v>145</v>
      </c>
      <c r="F148">
        <f>N147-vtwo*N147+vone*O147+Recov*P147*PvulRecov</f>
        <v>160.62071737013594</v>
      </c>
      <c r="G148">
        <f>O147-vone*O147+vtwo*N147+P147*Recov*(1-PvulRecov)</f>
        <v>647.96669723704895</v>
      </c>
      <c r="H148">
        <f>P147*(1-Recov)</f>
        <v>12.389511969439681</v>
      </c>
      <c r="I148">
        <f t="shared" si="11"/>
        <v>9.9820291390558841E-2</v>
      </c>
      <c r="J148" s="1">
        <f t="shared" si="16"/>
        <v>10</v>
      </c>
      <c r="K148" s="2">
        <f>1/(1+EXP(-1.7*(q*F148-cpuehalf)/sdcpue))</f>
        <v>0.99999996274657665</v>
      </c>
      <c r="L148">
        <f t="shared" si="12"/>
        <v>0</v>
      </c>
      <c r="M148">
        <f>F148*(1-EXP(-q*L148))</f>
        <v>0</v>
      </c>
      <c r="N148">
        <f>Surv*(F148-M148)</f>
        <v>160.40083962575548</v>
      </c>
      <c r="O148">
        <f>G148*Surv</f>
        <v>647.07967930963036</v>
      </c>
      <c r="P148">
        <f>(H148+M148*RelSurv)*Surv</f>
        <v>12.372551654541214</v>
      </c>
      <c r="Q148">
        <f t="shared" si="14"/>
        <v>820.97692657662458</v>
      </c>
      <c r="R148">
        <f t="shared" si="15"/>
        <v>99.99999998810361</v>
      </c>
      <c r="S148">
        <f t="shared" si="13"/>
        <v>0</v>
      </c>
      <c r="T148">
        <f>L148*(S148/cpuebase)^valpower</f>
        <v>0</v>
      </c>
    </row>
    <row r="149" spans="5:20" x14ac:dyDescent="0.3">
      <c r="E149">
        <v>146</v>
      </c>
      <c r="F149">
        <f>N148-vtwo*N148+vone*O148+Recov*P148*PvulRecov</f>
        <v>163.86537380420137</v>
      </c>
      <c r="G149">
        <f>O148-vone*O148+vtwo*N148+P148*Recov*(1-PvulRecov)</f>
        <v>646.08965546209276</v>
      </c>
      <c r="H149">
        <f>P148*(1-Recov)</f>
        <v>9.8980413236329721</v>
      </c>
      <c r="I149">
        <f t="shared" si="11"/>
        <v>0.08</v>
      </c>
      <c r="J149" s="1">
        <f t="shared" si="16"/>
        <v>10</v>
      </c>
      <c r="K149" s="2">
        <f>1/(1+EXP(-1.7*(q*F149-cpuehalf)/sdcpue))</f>
        <v>0.99999997854082556</v>
      </c>
      <c r="L149">
        <f t="shared" si="12"/>
        <v>0</v>
      </c>
      <c r="M149">
        <f>F149*(1-EXP(-q*L149))</f>
        <v>0</v>
      </c>
      <c r="N149">
        <f>Surv*(F149-M149)</f>
        <v>163.641054367929</v>
      </c>
      <c r="O149">
        <f>G149*Surv</f>
        <v>645.20520706442312</v>
      </c>
      <c r="P149">
        <f>(H149+M149*RelSurv)*Surv</f>
        <v>9.8844916456358938</v>
      </c>
      <c r="Q149">
        <f t="shared" si="14"/>
        <v>819.85307058992703</v>
      </c>
      <c r="R149">
        <f t="shared" si="15"/>
        <v>99.99999998810361</v>
      </c>
      <c r="S149">
        <f t="shared" si="13"/>
        <v>0</v>
      </c>
      <c r="T149">
        <f>L149*(S149/cpuebase)^valpower</f>
        <v>0</v>
      </c>
    </row>
    <row r="150" spans="5:20" x14ac:dyDescent="0.3">
      <c r="E150">
        <v>147</v>
      </c>
      <c r="F150">
        <f>N149-vtwo*N149+vone*O149+Recov*P149*PvulRecov</f>
        <v>166.81987956269822</v>
      </c>
      <c r="G150">
        <f>O149-vone*O149+vtwo*N149+P149*Recov*(1-PvulRecov)</f>
        <v>644.003280198781</v>
      </c>
      <c r="H150">
        <f>P149*(1-Recov)</f>
        <v>7.9075933165087156</v>
      </c>
      <c r="I150">
        <f t="shared" si="11"/>
        <v>0.08</v>
      </c>
      <c r="J150" s="1">
        <f t="shared" si="16"/>
        <v>10</v>
      </c>
      <c r="K150" s="2">
        <f>1/(1+EXP(-1.7*(q*F150-cpuehalf)/sdcpue))</f>
        <v>0.99999998701381254</v>
      </c>
      <c r="L150">
        <f t="shared" si="12"/>
        <v>0</v>
      </c>
      <c r="M150">
        <f>F150*(1-EXP(-q*L150))</f>
        <v>0</v>
      </c>
      <c r="N150">
        <f>Surv*(F150-M150)</f>
        <v>166.59151562909966</v>
      </c>
      <c r="O150">
        <f>G150*Surv</f>
        <v>643.12168789274358</v>
      </c>
      <c r="P150">
        <f>(H150+M150*RelSurv)*Surv</f>
        <v>7.8967684129073614</v>
      </c>
      <c r="Q150">
        <f t="shared" si="14"/>
        <v>818.73075307798797</v>
      </c>
      <c r="R150">
        <f t="shared" si="15"/>
        <v>99.99999998810361</v>
      </c>
      <c r="S150">
        <f t="shared" si="13"/>
        <v>0</v>
      </c>
      <c r="T150">
        <f>L150*(S150/cpuebase)^valpower</f>
        <v>0</v>
      </c>
    </row>
    <row r="151" spans="5:20" x14ac:dyDescent="0.3">
      <c r="E151">
        <v>148</v>
      </c>
      <c r="F151">
        <f>N150-vtwo*N150+vone*O150+Recov*P150*PvulRecov</f>
        <v>169.53590159065939</v>
      </c>
      <c r="G151">
        <f>O150-vone*O150+vtwo*N150+P150*Recov*(1-PvulRecov)</f>
        <v>641.75665561376536</v>
      </c>
      <c r="H151">
        <f>P150*(1-Recov)</f>
        <v>6.3174147303258898</v>
      </c>
      <c r="I151">
        <f t="shared" si="11"/>
        <v>0.08</v>
      </c>
      <c r="J151" s="1">
        <f t="shared" si="16"/>
        <v>10</v>
      </c>
      <c r="K151" s="2">
        <f>1/(1+EXP(-1.7*(q*F151-cpuehalf)/sdcpue))</f>
        <v>0.99999999181615118</v>
      </c>
      <c r="L151">
        <f t="shared" si="12"/>
        <v>0</v>
      </c>
      <c r="M151">
        <f>F151*(1-EXP(-q*L151))</f>
        <v>0</v>
      </c>
      <c r="N151">
        <f>Surv*(F151-M151)</f>
        <v>169.3038196261183</v>
      </c>
      <c r="O151">
        <f>G151*Surv</f>
        <v>640.87813876869154</v>
      </c>
      <c r="P151">
        <f>(H151+M151*RelSurv)*Surv</f>
        <v>6.3087666622312923</v>
      </c>
      <c r="Q151">
        <f t="shared" si="14"/>
        <v>817.60997193475066</v>
      </c>
      <c r="R151">
        <f t="shared" si="15"/>
        <v>99.99999998810361</v>
      </c>
      <c r="S151">
        <f t="shared" si="13"/>
        <v>0</v>
      </c>
      <c r="T151">
        <f>L151*(S151/cpuebase)^valpower</f>
        <v>0</v>
      </c>
    </row>
    <row r="152" spans="5:20" x14ac:dyDescent="0.3">
      <c r="E152">
        <v>149</v>
      </c>
      <c r="F152">
        <f>N151-vtwo*N151+vone*O151+Recov*P151*PvulRecov</f>
        <v>172.05481908318808</v>
      </c>
      <c r="G152">
        <f>O151-vone*O151+vtwo*N151+P151*Recov*(1-PvulRecov)</f>
        <v>639.38889264406805</v>
      </c>
      <c r="H152">
        <f>P151*(1-Recov)</f>
        <v>5.0470133297850346</v>
      </c>
      <c r="I152">
        <f t="shared" si="11"/>
        <v>0.08</v>
      </c>
      <c r="J152" s="1">
        <f t="shared" si="16"/>
        <v>10</v>
      </c>
      <c r="K152" s="2">
        <f>1/(1+EXP(-1.7*(q*F152-cpuehalf)/sdcpue))</f>
        <v>0.99999999466682588</v>
      </c>
      <c r="L152">
        <f t="shared" si="12"/>
        <v>0</v>
      </c>
      <c r="M152">
        <f>F152*(1-EXP(-q*L152))</f>
        <v>0</v>
      </c>
      <c r="N152">
        <f>Surv*(F152-M152)</f>
        <v>171.81928890906599</v>
      </c>
      <c r="O152">
        <f>G152*Surv</f>
        <v>638.51361708934292</v>
      </c>
      <c r="P152">
        <f>(H152+M152*RelSurv)*Surv</f>
        <v>5.0401043461558928</v>
      </c>
      <c r="Q152">
        <f t="shared" si="14"/>
        <v>816.49072505704123</v>
      </c>
      <c r="R152">
        <f t="shared" si="15"/>
        <v>99.99999998810361</v>
      </c>
      <c r="S152">
        <f t="shared" si="13"/>
        <v>0</v>
      </c>
      <c r="T152">
        <f>L152*(S152/cpuebase)^valpower</f>
        <v>0</v>
      </c>
    </row>
    <row r="153" spans="5:20" x14ac:dyDescent="0.3">
      <c r="E153">
        <v>150</v>
      </c>
      <c r="F153">
        <f>N152-vtwo*N152+vone*O152+Recov*P152*PvulRecov</f>
        <v>174.40979076135687</v>
      </c>
      <c r="G153">
        <f>O152-vone*O152+vtwo*N152+P152*Recov*(1-PvulRecov)</f>
        <v>636.93113610628313</v>
      </c>
      <c r="H153">
        <f>P152*(1-Recov)</f>
        <v>4.032083476924714</v>
      </c>
      <c r="I153">
        <f t="shared" si="11"/>
        <v>0.08</v>
      </c>
      <c r="J153" s="1">
        <f t="shared" si="16"/>
        <v>10</v>
      </c>
      <c r="K153" s="2">
        <f>1/(1+EXP(-1.7*(q*F153-cpuehalf)/sdcpue))</f>
        <v>0.99999999642630022</v>
      </c>
      <c r="L153">
        <f t="shared" si="12"/>
        <v>0</v>
      </c>
      <c r="M153">
        <f>F153*(1-EXP(-q*L153))</f>
        <v>0</v>
      </c>
      <c r="N153">
        <f>Surv*(F153-M153)</f>
        <v>174.1710368072072</v>
      </c>
      <c r="O153">
        <f>G153*Surv</f>
        <v>636.05922503636793</v>
      </c>
      <c r="P153">
        <f>(H153+M153*RelSurv)*Surv</f>
        <v>4.0265638563267254</v>
      </c>
      <c r="Q153">
        <f t="shared" si="14"/>
        <v>815.37301034456482</v>
      </c>
      <c r="R153">
        <f t="shared" si="15"/>
        <v>99.99999998810361</v>
      </c>
      <c r="S153">
        <f t="shared" si="13"/>
        <v>0</v>
      </c>
      <c r="T153">
        <f>L153*(S153/cpuebase)^valpower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workbookViewId="0">
      <selection activeCell="A3" sqref="A3:XFD3"/>
    </sheetView>
  </sheetViews>
  <sheetFormatPr defaultRowHeight="14.4" x14ac:dyDescent="0.3"/>
  <cols>
    <col min="1" max="1" width="12.33203125" bestFit="1" customWidth="1"/>
  </cols>
  <sheetData>
    <row r="1" spans="1:20" x14ac:dyDescent="0.3">
      <c r="A1" t="s">
        <v>20</v>
      </c>
    </row>
    <row r="2" spans="1:20" x14ac:dyDescent="0.3">
      <c r="H2" t="s">
        <v>38</v>
      </c>
      <c r="I2">
        <v>3</v>
      </c>
      <c r="J2" t="s">
        <v>62</v>
      </c>
    </row>
    <row r="3" spans="1:20" x14ac:dyDescent="0.3">
      <c r="A3" t="s">
        <v>0</v>
      </c>
      <c r="B3">
        <f>0.5/365</f>
        <v>1.3698630136986301E-3</v>
      </c>
      <c r="E3" t="s">
        <v>2</v>
      </c>
      <c r="F3" t="s">
        <v>18</v>
      </c>
      <c r="G3" t="s">
        <v>16</v>
      </c>
      <c r="H3" t="s">
        <v>17</v>
      </c>
      <c r="I3" t="s">
        <v>26</v>
      </c>
      <c r="J3" t="s">
        <v>27</v>
      </c>
      <c r="K3" t="s">
        <v>31</v>
      </c>
      <c r="L3" t="s">
        <v>6</v>
      </c>
      <c r="M3" t="s">
        <v>7</v>
      </c>
      <c r="N3" t="s">
        <v>9</v>
      </c>
      <c r="O3" t="s">
        <v>10</v>
      </c>
      <c r="P3" t="s">
        <v>11</v>
      </c>
      <c r="Q3" t="s">
        <v>15</v>
      </c>
      <c r="R3" t="s">
        <v>21</v>
      </c>
      <c r="S3" t="s">
        <v>19</v>
      </c>
      <c r="T3" t="s">
        <v>24</v>
      </c>
    </row>
    <row r="4" spans="1:20" x14ac:dyDescent="0.3">
      <c r="A4" t="s">
        <v>1</v>
      </c>
      <c r="B4">
        <v>0.05</v>
      </c>
      <c r="E4">
        <v>1</v>
      </c>
      <c r="F4">
        <f>vone/(vone+vtwo)*No</f>
        <v>400</v>
      </c>
      <c r="G4">
        <f>No-F4</f>
        <v>600</v>
      </c>
      <c r="H4">
        <v>0</v>
      </c>
      <c r="I4" s="2">
        <f>CHOOSE(SeqCode,B158,C158,D158,E158,F158,G158,H158,I158,J158,K158,L158,M158,N158)</f>
        <v>1</v>
      </c>
      <c r="J4" s="2">
        <f>weekend</f>
        <v>10</v>
      </c>
      <c r="K4" s="2">
        <f>1/(1+EXP(-1.7*(q*F4-cpuehalf)/sdcpue))</f>
        <v>0.99692079537852263</v>
      </c>
      <c r="L4">
        <f>IF(I4&gt;0.1,J4,0)*K4</f>
        <v>9.9692079537852258</v>
      </c>
      <c r="M4">
        <f>F4*(1-EXP(-q*L4))</f>
        <v>157.01392202417668</v>
      </c>
      <c r="N4">
        <f>Surv*(F4-M4)</f>
        <v>242.65344821537926</v>
      </c>
      <c r="O4">
        <f>G4*Surv</f>
        <v>599.17864489221358</v>
      </c>
      <c r="P4">
        <f>(H4+M4*RelSurv)*Surv</f>
        <v>125.4391853702105</v>
      </c>
      <c r="Q4">
        <f>SUM(F4:H4)</f>
        <v>1000</v>
      </c>
      <c r="R4">
        <v>0</v>
      </c>
      <c r="S4">
        <f>IF(L4&gt;0,M4/L4,0)</f>
        <v>15.749889334444045</v>
      </c>
      <c r="T4">
        <f>L4*(S4/cpuebase)^valpower</f>
        <v>98.918075833912368</v>
      </c>
    </row>
    <row r="5" spans="1:20" x14ac:dyDescent="0.3">
      <c r="A5" t="s">
        <v>3</v>
      </c>
      <c r="B5">
        <f>2/365</f>
        <v>5.4794520547945206E-3</v>
      </c>
      <c r="E5">
        <v>2</v>
      </c>
      <c r="F5">
        <f>N4-vtwo*N4+vone*O4+Recov*P4*PvulRecov</f>
        <v>256.48612550620385</v>
      </c>
      <c r="G5">
        <f>O4-vone*O4+vtwo*N4+P4*Recov*(1-PvulRecov)</f>
        <v>610.43380467543102</v>
      </c>
      <c r="H5">
        <f>P4*(1-Recov)</f>
        <v>100.3513482961684</v>
      </c>
      <c r="I5" s="2">
        <f>CHOOSE(SeqCode,B159,C159,D159,E159,F159,G159,H159,I159,J159,K159,L159,M159,N159)</f>
        <v>0</v>
      </c>
      <c r="J5" s="1">
        <f>weekend</f>
        <v>10</v>
      </c>
      <c r="K5" s="2">
        <f>1/(1+EXP(-1.7*(q*F5-cpuehalf)/sdcpue))</f>
        <v>0.96578457160594378</v>
      </c>
      <c r="L5">
        <f t="shared" ref="L5:L68" si="0">IF(I5&gt;0.1,J5,0)*K5</f>
        <v>0</v>
      </c>
      <c r="M5">
        <f>F5*(1-EXP(-q*L5))</f>
        <v>0</v>
      </c>
      <c r="N5">
        <f>Surv*(F5-M5)</f>
        <v>256.13501519076908</v>
      </c>
      <c r="O5">
        <f>G5*Surv</f>
        <v>609.59816646970489</v>
      </c>
      <c r="P5">
        <f>(H5+M5*RelSurv)*Surv</f>
        <v>100.21397480867454</v>
      </c>
      <c r="Q5">
        <f>SUM(F5:H5)</f>
        <v>967.27127847780321</v>
      </c>
      <c r="R5">
        <f>R4+L4</f>
        <v>9.9692079537852258</v>
      </c>
      <c r="S5">
        <f t="shared" ref="S5:S68" si="1">IF(L5&gt;0,M5/L5,0)</f>
        <v>0</v>
      </c>
      <c r="T5">
        <f>L5*(S5/cpuebase)^valpower</f>
        <v>0</v>
      </c>
    </row>
    <row r="6" spans="1:20" x14ac:dyDescent="0.3">
      <c r="A6" t="s">
        <v>4</v>
      </c>
      <c r="B6">
        <f>3/365</f>
        <v>8.21917808219178E-3</v>
      </c>
      <c r="E6">
        <v>3</v>
      </c>
      <c r="F6">
        <f>N5-vtwo*N5+vone*O5+Recov*P5*PvulRecov</f>
        <v>267.3914572945601</v>
      </c>
      <c r="G6">
        <f>O5-vone*O5+vtwo*N5+P5*Recov*(1-PvulRecov)</f>
        <v>618.38451932764872</v>
      </c>
      <c r="H6">
        <f>P5*(1-Recov)</f>
        <v>80.171179846939637</v>
      </c>
      <c r="I6" s="2">
        <f>CHOOSE(SeqCode,B160,C160,D160,E160,F160,G160,H160,I160,J160,K160,L160,M160,N160)</f>
        <v>0</v>
      </c>
      <c r="J6" s="1">
        <f>weekday</f>
        <v>10</v>
      </c>
      <c r="K6" s="2">
        <f>1/(1+EXP(-1.7*(q*F6-cpuehalf)/sdcpue))</f>
        <v>0.97140897672985482</v>
      </c>
      <c r="L6">
        <f t="shared" si="0"/>
        <v>0</v>
      </c>
      <c r="M6">
        <f>F6*(1-EXP(-q*L6))</f>
        <v>0</v>
      </c>
      <c r="N6">
        <f>Surv*(F6-M6)</f>
        <v>267.02541839584785</v>
      </c>
      <c r="O6">
        <f>G6*Surv</f>
        <v>617.53799718843902</v>
      </c>
      <c r="P6">
        <f>(H6+M6*RelSurv)*Surv</f>
        <v>80.061431500165384</v>
      </c>
      <c r="Q6">
        <f t="shared" ref="Q6:Q69" si="2">SUM(F6:H6)</f>
        <v>965.94715646914847</v>
      </c>
      <c r="R6">
        <f t="shared" ref="R6:R69" si="3">R5+L5</f>
        <v>9.9692079537852258</v>
      </c>
      <c r="S6">
        <f t="shared" si="1"/>
        <v>0</v>
      </c>
      <c r="T6">
        <f>L6*(S6/cpuebase)^valpower</f>
        <v>0</v>
      </c>
    </row>
    <row r="7" spans="1:20" x14ac:dyDescent="0.3">
      <c r="A7" t="s">
        <v>5</v>
      </c>
      <c r="B7">
        <v>1000</v>
      </c>
      <c r="E7">
        <v>4</v>
      </c>
      <c r="F7">
        <f>N6-vtwo*N6+vone*O6+Recov*P6*PvulRecov</f>
        <v>276.22060192720505</v>
      </c>
      <c r="G7">
        <f>O6-vone*O6+vtwo*N6+P6*Recov*(1-PvulRecov)</f>
        <v>624.35509995711493</v>
      </c>
      <c r="H7">
        <f>P6*(1-Recov)</f>
        <v>64.049145200132315</v>
      </c>
      <c r="I7" s="2">
        <f>CHOOSE(SeqCode,B161,C161,D161,E161,F161,G161,H161,I161,J161,K161,L161,M161,N161)</f>
        <v>0</v>
      </c>
      <c r="J7" s="1">
        <f>weekday</f>
        <v>10</v>
      </c>
      <c r="K7" s="2">
        <f>1/(1+EXP(-1.7*(q*F7-cpuehalf)/sdcpue))</f>
        <v>0.97529538299919649</v>
      </c>
      <c r="L7">
        <f t="shared" si="0"/>
        <v>0</v>
      </c>
      <c r="M7">
        <f>F7*(1-EXP(-q*L7))</f>
        <v>0</v>
      </c>
      <c r="N7">
        <f>Surv*(F7-M7)</f>
        <v>275.84247659009048</v>
      </c>
      <c r="O7">
        <f>G7*Surv</f>
        <v>623.50040453974441</v>
      </c>
      <c r="P7">
        <f>(H7+M7*RelSurv)*Surv</f>
        <v>63.961466712533174</v>
      </c>
      <c r="Q7">
        <f t="shared" si="2"/>
        <v>964.62484708445231</v>
      </c>
      <c r="R7">
        <f t="shared" si="3"/>
        <v>9.9692079537852258</v>
      </c>
      <c r="S7">
        <f t="shared" si="1"/>
        <v>0</v>
      </c>
      <c r="T7">
        <f>L7*(S7/cpuebase)^valpower</f>
        <v>0</v>
      </c>
    </row>
    <row r="8" spans="1:20" x14ac:dyDescent="0.3">
      <c r="A8" t="s">
        <v>12</v>
      </c>
      <c r="B8">
        <v>0.8</v>
      </c>
      <c r="E8">
        <v>5</v>
      </c>
      <c r="F8">
        <f>N7-vtwo*N7+vone*O7+Recov*P7*PvulRecov</f>
        <v>283.38786539643752</v>
      </c>
      <c r="G8">
        <f>O7-vone*O7+vtwo*N7+P7*Recov*(1-PvulRecov)</f>
        <v>628.7473090759039</v>
      </c>
      <c r="H8">
        <f>P7*(1-Recov)</f>
        <v>51.169173370026542</v>
      </c>
      <c r="I8" s="2">
        <f>CHOOSE(SeqCode,B162,C162,D162,E162,F162,G162,H162,I162,J162,K162,L162,M162,N162)</f>
        <v>0</v>
      </c>
      <c r="J8" s="1">
        <f>weekday</f>
        <v>10</v>
      </c>
      <c r="K8" s="2">
        <f>1/(1+EXP(-1.7*(q*F8-cpuehalf)/sdcpue))</f>
        <v>0.97806716923101877</v>
      </c>
      <c r="L8">
        <f t="shared" si="0"/>
        <v>0</v>
      </c>
      <c r="M8">
        <f>F8*(1-EXP(-q*L8))</f>
        <v>0</v>
      </c>
      <c r="N8">
        <f>Surv*(F8-M8)</f>
        <v>282.99992861189077</v>
      </c>
      <c r="O8">
        <f>G8*Surv</f>
        <v>627.88660105287647</v>
      </c>
      <c r="P8">
        <f>(H8+M8*RelSurv)*Surv</f>
        <v>51.099126600178742</v>
      </c>
      <c r="Q8">
        <f t="shared" si="2"/>
        <v>963.30434784236797</v>
      </c>
      <c r="R8">
        <f t="shared" si="3"/>
        <v>9.9692079537852258</v>
      </c>
      <c r="S8">
        <f t="shared" si="1"/>
        <v>0</v>
      </c>
      <c r="T8">
        <f>L8*(S8/cpuebase)^valpower</f>
        <v>0</v>
      </c>
    </row>
    <row r="9" spans="1:20" x14ac:dyDescent="0.3">
      <c r="A9" t="s">
        <v>13</v>
      </c>
      <c r="B9">
        <v>0.2</v>
      </c>
      <c r="E9">
        <v>6</v>
      </c>
      <c r="F9">
        <f>N8-vtwo*N8+vone*O8+Recov*P8*PvulRecov</f>
        <v>289.2242889877171</v>
      </c>
      <c r="G9">
        <f>O8-vone*O8+vtwo*N8+P8*Recov*(1-PvulRecov)</f>
        <v>631.88206599708599</v>
      </c>
      <c r="H9">
        <f>P8*(1-Recov)</f>
        <v>40.879301280142997</v>
      </c>
      <c r="I9" s="2">
        <f>CHOOSE(SeqCode,B163,C163,D163,E163,F163,G163,H163,I163,J163,K163,L163,M163,N163)</f>
        <v>0</v>
      </c>
      <c r="J9" s="1">
        <f>weekday</f>
        <v>10</v>
      </c>
      <c r="K9" s="2">
        <f>1/(1+EXP(-1.7*(q*F9-cpuehalf)/sdcpue))</f>
        <v>0.98009762110038345</v>
      </c>
      <c r="L9">
        <f t="shared" si="0"/>
        <v>0</v>
      </c>
      <c r="M9">
        <f>F9*(1-EXP(-q*L9))</f>
        <v>0</v>
      </c>
      <c r="N9">
        <f>Surv*(F9-M9)</f>
        <v>288.82836257595716</v>
      </c>
      <c r="O9">
        <f>G9*Surv</f>
        <v>631.01706672637704</v>
      </c>
      <c r="P9">
        <f>(H9+M9*RelSurv)*Surv</f>
        <v>40.823340575294353</v>
      </c>
      <c r="Q9">
        <f t="shared" si="2"/>
        <v>961.9856562649461</v>
      </c>
      <c r="R9">
        <f t="shared" si="3"/>
        <v>9.9692079537852258</v>
      </c>
      <c r="S9">
        <f t="shared" si="1"/>
        <v>0</v>
      </c>
      <c r="T9">
        <f>L9*(S9/cpuebase)^valpower</f>
        <v>0</v>
      </c>
    </row>
    <row r="10" spans="1:20" x14ac:dyDescent="0.3">
      <c r="A10" t="s">
        <v>14</v>
      </c>
      <c r="B10">
        <v>0.5</v>
      </c>
      <c r="E10">
        <v>7</v>
      </c>
      <c r="F10">
        <f>N9-vtwo*N9+vone*O9+Recov*P9*PvulRecov</f>
        <v>293.99439264917117</v>
      </c>
      <c r="G10">
        <f>O9-vone*O9+vtwo*N9+P9*Recov*(1-PvulRecov)</f>
        <v>634.01570476822189</v>
      </c>
      <c r="H10">
        <f>P9*(1-Recov)</f>
        <v>32.658672460235486</v>
      </c>
      <c r="I10" s="2">
        <f>CHOOSE(SeqCode,B164,C164,D164,E164,F164,G164,H164,I164,J164,K164,L164,M164,N164)</f>
        <v>0</v>
      </c>
      <c r="J10" s="1">
        <f>weekday</f>
        <v>10</v>
      </c>
      <c r="K10" s="2">
        <f>1/(1+EXP(-1.7*(q*F10-cpuehalf)/sdcpue))</f>
        <v>0.98161934187980737</v>
      </c>
      <c r="L10">
        <f t="shared" si="0"/>
        <v>0</v>
      </c>
      <c r="M10">
        <f>F10*(1-EXP(-q*L10))</f>
        <v>0</v>
      </c>
      <c r="N10">
        <f>Surv*(F10-M10)</f>
        <v>293.59193632239959</v>
      </c>
      <c r="O10">
        <f>G10*Surv</f>
        <v>633.14778470567489</v>
      </c>
      <c r="P10">
        <f>(H10+M10*RelSurv)*Surv</f>
        <v>32.613965181170926</v>
      </c>
      <c r="Q10">
        <f t="shared" si="2"/>
        <v>960.66876987762862</v>
      </c>
      <c r="R10">
        <f t="shared" si="3"/>
        <v>9.9692079537852258</v>
      </c>
      <c r="S10">
        <f t="shared" si="1"/>
        <v>0</v>
      </c>
      <c r="T10">
        <f>L10*(S10/cpuebase)^valpower</f>
        <v>0</v>
      </c>
    </row>
    <row r="11" spans="1:20" x14ac:dyDescent="0.3">
      <c r="A11" t="s">
        <v>8</v>
      </c>
      <c r="B11">
        <f>EXP(-M)</f>
        <v>0.99863107482035596</v>
      </c>
      <c r="E11">
        <v>8</v>
      </c>
      <c r="F11">
        <f>N10-vtwo*N10+vone*O10+Recov*P10*PvulRecov</f>
        <v>297.90955136228149</v>
      </c>
      <c r="G11">
        <f>O10-vone*O10+vtwo*N10+P10*Recov*(1-PvulRecov)</f>
        <v>635.35296270202718</v>
      </c>
      <c r="H11">
        <f>P10*(1-Recov)</f>
        <v>26.091172144936742</v>
      </c>
      <c r="I11" s="2">
        <f>CHOOSE(SeqCode,B165,C165,D165,E165,F165,G165,H165,I165,J165,K165,L165,M165,N165)</f>
        <v>0</v>
      </c>
      <c r="J11" s="1">
        <f>J4</f>
        <v>10</v>
      </c>
      <c r="K11" s="2">
        <f>1/(1+EXP(-1.7*(q*F11-cpuehalf)/sdcpue))</f>
        <v>0.9827825143384723</v>
      </c>
      <c r="L11">
        <f t="shared" si="0"/>
        <v>0</v>
      </c>
      <c r="M11">
        <f>F11*(1-EXP(-q*L11))</f>
        <v>0</v>
      </c>
      <c r="N11">
        <f>Surv*(F11-M11)</f>
        <v>297.50173547616521</v>
      </c>
      <c r="O11">
        <f>G11*Surv</f>
        <v>634.48321203342289</v>
      </c>
      <c r="P11">
        <f>(H11+M11*RelSurv)*Surv</f>
        <v>26.055455282421111</v>
      </c>
      <c r="Q11">
        <f t="shared" si="2"/>
        <v>959.35368620924544</v>
      </c>
      <c r="R11">
        <f t="shared" si="3"/>
        <v>9.9692079537852258</v>
      </c>
      <c r="S11">
        <f t="shared" si="1"/>
        <v>0</v>
      </c>
      <c r="T11">
        <f>L11*(S11/cpuebase)^valpower</f>
        <v>0</v>
      </c>
    </row>
    <row r="12" spans="1:20" x14ac:dyDescent="0.3">
      <c r="E12">
        <v>9</v>
      </c>
      <c r="F12">
        <f>N11-vtwo*N11+vone*O11+Recov*P11*PvulRecov</f>
        <v>301.13868160067676</v>
      </c>
      <c r="G12">
        <f>O11-vone*O11+vtwo*N11+P11*Recov*(1-PvulRecov)</f>
        <v>636.05735696539568</v>
      </c>
      <c r="H12">
        <f>P11*(1-Recov)</f>
        <v>20.844364225936889</v>
      </c>
      <c r="I12" s="2">
        <f>CHOOSE(SeqCode,B166,C166,D166,E166,F166,G166,H166,I166,J166,K166,L166,M166,N166)</f>
        <v>0</v>
      </c>
      <c r="J12" s="1">
        <f t="shared" ref="J12:J75" si="4">J5</f>
        <v>10</v>
      </c>
      <c r="K12" s="2">
        <f>1/(1+EXP(-1.7*(q*F12-cpuehalf)/sdcpue))</f>
        <v>0.98368719522760117</v>
      </c>
      <c r="L12">
        <f t="shared" si="0"/>
        <v>0</v>
      </c>
      <c r="M12">
        <f>F12*(1-EXP(-q*L12))</f>
        <v>0</v>
      </c>
      <c r="N12">
        <f>Surv*(F12-M12)</f>
        <v>300.72644527686879</v>
      </c>
      <c r="O12">
        <f>G12*Surv</f>
        <v>635.18664203374794</v>
      </c>
      <c r="P12">
        <f>(H12+M12*RelSurv)*Surv</f>
        <v>20.815829850894332</v>
      </c>
      <c r="Q12">
        <f t="shared" si="2"/>
        <v>958.04040279200944</v>
      </c>
      <c r="R12">
        <f t="shared" si="3"/>
        <v>9.9692079537852258</v>
      </c>
      <c r="S12">
        <f t="shared" si="1"/>
        <v>0</v>
      </c>
      <c r="T12">
        <f>L12*(S12/cpuebase)^valpower</f>
        <v>0</v>
      </c>
    </row>
    <row r="13" spans="1:20" x14ac:dyDescent="0.3">
      <c r="A13" t="s">
        <v>25</v>
      </c>
      <c r="B13">
        <v>5</v>
      </c>
      <c r="E13">
        <v>10</v>
      </c>
      <c r="F13">
        <f>N12-vtwo*N12+vone*O12+Recov*P12*PvulRecov</f>
        <v>303.816778805073</v>
      </c>
      <c r="G13">
        <f>O12-vone*O12+vtwo*N12+P12*Recov*(1-PvulRecov)</f>
        <v>636.25947447572264</v>
      </c>
      <c r="H13">
        <f>P12*(1-Recov)</f>
        <v>16.652663880715465</v>
      </c>
      <c r="I13" s="2">
        <f>CHOOSE(SeqCode,B167,C167,D167,E167,F167,G167,H167,I167,J167,K167,L167,M167,N167)</f>
        <v>0</v>
      </c>
      <c r="J13" s="1">
        <f t="shared" si="4"/>
        <v>10</v>
      </c>
      <c r="K13" s="2">
        <f>1/(1+EXP(-1.7*(q*F13-cpuehalf)/sdcpue))</f>
        <v>0.98440190158196794</v>
      </c>
      <c r="L13">
        <f t="shared" si="0"/>
        <v>0</v>
      </c>
      <c r="M13">
        <f>F13*(1-EXP(-q*L13))</f>
        <v>0</v>
      </c>
      <c r="N13">
        <f>Surv*(F13-M13)</f>
        <v>303.40087636656841</v>
      </c>
      <c r="O13">
        <f>G13*Surv</f>
        <v>635.38848286032578</v>
      </c>
      <c r="P13">
        <f>(H13+M13*RelSurv)*Surv</f>
        <v>16.629867629821007</v>
      </c>
      <c r="Q13">
        <f t="shared" si="2"/>
        <v>956.72891716151116</v>
      </c>
      <c r="R13">
        <f t="shared" si="3"/>
        <v>9.9692079537852258</v>
      </c>
      <c r="S13">
        <f t="shared" si="1"/>
        <v>0</v>
      </c>
      <c r="T13">
        <f>L13*(S13/cpuebase)^valpower</f>
        <v>0</v>
      </c>
    </row>
    <row r="14" spans="1:20" x14ac:dyDescent="0.3">
      <c r="A14" t="s">
        <v>22</v>
      </c>
      <c r="B14">
        <v>2</v>
      </c>
      <c r="E14">
        <v>11</v>
      </c>
      <c r="F14">
        <f>N13-vtwo*N13+vone*O13+Recov*P13*PvulRecov</f>
        <v>306.05173802440243</v>
      </c>
      <c r="G14">
        <f>O13-vone*O13+vtwo*N13+P13*Recov*(1-PvulRecov)</f>
        <v>636.063594728456</v>
      </c>
      <c r="H14">
        <f>P13*(1-Recov)</f>
        <v>13.303894103856805</v>
      </c>
      <c r="I14" s="2">
        <f>CHOOSE(SeqCode,B168,C168,D168,E168,F168,G168,H168,I168,J168,K168,L168,M168,N168)</f>
        <v>0</v>
      </c>
      <c r="J14" s="1">
        <f t="shared" si="4"/>
        <v>10</v>
      </c>
      <c r="K14" s="2">
        <f>1/(1+EXP(-1.7*(q*F14-cpuehalf)/sdcpue))</f>
        <v>0.98497468575981462</v>
      </c>
      <c r="L14">
        <f t="shared" si="0"/>
        <v>0</v>
      </c>
      <c r="M14">
        <f>F14*(1-EXP(-q*L14))</f>
        <v>0</v>
      </c>
      <c r="N14">
        <f>Surv*(F14-M14)</f>
        <v>305.63277609394697</v>
      </c>
      <c r="O14">
        <f>G14*Surv</f>
        <v>635.19287125777726</v>
      </c>
      <c r="P14">
        <f>(H14+M14*RelSurv)*Surv</f>
        <v>13.285682068230718</v>
      </c>
      <c r="Q14">
        <f t="shared" si="2"/>
        <v>955.41922685671523</v>
      </c>
      <c r="R14">
        <f t="shared" si="3"/>
        <v>9.9692079537852258</v>
      </c>
      <c r="S14">
        <f t="shared" si="1"/>
        <v>0</v>
      </c>
      <c r="T14">
        <f>L14*(S14/cpuebase)^valpower</f>
        <v>0</v>
      </c>
    </row>
    <row r="15" spans="1:20" x14ac:dyDescent="0.3">
      <c r="A15" t="s">
        <v>23</v>
      </c>
      <c r="B15">
        <f>SUM(T4:T153)</f>
        <v>343.14450134339944</v>
      </c>
      <c r="E15">
        <v>12</v>
      </c>
      <c r="F15">
        <f>N14-vtwo*N14+vone*O14+Recov*P14*PvulRecov</f>
        <v>307.92980296990356</v>
      </c>
      <c r="G15">
        <f>O14-vone*O14+vtwo*N14+P14*Recov*(1-PvulRecov)</f>
        <v>635.55298079546696</v>
      </c>
      <c r="H15">
        <f>P14*(1-Recov)</f>
        <v>10.628545654584576</v>
      </c>
      <c r="I15" s="2">
        <f>CHOOSE(SeqCode,B169,C169,D169,E169,F169,G169,H169,I169,J169,K169,L169,M169,N169)</f>
        <v>0</v>
      </c>
      <c r="J15" s="1">
        <f t="shared" si="4"/>
        <v>10</v>
      </c>
      <c r="K15" s="2">
        <f>1/(1+EXP(-1.7*(q*F15-cpuehalf)/sdcpue))</f>
        <v>0.98543994908340271</v>
      </c>
      <c r="L15">
        <f t="shared" si="0"/>
        <v>0</v>
      </c>
      <c r="M15">
        <f>F15*(1-EXP(-q*L15))</f>
        <v>0</v>
      </c>
      <c r="N15">
        <f>Surv*(F15-M15)</f>
        <v>307.50827010905522</v>
      </c>
      <c r="O15">
        <f>G15*Surv</f>
        <v>634.68295631705826</v>
      </c>
      <c r="P15">
        <f>(H15+M15*RelSurv)*Surv</f>
        <v>10.613995970815019</v>
      </c>
      <c r="Q15">
        <f t="shared" si="2"/>
        <v>954.11132941995515</v>
      </c>
      <c r="R15">
        <f t="shared" si="3"/>
        <v>9.9692079537852258</v>
      </c>
      <c r="S15">
        <f t="shared" si="1"/>
        <v>0</v>
      </c>
      <c r="T15">
        <f>L15*(S15/cpuebase)^valpower</f>
        <v>0</v>
      </c>
    </row>
    <row r="16" spans="1:20" x14ac:dyDescent="0.3">
      <c r="E16">
        <v>13</v>
      </c>
      <c r="F16">
        <f>N15-vtwo*N15+vone*O15+Recov*P15*PvulRecov</f>
        <v>309.51991930149825</v>
      </c>
      <c r="G16">
        <f>O15-vone*O15+vtwo*N15+P15*Recov*(1-PvulRecov)</f>
        <v>634.79410631877818</v>
      </c>
      <c r="H16">
        <f>P15*(1-Recov)</f>
        <v>8.491196776652016</v>
      </c>
      <c r="I16" s="2">
        <f>CHOOSE(SeqCode,B170,C170,D170,E170,F170,G170,H170,I170,J170,K170,L170,M170,N170)</f>
        <v>0</v>
      </c>
      <c r="J16" s="1">
        <f t="shared" si="4"/>
        <v>10</v>
      </c>
      <c r="K16" s="2">
        <f>1/(1+EXP(-1.7*(q*F16-cpuehalf)/sdcpue))</f>
        <v>0.98582275871549729</v>
      </c>
      <c r="L16">
        <f t="shared" si="0"/>
        <v>0</v>
      </c>
      <c r="M16">
        <f>F16*(1-EXP(-q*L16))</f>
        <v>0</v>
      </c>
      <c r="N16">
        <f>Surv*(F16-M16)</f>
        <v>309.09620969036501</v>
      </c>
      <c r="O16">
        <f>G16*Surv</f>
        <v>633.9251206827488</v>
      </c>
      <c r="P16">
        <f>(H16+M16*RelSurv)*Surv</f>
        <v>8.4795729635791446</v>
      </c>
      <c r="Q16">
        <f t="shared" si="2"/>
        <v>952.80522239692846</v>
      </c>
      <c r="R16">
        <f t="shared" si="3"/>
        <v>9.9692079537852258</v>
      </c>
      <c r="S16">
        <f t="shared" si="1"/>
        <v>0</v>
      </c>
      <c r="T16">
        <f>L16*(S16/cpuebase)^valpower</f>
        <v>0</v>
      </c>
    </row>
    <row r="17" spans="1:20" x14ac:dyDescent="0.3">
      <c r="A17" t="s">
        <v>30</v>
      </c>
      <c r="E17">
        <v>14</v>
      </c>
      <c r="F17">
        <f>N16-vtwo*N16+vone*O16+Recov*P16*PvulRecov</f>
        <v>310.87721249985822</v>
      </c>
      <c r="G17">
        <f>O16-vone*O16+vtwo*N16+P16*Recov*(1-PvulRecov)</f>
        <v>633.84003246597138</v>
      </c>
      <c r="H17">
        <f>P16*(1-Recov)</f>
        <v>6.783658370863316</v>
      </c>
      <c r="I17" s="2">
        <f>CHOOSE(SeqCode,B171,C171,D171,E171,F171,G171,H171,I171,J171,K171,L171,M171,N171)</f>
        <v>0</v>
      </c>
      <c r="J17" s="1">
        <f t="shared" si="4"/>
        <v>10</v>
      </c>
      <c r="K17" s="2">
        <f>1/(1+EXP(-1.7*(q*F17-cpuehalf)/sdcpue))</f>
        <v>0.98614165746195459</v>
      </c>
      <c r="L17">
        <f t="shared" si="0"/>
        <v>0</v>
      </c>
      <c r="M17">
        <f>F17*(1-EXP(-q*L17))</f>
        <v>0</v>
      </c>
      <c r="N17">
        <f>Surv*(F17-M17)</f>
        <v>310.45164485588958</v>
      </c>
      <c r="O17">
        <f>G17*Surv</f>
        <v>632.9723528856623</v>
      </c>
      <c r="P17">
        <f>(H17+M17*RelSurv)*Surv</f>
        <v>6.7743720501093385</v>
      </c>
      <c r="Q17">
        <f t="shared" si="2"/>
        <v>951.500903336693</v>
      </c>
      <c r="R17">
        <f t="shared" si="3"/>
        <v>9.9692079537852258</v>
      </c>
      <c r="S17">
        <f t="shared" si="1"/>
        <v>0</v>
      </c>
      <c r="T17">
        <f>L17*(S17/cpuebase)^valpower</f>
        <v>0</v>
      </c>
    </row>
    <row r="18" spans="1:20" x14ac:dyDescent="0.3">
      <c r="A18" t="s">
        <v>28</v>
      </c>
      <c r="B18">
        <v>10</v>
      </c>
      <c r="E18">
        <v>15</v>
      </c>
      <c r="F18">
        <f>N17-vtwo*N17+vone*O17+Recov*P17*PvulRecov</f>
        <v>312.04576636556811</v>
      </c>
      <c r="G18">
        <f>O17-vone*O17+vtwo*N17+P17*Recov*(1-PvulRecov)</f>
        <v>632.73310578600581</v>
      </c>
      <c r="H18">
        <f>P17*(1-Recov)</f>
        <v>5.4194976400874708</v>
      </c>
      <c r="I18" s="2">
        <f>CHOOSE(SeqCode,B172,C172,D172,E172,F172,G172,H172,I172,J172,K172,L172,M172,N172)</f>
        <v>1</v>
      </c>
      <c r="J18" s="1">
        <f t="shared" si="4"/>
        <v>10</v>
      </c>
      <c r="K18" s="2">
        <f>1/(1+EXP(-1.7*(q*F18-cpuehalf)/sdcpue))</f>
        <v>0.98641053843667359</v>
      </c>
      <c r="L18">
        <f t="shared" si="0"/>
        <v>9.8641053843667361</v>
      </c>
      <c r="M18">
        <f>F18*(1-EXP(-q*L18))</f>
        <v>121.49005595708172</v>
      </c>
      <c r="N18">
        <f>Surv*(F18-M18)</f>
        <v>190.29485389838325</v>
      </c>
      <c r="O18">
        <f>G18*Surv</f>
        <v>631.86694150550102</v>
      </c>
      <c r="P18">
        <f>(H18+M18*RelSurv)*Surv</f>
        <v>102.47107488163151</v>
      </c>
      <c r="Q18">
        <f t="shared" si="2"/>
        <v>950.19836979166143</v>
      </c>
      <c r="R18">
        <f t="shared" si="3"/>
        <v>9.9692079537852258</v>
      </c>
      <c r="S18">
        <f t="shared" si="1"/>
        <v>12.316378548593663</v>
      </c>
      <c r="T18">
        <f>L18*(S18/cpuebase)^valpower</f>
        <v>59.8527007622898</v>
      </c>
    </row>
    <row r="19" spans="1:20" x14ac:dyDescent="0.3">
      <c r="A19" t="s">
        <v>29</v>
      </c>
      <c r="B19">
        <v>10</v>
      </c>
      <c r="E19">
        <v>16</v>
      </c>
      <c r="F19">
        <f>N18-vtwo*N18+vone*O18+Recov*P18*PvulRecov</f>
        <v>202.44017870521998</v>
      </c>
      <c r="G19">
        <f>O18-vone*O18+vtwo*N18+P18*Recov*(1-PvulRecov)</f>
        <v>640.21583167499057</v>
      </c>
      <c r="H19">
        <f>P18*(1-Recov)</f>
        <v>81.976859905305218</v>
      </c>
      <c r="I19" s="2">
        <f>CHOOSE(SeqCode,B173,C173,D173,E173,F173,G173,H173,I173,J173,K173,L173,M173,N173)</f>
        <v>0</v>
      </c>
      <c r="J19" s="1">
        <f t="shared" si="4"/>
        <v>10</v>
      </c>
      <c r="K19" s="2">
        <f>1/(1+EXP(-1.7*(q*F19-cpuehalf)/sdcpue))</f>
        <v>0.91845089133550184</v>
      </c>
      <c r="L19">
        <f t="shared" si="0"/>
        <v>0</v>
      </c>
      <c r="M19">
        <f>F19*(1-EXP(-q*L19))</f>
        <v>0</v>
      </c>
      <c r="N19">
        <f>Surv*(F19-M19)</f>
        <v>202.16305324721876</v>
      </c>
      <c r="O19">
        <f>G19*Surv</f>
        <v>639.33942410260397</v>
      </c>
      <c r="P19">
        <f>(H19+M19*RelSurv)*Surv</f>
        <v>81.864639717632699</v>
      </c>
      <c r="Q19">
        <f t="shared" si="2"/>
        <v>924.63287028551576</v>
      </c>
      <c r="R19">
        <f t="shared" si="3"/>
        <v>19.83331333815196</v>
      </c>
      <c r="S19">
        <f t="shared" si="1"/>
        <v>0</v>
      </c>
      <c r="T19">
        <f>L19*(S19/cpuebase)^valpower</f>
        <v>0</v>
      </c>
    </row>
    <row r="20" spans="1:20" x14ac:dyDescent="0.3">
      <c r="E20">
        <v>17</v>
      </c>
      <c r="F20">
        <f>N19-vtwo*N19+vone*O19+Recov*P19*PvulRecov</f>
        <v>212.19113280381367</v>
      </c>
      <c r="G20">
        <f>O19-vone*O19+vtwo*N19+P19*Recov*(1-PvulRecov)</f>
        <v>645.6842724895356</v>
      </c>
      <c r="H20">
        <f>P19*(1-Recov)</f>
        <v>65.491711774106165</v>
      </c>
      <c r="I20" s="2">
        <f>CHOOSE(SeqCode,B174,C174,D174,E174,F174,G174,H174,I174,J174,K174,L174,M174,N174)</f>
        <v>0</v>
      </c>
      <c r="J20" s="1">
        <f t="shared" si="4"/>
        <v>10</v>
      </c>
      <c r="K20" s="2">
        <f>1/(1+EXP(-1.7*(q*F20-cpuehalf)/sdcpue))</f>
        <v>0.93003644159846999</v>
      </c>
      <c r="L20">
        <f t="shared" si="0"/>
        <v>0</v>
      </c>
      <c r="M20">
        <f>F20*(1-EXP(-q*L20))</f>
        <v>0</v>
      </c>
      <c r="N20">
        <f>Surv*(F20-M20)</f>
        <v>211.90065901922134</v>
      </c>
      <c r="O20">
        <f>G20*Surv</f>
        <v>644.8003790308245</v>
      </c>
      <c r="P20">
        <f>(H20+M20*RelSurv)*Surv</f>
        <v>65.402058520800594</v>
      </c>
      <c r="Q20">
        <f t="shared" si="2"/>
        <v>923.36711706745552</v>
      </c>
      <c r="R20">
        <f t="shared" si="3"/>
        <v>19.83331333815196</v>
      </c>
      <c r="S20">
        <f t="shared" si="1"/>
        <v>0</v>
      </c>
      <c r="T20">
        <f>L20*(S20/cpuebase)^valpower</f>
        <v>0</v>
      </c>
    </row>
    <row r="21" spans="1:20" x14ac:dyDescent="0.3">
      <c r="A21" t="s">
        <v>32</v>
      </c>
      <c r="E21">
        <v>18</v>
      </c>
      <c r="F21">
        <f>N20-vtwo*N20+vone*O20+Recov*P20*PvulRecov</f>
        <v>220.23236838090136</v>
      </c>
      <c r="G21">
        <f>O20-vone*O20+vtwo*N20+P20*Recov*(1-PvulRecov)</f>
        <v>649.5490813733046</v>
      </c>
      <c r="H21">
        <f>P20*(1-Recov)</f>
        <v>52.321646816640481</v>
      </c>
      <c r="I21" s="2">
        <f>CHOOSE(SeqCode,B175,C175,D175,E175,F175,G175,H175,I175,J175,K175,L175,M175,N175)</f>
        <v>0</v>
      </c>
      <c r="J21" s="1">
        <f t="shared" si="4"/>
        <v>10</v>
      </c>
      <c r="K21" s="2">
        <f>1/(1+EXP(-1.7*(q*F21-cpuehalf)/sdcpue))</f>
        <v>0.93842518885974846</v>
      </c>
      <c r="L21">
        <f t="shared" si="0"/>
        <v>0</v>
      </c>
      <c r="M21">
        <f>F21*(1-EXP(-q*L21))</f>
        <v>0</v>
      </c>
      <c r="N21">
        <f>Surv*(F21-M21)</f>
        <v>219.9308867464521</v>
      </c>
      <c r="O21">
        <f>G21*Surv</f>
        <v>648.65989728039801</v>
      </c>
      <c r="P21">
        <f>(H21+M21*RelSurv)*Surv</f>
        <v>52.250022396872737</v>
      </c>
      <c r="Q21">
        <f t="shared" si="2"/>
        <v>922.10309657084645</v>
      </c>
      <c r="R21">
        <f t="shared" si="3"/>
        <v>19.83331333815196</v>
      </c>
      <c r="S21">
        <f t="shared" si="1"/>
        <v>0</v>
      </c>
      <c r="T21">
        <f>L21*(S21/cpuebase)^valpower</f>
        <v>0</v>
      </c>
    </row>
    <row r="22" spans="1:20" x14ac:dyDescent="0.3">
      <c r="A22" t="s">
        <v>35</v>
      </c>
      <c r="B22">
        <f>q*F4</f>
        <v>20</v>
      </c>
      <c r="E22">
        <v>19</v>
      </c>
      <c r="F22">
        <f>N21-vtwo*N21+vone*O21+Recov*P21*PvulRecov</f>
        <v>226.90253866921185</v>
      </c>
      <c r="G22">
        <f>O21-vone*O21+vtwo*N21+P21*Recov*(1-PvulRecov)</f>
        <v>652.13824983701272</v>
      </c>
      <c r="H22">
        <f>P21*(1-Recov)</f>
        <v>41.800017917498195</v>
      </c>
      <c r="I22" s="2">
        <f>CHOOSE(SeqCode,B176,C176,D176,E176,F176,G176,H176,I176,J176,K176,L176,M176,N176)</f>
        <v>0</v>
      </c>
      <c r="J22" s="1">
        <f t="shared" si="4"/>
        <v>10</v>
      </c>
      <c r="K22" s="2">
        <f>1/(1+EXP(-1.7*(q*F22-cpuehalf)/sdcpue))</f>
        <v>0.94466073487782032</v>
      </c>
      <c r="L22">
        <f t="shared" si="0"/>
        <v>0</v>
      </c>
      <c r="M22">
        <f>F22*(1-EXP(-q*L22))</f>
        <v>0</v>
      </c>
      <c r="N22">
        <f>Surv*(F22-M22)</f>
        <v>226.59192607070241</v>
      </c>
      <c r="O22">
        <f>G22*Surv</f>
        <v>651.24552136620184</v>
      </c>
      <c r="P22">
        <f>(H22+M22*RelSurv)*Surv</f>
        <v>41.742796820461358</v>
      </c>
      <c r="Q22">
        <f t="shared" si="2"/>
        <v>920.84080642372271</v>
      </c>
      <c r="R22">
        <f t="shared" si="3"/>
        <v>19.83331333815196</v>
      </c>
      <c r="S22">
        <f t="shared" si="1"/>
        <v>0</v>
      </c>
      <c r="T22">
        <f>L22*(S22/cpuebase)^valpower</f>
        <v>0</v>
      </c>
    </row>
    <row r="23" spans="1:20" x14ac:dyDescent="0.3">
      <c r="A23" t="s">
        <v>33</v>
      </c>
      <c r="B23">
        <v>3</v>
      </c>
      <c r="E23">
        <v>20</v>
      </c>
      <c r="F23">
        <f>N22-vtwo*N22+vone*O22+Recov*P22*PvulRecov</f>
        <v>232.47227497061238</v>
      </c>
      <c r="G23">
        <f>O22-vone*O22+vtwo*N22+P22*Recov*(1-PvulRecov)</f>
        <v>653.71373183038418</v>
      </c>
      <c r="H23">
        <f>P22*(1-Recov)</f>
        <v>33.39423745636909</v>
      </c>
      <c r="I23" s="2">
        <f>CHOOSE(SeqCode,B177,C177,D177,E177,F177,G177,H177,I177,J177,K177,L177,M177,N177)</f>
        <v>0</v>
      </c>
      <c r="J23" s="1">
        <f t="shared" si="4"/>
        <v>10</v>
      </c>
      <c r="K23" s="2">
        <f>1/(1+EXP(-1.7*(q*F23-cpuehalf)/sdcpue))</f>
        <v>0.94940720760622554</v>
      </c>
      <c r="L23">
        <f t="shared" si="0"/>
        <v>0</v>
      </c>
      <c r="M23">
        <f>F23*(1-EXP(-q*L23))</f>
        <v>0</v>
      </c>
      <c r="N23">
        <f>Surv*(F23-M23)</f>
        <v>232.15403781983596</v>
      </c>
      <c r="O23">
        <f>G23*Surv</f>
        <v>652.81884664260247</v>
      </c>
      <c r="P23">
        <f>(H23+M23*RelSurv)*Surv</f>
        <v>33.348523243860058</v>
      </c>
      <c r="Q23">
        <f t="shared" si="2"/>
        <v>919.58024425736562</v>
      </c>
      <c r="R23">
        <f t="shared" si="3"/>
        <v>19.83331333815196</v>
      </c>
      <c r="S23">
        <f t="shared" si="1"/>
        <v>0</v>
      </c>
      <c r="T23">
        <f>L23*(S23/cpuebase)^valpower</f>
        <v>0</v>
      </c>
    </row>
    <row r="24" spans="1:20" x14ac:dyDescent="0.3">
      <c r="A24" t="s">
        <v>34</v>
      </c>
      <c r="B24">
        <v>5</v>
      </c>
      <c r="E24">
        <v>21</v>
      </c>
      <c r="F24">
        <f>N23-vtwo*N23+vone*O23+Recov*P23*PvulRecov</f>
        <v>237.15786433552523</v>
      </c>
      <c r="G24">
        <f>O23-vone*O23+vtwo*N23+P23*Recov*(1-PvulRecov)</f>
        <v>654.48472477568521</v>
      </c>
      <c r="H24">
        <f>P23*(1-Recov)</f>
        <v>26.678818595088046</v>
      </c>
      <c r="I24" s="2">
        <f>CHOOSE(SeqCode,B178,C178,D178,E178,F178,G178,H178,I178,J178,K178,L178,M178,N178)</f>
        <v>0</v>
      </c>
      <c r="J24" s="1">
        <f t="shared" si="4"/>
        <v>10</v>
      </c>
      <c r="K24" s="2">
        <f>1/(1+EXP(-1.7*(q*F24-cpuehalf)/sdcpue))</f>
        <v>0.9530991747887001</v>
      </c>
      <c r="L24">
        <f t="shared" si="0"/>
        <v>0</v>
      </c>
      <c r="M24">
        <f>F24*(1-EXP(-q*L24))</f>
        <v>0</v>
      </c>
      <c r="N24">
        <f>Surv*(F24-M24)</f>
        <v>236.83321296348572</v>
      </c>
      <c r="O24">
        <f>G24*Surv</f>
        <v>653.58878415624736</v>
      </c>
      <c r="P24">
        <f>(H24+M24*RelSurv)*Surv</f>
        <v>26.642297288550076</v>
      </c>
      <c r="Q24">
        <f t="shared" si="2"/>
        <v>918.32140770629849</v>
      </c>
      <c r="R24">
        <f t="shared" si="3"/>
        <v>19.83331333815196</v>
      </c>
      <c r="S24">
        <f t="shared" si="1"/>
        <v>0</v>
      </c>
      <c r="T24">
        <f>L24*(S24/cpuebase)^valpower</f>
        <v>0</v>
      </c>
    </row>
    <row r="25" spans="1:20" x14ac:dyDescent="0.3">
      <c r="E25">
        <v>22</v>
      </c>
      <c r="F25">
        <f>N24-vtwo*N24+vone*O24+Recov*P24*PvulRecov</f>
        <v>241.13217674555182</v>
      </c>
      <c r="G25">
        <f>O24-vone*O24+vtwo*N24+P24*Recov*(1-PvulRecov)</f>
        <v>654.61827983189141</v>
      </c>
      <c r="H25">
        <f>P24*(1-Recov)</f>
        <v>21.313837830840061</v>
      </c>
      <c r="I25" s="2">
        <f>CHOOSE(SeqCode,B179,C179,D179,E179,F179,G179,H179,I179,J179,K179,L179,M179,N179)</f>
        <v>0</v>
      </c>
      <c r="J25" s="1">
        <f t="shared" si="4"/>
        <v>10</v>
      </c>
      <c r="K25" s="2">
        <f>1/(1+EXP(-1.7*(q*F25-cpuehalf)/sdcpue))</f>
        <v>0.9560285410766407</v>
      </c>
      <c r="L25">
        <f t="shared" si="0"/>
        <v>0</v>
      </c>
      <c r="M25">
        <f>F25*(1-EXP(-q*L25))</f>
        <v>0</v>
      </c>
      <c r="N25">
        <f>Surv*(F25-M25)</f>
        <v>240.80208483718246</v>
      </c>
      <c r="O25">
        <f>G25*Surv</f>
        <v>653.72215638557429</v>
      </c>
      <c r="P25">
        <f>(H25+M25*RelSurv)*Surv</f>
        <v>21.284660781558575</v>
      </c>
      <c r="Q25">
        <f t="shared" si="2"/>
        <v>917.06429440828322</v>
      </c>
      <c r="R25">
        <f t="shared" si="3"/>
        <v>19.83331333815196</v>
      </c>
      <c r="S25">
        <f t="shared" si="1"/>
        <v>0</v>
      </c>
      <c r="T25">
        <f>L25*(S25/cpuebase)^valpower</f>
        <v>0</v>
      </c>
    </row>
    <row r="26" spans="1:20" x14ac:dyDescent="0.3">
      <c r="E26">
        <v>23</v>
      </c>
      <c r="F26">
        <f>N25-vtwo*N25+vone*O25+Recov*P25*PvulRecov</f>
        <v>244.53339491057014</v>
      </c>
      <c r="G26">
        <f>O25-vone*O25+vtwo*N25+P25*Recov*(1-PvulRecov)</f>
        <v>654.24777846849838</v>
      </c>
      <c r="H26">
        <f>P25*(1-Recov)</f>
        <v>17.027728625246862</v>
      </c>
      <c r="I26" s="2">
        <f>CHOOSE(SeqCode,B180,C180,D180,E180,F180,G180,H180,I180,J180,K180,L180,M180,N180)</f>
        <v>0</v>
      </c>
      <c r="J26" s="1">
        <f t="shared" si="4"/>
        <v>10</v>
      </c>
      <c r="K26" s="2">
        <f>1/(1+EXP(-1.7*(q*F26-cpuehalf)/sdcpue))</f>
        <v>0.95839611867180696</v>
      </c>
      <c r="L26">
        <f t="shared" si="0"/>
        <v>0</v>
      </c>
      <c r="M26">
        <f>F26*(1-EXP(-q*L26))</f>
        <v>0</v>
      </c>
      <c r="N26">
        <f>Surv*(F26-M26)</f>
        <v>244.19864698901321</v>
      </c>
      <c r="O26">
        <f>G26*Surv</f>
        <v>653.35216221082669</v>
      </c>
      <c r="P26">
        <f>(H26+M26*RelSurv)*Surv</f>
        <v>17.004418938779615</v>
      </c>
      <c r="Q26">
        <f t="shared" si="2"/>
        <v>915.80890200431531</v>
      </c>
      <c r="R26">
        <f t="shared" si="3"/>
        <v>19.83331333815196</v>
      </c>
      <c r="S26">
        <f t="shared" si="1"/>
        <v>0</v>
      </c>
      <c r="T26">
        <f>L26*(S26/cpuebase)^valpower</f>
        <v>0</v>
      </c>
    </row>
    <row r="27" spans="1:20" x14ac:dyDescent="0.3">
      <c r="E27">
        <v>24</v>
      </c>
      <c r="F27">
        <f>N26-vtwo*N26+vone*O26+Recov*P26*PvulRecov</f>
        <v>247.47198856358875</v>
      </c>
      <c r="G27">
        <f>O26-vone*O26+vtwo*N26+P26*Recov*(1-PvulRecov)</f>
        <v>653.47970442400708</v>
      </c>
      <c r="H27">
        <f>P26*(1-Recov)</f>
        <v>13.603535151023692</v>
      </c>
      <c r="I27" s="2">
        <f>CHOOSE(SeqCode,B181,C181,D181,E181,F181,G181,H181,I181,J181,K181,L181,M181,N181)</f>
        <v>0</v>
      </c>
      <c r="J27" s="1">
        <f t="shared" si="4"/>
        <v>10</v>
      </c>
      <c r="K27" s="2">
        <f>1/(1+EXP(-1.7*(q*F27-cpuehalf)/sdcpue))</f>
        <v>0.96034302934515214</v>
      </c>
      <c r="L27">
        <f t="shared" si="0"/>
        <v>0</v>
      </c>
      <c r="M27">
        <f>F27*(1-EXP(-q*L27))</f>
        <v>0</v>
      </c>
      <c r="N27">
        <f>Surv*(F27-M27)</f>
        <v>247.13321792718747</v>
      </c>
      <c r="O27">
        <f>G27*Surv</f>
        <v>652.58513960223468</v>
      </c>
      <c r="P27">
        <f>(H27+M27*RelSurv)*Surv</f>
        <v>13.584912929223282</v>
      </c>
      <c r="Q27">
        <f t="shared" si="2"/>
        <v>914.55522813861955</v>
      </c>
      <c r="R27">
        <f t="shared" si="3"/>
        <v>19.83331333815196</v>
      </c>
      <c r="S27">
        <f t="shared" si="1"/>
        <v>0</v>
      </c>
      <c r="T27">
        <f>L27*(S27/cpuebase)^valpower</f>
        <v>0</v>
      </c>
    </row>
    <row r="28" spans="1:20" x14ac:dyDescent="0.3">
      <c r="B28">
        <f>0.05*1400</f>
        <v>70</v>
      </c>
      <c r="E28">
        <v>25</v>
      </c>
      <c r="F28">
        <f>N27-vtwo*N27+vone*O27+Recov*P27*PvulRecov</f>
        <v>250.03628627606298</v>
      </c>
      <c r="G28">
        <f>O27-vone*O27+vtwo*N27+P27*Recov*(1-PvulRecov)</f>
        <v>652.3990538392037</v>
      </c>
      <c r="H28">
        <f>P27*(1-Recov)</f>
        <v>10.867930343378626</v>
      </c>
      <c r="I28" s="2">
        <f>CHOOSE(SeqCode,B182,C182,D182,E182,F182,G182,H182,I182,J182,K182,L182,M182,N182)</f>
        <v>0</v>
      </c>
      <c r="J28" s="1">
        <f t="shared" si="4"/>
        <v>10</v>
      </c>
      <c r="K28" s="2">
        <f>1/(1+EXP(-1.7*(q*F28-cpuehalf)/sdcpue))</f>
        <v>0.96197032645292213</v>
      </c>
      <c r="L28">
        <f t="shared" si="0"/>
        <v>0</v>
      </c>
      <c r="M28">
        <f>F28*(1-EXP(-q*L28))</f>
        <v>0</v>
      </c>
      <c r="N28">
        <f>Surv*(F28-M28)</f>
        <v>249.694005307955</v>
      </c>
      <c r="O28">
        <f>G28*Surv</f>
        <v>651.50596834722728</v>
      </c>
      <c r="P28">
        <f>(H28+M28*RelSurv)*Surv</f>
        <v>10.853052959880959</v>
      </c>
      <c r="Q28">
        <f t="shared" si="2"/>
        <v>913.30327045864522</v>
      </c>
      <c r="R28">
        <f t="shared" si="3"/>
        <v>19.83331333815196</v>
      </c>
      <c r="S28">
        <f t="shared" si="1"/>
        <v>0</v>
      </c>
      <c r="T28">
        <f>L28*(S28/cpuebase)^valpower</f>
        <v>0</v>
      </c>
    </row>
    <row r="29" spans="1:20" x14ac:dyDescent="0.3">
      <c r="E29">
        <v>26</v>
      </c>
      <c r="F29">
        <f>N28-vtwo*N28+vone*O28+Recov*P28*PvulRecov</f>
        <v>252.29692682523236</v>
      </c>
      <c r="G29">
        <f>O28-vone*O28+vtwo*N28+P28*Recov*(1-PvulRecov)</f>
        <v>651.07365742192599</v>
      </c>
      <c r="H29">
        <f>P28*(1-Recov)</f>
        <v>8.682442367904768</v>
      </c>
      <c r="I29" s="2">
        <f>CHOOSE(SeqCode,B183,C183,D183,E183,F183,G183,H183,I183,J183,K183,L183,M183,N183)</f>
        <v>0</v>
      </c>
      <c r="J29" s="1">
        <f t="shared" si="4"/>
        <v>10</v>
      </c>
      <c r="K29" s="2">
        <f>1/(1+EXP(-1.7*(q*F29-cpuehalf)/sdcpue))</f>
        <v>0.96335156727215332</v>
      </c>
      <c r="L29">
        <f t="shared" si="0"/>
        <v>0</v>
      </c>
      <c r="M29">
        <f>F29*(1-EXP(-q*L29))</f>
        <v>0</v>
      </c>
      <c r="N29">
        <f>Surv*(F29-M29)</f>
        <v>251.95155120935448</v>
      </c>
      <c r="O29">
        <f>G29*Surv</f>
        <v>650.18238629847815</v>
      </c>
      <c r="P29">
        <f>(H29+M29*RelSurv)*Surv</f>
        <v>8.6705567539265349</v>
      </c>
      <c r="Q29">
        <f t="shared" si="2"/>
        <v>912.05302661506312</v>
      </c>
      <c r="R29">
        <f t="shared" si="3"/>
        <v>19.83331333815196</v>
      </c>
      <c r="S29">
        <f t="shared" si="1"/>
        <v>0</v>
      </c>
      <c r="T29">
        <f>L29*(S29/cpuebase)^valpower</f>
        <v>0</v>
      </c>
    </row>
    <row r="30" spans="1:20" x14ac:dyDescent="0.3">
      <c r="E30">
        <v>27</v>
      </c>
      <c r="F30">
        <f>N29-vtwo*N29+vone*O29+Recov*P29*PvulRecov</f>
        <v>254.31041542986739</v>
      </c>
      <c r="G30">
        <f>O29-vone*O29+vtwo*N29+P29*Recov*(1-PvulRecov)</f>
        <v>649.55763342875059</v>
      </c>
      <c r="H30">
        <f>P29*(1-Recov)</f>
        <v>6.9364454031412279</v>
      </c>
      <c r="I30" s="2">
        <f>CHOOSE(SeqCode,B184,C184,D184,E184,F184,G184,H184,I184,J184,K184,L184,M184,N184)</f>
        <v>0</v>
      </c>
      <c r="J30" s="1">
        <f t="shared" si="4"/>
        <v>10</v>
      </c>
      <c r="K30" s="2">
        <f>1/(1+EXP(-1.7*(q*F30-cpuehalf)/sdcpue))</f>
        <v>0.96454106228979386</v>
      </c>
      <c r="L30">
        <f t="shared" si="0"/>
        <v>0</v>
      </c>
      <c r="M30">
        <f>F30*(1-EXP(-q*L30))</f>
        <v>0</v>
      </c>
      <c r="N30">
        <f>Surv*(F30-M30)</f>
        <v>253.96228349873971</v>
      </c>
      <c r="O30">
        <f>G30*Surv</f>
        <v>648.66843762871997</v>
      </c>
      <c r="P30">
        <f>(H30+M30*RelSurv)*Surv</f>
        <v>6.9269499283716414</v>
      </c>
      <c r="Q30">
        <f t="shared" si="2"/>
        <v>910.80449426175915</v>
      </c>
      <c r="R30">
        <f t="shared" si="3"/>
        <v>19.83331333815196</v>
      </c>
      <c r="S30">
        <f t="shared" si="1"/>
        <v>0</v>
      </c>
      <c r="T30">
        <f>L30*(S30/cpuebase)^valpower</f>
        <v>0</v>
      </c>
    </row>
    <row r="31" spans="1:20" x14ac:dyDescent="0.3">
      <c r="E31">
        <v>28</v>
      </c>
      <c r="F31">
        <f>N30-vtwo*N30+vone*O30+Recov*P30*PvulRecov</f>
        <v>256.12196486078568</v>
      </c>
      <c r="G31">
        <f>O30-vone*O30+vtwo*N30+P30*Recov*(1-PvulRecov)</f>
        <v>647.89414625234826</v>
      </c>
      <c r="H31">
        <f>P30*(1-Recov)</f>
        <v>5.5415599426973134</v>
      </c>
      <c r="I31" s="2">
        <f>CHOOSE(SeqCode,B185,C185,D185,E185,F185,G185,H185,I185,J185,K185,L185,M185,N185)</f>
        <v>0</v>
      </c>
      <c r="J31" s="1">
        <f t="shared" si="4"/>
        <v>10</v>
      </c>
      <c r="K31" s="2">
        <f>1/(1+EXP(-1.7*(q*F31-cpuehalf)/sdcpue))</f>
        <v>0.96557940961580258</v>
      </c>
      <c r="L31">
        <f t="shared" si="0"/>
        <v>0</v>
      </c>
      <c r="M31">
        <f>F31*(1-EXP(-q*L31))</f>
        <v>0</v>
      </c>
      <c r="N31">
        <f>Surv*(F31-M31)</f>
        <v>255.77135305402786</v>
      </c>
      <c r="O31">
        <f>G31*Surv</f>
        <v>647.00722764179943</v>
      </c>
      <c r="P31">
        <f>(H31+M31*RelSurv)*Surv</f>
        <v>5.5339739617572485</v>
      </c>
      <c r="Q31">
        <f t="shared" si="2"/>
        <v>909.55767105583129</v>
      </c>
      <c r="R31">
        <f t="shared" si="3"/>
        <v>19.83331333815196</v>
      </c>
      <c r="S31">
        <f t="shared" si="1"/>
        <v>0</v>
      </c>
      <c r="T31">
        <f>L31*(S31/cpuebase)^valpower</f>
        <v>0</v>
      </c>
    </row>
    <row r="32" spans="1:20" x14ac:dyDescent="0.3">
      <c r="E32">
        <v>29</v>
      </c>
      <c r="F32">
        <f>N31-vtwo*N31+vone*O31+Recov*P31*PvulRecov</f>
        <v>257.76776523409819</v>
      </c>
      <c r="G32">
        <f>O31-vone*O31+vtwo*N31+P31*Recov*(1-PvulRecov)</f>
        <v>646.11761025408055</v>
      </c>
      <c r="H32">
        <f>P31*(1-Recov)</f>
        <v>4.4271791694057994</v>
      </c>
      <c r="I32" s="2">
        <f>CHOOSE(SeqCode,B186,C186,D186,E186,F186,G186,H186,I186,J186,K186,L186,M186,N186)</f>
        <v>1</v>
      </c>
      <c r="J32" s="1">
        <f t="shared" si="4"/>
        <v>10</v>
      </c>
      <c r="K32" s="2">
        <f>1/(1+EXP(-1.7*(q*F32-cpuehalf)/sdcpue))</f>
        <v>0.96649728499234011</v>
      </c>
      <c r="L32">
        <f t="shared" si="0"/>
        <v>9.6649728499234016</v>
      </c>
      <c r="M32">
        <f>F32*(1-EXP(-q*L32))</f>
        <v>98.7826787204786</v>
      </c>
      <c r="N32">
        <f>Surv*(F32-M32)</f>
        <v>158.76744782550321</v>
      </c>
      <c r="O32">
        <f>G32*Surv</f>
        <v>645.23312358839235</v>
      </c>
      <c r="P32">
        <f>(H32+M32*RelSurv)*Surv</f>
        <v>83.339080791778372</v>
      </c>
      <c r="Q32">
        <f t="shared" si="2"/>
        <v>908.31255465758454</v>
      </c>
      <c r="R32">
        <f t="shared" si="3"/>
        <v>19.83331333815196</v>
      </c>
      <c r="S32">
        <f t="shared" si="1"/>
        <v>10.220688692494516</v>
      </c>
      <c r="T32">
        <f>L32*(S32/cpuebase)^valpower</f>
        <v>40.385080296508562</v>
      </c>
    </row>
    <row r="33" spans="1:20" x14ac:dyDescent="0.3">
      <c r="E33">
        <v>30</v>
      </c>
      <c r="F33">
        <f>N32-vtwo*N32+vone*O32+Recov*P32*PvulRecov</f>
        <v>169.33194194221605</v>
      </c>
      <c r="G33">
        <f>O32-vone*O32+vtwo*N32+P32*Recov*(1-PvulRecov)</f>
        <v>651.3364456300352</v>
      </c>
      <c r="H33">
        <f>P32*(1-Recov)</f>
        <v>66.671264633422695</v>
      </c>
      <c r="I33" s="2">
        <f>CHOOSE(SeqCode,B187,C187,D187,E187,F187,G187,H187,I187,J187,K187,L187,M187,N187)</f>
        <v>0</v>
      </c>
      <c r="J33" s="1">
        <f t="shared" si="4"/>
        <v>10</v>
      </c>
      <c r="K33" s="2">
        <f>1/(1+EXP(-1.7*(q*F33-cpuehalf)/sdcpue))</f>
        <v>0.86513870175073793</v>
      </c>
      <c r="L33">
        <f t="shared" si="0"/>
        <v>0</v>
      </c>
      <c r="M33">
        <f>F33*(1-EXP(-q*L33))</f>
        <v>0</v>
      </c>
      <c r="N33">
        <f>Surv*(F33-M33)</f>
        <v>169.10013918317333</v>
      </c>
      <c r="O33">
        <f>G33*Surv</f>
        <v>650.44481476919236</v>
      </c>
      <c r="P33">
        <f>(H33+M33*RelSurv)*Surv</f>
        <v>66.579996660507291</v>
      </c>
      <c r="Q33">
        <f t="shared" si="2"/>
        <v>887.33965220567393</v>
      </c>
      <c r="R33">
        <f t="shared" si="3"/>
        <v>29.498286188075362</v>
      </c>
      <c r="S33">
        <f t="shared" si="1"/>
        <v>0</v>
      </c>
      <c r="T33">
        <f>L33*(S33/cpuebase)^valpower</f>
        <v>0</v>
      </c>
    </row>
    <row r="34" spans="1:20" x14ac:dyDescent="0.3">
      <c r="E34">
        <v>31</v>
      </c>
      <c r="F34">
        <f>N33-vtwo*N33+vone*O33+Recov*P33*PvulRecov</f>
        <v>177.93235586837164</v>
      </c>
      <c r="G34">
        <f>O33-vone*O33+vtwo*N33+P33*Recov*(1-PvulRecov)</f>
        <v>654.9285974160955</v>
      </c>
      <c r="H34">
        <f>P33*(1-Recov)</f>
        <v>53.263997328405836</v>
      </c>
      <c r="I34" s="2">
        <f>I4</f>
        <v>1</v>
      </c>
      <c r="J34" s="1">
        <f t="shared" si="4"/>
        <v>10</v>
      </c>
      <c r="K34" s="2">
        <f>1/(1+EXP(-1.7*(q*F34-cpuehalf)/sdcpue))</f>
        <v>0.88130536235277579</v>
      </c>
      <c r="L34">
        <f t="shared" si="0"/>
        <v>8.8130536235277575</v>
      </c>
      <c r="M34">
        <f>F34*(1-EXP(-q*L34))</f>
        <v>63.412207742694733</v>
      </c>
      <c r="N34">
        <f>Surv*(F34-M34)</f>
        <v>114.3633786113311</v>
      </c>
      <c r="O34">
        <f>G34*Surv</f>
        <v>654.03204916822369</v>
      </c>
      <c r="P34">
        <f>(H34+M34*RelSurv)*Surv</f>
        <v>103.85140384114963</v>
      </c>
      <c r="Q34">
        <f t="shared" si="2"/>
        <v>886.12495061287291</v>
      </c>
      <c r="R34">
        <f t="shared" si="3"/>
        <v>29.498286188075362</v>
      </c>
      <c r="S34">
        <f t="shared" si="1"/>
        <v>7.1952594925107922</v>
      </c>
      <c r="T34">
        <f>L34*(S34/cpuebase)^valpower</f>
        <v>18.250691588067625</v>
      </c>
    </row>
    <row r="35" spans="1:20" x14ac:dyDescent="0.3">
      <c r="E35">
        <v>32</v>
      </c>
      <c r="F35">
        <f>N34-vtwo*N34+vone*O34+Recov*P34*PvulRecov</f>
        <v>127.39228327627471</v>
      </c>
      <c r="G35">
        <f>O34-vone*O34+vtwo*N34+P34*Recov*(1-PvulRecov)</f>
        <v>661.77342527150995</v>
      </c>
      <c r="H35">
        <f>P34*(1-Recov)</f>
        <v>83.081123072919709</v>
      </c>
      <c r="I35" s="2">
        <f t="shared" ref="I35:I98" si="5">I5</f>
        <v>0</v>
      </c>
      <c r="J35" s="1">
        <f t="shared" si="4"/>
        <v>10</v>
      </c>
      <c r="K35" s="2">
        <f>1/(1+EXP(-1.7*(q*F35-cpuehalf)/sdcpue))</f>
        <v>0.75871891948880299</v>
      </c>
      <c r="L35">
        <f t="shared" si="0"/>
        <v>0</v>
      </c>
      <c r="M35">
        <f>F35*(1-EXP(-q*L35))</f>
        <v>0</v>
      </c>
      <c r="N35">
        <f>Surv*(F35-M35)</f>
        <v>127.21789277200547</v>
      </c>
      <c r="O35">
        <f>G35*Surv</f>
        <v>660.86750696643651</v>
      </c>
      <c r="P35">
        <f>(H35+M35*RelSurv)*Surv</f>
        <v>82.967391231592089</v>
      </c>
      <c r="Q35">
        <f t="shared" si="2"/>
        <v>872.24683162070437</v>
      </c>
      <c r="R35">
        <f t="shared" si="3"/>
        <v>38.311339811603119</v>
      </c>
      <c r="S35">
        <f t="shared" si="1"/>
        <v>0</v>
      </c>
      <c r="T35">
        <f>L35*(S35/cpuebase)^valpower</f>
        <v>0</v>
      </c>
    </row>
    <row r="36" spans="1:20" x14ac:dyDescent="0.3">
      <c r="E36">
        <v>33</v>
      </c>
      <c r="F36">
        <f>N35-vtwo*N35+vone*O35+Recov*P35*PvulRecov</f>
        <v>138.09019719822456</v>
      </c>
      <c r="G36">
        <f>O35-vone*O35+vtwo*N35+P35*Recov*(1-PvulRecov)</f>
        <v>666.58868078653586</v>
      </c>
      <c r="H36">
        <f>P35*(1-Recov)</f>
        <v>66.373912985273677</v>
      </c>
      <c r="I36" s="2">
        <f t="shared" si="5"/>
        <v>0</v>
      </c>
      <c r="J36" s="1">
        <f t="shared" si="4"/>
        <v>10</v>
      </c>
      <c r="K36" s="2">
        <f>1/(1+EXP(-1.7*(q*F36-cpuehalf)/sdcpue))</f>
        <v>0.79043232963542509</v>
      </c>
      <c r="L36">
        <f t="shared" si="0"/>
        <v>0</v>
      </c>
      <c r="M36">
        <f>F36*(1-EXP(-q*L36))</f>
        <v>0</v>
      </c>
      <c r="N36">
        <f>Surv*(F36-M36)</f>
        <v>137.90116205021789</v>
      </c>
      <c r="O36">
        <f>G36*Surv</f>
        <v>665.67617075694147</v>
      </c>
      <c r="P36">
        <f>(H36+M36*RelSurv)*Surv</f>
        <v>66.283052064516639</v>
      </c>
      <c r="Q36">
        <f t="shared" si="2"/>
        <v>871.05279097003415</v>
      </c>
      <c r="R36">
        <f t="shared" si="3"/>
        <v>38.311339811603119</v>
      </c>
      <c r="S36">
        <f t="shared" si="1"/>
        <v>0</v>
      </c>
      <c r="T36">
        <f>L36*(S36/cpuebase)^valpower</f>
        <v>0</v>
      </c>
    </row>
    <row r="37" spans="1:20" x14ac:dyDescent="0.3">
      <c r="E37">
        <v>34</v>
      </c>
      <c r="F37">
        <f>N36-vtwo*N36+vone*O36+Recov*P36*PvulRecov</f>
        <v>147.04357370971948</v>
      </c>
      <c r="G37">
        <f>O36-vone*O36+vtwo*N36+P36*Recov*(1-PvulRecov)</f>
        <v>669.79036951034311</v>
      </c>
      <c r="H37">
        <f>P36*(1-Recov)</f>
        <v>53.026441651613311</v>
      </c>
      <c r="I37" s="2">
        <f t="shared" si="5"/>
        <v>0</v>
      </c>
      <c r="J37" s="1">
        <f t="shared" si="4"/>
        <v>10</v>
      </c>
      <c r="K37" s="2">
        <f>1/(1+EXP(-1.7*(q*F37-cpuehalf)/sdcpue))</f>
        <v>0.81453341979585947</v>
      </c>
      <c r="L37">
        <f t="shared" si="0"/>
        <v>0</v>
      </c>
      <c r="M37">
        <f>F37*(1-EXP(-q*L37))</f>
        <v>0</v>
      </c>
      <c r="N37">
        <f>Surv*(F37-M37)</f>
        <v>146.84228205916341</v>
      </c>
      <c r="O37">
        <f>G37*Surv</f>
        <v>668.87347660843727</v>
      </c>
      <c r="P37">
        <f>(H37+M37*RelSurv)*Surv</f>
        <v>52.953852420449493</v>
      </c>
      <c r="Q37">
        <f t="shared" si="2"/>
        <v>869.86038487167593</v>
      </c>
      <c r="R37">
        <f t="shared" si="3"/>
        <v>38.311339811603119</v>
      </c>
      <c r="S37">
        <f t="shared" si="1"/>
        <v>0</v>
      </c>
      <c r="T37">
        <f>L37*(S37/cpuebase)^valpower</f>
        <v>0</v>
      </c>
    </row>
    <row r="38" spans="1:20" x14ac:dyDescent="0.3">
      <c r="E38">
        <v>35</v>
      </c>
      <c r="F38">
        <f>N37-vtwo*N37+vone*O37+Recov*P37*PvulRecov</f>
        <v>154.59580458076832</v>
      </c>
      <c r="G38">
        <f>O37-vone*O37+vtwo*N37+P37*Recov*(1-PvulRecov)</f>
        <v>671.71072457092225</v>
      </c>
      <c r="H38">
        <f>P37*(1-Recov)</f>
        <v>42.363081936359599</v>
      </c>
      <c r="I38" s="2">
        <f t="shared" si="5"/>
        <v>0</v>
      </c>
      <c r="J38" s="1">
        <f t="shared" si="4"/>
        <v>10</v>
      </c>
      <c r="K38" s="2">
        <f>1/(1+EXP(-1.7*(q*F38-cpuehalf)/sdcpue))</f>
        <v>0.83315141583494901</v>
      </c>
      <c r="L38">
        <f t="shared" si="0"/>
        <v>0</v>
      </c>
      <c r="M38">
        <f>F38*(1-EXP(-q*L38))</f>
        <v>0</v>
      </c>
      <c r="N38">
        <f>Surv*(F38-M38)</f>
        <v>154.38417449121036</v>
      </c>
      <c r="O38">
        <f>G38*Surv</f>
        <v>670.79120284662019</v>
      </c>
      <c r="P38">
        <f>(H38+M38*RelSurv)*Surv</f>
        <v>42.305090046809596</v>
      </c>
      <c r="Q38">
        <f t="shared" si="2"/>
        <v>868.66961108805015</v>
      </c>
      <c r="R38">
        <f t="shared" si="3"/>
        <v>38.311339811603119</v>
      </c>
      <c r="S38">
        <f t="shared" si="1"/>
        <v>0</v>
      </c>
      <c r="T38">
        <f>L38*(S38/cpuebase)^valpower</f>
        <v>0</v>
      </c>
    </row>
    <row r="39" spans="1:20" x14ac:dyDescent="0.3">
      <c r="E39">
        <v>36</v>
      </c>
      <c r="F39">
        <f>N38-vtwo*N38+vone*O38+Recov*P38*PvulRecov</f>
        <v>161.02134070745188</v>
      </c>
      <c r="G39">
        <f>O38-vone*O38+vtwo*N38+P38*Recov*(1-PvulRecov)</f>
        <v>672.61505463974049</v>
      </c>
      <c r="H39">
        <f>P38*(1-Recov)</f>
        <v>33.844072037447681</v>
      </c>
      <c r="I39" s="2">
        <f t="shared" si="5"/>
        <v>0</v>
      </c>
      <c r="J39" s="1">
        <f t="shared" si="4"/>
        <v>10</v>
      </c>
      <c r="K39" s="2">
        <f>1/(1+EXP(-1.7*(q*F39-cpuehalf)/sdcpue))</f>
        <v>0.84778883535305316</v>
      </c>
      <c r="L39">
        <f t="shared" si="0"/>
        <v>0</v>
      </c>
      <c r="M39">
        <f>F39*(1-EXP(-q*L39))</f>
        <v>0</v>
      </c>
      <c r="N39">
        <f>Surv*(F39-M39)</f>
        <v>160.8009145396974</v>
      </c>
      <c r="O39">
        <f>G39*Surv</f>
        <v>671.6942949552365</v>
      </c>
      <c r="P39">
        <f>(H39+M39*RelSurv)*Surv</f>
        <v>33.797742035053929</v>
      </c>
      <c r="Q39">
        <f t="shared" si="2"/>
        <v>867.48046738463995</v>
      </c>
      <c r="R39">
        <f t="shared" si="3"/>
        <v>38.311339811603119</v>
      </c>
      <c r="S39">
        <f t="shared" si="1"/>
        <v>0</v>
      </c>
      <c r="T39">
        <f>L39*(S39/cpuebase)^valpower</f>
        <v>0</v>
      </c>
    </row>
    <row r="40" spans="1:20" x14ac:dyDescent="0.3">
      <c r="E40">
        <v>37</v>
      </c>
      <c r="F40">
        <f>N39-vtwo*N39+vone*O39+Recov*P39*PvulRecov</f>
        <v>166.53955407550797</v>
      </c>
      <c r="G40">
        <f>O39-vone*O39+vtwo*N39+P39*Recov*(1-PvulRecov)</f>
        <v>672.71520382643666</v>
      </c>
      <c r="H40">
        <f>P39*(1-Recov)</f>
        <v>27.038193628043146</v>
      </c>
      <c r="I40" s="2">
        <f t="shared" si="5"/>
        <v>0</v>
      </c>
      <c r="J40" s="1">
        <f t="shared" si="4"/>
        <v>10</v>
      </c>
      <c r="K40" s="2">
        <f>1/(1+EXP(-1.7*(q*F40-cpuehalf)/sdcpue))</f>
        <v>0.85950351204741104</v>
      </c>
      <c r="L40">
        <f t="shared" si="0"/>
        <v>0</v>
      </c>
      <c r="M40">
        <f>F40*(1-EXP(-q*L40))</f>
        <v>0</v>
      </c>
      <c r="N40">
        <f>Surv*(F40-M40)</f>
        <v>166.3115738865273</v>
      </c>
      <c r="O40">
        <f>G40*Surv</f>
        <v>671.79430704518927</v>
      </c>
      <c r="P40">
        <f>(H40+M40*RelSurv)*Surv</f>
        <v>27.001180363973628</v>
      </c>
      <c r="Q40">
        <f t="shared" si="2"/>
        <v>866.29295152998782</v>
      </c>
      <c r="R40">
        <f t="shared" si="3"/>
        <v>38.311339811603119</v>
      </c>
      <c r="S40">
        <f t="shared" si="1"/>
        <v>0</v>
      </c>
      <c r="T40">
        <f>L40*(S40/cpuebase)^valpower</f>
        <v>0</v>
      </c>
    </row>
    <row r="41" spans="1:20" x14ac:dyDescent="0.3">
      <c r="E41">
        <v>38</v>
      </c>
      <c r="F41">
        <f>N40-vtwo*N40+vone*O40+Recov*P40*PvulRecov</f>
        <v>171.32581217615973</v>
      </c>
      <c r="G41">
        <f>O40-vone*O40+vtwo*N40+P40*Recov*(1-PvulRecov)</f>
        <v>672.18030482835161</v>
      </c>
      <c r="H41">
        <f>P40*(1-Recov)</f>
        <v>21.600944291178905</v>
      </c>
      <c r="I41" s="2">
        <f t="shared" si="5"/>
        <v>0</v>
      </c>
      <c r="J41" s="1">
        <f t="shared" si="4"/>
        <v>10</v>
      </c>
      <c r="K41" s="2">
        <f>1/(1+EXP(-1.7*(q*F41-cpuehalf)/sdcpue))</f>
        <v>0.86904473280060679</v>
      </c>
      <c r="L41">
        <f t="shared" si="0"/>
        <v>0</v>
      </c>
      <c r="M41">
        <f>F41*(1-EXP(-q*L41))</f>
        <v>0</v>
      </c>
      <c r="N41">
        <f>Surv*(F41-M41)</f>
        <v>171.09127995794881</v>
      </c>
      <c r="O41">
        <f>G41*Surv</f>
        <v>671.26014028381132</v>
      </c>
      <c r="P41">
        <f>(H41+M41*RelSurv)*Surv</f>
        <v>21.571374214634623</v>
      </c>
      <c r="Q41">
        <f t="shared" si="2"/>
        <v>865.1070612956903</v>
      </c>
      <c r="R41">
        <f t="shared" si="3"/>
        <v>38.311339811603119</v>
      </c>
      <c r="S41">
        <f t="shared" si="1"/>
        <v>0</v>
      </c>
      <c r="T41">
        <f>L41*(S41/cpuebase)^valpower</f>
        <v>0</v>
      </c>
    </row>
    <row r="42" spans="1:20" x14ac:dyDescent="0.3">
      <c r="E42">
        <v>39</v>
      </c>
      <c r="F42">
        <f>N41-vtwo*N41+vone*O41+Recov*P41*PvulRecov</f>
        <v>175.52032543610756</v>
      </c>
      <c r="G42">
        <f>O41-vone*O41+vtwo*N41+P41*Recov*(1-PvulRecov)</f>
        <v>671.1453696485795</v>
      </c>
      <c r="H42">
        <f>P41*(1-Recov)</f>
        <v>17.257099371707699</v>
      </c>
      <c r="I42" s="2">
        <f t="shared" si="5"/>
        <v>0</v>
      </c>
      <c r="J42" s="1">
        <f t="shared" si="4"/>
        <v>10</v>
      </c>
      <c r="K42" s="2">
        <f>1/(1+EXP(-1.7*(q*F42-cpuehalf)/sdcpue))</f>
        <v>0.87694852499345821</v>
      </c>
      <c r="L42">
        <f t="shared" si="0"/>
        <v>0</v>
      </c>
      <c r="M42">
        <f>F42*(1-EXP(-q*L42))</f>
        <v>0</v>
      </c>
      <c r="N42">
        <f>Surv*(F42-M42)</f>
        <v>175.28005124307876</v>
      </c>
      <c r="O42">
        <f>G42*Surv</f>
        <v>670.22662185286606</v>
      </c>
      <c r="P42">
        <f>(H42+M42*RelSurv)*Surv</f>
        <v>17.233475693850149</v>
      </c>
      <c r="Q42">
        <f t="shared" si="2"/>
        <v>863.92279445639474</v>
      </c>
      <c r="R42">
        <f t="shared" si="3"/>
        <v>38.311339811603119</v>
      </c>
      <c r="S42">
        <f t="shared" si="1"/>
        <v>0</v>
      </c>
      <c r="T42">
        <f>L42*(S42/cpuebase)^valpower</f>
        <v>0</v>
      </c>
    </row>
    <row r="43" spans="1:20" x14ac:dyDescent="0.3">
      <c r="A43" s="3">
        <f>2^30</f>
        <v>1073741824</v>
      </c>
      <c r="B43" t="s">
        <v>36</v>
      </c>
      <c r="E43">
        <v>40</v>
      </c>
      <c r="F43">
        <f>N42-vtwo*N42+vone*O42+Recov*P42*PvulRecov</f>
        <v>179.2352154973309</v>
      </c>
      <c r="G43">
        <f>O42-vone*O42+vtwo*N42+P42*Recov*(1-PvulRecov)</f>
        <v>669.718152737384</v>
      </c>
      <c r="H43">
        <f>P42*(1-Recov)</f>
        <v>13.786780555080121</v>
      </c>
      <c r="I43" s="2">
        <f t="shared" si="5"/>
        <v>0</v>
      </c>
      <c r="J43" s="1">
        <f t="shared" si="4"/>
        <v>10</v>
      </c>
      <c r="K43" s="2">
        <f>1/(1+EXP(-1.7*(q*F43-cpuehalf)/sdcpue))</f>
        <v>0.88360274889275014</v>
      </c>
      <c r="L43">
        <f t="shared" si="0"/>
        <v>0</v>
      </c>
      <c r="M43">
        <f>F43*(1-EXP(-q*L43))</f>
        <v>0</v>
      </c>
      <c r="N43">
        <f>Surv*(F43-M43)</f>
        <v>178.98985589775768</v>
      </c>
      <c r="O43">
        <f>G43*Surv</f>
        <v>668.80135869483706</v>
      </c>
      <c r="P43">
        <f>(H43+M43*RelSurv)*Surv</f>
        <v>13.767907484032044</v>
      </c>
      <c r="Q43">
        <f t="shared" si="2"/>
        <v>862.74014878979494</v>
      </c>
      <c r="R43">
        <f t="shared" si="3"/>
        <v>38.311339811603119</v>
      </c>
      <c r="S43">
        <f t="shared" si="1"/>
        <v>0</v>
      </c>
      <c r="T43">
        <f>L43*(S43/cpuebase)^valpower</f>
        <v>0</v>
      </c>
    </row>
    <row r="44" spans="1:20" x14ac:dyDescent="0.3">
      <c r="B44" t="s">
        <v>37</v>
      </c>
      <c r="E44">
        <v>41</v>
      </c>
      <c r="F44">
        <f>N43-vtwo*N43+vone*O43+Recov*P43*PvulRecov</f>
        <v>182.56016212478116</v>
      </c>
      <c r="G44">
        <f>O43-vone*O43+vtwo*N43+P43*Recov*(1-PvulRecov)</f>
        <v>667.98463396461989</v>
      </c>
      <c r="H44">
        <f>P43*(1-Recov)</f>
        <v>11.014325987225636</v>
      </c>
      <c r="I44" s="2">
        <f t="shared" si="5"/>
        <v>0</v>
      </c>
      <c r="J44" s="1">
        <f t="shared" si="4"/>
        <v>10</v>
      </c>
      <c r="K44" s="2">
        <f>1/(1+EXP(-1.7*(q*F44-cpuehalf)/sdcpue))</f>
        <v>0.88929133250414705</v>
      </c>
      <c r="L44">
        <f t="shared" si="0"/>
        <v>0</v>
      </c>
      <c r="M44">
        <f>F44*(1-EXP(-q*L44))</f>
        <v>0</v>
      </c>
      <c r="N44">
        <f>Surv*(F44-M44)</f>
        <v>182.31025092204865</v>
      </c>
      <c r="O44">
        <f>G44*Surv</f>
        <v>667.07021297957044</v>
      </c>
      <c r="P44">
        <f>(H44+M44*RelSurv)*Surv</f>
        <v>10.999248199044915</v>
      </c>
      <c r="Q44">
        <f t="shared" si="2"/>
        <v>861.55912207662675</v>
      </c>
      <c r="R44">
        <f t="shared" si="3"/>
        <v>38.311339811603119</v>
      </c>
      <c r="S44">
        <f t="shared" si="1"/>
        <v>0</v>
      </c>
      <c r="T44">
        <f>L44*(S44/cpuebase)^valpower</f>
        <v>0</v>
      </c>
    </row>
    <row r="45" spans="1:20" x14ac:dyDescent="0.3">
      <c r="E45">
        <v>42</v>
      </c>
      <c r="F45">
        <f>N44-vtwo*N44+vone*O44+Recov*P44*PvulRecov</f>
        <v>185.56691457261886</v>
      </c>
      <c r="G45">
        <f>O44-vone*O44+vtwo*N44+P44*Recov*(1-PvulRecov)</f>
        <v>666.01339896880916</v>
      </c>
      <c r="H45">
        <f>P44*(1-Recov)</f>
        <v>8.7993985592359323</v>
      </c>
      <c r="I45" s="2">
        <f t="shared" si="5"/>
        <v>0</v>
      </c>
      <c r="J45" s="1">
        <f t="shared" si="4"/>
        <v>10</v>
      </c>
      <c r="K45" s="2">
        <f>1/(1+EXP(-1.7*(q*F45-cpuehalf)/sdcpue))</f>
        <v>0.89422446302853076</v>
      </c>
      <c r="L45">
        <f t="shared" si="0"/>
        <v>0</v>
      </c>
      <c r="M45">
        <f>F45*(1-EXP(-q*L45))</f>
        <v>0</v>
      </c>
      <c r="N45">
        <f>Surv*(F45-M45)</f>
        <v>185.31288735075154</v>
      </c>
      <c r="O45">
        <f>G45*Surv</f>
        <v>665.10167645698039</v>
      </c>
      <c r="P45">
        <f>(H45+M45*RelSurv)*Surv</f>
        <v>8.7873528409824715</v>
      </c>
      <c r="Q45">
        <f t="shared" si="2"/>
        <v>860.37971210066394</v>
      </c>
      <c r="R45">
        <f t="shared" si="3"/>
        <v>38.311339811603119</v>
      </c>
      <c r="S45">
        <f t="shared" si="1"/>
        <v>0</v>
      </c>
      <c r="T45">
        <f>L45*(S45/cpuebase)^valpower</f>
        <v>0</v>
      </c>
    </row>
    <row r="46" spans="1:20" x14ac:dyDescent="0.3">
      <c r="E46">
        <v>43</v>
      </c>
      <c r="F46">
        <f>N45-vtwo*N45+vone*O45+Recov*P45*PvulRecov</f>
        <v>188.31289576049829</v>
      </c>
      <c r="G46">
        <f>O45-vone*O45+vtwo*N45+P45*Recov*(1-PvulRecov)</f>
        <v>663.8591386154302</v>
      </c>
      <c r="H46">
        <f>P45*(1-Recov)</f>
        <v>7.0298822727859775</v>
      </c>
      <c r="I46" s="2">
        <f t="shared" si="5"/>
        <v>0</v>
      </c>
      <c r="J46" s="1">
        <f t="shared" si="4"/>
        <v>10</v>
      </c>
      <c r="K46" s="2">
        <f>1/(1+EXP(-1.7*(q*F46-cpuehalf)/sdcpue))</f>
        <v>0.89855938352039955</v>
      </c>
      <c r="L46">
        <f t="shared" si="0"/>
        <v>0</v>
      </c>
      <c r="M46">
        <f>F46*(1-EXP(-q*L46))</f>
        <v>0</v>
      </c>
      <c r="N46">
        <f>Surv*(F46-M46)</f>
        <v>188.05510949584007</v>
      </c>
      <c r="O46">
        <f>G46*Surv</f>
        <v>662.95036512484273</v>
      </c>
      <c r="P46">
        <f>(H46+M46*RelSurv)*Surv</f>
        <v>7.0202588899328271</v>
      </c>
      <c r="Q46">
        <f t="shared" si="2"/>
        <v>859.20191664871436</v>
      </c>
      <c r="R46">
        <f t="shared" si="3"/>
        <v>38.311339811603119</v>
      </c>
      <c r="S46">
        <f t="shared" si="1"/>
        <v>0</v>
      </c>
      <c r="T46">
        <f>L46*(S46/cpuebase)^valpower</f>
        <v>0</v>
      </c>
    </row>
    <row r="47" spans="1:20" x14ac:dyDescent="0.3">
      <c r="E47">
        <v>44</v>
      </c>
      <c r="F47">
        <f>N46-vtwo*N46+vone*O46+Recov*P46*PvulRecov</f>
        <v>190.84408169103108</v>
      </c>
      <c r="G47">
        <f>O46-vone*O46+vtwo*N46+P46*Recov*(1-PvulRecov)</f>
        <v>661.56544470763822</v>
      </c>
      <c r="H47">
        <f>P46*(1-Recov)</f>
        <v>5.6162071119462622</v>
      </c>
      <c r="I47" s="2">
        <f t="shared" si="5"/>
        <v>0</v>
      </c>
      <c r="J47" s="1">
        <f t="shared" si="4"/>
        <v>10</v>
      </c>
      <c r="K47" s="2">
        <f>1/(1+EXP(-1.7*(q*F47-cpuehalf)/sdcpue))</f>
        <v>0.90241488365965428</v>
      </c>
      <c r="L47">
        <f t="shared" si="0"/>
        <v>0</v>
      </c>
      <c r="M47">
        <f>F47*(1-EXP(-q*L47))</f>
        <v>0</v>
      </c>
      <c r="N47">
        <f>Surv*(F47-M47)</f>
        <v>190.58283042221819</v>
      </c>
      <c r="O47">
        <f>G47*Surv</f>
        <v>660.65981111239557</v>
      </c>
      <c r="P47">
        <f>(H47+M47*RelSurv)*Surv</f>
        <v>5.6085189446166233</v>
      </c>
      <c r="Q47">
        <f t="shared" si="2"/>
        <v>858.02573351061551</v>
      </c>
      <c r="R47">
        <f t="shared" si="3"/>
        <v>38.311339811603119</v>
      </c>
      <c r="S47">
        <f t="shared" si="1"/>
        <v>0</v>
      </c>
      <c r="T47">
        <f>L47*(S47/cpuebase)^valpower</f>
        <v>0</v>
      </c>
    </row>
    <row r="48" spans="1:20" x14ac:dyDescent="0.3">
      <c r="E48">
        <v>45</v>
      </c>
      <c r="F48">
        <f>N47-vtwo*N47+vone*O47+Recov*P47*PvulRecov</f>
        <v>193.19730185355144</v>
      </c>
      <c r="G48">
        <f>O47-vone*O47+vtwo*N47+P47*Recov*(1-PvulRecov)</f>
        <v>659.16704346998563</v>
      </c>
      <c r="H48">
        <f>P47*(1-Recov)</f>
        <v>4.4868151556932991</v>
      </c>
      <c r="I48" s="2">
        <f t="shared" si="5"/>
        <v>1</v>
      </c>
      <c r="J48" s="1">
        <f t="shared" si="4"/>
        <v>10</v>
      </c>
      <c r="K48" s="2">
        <f>1/(1+EXP(-1.7*(q*F48-cpuehalf)/sdcpue))</f>
        <v>0.90588152177156245</v>
      </c>
      <c r="L48">
        <f t="shared" si="0"/>
        <v>9.0588152177156243</v>
      </c>
      <c r="M48">
        <f>F48*(1-EXP(-q*L48))</f>
        <v>70.370997791608559</v>
      </c>
      <c r="N48">
        <f>Surv*(F48-M48)</f>
        <v>122.65816404158987</v>
      </c>
      <c r="O48">
        <f>G48*Surv</f>
        <v>658.26469310658808</v>
      </c>
      <c r="P48">
        <f>(H48+M48*RelSurv)*Surv</f>
        <v>60.700405170102229</v>
      </c>
      <c r="Q48">
        <f t="shared" si="2"/>
        <v>856.85116047923032</v>
      </c>
      <c r="R48">
        <f t="shared" si="3"/>
        <v>38.311339811603119</v>
      </c>
      <c r="S48">
        <f t="shared" si="1"/>
        <v>7.768234156492059</v>
      </c>
      <c r="T48">
        <f>L48*(S48/cpuebase)^valpower</f>
        <v>21.866335546848035</v>
      </c>
    </row>
    <row r="49" spans="5:20" x14ac:dyDescent="0.3">
      <c r="E49">
        <v>46</v>
      </c>
      <c r="F49">
        <f>N48-vtwo*N48+vone*O48+Recov*P48*PvulRecov</f>
        <v>131.32698509034915</v>
      </c>
      <c r="G49">
        <f>O48-vone*O48+vtwo*N48+P48*Recov*(1-PvulRecov)</f>
        <v>661.73595309184918</v>
      </c>
      <c r="H49">
        <f>P48*(1-Recov)</f>
        <v>48.560324136081789</v>
      </c>
      <c r="I49" s="2">
        <f t="shared" si="5"/>
        <v>0</v>
      </c>
      <c r="J49" s="1">
        <f t="shared" si="4"/>
        <v>10</v>
      </c>
      <c r="K49" s="2">
        <f>1/(1+EXP(-1.7*(q*F49-cpuehalf)/sdcpue))</f>
        <v>0.77075137660689363</v>
      </c>
      <c r="L49">
        <f t="shared" si="0"/>
        <v>0</v>
      </c>
      <c r="M49">
        <f>F49*(1-EXP(-q*L49))</f>
        <v>0</v>
      </c>
      <c r="N49">
        <f>Surv*(F49-M49)</f>
        <v>131.14720827369223</v>
      </c>
      <c r="O49">
        <f>G49*Surv</f>
        <v>660.83008608338605</v>
      </c>
      <c r="P49">
        <f>(H49+M49*RelSurv)*Surv</f>
        <v>48.493848685640231</v>
      </c>
      <c r="Q49">
        <f t="shared" si="2"/>
        <v>841.62326231828013</v>
      </c>
      <c r="R49">
        <f t="shared" si="3"/>
        <v>47.370155029318745</v>
      </c>
      <c r="S49">
        <f t="shared" si="1"/>
        <v>0</v>
      </c>
      <c r="T49">
        <f>L49*(S49/cpuebase)^valpower</f>
        <v>0</v>
      </c>
    </row>
    <row r="50" spans="5:20" x14ac:dyDescent="0.3">
      <c r="E50">
        <v>47</v>
      </c>
      <c r="F50">
        <f>N49-vtwo*N49+vone*O49+Recov*P49*PvulRecov</f>
        <v>138.53965765553212</v>
      </c>
      <c r="G50">
        <f>O49-vone*O49+vtwo*N49+P49*Recov*(1-PvulRecov)</f>
        <v>663.13640643867427</v>
      </c>
      <c r="H50">
        <f>P49*(1-Recov)</f>
        <v>38.795078948512185</v>
      </c>
      <c r="I50" s="2">
        <f t="shared" si="5"/>
        <v>0</v>
      </c>
      <c r="J50" s="1">
        <f t="shared" si="4"/>
        <v>10</v>
      </c>
      <c r="K50" s="2">
        <f>1/(1+EXP(-1.7*(q*F50-cpuehalf)/sdcpue))</f>
        <v>0.7916952169162198</v>
      </c>
      <c r="L50">
        <f t="shared" si="0"/>
        <v>0</v>
      </c>
      <c r="M50">
        <f>F50*(1-EXP(-q*L50))</f>
        <v>0</v>
      </c>
      <c r="N50">
        <f>Surv*(F50-M50)</f>
        <v>138.35000722978819</v>
      </c>
      <c r="O50">
        <f>G50*Surv</f>
        <v>662.2286223143617</v>
      </c>
      <c r="P50">
        <f>(H50+M50*RelSurv)*Surv</f>
        <v>38.74197138809329</v>
      </c>
      <c r="Q50">
        <f t="shared" si="2"/>
        <v>840.4711430427185</v>
      </c>
      <c r="R50">
        <f t="shared" si="3"/>
        <v>47.370155029318745</v>
      </c>
      <c r="S50">
        <f t="shared" si="1"/>
        <v>0</v>
      </c>
      <c r="T50">
        <f>L50*(S50/cpuebase)^valpower</f>
        <v>0</v>
      </c>
    </row>
    <row r="51" spans="5:20" x14ac:dyDescent="0.3">
      <c r="E51">
        <v>48</v>
      </c>
      <c r="F51">
        <f>N50-vtwo*N50+vone*O50+Recov*P50*PvulRecov</f>
        <v>144.71573100678754</v>
      </c>
      <c r="G51">
        <f>O50-vone*O50+vtwo*N50+P50*Recov*(1-PvulRecov)</f>
        <v>663.61129281498108</v>
      </c>
      <c r="H51">
        <f>P50*(1-Recov)</f>
        <v>30.993577110474632</v>
      </c>
      <c r="I51" s="2">
        <f t="shared" si="5"/>
        <v>0</v>
      </c>
      <c r="J51" s="1">
        <f t="shared" si="4"/>
        <v>10</v>
      </c>
      <c r="K51" s="2">
        <f>1/(1+EXP(-1.7*(q*F51-cpuehalf)/sdcpue))</f>
        <v>0.8084805771474145</v>
      </c>
      <c r="L51">
        <f t="shared" si="0"/>
        <v>0</v>
      </c>
      <c r="M51">
        <f>F51*(1-EXP(-q*L51))</f>
        <v>0</v>
      </c>
      <c r="N51">
        <f>Surv*(F51-M51)</f>
        <v>144.51762599872174</v>
      </c>
      <c r="O51">
        <f>G51*Surv</f>
        <v>662.70285860675051</v>
      </c>
      <c r="P51">
        <f>(H51+M51*RelSurv)*Surv</f>
        <v>30.951149222360865</v>
      </c>
      <c r="Q51">
        <f t="shared" si="2"/>
        <v>839.32060093224322</v>
      </c>
      <c r="R51">
        <f t="shared" si="3"/>
        <v>47.370155029318745</v>
      </c>
      <c r="S51">
        <f t="shared" si="1"/>
        <v>0</v>
      </c>
      <c r="T51">
        <f>L51*(S51/cpuebase)^valpower</f>
        <v>0</v>
      </c>
    </row>
    <row r="52" spans="5:20" x14ac:dyDescent="0.3">
      <c r="E52">
        <v>49</v>
      </c>
      <c r="F52">
        <f>N51-vtwo*N51+vone*O51+Recov*P51*PvulRecov</f>
        <v>150.05617335716971</v>
      </c>
      <c r="G52">
        <f>O51-vone*O51+vtwo*N51+P51*Recov*(1-PvulRecov)</f>
        <v>663.35454109277475</v>
      </c>
      <c r="H52">
        <f>P51*(1-Recov)</f>
        <v>24.760919377888694</v>
      </c>
      <c r="I52" s="2">
        <f t="shared" si="5"/>
        <v>0</v>
      </c>
      <c r="J52" s="1">
        <f t="shared" si="4"/>
        <v>10</v>
      </c>
      <c r="K52" s="2">
        <f>1/(1+EXP(-1.7*(q*F52-cpuehalf)/sdcpue))</f>
        <v>0.82214599140512346</v>
      </c>
      <c r="L52">
        <f t="shared" si="0"/>
        <v>0</v>
      </c>
      <c r="M52">
        <f>F52*(1-EXP(-q*L52))</f>
        <v>0</v>
      </c>
      <c r="N52">
        <f>Surv*(F52-M52)</f>
        <v>149.85075768310006</v>
      </c>
      <c r="O52">
        <f>G52*Surv</f>
        <v>662.44645835844165</v>
      </c>
      <c r="P52">
        <f>(H52+M52*RelSurv)*Surv</f>
        <v>24.727023531881166</v>
      </c>
      <c r="Q52">
        <f t="shared" si="2"/>
        <v>838.17163382783315</v>
      </c>
      <c r="R52">
        <f t="shared" si="3"/>
        <v>47.370155029318745</v>
      </c>
      <c r="S52">
        <f t="shared" si="1"/>
        <v>0</v>
      </c>
      <c r="T52">
        <f>L52*(S52/cpuebase)^valpower</f>
        <v>0</v>
      </c>
    </row>
    <row r="53" spans="5:20" x14ac:dyDescent="0.3">
      <c r="E53">
        <v>50</v>
      </c>
      <c r="F53">
        <f>N52-vtwo*N52+vone*O52+Recov*P52*PvulRecov</f>
        <v>154.72165358058291</v>
      </c>
      <c r="G53">
        <f>O52-vone*O52+vtwo*N52+P52*Recov*(1-PvulRecov)</f>
        <v>662.52096716733502</v>
      </c>
      <c r="H53">
        <f>P52*(1-Recov)</f>
        <v>19.781618825504935</v>
      </c>
      <c r="I53" s="2">
        <f t="shared" si="5"/>
        <v>0</v>
      </c>
      <c r="J53" s="1">
        <f t="shared" si="4"/>
        <v>10</v>
      </c>
      <c r="K53" s="2">
        <f>1/(1+EXP(-1.7*(q*F53-cpuehalf)/sdcpue))</f>
        <v>0.83344860676507848</v>
      </c>
      <c r="L53">
        <f t="shared" si="0"/>
        <v>0</v>
      </c>
      <c r="M53">
        <f>F53*(1-EXP(-q*L53))</f>
        <v>0</v>
      </c>
      <c r="N53">
        <f>Surv*(F53-M53)</f>
        <v>154.50985121316029</v>
      </c>
      <c r="O53">
        <f>G53*Surv</f>
        <v>661.61402553333755</v>
      </c>
      <c r="P53">
        <f>(H53+M53*RelSurv)*Surv</f>
        <v>19.754539269400581</v>
      </c>
      <c r="Q53">
        <f t="shared" si="2"/>
        <v>837.02423957342285</v>
      </c>
      <c r="R53">
        <f t="shared" si="3"/>
        <v>47.370155029318745</v>
      </c>
      <c r="S53">
        <f t="shared" si="1"/>
        <v>0</v>
      </c>
      <c r="T53">
        <f>L53*(S53/cpuebase)^valpower</f>
        <v>0</v>
      </c>
    </row>
    <row r="54" spans="5:20" x14ac:dyDescent="0.3">
      <c r="E54">
        <v>51</v>
      </c>
      <c r="F54">
        <f>N53-vtwo*N53+vone*O53+Recov*P53*PvulRecov</f>
        <v>158.84064348921595</v>
      </c>
      <c r="G54">
        <f>O53-vone*O53+vtwo*N53+P53*Recov*(1-PvulRecov)</f>
        <v>661.23414111116199</v>
      </c>
      <c r="H54">
        <f>P53*(1-Recov)</f>
        <v>15.803631415520465</v>
      </c>
      <c r="I54" s="2">
        <f t="shared" si="5"/>
        <v>0</v>
      </c>
      <c r="J54" s="1">
        <f t="shared" si="4"/>
        <v>10</v>
      </c>
      <c r="K54" s="2">
        <f>1/(1+EXP(-1.7*(q*F54-cpuehalf)/sdcpue))</f>
        <v>0.8429430524321655</v>
      </c>
      <c r="L54">
        <f t="shared" si="0"/>
        <v>0</v>
      </c>
      <c r="M54">
        <f>F54*(1-EXP(-q*L54))</f>
        <v>0</v>
      </c>
      <c r="N54">
        <f>Surv*(F54-M54)</f>
        <v>158.6232025327927</v>
      </c>
      <c r="O54">
        <f>G54*Surv</f>
        <v>660.32896104575457</v>
      </c>
      <c r="P54">
        <f>(H54+M54*RelSurv)*Surv</f>
        <v>15.781997426545946</v>
      </c>
      <c r="Q54">
        <f t="shared" si="2"/>
        <v>835.87841601589844</v>
      </c>
      <c r="R54">
        <f t="shared" si="3"/>
        <v>47.370155029318745</v>
      </c>
      <c r="S54">
        <f t="shared" si="1"/>
        <v>0</v>
      </c>
      <c r="T54">
        <f>L54*(S54/cpuebase)^valpower</f>
        <v>0</v>
      </c>
    </row>
    <row r="55" spans="5:20" x14ac:dyDescent="0.3">
      <c r="E55">
        <v>52</v>
      </c>
      <c r="F55">
        <f>N54-vtwo*N54+vone*O54+Recov*P54*PvulRecov</f>
        <v>162.51589080830519</v>
      </c>
      <c r="G55">
        <f>O54-vone*O54+vtwo*N54+P54*Recov*(1-PvulRecov)</f>
        <v>659.59267225555129</v>
      </c>
      <c r="H55">
        <f>P54*(1-Recov)</f>
        <v>12.625597941236757</v>
      </c>
      <c r="I55" s="2">
        <f t="shared" si="5"/>
        <v>0</v>
      </c>
      <c r="J55" s="1">
        <f t="shared" si="4"/>
        <v>10</v>
      </c>
      <c r="K55" s="2">
        <f>1/(1+EXP(-1.7*(q*F55-cpuehalf)/sdcpue))</f>
        <v>0.85103858349118255</v>
      </c>
      <c r="L55">
        <f t="shared" si="0"/>
        <v>0</v>
      </c>
      <c r="M55">
        <f>F55*(1-EXP(-q*L55))</f>
        <v>0</v>
      </c>
      <c r="N55">
        <f>Surv*(F55-M55)</f>
        <v>162.2934187132854</v>
      </c>
      <c r="O55">
        <f>G55*Surv</f>
        <v>658.68973923819192</v>
      </c>
      <c r="P55">
        <f>(H55+M55*RelSurv)*Surv</f>
        <v>12.608314442306936</v>
      </c>
      <c r="Q55">
        <f t="shared" si="2"/>
        <v>834.73416100509326</v>
      </c>
      <c r="R55">
        <f t="shared" si="3"/>
        <v>47.370155029318745</v>
      </c>
      <c r="S55">
        <f t="shared" si="1"/>
        <v>0</v>
      </c>
      <c r="T55">
        <f>L55*(S55/cpuebase)^valpower</f>
        <v>0</v>
      </c>
    </row>
    <row r="56" spans="5:20" x14ac:dyDescent="0.3">
      <c r="E56">
        <v>53</v>
      </c>
      <c r="F56">
        <f>N55-vtwo*N55+vone*O55+Recov*P55*PvulRecov</f>
        <v>165.82959049268464</v>
      </c>
      <c r="G56">
        <f>O55-vone*O55+vtwo*N55+P55*Recov*(1-PvulRecov)</f>
        <v>657.67523034725411</v>
      </c>
      <c r="H56">
        <f>P55*(1-Recov)</f>
        <v>10.086651553845549</v>
      </c>
      <c r="I56" s="2">
        <f t="shared" si="5"/>
        <v>0</v>
      </c>
      <c r="J56" s="1">
        <f t="shared" si="4"/>
        <v>10</v>
      </c>
      <c r="K56" s="2">
        <f>1/(1+EXP(-1.7*(q*F56-cpuehalf)/sdcpue))</f>
        <v>0.85803971347304431</v>
      </c>
      <c r="L56">
        <f t="shared" si="0"/>
        <v>0</v>
      </c>
      <c r="M56">
        <f>F56*(1-EXP(-q*L56))</f>
        <v>0</v>
      </c>
      <c r="N56">
        <f>Surv*(F56-M56)</f>
        <v>165.60258219072915</v>
      </c>
      <c r="O56">
        <f>G56*Surv</f>
        <v>656.77492216440351</v>
      </c>
      <c r="P56">
        <f>(H56+M56*RelSurv)*Surv</f>
        <v>10.072843682555193</v>
      </c>
      <c r="Q56">
        <f t="shared" si="2"/>
        <v>833.59147239378422</v>
      </c>
      <c r="R56">
        <f t="shared" si="3"/>
        <v>47.370155029318745</v>
      </c>
      <c r="S56">
        <f t="shared" si="1"/>
        <v>0</v>
      </c>
      <c r="T56">
        <f>L56*(S56/cpuebase)^valpower</f>
        <v>0</v>
      </c>
    </row>
    <row r="57" spans="5:20" x14ac:dyDescent="0.3">
      <c r="E57">
        <v>54</v>
      </c>
      <c r="F57">
        <f>N56-vtwo*N56+vone*O56+Recov*P56*PvulRecov</f>
        <v>168.84751614187951</v>
      </c>
      <c r="G57">
        <f>O56-vone*O56+vtwo*N56+P56*Recov*(1-PvulRecov)</f>
        <v>655.54455694976423</v>
      </c>
      <c r="H57">
        <f>P56*(1-Recov)</f>
        <v>8.0582749460441558</v>
      </c>
      <c r="I57" s="2">
        <f t="shared" si="5"/>
        <v>0</v>
      </c>
      <c r="J57" s="1">
        <f t="shared" si="4"/>
        <v>10</v>
      </c>
      <c r="K57" s="2">
        <f>1/(1+EXP(-1.7*(q*F57-cpuehalf)/sdcpue))</f>
        <v>0.86417497326853088</v>
      </c>
      <c r="L57">
        <f t="shared" si="0"/>
        <v>0</v>
      </c>
      <c r="M57">
        <f>F57*(1-EXP(-q*L57))</f>
        <v>0</v>
      </c>
      <c r="N57">
        <f>Surv*(F57-M57)</f>
        <v>168.61637652551255</v>
      </c>
      <c r="O57">
        <f>G57*Surv</f>
        <v>654.64716549937714</v>
      </c>
      <c r="P57">
        <f>(H57+M57*RelSurv)*Surv</f>
        <v>8.0472437705660216</v>
      </c>
      <c r="Q57">
        <f t="shared" si="2"/>
        <v>832.45034803768795</v>
      </c>
      <c r="R57">
        <f t="shared" si="3"/>
        <v>47.370155029318745</v>
      </c>
      <c r="S57">
        <f t="shared" si="1"/>
        <v>0</v>
      </c>
      <c r="T57">
        <f>L57*(S57/cpuebase)^valpower</f>
        <v>0</v>
      </c>
    </row>
    <row r="58" spans="5:20" x14ac:dyDescent="0.3">
      <c r="E58">
        <v>55</v>
      </c>
      <c r="F58">
        <f>N57-vtwo*N57+vone*O57+Recov*P57*PvulRecov</f>
        <v>171.62232063249303</v>
      </c>
      <c r="G58">
        <f>O57-vone*O57+vtwo*N57+P57*Recov*(1-PvulRecov)</f>
        <v>653.25067014650983</v>
      </c>
      <c r="H58">
        <f>P57*(1-Recov)</f>
        <v>6.4377950164528173</v>
      </c>
      <c r="I58" s="2">
        <f t="shared" si="5"/>
        <v>0</v>
      </c>
      <c r="J58" s="1">
        <f t="shared" si="4"/>
        <v>10</v>
      </c>
      <c r="K58" s="2">
        <f>1/(1+EXP(-1.7*(q*F58-cpuehalf)/sdcpue))</f>
        <v>0.869617321873705</v>
      </c>
      <c r="L58">
        <f t="shared" si="0"/>
        <v>0</v>
      </c>
      <c r="M58">
        <f>F58*(1-EXP(-q*L58))</f>
        <v>0</v>
      </c>
      <c r="N58">
        <f>Surv*(F58-M58)</f>
        <v>171.38738251639026</v>
      </c>
      <c r="O58">
        <f>G58*Surv</f>
        <v>652.35641885552695</v>
      </c>
      <c r="P58">
        <f>(H58+M58*RelSurv)*Surv</f>
        <v>6.428982156753408</v>
      </c>
      <c r="Q58">
        <f t="shared" si="2"/>
        <v>831.31078579545567</v>
      </c>
      <c r="R58">
        <f t="shared" si="3"/>
        <v>47.370155029318745</v>
      </c>
      <c r="S58">
        <f t="shared" si="1"/>
        <v>0</v>
      </c>
      <c r="T58">
        <f>L58*(S58/cpuebase)^valpower</f>
        <v>0</v>
      </c>
    </row>
    <row r="59" spans="5:20" x14ac:dyDescent="0.3">
      <c r="E59">
        <v>56</v>
      </c>
      <c r="F59">
        <f>N58-vtwo*N58+vone*O58+Recov*P58*PvulRecov</f>
        <v>174.19617303387898</v>
      </c>
      <c r="G59">
        <f>O58-vone*O58+vtwo*N58+P58*Recov*(1-PvulRecov)</f>
        <v>650.83342476938901</v>
      </c>
      <c r="H59">
        <f>P58*(1-Recov)</f>
        <v>5.1431857254027271</v>
      </c>
      <c r="I59" s="2">
        <f t="shared" si="5"/>
        <v>0</v>
      </c>
      <c r="J59" s="1">
        <f t="shared" si="4"/>
        <v>10</v>
      </c>
      <c r="K59" s="2">
        <f>1/(1+EXP(-1.7*(q*F59-cpuehalf)/sdcpue))</f>
        <v>0.87449872752175484</v>
      </c>
      <c r="L59">
        <f t="shared" si="0"/>
        <v>0</v>
      </c>
      <c r="M59">
        <f>F59*(1-EXP(-q*L59))</f>
        <v>0</v>
      </c>
      <c r="N59">
        <f>Surv*(F59-M59)</f>
        <v>173.95771150641528</v>
      </c>
      <c r="O59">
        <f>G59*Surv</f>
        <v>649.9424825064682</v>
      </c>
      <c r="P59">
        <f>(H59+M59*RelSurv)*Surv</f>
        <v>5.1361450889596378</v>
      </c>
      <c r="Q59">
        <f t="shared" si="2"/>
        <v>830.17278352867072</v>
      </c>
      <c r="R59">
        <f t="shared" si="3"/>
        <v>47.370155029318745</v>
      </c>
      <c r="S59">
        <f t="shared" si="1"/>
        <v>0</v>
      </c>
      <c r="T59">
        <f>L59*(S59/cpuebase)^valpower</f>
        <v>0</v>
      </c>
    </row>
    <row r="60" spans="5:20" x14ac:dyDescent="0.3">
      <c r="E60">
        <v>57</v>
      </c>
      <c r="F60">
        <f>N59-vtwo*N59+vone*O59+Recov*P59*PvulRecov</f>
        <v>176.60286527693779</v>
      </c>
      <c r="G60">
        <f>O59-vone*O59+vtwo*N59+P59*Recov*(1-PvulRecov)</f>
        <v>648.32455775373762</v>
      </c>
      <c r="H60">
        <f>P59*(1-Recov)</f>
        <v>4.1089160711677106</v>
      </c>
      <c r="I60" s="2">
        <f t="shared" si="5"/>
        <v>0</v>
      </c>
      <c r="J60" s="1">
        <f t="shared" si="4"/>
        <v>10</v>
      </c>
      <c r="K60" s="2">
        <f>1/(1+EXP(-1.7*(q*F60-cpuehalf)/sdcpue))</f>
        <v>0.87892067180770339</v>
      </c>
      <c r="L60">
        <f t="shared" si="0"/>
        <v>0</v>
      </c>
      <c r="M60">
        <f>F60*(1-EXP(-q*L60))</f>
        <v>0</v>
      </c>
      <c r="N60">
        <f>Surv*(F60-M60)</f>
        <v>176.36110916786291</v>
      </c>
      <c r="O60">
        <f>G60*Surv</f>
        <v>647.437049942047</v>
      </c>
      <c r="P60">
        <f>(H60+M60*RelSurv)*Surv</f>
        <v>4.1032912724968451</v>
      </c>
      <c r="Q60">
        <f t="shared" si="2"/>
        <v>829.03633910184317</v>
      </c>
      <c r="R60">
        <f t="shared" si="3"/>
        <v>47.370155029318745</v>
      </c>
      <c r="S60">
        <f t="shared" si="1"/>
        <v>0</v>
      </c>
      <c r="T60">
        <f>L60*(S60/cpuebase)^valpower</f>
        <v>0</v>
      </c>
    </row>
    <row r="61" spans="5:20" x14ac:dyDescent="0.3">
      <c r="E61">
        <v>58</v>
      </c>
      <c r="F61">
        <f>N60-vtwo*N60+vone*O60+Recov*P60*PvulRecov</f>
        <v>178.86949520574413</v>
      </c>
      <c r="G61">
        <f>O60-vone*O60+vtwo*N60+P60*Recov*(1-PvulRecov)</f>
        <v>645.74932215866522</v>
      </c>
      <c r="H61">
        <f>P60*(1-Recov)</f>
        <v>3.2826330179974761</v>
      </c>
      <c r="I61" s="2">
        <f t="shared" si="5"/>
        <v>0</v>
      </c>
      <c r="J61" s="1">
        <f t="shared" si="4"/>
        <v>10</v>
      </c>
      <c r="K61" s="2">
        <f>1/(1+EXP(-1.7*(q*F61-cpuehalf)/sdcpue))</f>
        <v>0.88296178529197034</v>
      </c>
      <c r="L61">
        <f t="shared" si="0"/>
        <v>0</v>
      </c>
      <c r="M61">
        <f>F61*(1-EXP(-q*L61))</f>
        <v>0</v>
      </c>
      <c r="N61">
        <f>Surv*(F61-M61)</f>
        <v>178.62463624988678</v>
      </c>
      <c r="O61">
        <f>G61*Surv</f>
        <v>644.86533965182412</v>
      </c>
      <c r="P61">
        <f>(H61+M61*RelSurv)*Surv</f>
        <v>3.2781393390036082</v>
      </c>
      <c r="Q61">
        <f t="shared" si="2"/>
        <v>827.90145038240678</v>
      </c>
      <c r="R61">
        <f t="shared" si="3"/>
        <v>47.370155029318745</v>
      </c>
      <c r="S61">
        <f t="shared" si="1"/>
        <v>0</v>
      </c>
      <c r="T61">
        <f>L61*(S61/cpuebase)^valpower</f>
        <v>0</v>
      </c>
    </row>
    <row r="62" spans="5:20" x14ac:dyDescent="0.3">
      <c r="E62">
        <v>59</v>
      </c>
      <c r="F62">
        <f>N61-vtwo*N61+vone*O61+Recov*P61*PvulRecov</f>
        <v>181.01781119900355</v>
      </c>
      <c r="G62">
        <f>O61-vone*O61+vtwo*N61+P61*Recov*(1-PvulRecov)</f>
        <v>643.12779257050806</v>
      </c>
      <c r="H62">
        <f>P61*(1-Recov)</f>
        <v>2.6225114712028867</v>
      </c>
      <c r="I62" s="2">
        <f t="shared" si="5"/>
        <v>1</v>
      </c>
      <c r="J62" s="1">
        <f t="shared" si="4"/>
        <v>10</v>
      </c>
      <c r="K62" s="2">
        <f>1/(1+EXP(-1.7*(q*F62-cpuehalf)/sdcpue))</f>
        <v>0.88668344785220665</v>
      </c>
      <c r="L62">
        <f t="shared" si="0"/>
        <v>8.8668344785220672</v>
      </c>
      <c r="M62">
        <f>F62*(1-EXP(-q*L62))</f>
        <v>64.824682773910382</v>
      </c>
      <c r="N62">
        <f>Surv*(F62-M62)</f>
        <v>116.03406872589044</v>
      </c>
      <c r="O62">
        <f>G62*Surv</f>
        <v>642.24739874152942</v>
      </c>
      <c r="P62">
        <f>(H62+M62*RelSurv)*Surv</f>
        <v>54.407675555935043</v>
      </c>
      <c r="Q62">
        <f t="shared" si="2"/>
        <v>826.76811524071445</v>
      </c>
      <c r="R62">
        <f t="shared" si="3"/>
        <v>47.370155029318745</v>
      </c>
      <c r="S62">
        <f t="shared" si="1"/>
        <v>7.3109160806975417</v>
      </c>
      <c r="T62">
        <f>L62*(S62/cpuebase)^valpower</f>
        <v>18.957112628715933</v>
      </c>
    </row>
    <row r="63" spans="5:20" x14ac:dyDescent="0.3">
      <c r="E63">
        <v>60</v>
      </c>
      <c r="F63">
        <f>N62-vtwo*N62+vone*O62+Recov*P62*PvulRecov</f>
        <v>124.04029543574528</v>
      </c>
      <c r="G63">
        <f>O62-vone*O62+vtwo*N62+P62*Recov*(1-PvulRecov)</f>
        <v>645.1227071428616</v>
      </c>
      <c r="H63">
        <f>P62*(1-Recov)</f>
        <v>43.526140444748037</v>
      </c>
      <c r="I63" s="2">
        <f t="shared" si="5"/>
        <v>0</v>
      </c>
      <c r="J63" s="1">
        <f t="shared" si="4"/>
        <v>10</v>
      </c>
      <c r="K63" s="2">
        <f>1/(1+EXP(-1.7*(q*F63-cpuehalf)/sdcpue))</f>
        <v>0.74813402188518774</v>
      </c>
      <c r="L63">
        <f t="shared" si="0"/>
        <v>0</v>
      </c>
      <c r="M63">
        <f>F63*(1-EXP(-q*L63))</f>
        <v>0</v>
      </c>
      <c r="N63">
        <f>Surv*(F63-M63)</f>
        <v>123.8704935520328</v>
      </c>
      <c r="O63">
        <f>G63*Surv</f>
        <v>644.23958242509366</v>
      </c>
      <c r="P63">
        <f>(H63+M63*RelSurv)*Surv</f>
        <v>43.4665564151205</v>
      </c>
      <c r="Q63">
        <f t="shared" si="2"/>
        <v>812.68914302335497</v>
      </c>
      <c r="R63">
        <f t="shared" si="3"/>
        <v>56.236989507840811</v>
      </c>
      <c r="S63">
        <f t="shared" si="1"/>
        <v>0</v>
      </c>
      <c r="T63">
        <f>L63*(S63/cpuebase)^valpower</f>
        <v>0</v>
      </c>
    </row>
    <row r="64" spans="5:20" x14ac:dyDescent="0.3">
      <c r="E64">
        <v>61</v>
      </c>
      <c r="F64">
        <f>N63-vtwo*N63+vone*O63+Recov*P63*PvulRecov</f>
        <v>130.72911545161085</v>
      </c>
      <c r="G64">
        <f>O63-vone*O63+vtwo*N63+P63*Recov*(1-PvulRecov)</f>
        <v>646.07427180853961</v>
      </c>
      <c r="H64">
        <f>P63*(1-Recov)</f>
        <v>34.773245132096399</v>
      </c>
      <c r="I64" s="2">
        <f t="shared" si="5"/>
        <v>1</v>
      </c>
      <c r="J64" s="1">
        <f t="shared" si="4"/>
        <v>10</v>
      </c>
      <c r="K64" s="2">
        <f>1/(1+EXP(-1.7*(q*F64-cpuehalf)/sdcpue))</f>
        <v>0.76895056002157369</v>
      </c>
      <c r="L64">
        <f t="shared" si="0"/>
        <v>7.6895056002157371</v>
      </c>
      <c r="M64">
        <f>F64*(1-EXP(-q*L64))</f>
        <v>41.727717109603525</v>
      </c>
      <c r="N64">
        <f>Surv*(F64-M64)</f>
        <v>88.879562086793413</v>
      </c>
      <c r="O64">
        <f>G64*Surv</f>
        <v>645.18984446994068</v>
      </c>
      <c r="P64">
        <f>(H64+M64*RelSurv)*Surv</f>
        <v>68.062119150827627</v>
      </c>
      <c r="Q64">
        <f t="shared" si="2"/>
        <v>811.57663239224678</v>
      </c>
      <c r="R64">
        <f t="shared" si="3"/>
        <v>56.236989507840811</v>
      </c>
      <c r="S64">
        <f t="shared" si="1"/>
        <v>5.4265799752370052</v>
      </c>
      <c r="T64">
        <f>L64*(S64/cpuebase)^valpower</f>
        <v>9.0575517631731604</v>
      </c>
    </row>
    <row r="65" spans="5:20" x14ac:dyDescent="0.3">
      <c r="E65">
        <v>62</v>
      </c>
      <c r="F65">
        <f>N64-vtwo*N64+vone*O64+Recov*P64*PvulRecov</f>
        <v>98.490543872230973</v>
      </c>
      <c r="G65">
        <f>O64-vone*O64+vtwo*N64+P64*Recov*(1-PvulRecov)</f>
        <v>649.1912865146686</v>
      </c>
      <c r="H65">
        <f>P64*(1-Recov)</f>
        <v>54.449695320662101</v>
      </c>
      <c r="I65" s="2">
        <f t="shared" si="5"/>
        <v>0</v>
      </c>
      <c r="J65" s="1">
        <f t="shared" si="4"/>
        <v>10</v>
      </c>
      <c r="K65" s="2">
        <f>1/(1+EXP(-1.7*(q*F65-cpuehalf)/sdcpue))</f>
        <v>0.65798763451667752</v>
      </c>
      <c r="L65">
        <f t="shared" si="0"/>
        <v>0</v>
      </c>
      <c r="M65">
        <f>F65*(1-EXP(-q*L65))</f>
        <v>0</v>
      </c>
      <c r="N65">
        <f>Surv*(F65-M65)</f>
        <v>98.355717686767434</v>
      </c>
      <c r="O65">
        <f>G65*Surv</f>
        <v>648.30259221615313</v>
      </c>
      <c r="P65">
        <f>(H65+M65*RelSurv)*Surv</f>
        <v>54.375157761713702</v>
      </c>
      <c r="Q65">
        <f t="shared" si="2"/>
        <v>802.13152570756165</v>
      </c>
      <c r="R65">
        <f t="shared" si="3"/>
        <v>63.92649510805655</v>
      </c>
      <c r="S65">
        <f t="shared" si="1"/>
        <v>0</v>
      </c>
      <c r="T65">
        <f>L65*(S65/cpuebase)^valpower</f>
        <v>0</v>
      </c>
    </row>
    <row r="66" spans="5:20" x14ac:dyDescent="0.3">
      <c r="E66">
        <v>63</v>
      </c>
      <c r="F66">
        <f>N65-vtwo*N65+vone*O65+Recov*P65*PvulRecov</f>
        <v>106.5371732749169</v>
      </c>
      <c r="G66">
        <f>O65-vone*O65+vtwo*N65+P65*Recov*(1-PvulRecov)</f>
        <v>650.99616818034644</v>
      </c>
      <c r="H66">
        <f>P65*(1-Recov)</f>
        <v>43.500126209370961</v>
      </c>
      <c r="I66" s="2">
        <f t="shared" si="5"/>
        <v>0</v>
      </c>
      <c r="J66" s="1">
        <f t="shared" si="4"/>
        <v>10</v>
      </c>
      <c r="K66" s="2">
        <f>1/(1+EXP(-1.7*(q*F66-cpuehalf)/sdcpue))</f>
        <v>0.68807432957765891</v>
      </c>
      <c r="L66">
        <f t="shared" si="0"/>
        <v>0</v>
      </c>
      <c r="M66">
        <f>F66*(1-EXP(-q*L66))</f>
        <v>0</v>
      </c>
      <c r="N66">
        <f>Surv*(F66-M66)</f>
        <v>106.39133185585275</v>
      </c>
      <c r="O66">
        <f>G66*Surv</f>
        <v>650.10500313387263</v>
      </c>
      <c r="P66">
        <f>(H66+M66*RelSurv)*Surv</f>
        <v>43.440577791285257</v>
      </c>
      <c r="Q66">
        <f t="shared" si="2"/>
        <v>801.03346766463426</v>
      </c>
      <c r="R66">
        <f t="shared" si="3"/>
        <v>63.92649510805655</v>
      </c>
      <c r="S66">
        <f t="shared" si="1"/>
        <v>0</v>
      </c>
      <c r="T66">
        <f>L66*(S66/cpuebase)^valpower</f>
        <v>0</v>
      </c>
    </row>
    <row r="67" spans="5:20" x14ac:dyDescent="0.3">
      <c r="E67">
        <v>64</v>
      </c>
      <c r="F67">
        <f>N66-vtwo*N66+vone*O66+Recov*P66*PvulRecov</f>
        <v>113.42315952731056</v>
      </c>
      <c r="G67">
        <f>O66-vone*O66+vtwo*N66+P66*Recov*(1-PvulRecov)</f>
        <v>651.76129102067193</v>
      </c>
      <c r="H67">
        <f>P66*(1-Recov)</f>
        <v>34.752462233028204</v>
      </c>
      <c r="I67" s="2">
        <f t="shared" si="5"/>
        <v>0</v>
      </c>
      <c r="J67" s="1">
        <f t="shared" si="4"/>
        <v>10</v>
      </c>
      <c r="K67" s="2">
        <f>1/(1+EXP(-1.7*(q*F67-cpuehalf)/sdcpue))</f>
        <v>0.71263039818792639</v>
      </c>
      <c r="L67">
        <f t="shared" si="0"/>
        <v>0</v>
      </c>
      <c r="M67">
        <f>F67*(1-EXP(-q*L67))</f>
        <v>0</v>
      </c>
      <c r="N67">
        <f>Surv*(F67-M67)</f>
        <v>113.26789170827884</v>
      </c>
      <c r="O67">
        <f>G67*Surv</f>
        <v>650.86907857827646</v>
      </c>
      <c r="P67">
        <f>(H67+M67*RelSurv)*Surv</f>
        <v>34.704888712422786</v>
      </c>
      <c r="Q67">
        <f t="shared" si="2"/>
        <v>799.93691278101062</v>
      </c>
      <c r="R67">
        <f t="shared" si="3"/>
        <v>63.92649510805655</v>
      </c>
      <c r="S67">
        <f t="shared" si="1"/>
        <v>0</v>
      </c>
      <c r="T67">
        <f>L67*(S67/cpuebase)^valpower</f>
        <v>0</v>
      </c>
    </row>
    <row r="68" spans="5:20" x14ac:dyDescent="0.3">
      <c r="E68">
        <v>65</v>
      </c>
      <c r="F68">
        <f>N67-vtwo*N67+vone*O67+Recov*P67*PvulRecov</f>
        <v>119.37381751659431</v>
      </c>
      <c r="G68">
        <f>O67-vone*O67+vtwo*N67+P67*Recov*(1-PvulRecov)</f>
        <v>651.70413051244566</v>
      </c>
      <c r="H68">
        <f>P67*(1-Recov)</f>
        <v>27.76391096993823</v>
      </c>
      <c r="I68" s="2">
        <f t="shared" si="5"/>
        <v>0</v>
      </c>
      <c r="J68" s="1">
        <f t="shared" si="4"/>
        <v>10</v>
      </c>
      <c r="K68" s="2">
        <f>1/(1+EXP(-1.7*(q*F68-cpuehalf)/sdcpue))</f>
        <v>0.73289388271993583</v>
      </c>
      <c r="L68">
        <f t="shared" si="0"/>
        <v>0</v>
      </c>
      <c r="M68">
        <f>F68*(1-EXP(-q*L68))</f>
        <v>0</v>
      </c>
      <c r="N68">
        <f>Surv*(F68-M68)</f>
        <v>119.21040369200561</v>
      </c>
      <c r="O68">
        <f>G68*Surv</f>
        <v>650.81199631850916</v>
      </c>
      <c r="P68">
        <f>(H68+M68*RelSurv)*Surv</f>
        <v>27.725904253126085</v>
      </c>
      <c r="Q68">
        <f t="shared" si="2"/>
        <v>798.84185899897818</v>
      </c>
      <c r="R68">
        <f t="shared" si="3"/>
        <v>63.92649510805655</v>
      </c>
      <c r="S68">
        <f t="shared" si="1"/>
        <v>0</v>
      </c>
      <c r="T68">
        <f>L68*(S68/cpuebase)^valpower</f>
        <v>0</v>
      </c>
    </row>
    <row r="69" spans="5:20" x14ac:dyDescent="0.3">
      <c r="E69">
        <v>66</v>
      </c>
      <c r="F69">
        <f>N68-vtwo*N68+vone*O68+Recov*P68*PvulRecov</f>
        <v>124.56927571063605</v>
      </c>
      <c r="G69">
        <f>O68-vone*O68+vtwo*N68+P68*Recov*(1-PvulRecov)</f>
        <v>650.99830515050394</v>
      </c>
      <c r="H69">
        <f>P68*(1-Recov)</f>
        <v>22.18072340250087</v>
      </c>
      <c r="I69" s="2">
        <f t="shared" si="5"/>
        <v>0</v>
      </c>
      <c r="J69" s="1">
        <f t="shared" si="4"/>
        <v>10</v>
      </c>
      <c r="K69" s="2">
        <f>1/(1+EXP(-1.7*(q*F69-cpuehalf)/sdcpue))</f>
        <v>0.74982472126119348</v>
      </c>
      <c r="L69">
        <f t="shared" ref="L69:L132" si="6">IF(I69&gt;0.1,J69,0)*K69</f>
        <v>0</v>
      </c>
      <c r="M69">
        <f>F69*(1-EXP(-q*L69))</f>
        <v>0</v>
      </c>
      <c r="N69">
        <f>Surv*(F69-M69)</f>
        <v>124.39874969250573</v>
      </c>
      <c r="O69">
        <f>G69*Surv</f>
        <v>650.10713717867782</v>
      </c>
      <c r="P69">
        <f>(H69+M69*RelSurv)*Surv</f>
        <v>22.150359651732469</v>
      </c>
      <c r="Q69">
        <f t="shared" si="2"/>
        <v>797.74830426364088</v>
      </c>
      <c r="R69">
        <f t="shared" si="3"/>
        <v>63.92649510805655</v>
      </c>
      <c r="S69">
        <f t="shared" ref="S69:S132" si="7">IF(L69&gt;0,M69/L69,0)</f>
        <v>0</v>
      </c>
      <c r="T69">
        <f>L69*(S69/cpuebase)^valpower</f>
        <v>0</v>
      </c>
    </row>
    <row r="70" spans="5:20" x14ac:dyDescent="0.3">
      <c r="E70">
        <v>67</v>
      </c>
      <c r="F70">
        <f>N69-vtwo*N69+vone*O69+Recov*P69*PvulRecov</f>
        <v>129.15356106940456</v>
      </c>
      <c r="G70">
        <f>O69-vone*O69+vtwo*N69+P69*Recov*(1-PvulRecov)</f>
        <v>649.78239773212545</v>
      </c>
      <c r="H70">
        <f>P69*(1-Recov)</f>
        <v>17.720287721385976</v>
      </c>
      <c r="I70" s="2">
        <f t="shared" si="5"/>
        <v>0</v>
      </c>
      <c r="J70" s="1">
        <f t="shared" si="4"/>
        <v>10</v>
      </c>
      <c r="K70" s="2">
        <f>1/(1+EXP(-1.7*(q*F70-cpuehalf)/sdcpue))</f>
        <v>0.76415764918299323</v>
      </c>
      <c r="L70">
        <f t="shared" si="6"/>
        <v>0</v>
      </c>
      <c r="M70">
        <f>F70*(1-EXP(-q*L70))</f>
        <v>0</v>
      </c>
      <c r="N70">
        <f>Surv*(F70-M70)</f>
        <v>128.97675950761595</v>
      </c>
      <c r="O70">
        <f>G70*Surv</f>
        <v>648.89289424658045</v>
      </c>
      <c r="P70">
        <f>(H70+M70*RelSurv)*Surv</f>
        <v>17.696029973333633</v>
      </c>
      <c r="Q70">
        <f t="shared" ref="Q70:Q133" si="8">SUM(F70:H70)</f>
        <v>796.65624652291592</v>
      </c>
      <c r="R70">
        <f t="shared" ref="R70:R133" si="9">R69+L69</f>
        <v>63.92649510805655</v>
      </c>
      <c r="S70">
        <f t="shared" si="7"/>
        <v>0</v>
      </c>
      <c r="T70">
        <f>L70*(S70/cpuebase)^valpower</f>
        <v>0</v>
      </c>
    </row>
    <row r="71" spans="5:20" x14ac:dyDescent="0.3">
      <c r="E71">
        <v>68</v>
      </c>
      <c r="F71">
        <f>N70-vtwo*N70+vone*O70+Recov*P70*PvulRecov</f>
        <v>133.24185705281317</v>
      </c>
      <c r="G71">
        <f>O70-vone*O70+vtwo*N70+P70*Recov*(1-PvulRecov)</f>
        <v>648.16700269604985</v>
      </c>
      <c r="H71">
        <f>P70*(1-Recov)</f>
        <v>14.156823978666907</v>
      </c>
      <c r="I71" s="2">
        <f t="shared" si="5"/>
        <v>0</v>
      </c>
      <c r="J71" s="1">
        <f t="shared" si="4"/>
        <v>10</v>
      </c>
      <c r="K71" s="2">
        <f>1/(1+EXP(-1.7*(q*F71-cpuehalf)/sdcpue))</f>
        <v>0.77645250356563167</v>
      </c>
      <c r="L71">
        <f t="shared" si="6"/>
        <v>0</v>
      </c>
      <c r="M71">
        <f>F71*(1-EXP(-q*L71))</f>
        <v>0</v>
      </c>
      <c r="N71">
        <f>Surv*(F71-M71)</f>
        <v>133.05945891971103</v>
      </c>
      <c r="O71">
        <f>G71*Surv</f>
        <v>647.27971056544482</v>
      </c>
      <c r="P71">
        <f>(H71+M71*RelSurv)*Surv</f>
        <v>14.137444345858722</v>
      </c>
      <c r="Q71">
        <f t="shared" si="8"/>
        <v>795.56568372752997</v>
      </c>
      <c r="R71">
        <f t="shared" si="9"/>
        <v>63.92649510805655</v>
      </c>
      <c r="S71">
        <f t="shared" si="7"/>
        <v>0</v>
      </c>
      <c r="T71">
        <f>L71*(S71/cpuebase)^valpower</f>
        <v>0</v>
      </c>
    </row>
    <row r="72" spans="5:20" x14ac:dyDescent="0.3">
      <c r="E72">
        <v>69</v>
      </c>
      <c r="F72">
        <f>N71-vtwo*N71+vone*O71+Recov*P71*PvulRecov</f>
        <v>136.92630210600038</v>
      </c>
      <c r="G72">
        <f>O71-vone*O71+vtwo*N71+P71*Recov*(1-PvulRecov)</f>
        <v>646.24035624832732</v>
      </c>
      <c r="H72">
        <f>P71*(1-Recov)</f>
        <v>11.309955476686978</v>
      </c>
      <c r="I72" s="2">
        <f t="shared" si="5"/>
        <v>0</v>
      </c>
      <c r="J72" s="1">
        <f t="shared" si="4"/>
        <v>10</v>
      </c>
      <c r="K72" s="2">
        <f>1/(1+EXP(-1.7*(q*F72-cpuehalf)/sdcpue))</f>
        <v>0.7871359259939561</v>
      </c>
      <c r="L72">
        <f t="shared" si="6"/>
        <v>0</v>
      </c>
      <c r="M72">
        <f>F72*(1-EXP(-q*L72))</f>
        <v>0</v>
      </c>
      <c r="N72">
        <f>Surv*(F72-M72)</f>
        <v>136.73886024329192</v>
      </c>
      <c r="O72">
        <f>G72*Surv</f>
        <v>645.35570155255687</v>
      </c>
      <c r="P72">
        <f>(H72+M72*RelSurv)*Surv</f>
        <v>11.294472993854288</v>
      </c>
      <c r="Q72">
        <f t="shared" si="8"/>
        <v>794.47661383101456</v>
      </c>
      <c r="R72">
        <f t="shared" si="9"/>
        <v>63.92649510805655</v>
      </c>
      <c r="S72">
        <f t="shared" si="7"/>
        <v>0</v>
      </c>
      <c r="T72">
        <f>L72*(S72/cpuebase)^valpower</f>
        <v>0</v>
      </c>
    </row>
    <row r="73" spans="5:20" x14ac:dyDescent="0.3">
      <c r="E73">
        <v>70</v>
      </c>
      <c r="F73">
        <f>N72-vtwo*N72+vone*O72+Recov*P72*PvulRecov</f>
        <v>140.28062212452733</v>
      </c>
      <c r="G73">
        <f>O72-vone*O72+vtwo*N72+P72*Recov*(1-PvulRecov)</f>
        <v>644.07283427009236</v>
      </c>
      <c r="H73">
        <f>P72*(1-Recov)</f>
        <v>9.0355783950834319</v>
      </c>
      <c r="I73" s="2">
        <f t="shared" si="5"/>
        <v>0</v>
      </c>
      <c r="J73" s="1">
        <f t="shared" si="4"/>
        <v>10</v>
      </c>
      <c r="K73" s="2">
        <f>1/(1+EXP(-1.7*(q*F73-cpuehalf)/sdcpue))</f>
        <v>0.796533947438261</v>
      </c>
      <c r="L73">
        <f t="shared" si="6"/>
        <v>0</v>
      </c>
      <c r="M73">
        <f>F73*(1-EXP(-q*L73))</f>
        <v>0</v>
      </c>
      <c r="N73">
        <f>Surv*(F73-M73)</f>
        <v>140.08858844868493</v>
      </c>
      <c r="O73">
        <f>G73*Surv</f>
        <v>643.19114674973537</v>
      </c>
      <c r="P73">
        <f>(H73+M73*RelSurv)*Surv</f>
        <v>9.0232093643057549</v>
      </c>
      <c r="Q73">
        <f t="shared" si="8"/>
        <v>793.38903478970315</v>
      </c>
      <c r="R73">
        <f t="shared" si="9"/>
        <v>63.92649510805655</v>
      </c>
      <c r="S73">
        <f t="shared" si="7"/>
        <v>0</v>
      </c>
      <c r="T73">
        <f>L73*(S73/cpuebase)^valpower</f>
        <v>0</v>
      </c>
    </row>
    <row r="74" spans="5:20" x14ac:dyDescent="0.3">
      <c r="E74">
        <v>71</v>
      </c>
      <c r="F74">
        <f>N73-vtwo*N73+vone*O73+Recov*P73*PvulRecov</f>
        <v>143.36383138005638</v>
      </c>
      <c r="G74">
        <f>O73-vone*O73+vtwo*N73+P73*Recov*(1-PvulRecov)</f>
        <v>641.72054569122508</v>
      </c>
      <c r="H74">
        <f>P73*(1-Recov)</f>
        <v>7.2185674914446043</v>
      </c>
      <c r="I74" s="2">
        <f t="shared" si="5"/>
        <v>0</v>
      </c>
      <c r="J74" s="1">
        <f t="shared" si="4"/>
        <v>10</v>
      </c>
      <c r="K74" s="2">
        <f>1/(1+EXP(-1.7*(q*F74-cpuehalf)/sdcpue))</f>
        <v>0.80489675482930212</v>
      </c>
      <c r="L74">
        <f t="shared" si="6"/>
        <v>0</v>
      </c>
      <c r="M74">
        <f>F74*(1-EXP(-q*L74))</f>
        <v>0</v>
      </c>
      <c r="N74">
        <f>Surv*(F74-M74)</f>
        <v>143.16757702142999</v>
      </c>
      <c r="O74">
        <f>G74*Surv</f>
        <v>640.84207827793341</v>
      </c>
      <c r="P74">
        <f>(H74+M74*RelSurv)*Surv</f>
        <v>7.2086858126446058</v>
      </c>
      <c r="Q74">
        <f t="shared" si="8"/>
        <v>792.302944562726</v>
      </c>
      <c r="R74">
        <f t="shared" si="9"/>
        <v>63.92649510805655</v>
      </c>
      <c r="S74">
        <f t="shared" si="7"/>
        <v>0</v>
      </c>
      <c r="T74">
        <f>L74*(S74/cpuebase)^valpower</f>
        <v>0</v>
      </c>
    </row>
    <row r="75" spans="5:20" x14ac:dyDescent="0.3">
      <c r="E75">
        <v>72</v>
      </c>
      <c r="F75">
        <f>N74-vtwo*N74+vone*O74+Recov*P74*PvulRecov</f>
        <v>146.22318923417822</v>
      </c>
      <c r="G75">
        <f>O74-vone*O74+vtwo*N74+P74*Recov*(1-PvulRecov)</f>
        <v>639.22820322771406</v>
      </c>
      <c r="H75">
        <f>P74*(1-Recov)</f>
        <v>5.766948650115685</v>
      </c>
      <c r="I75" s="2">
        <f t="shared" si="5"/>
        <v>0</v>
      </c>
      <c r="J75" s="1">
        <f t="shared" si="4"/>
        <v>10</v>
      </c>
      <c r="K75" s="2">
        <f>1/(1+EXP(-1.7*(q*F75-cpuehalf)/sdcpue))</f>
        <v>0.81241728588951612</v>
      </c>
      <c r="L75">
        <f t="shared" si="6"/>
        <v>0</v>
      </c>
      <c r="M75">
        <f>F75*(1-EXP(-q*L75))</f>
        <v>0</v>
      </c>
      <c r="N75">
        <f>Surv*(F75-M75)</f>
        <v>146.02302062858769</v>
      </c>
      <c r="O75">
        <f>G75*Surv</f>
        <v>638.35314764477698</v>
      </c>
      <c r="P75">
        <f>(H75+M75*RelSurv)*Surv</f>
        <v>5.7590541288988275</v>
      </c>
      <c r="Q75">
        <f t="shared" si="8"/>
        <v>791.21834111200792</v>
      </c>
      <c r="R75">
        <f t="shared" si="9"/>
        <v>63.92649510805655</v>
      </c>
      <c r="S75">
        <f t="shared" si="7"/>
        <v>0</v>
      </c>
      <c r="T75">
        <f>L75*(S75/cpuebase)^valpower</f>
        <v>0</v>
      </c>
    </row>
    <row r="76" spans="5:20" x14ac:dyDescent="0.3">
      <c r="E76">
        <v>73</v>
      </c>
      <c r="F76">
        <f>N75-vtwo*N75+vone*O75+Recov*P75*PvulRecov</f>
        <v>148.89656229737835</v>
      </c>
      <c r="G76">
        <f>O75-vone*O75+vtwo*N75+P75*Recov*(1-PvulRecov)</f>
        <v>636.63141680176614</v>
      </c>
      <c r="H76">
        <f>P75*(1-Recov)</f>
        <v>4.6072433031190618</v>
      </c>
      <c r="I76" s="2">
        <f t="shared" si="5"/>
        <v>0</v>
      </c>
      <c r="J76" s="1">
        <f t="shared" ref="J76:J139" si="10">J69</f>
        <v>10</v>
      </c>
      <c r="K76" s="2">
        <f>1/(1+EXP(-1.7*(q*F76-cpuehalf)/sdcpue))</f>
        <v>0.81924513295029655</v>
      </c>
      <c r="L76">
        <f t="shared" si="6"/>
        <v>0</v>
      </c>
      <c r="M76">
        <f>F76*(1-EXP(-q*L76))</f>
        <v>0</v>
      </c>
      <c r="N76">
        <f>Surv*(F76-M76)</f>
        <v>148.69273404408705</v>
      </c>
      <c r="O76">
        <f>G76*Surv</f>
        <v>635.75991602515376</v>
      </c>
      <c r="P76">
        <f>(H76+M76*RelSurv)*Surv</f>
        <v>4.6009363317526759</v>
      </c>
      <c r="Q76">
        <f t="shared" si="8"/>
        <v>790.13522240226348</v>
      </c>
      <c r="R76">
        <f t="shared" si="9"/>
        <v>63.92649510805655</v>
      </c>
      <c r="S76">
        <f t="shared" si="7"/>
        <v>0</v>
      </c>
      <c r="T76">
        <f>L76*(S76/cpuebase)^valpower</f>
        <v>0</v>
      </c>
    </row>
    <row r="77" spans="5:20" x14ac:dyDescent="0.3">
      <c r="E77">
        <v>74</v>
      </c>
      <c r="F77">
        <f>N76-vtwo*N76+vone*O76+Recov*P76*PvulRecov</f>
        <v>151.414311594846</v>
      </c>
      <c r="G77">
        <f>O76-vone*O76+vtwo*N76+P76*Recov*(1-PvulRecov)</f>
        <v>633.95852574074536</v>
      </c>
      <c r="H77">
        <f>P76*(1-Recov)</f>
        <v>3.6807490654021411</v>
      </c>
      <c r="I77" s="2">
        <f t="shared" si="5"/>
        <v>0</v>
      </c>
      <c r="J77" s="1">
        <f t="shared" si="10"/>
        <v>10</v>
      </c>
      <c r="K77" s="2">
        <f>1/(1+EXP(-1.7*(q*F77-cpuehalf)/sdcpue))</f>
        <v>0.82549694257978745</v>
      </c>
      <c r="L77">
        <f t="shared" si="6"/>
        <v>0</v>
      </c>
      <c r="M77">
        <f>F77*(1-EXP(-q*L77))</f>
        <v>0</v>
      </c>
      <c r="N77">
        <f>Surv*(F77-M77)</f>
        <v>151.20703673114534</v>
      </c>
      <c r="O77">
        <f>G77*Surv</f>
        <v>633.09068395200882</v>
      </c>
      <c r="P77">
        <f>(H77+M77*RelSurv)*Surv</f>
        <v>3.6757103953265609</v>
      </c>
      <c r="Q77">
        <f t="shared" si="8"/>
        <v>789.05358640099348</v>
      </c>
      <c r="R77">
        <f t="shared" si="9"/>
        <v>63.92649510805655</v>
      </c>
      <c r="S77">
        <f t="shared" si="7"/>
        <v>0</v>
      </c>
      <c r="T77">
        <f>L77*(S77/cpuebase)^valpower</f>
        <v>0</v>
      </c>
    </row>
    <row r="78" spans="5:20" x14ac:dyDescent="0.3">
      <c r="E78">
        <v>75</v>
      </c>
      <c r="F78">
        <f>N77-vtwo*N77+vone*O77+Recov*P77*PvulRecov</f>
        <v>153.80080025755632</v>
      </c>
      <c r="G78">
        <f>O77-vone*O77+vtwo*N77+P77*Recov*(1-PvulRecov)</f>
        <v>631.23206250466319</v>
      </c>
      <c r="H78">
        <f>P77*(1-Recov)</f>
        <v>2.940568316261249</v>
      </c>
      <c r="I78" s="2">
        <f t="shared" si="5"/>
        <v>1</v>
      </c>
      <c r="J78" s="1">
        <f t="shared" si="10"/>
        <v>10</v>
      </c>
      <c r="K78" s="2">
        <f>1/(1+EXP(-1.7*(q*F78-cpuehalf)/sdcpue))</f>
        <v>0.83126421513608317</v>
      </c>
      <c r="L78">
        <f t="shared" si="6"/>
        <v>8.3126421513608317</v>
      </c>
      <c r="M78">
        <f>F78*(1-EXP(-q*L78))</f>
        <v>52.304113747784527</v>
      </c>
      <c r="N78">
        <f>Surv*(F78-M78)</f>
        <v>101.35774513995813</v>
      </c>
      <c r="O78">
        <f>G78*Surv</f>
        <v>630.36795304010195</v>
      </c>
      <c r="P78">
        <f>(H78+M78*RelSurv)*Surv</f>
        <v>44.722553561831631</v>
      </c>
      <c r="Q78">
        <f t="shared" si="8"/>
        <v>787.97343107848087</v>
      </c>
      <c r="R78">
        <f t="shared" si="9"/>
        <v>63.92649510805655</v>
      </c>
      <c r="S78">
        <f t="shared" si="7"/>
        <v>6.2921166093047818</v>
      </c>
      <c r="T78">
        <f>L78*(S78/cpuebase)^valpower</f>
        <v>13.164143313896064</v>
      </c>
    </row>
    <row r="79" spans="5:20" x14ac:dyDescent="0.3">
      <c r="E79">
        <v>76</v>
      </c>
      <c r="F79">
        <f>N78-vtwo*N78+vone*O78+Recov*P78*PvulRecov</f>
        <v>108.45099411438878</v>
      </c>
      <c r="G79">
        <f>O78-vone*O78+vtwo*N78+P78*Recov*(1-PvulRecov)</f>
        <v>632.21921477803767</v>
      </c>
      <c r="H79">
        <f>P78*(1-Recov)</f>
        <v>35.778042849465308</v>
      </c>
      <c r="I79" s="2">
        <f t="shared" si="5"/>
        <v>0</v>
      </c>
      <c r="J79" s="1">
        <f t="shared" si="10"/>
        <v>10</v>
      </c>
      <c r="K79" s="2">
        <f>1/(1+EXP(-1.7*(q*F79-cpuehalf)/sdcpue))</f>
        <v>0.69501416631389656</v>
      </c>
      <c r="L79">
        <f t="shared" si="6"/>
        <v>0</v>
      </c>
      <c r="M79">
        <f>F79*(1-EXP(-q*L79))</f>
        <v>0</v>
      </c>
      <c r="N79">
        <f>Surv*(F79-M79)</f>
        <v>108.30253281778816</v>
      </c>
      <c r="O79">
        <f>G79*Surv</f>
        <v>631.35375397587325</v>
      </c>
      <c r="P79">
        <f>(H79+M79*RelSurv)*Surv</f>
        <v>35.729065385730294</v>
      </c>
      <c r="Q79">
        <f t="shared" si="8"/>
        <v>776.4482517418918</v>
      </c>
      <c r="R79">
        <f t="shared" si="9"/>
        <v>72.239137259417376</v>
      </c>
      <c r="S79">
        <f t="shared" si="7"/>
        <v>0</v>
      </c>
      <c r="T79">
        <f>L79*(S79/cpuebase)^valpower</f>
        <v>0</v>
      </c>
    </row>
    <row r="80" spans="5:20" x14ac:dyDescent="0.3">
      <c r="E80">
        <v>77</v>
      </c>
      <c r="F80">
        <f>N79-vtwo*N79+vone*O79+Recov*P79*PvulRecov</f>
        <v>114.44475417690469</v>
      </c>
      <c r="G80">
        <f>O79-vone*O79+vtwo*N79+P79*Recov*(1-PvulRecov)</f>
        <v>632.35734569390274</v>
      </c>
      <c r="H80">
        <f>P79*(1-Recov)</f>
        <v>28.583252308584235</v>
      </c>
      <c r="I80" s="2">
        <f t="shared" si="5"/>
        <v>0</v>
      </c>
      <c r="J80" s="1">
        <f t="shared" si="10"/>
        <v>10</v>
      </c>
      <c r="K80" s="2">
        <f>1/(1+EXP(-1.7*(q*F80-cpuehalf)/sdcpue))</f>
        <v>0.71617380509626771</v>
      </c>
      <c r="L80">
        <f t="shared" si="6"/>
        <v>0</v>
      </c>
      <c r="M80">
        <f>F80*(1-EXP(-q*L80))</f>
        <v>0</v>
      </c>
      <c r="N80">
        <f>Surv*(F80-M80)</f>
        <v>114.28808787123376</v>
      </c>
      <c r="O80">
        <f>G80*Surv</f>
        <v>631.49169580084947</v>
      </c>
      <c r="P80">
        <f>(H80+M80*RelSurv)*Surv</f>
        <v>28.544123974782895</v>
      </c>
      <c r="Q80">
        <f t="shared" si="8"/>
        <v>775.3853521793917</v>
      </c>
      <c r="R80">
        <f t="shared" si="9"/>
        <v>72.239137259417376</v>
      </c>
      <c r="S80">
        <f t="shared" si="7"/>
        <v>0</v>
      </c>
      <c r="T80">
        <f>L80*(S80/cpuebase)^valpower</f>
        <v>0</v>
      </c>
    </row>
    <row r="81" spans="5:20" x14ac:dyDescent="0.3">
      <c r="E81">
        <v>78</v>
      </c>
      <c r="F81">
        <f>N80-vtwo*N80+vone*O80+Recov*P80*PvulRecov</f>
        <v>119.66337459196683</v>
      </c>
      <c r="G81">
        <f>O80-vone*O80+vtwo*N80+P80*Recov*(1-PvulRecov)</f>
        <v>631.82523387507308</v>
      </c>
      <c r="H81">
        <f>P80*(1-Recov)</f>
        <v>22.835299179826318</v>
      </c>
      <c r="I81" s="2">
        <f t="shared" si="5"/>
        <v>0</v>
      </c>
      <c r="J81" s="1">
        <f t="shared" si="10"/>
        <v>10</v>
      </c>
      <c r="K81" s="2">
        <f>1/(1+EXP(-1.7*(q*F81-cpuehalf)/sdcpue))</f>
        <v>0.73385640227641735</v>
      </c>
      <c r="L81">
        <f t="shared" si="6"/>
        <v>0</v>
      </c>
      <c r="M81">
        <f>F81*(1-EXP(-q*L81))</f>
        <v>0</v>
      </c>
      <c r="N81">
        <f>Surv*(F81-M81)</f>
        <v>119.49956438540671</v>
      </c>
      <c r="O81">
        <f>G81*Surv</f>
        <v>630.96031240328705</v>
      </c>
      <c r="P81">
        <f>(H81+M81*RelSurv)*Surv</f>
        <v>22.804039363794349</v>
      </c>
      <c r="Q81">
        <f t="shared" si="8"/>
        <v>774.32390764686625</v>
      </c>
      <c r="R81">
        <f t="shared" si="9"/>
        <v>72.239137259417376</v>
      </c>
      <c r="S81">
        <f t="shared" si="7"/>
        <v>0</v>
      </c>
      <c r="T81">
        <f>L81*(S81/cpuebase)^valpower</f>
        <v>0</v>
      </c>
    </row>
    <row r="82" spans="5:20" x14ac:dyDescent="0.3">
      <c r="E82">
        <v>79</v>
      </c>
      <c r="F82">
        <f>N81-vtwo*N81+vone*O81+Recov*P81*PvulRecov</f>
        <v>124.25509690165013</v>
      </c>
      <c r="G82">
        <f>O81-vone*O81+vtwo*N81+P81*Recov*(1-PvulRecov)</f>
        <v>630.76558775980254</v>
      </c>
      <c r="H82">
        <f>P81*(1-Recov)</f>
        <v>18.24323149103548</v>
      </c>
      <c r="I82" s="2">
        <f t="shared" si="5"/>
        <v>0</v>
      </c>
      <c r="J82" s="1">
        <f t="shared" si="10"/>
        <v>10</v>
      </c>
      <c r="K82" s="2">
        <f>1/(1+EXP(-1.7*(q*F82-cpuehalf)/sdcpue))</f>
        <v>0.74882147211204975</v>
      </c>
      <c r="L82">
        <f t="shared" si="6"/>
        <v>0</v>
      </c>
      <c r="M82">
        <f>F82*(1-EXP(-q*L82))</f>
        <v>0</v>
      </c>
      <c r="N82">
        <f>Surv*(F82-M82)</f>
        <v>124.08500097080235</v>
      </c>
      <c r="O82">
        <f>G82*Surv</f>
        <v>629.90211686426517</v>
      </c>
      <c r="P82">
        <f>(H82+M82*RelSurv)*Surv</f>
        <v>18.218257872089328</v>
      </c>
      <c r="Q82">
        <f t="shared" si="8"/>
        <v>773.26391615248815</v>
      </c>
      <c r="R82">
        <f t="shared" si="9"/>
        <v>72.239137259417376</v>
      </c>
      <c r="S82">
        <f t="shared" si="7"/>
        <v>0</v>
      </c>
      <c r="T82">
        <f>L82*(S82/cpuebase)^valpower</f>
        <v>0</v>
      </c>
    </row>
    <row r="83" spans="5:20" x14ac:dyDescent="0.3">
      <c r="E83">
        <v>80</v>
      </c>
      <c r="F83">
        <f>N82-vtwo*N82+vone*O82+Recov*P82*PvulRecov</f>
        <v>128.33846848627465</v>
      </c>
      <c r="G83">
        <f>O82-vone*O82+vtwo*N82+P82*Recov*(1-PvulRecov)</f>
        <v>629.29230092321075</v>
      </c>
      <c r="H83">
        <f>P82*(1-Recov)</f>
        <v>14.574606297671464</v>
      </c>
      <c r="I83" s="2">
        <f t="shared" si="5"/>
        <v>0</v>
      </c>
      <c r="J83" s="1">
        <f t="shared" si="10"/>
        <v>10</v>
      </c>
      <c r="K83" s="2">
        <f>1/(1+EXP(-1.7*(q*F83-cpuehalf)/sdcpue))</f>
        <v>0.76165127319339487</v>
      </c>
      <c r="L83">
        <f t="shared" si="6"/>
        <v>0</v>
      </c>
      <c r="M83">
        <f>F83*(1-EXP(-q*L83))</f>
        <v>0</v>
      </c>
      <c r="N83">
        <f>Surv*(F83-M83)</f>
        <v>128.16278272524684</v>
      </c>
      <c r="O83">
        <f>G83*Surv</f>
        <v>628.43084684712085</v>
      </c>
      <c r="P83">
        <f>(H83+M83*RelSurv)*Surv</f>
        <v>14.554654752127183</v>
      </c>
      <c r="Q83">
        <f t="shared" si="8"/>
        <v>772.20537570715692</v>
      </c>
      <c r="R83">
        <f t="shared" si="9"/>
        <v>72.239137259417376</v>
      </c>
      <c r="S83">
        <f t="shared" si="7"/>
        <v>0</v>
      </c>
      <c r="T83">
        <f>L83*(S83/cpuebase)^valpower</f>
        <v>0</v>
      </c>
    </row>
    <row r="84" spans="5:20" x14ac:dyDescent="0.3">
      <c r="E84">
        <v>81</v>
      </c>
      <c r="F84">
        <f>N83-vtwo*N83+vone*O83+Recov*P83*PvulRecov</f>
        <v>132.00831216078424</v>
      </c>
      <c r="G84">
        <f>O83-vone*O83+vtwo*N83+P83*Recov*(1-PvulRecov)</f>
        <v>627.49624836200883</v>
      </c>
      <c r="H84">
        <f>P83*(1-Recov)</f>
        <v>11.643723801701746</v>
      </c>
      <c r="I84" s="2">
        <f t="shared" si="5"/>
        <v>0</v>
      </c>
      <c r="J84" s="1">
        <f t="shared" si="10"/>
        <v>10</v>
      </c>
      <c r="K84" s="2">
        <f>1/(1+EXP(-1.7*(q*F84-cpuehalf)/sdcpue))</f>
        <v>0.77279152124213091</v>
      </c>
      <c r="L84">
        <f t="shared" si="6"/>
        <v>0</v>
      </c>
      <c r="M84">
        <f>F84*(1-EXP(-q*L84))</f>
        <v>0</v>
      </c>
      <c r="N84">
        <f>Surv*(F84-M84)</f>
        <v>131.82760265834503</v>
      </c>
      <c r="O84">
        <f>G84*Surv</f>
        <v>626.63725294749395</v>
      </c>
      <c r="P84">
        <f>(H84+M84*RelSurv)*Surv</f>
        <v>11.627784415004776</v>
      </c>
      <c r="Q84">
        <f t="shared" si="8"/>
        <v>771.14828432449485</v>
      </c>
      <c r="R84">
        <f t="shared" si="9"/>
        <v>72.239137259417376</v>
      </c>
      <c r="S84">
        <f t="shared" si="7"/>
        <v>0</v>
      </c>
      <c r="T84">
        <f>L84*(S84/cpuebase)^valpower</f>
        <v>0</v>
      </c>
    </row>
    <row r="85" spans="5:20" x14ac:dyDescent="0.3">
      <c r="E85">
        <v>82</v>
      </c>
      <c r="F85">
        <f>N84-vtwo*N84+vone*O84+Recov*P84*PvulRecov</f>
        <v>135.3404953407221</v>
      </c>
      <c r="G85">
        <f>O84-vone*O84+vtwo*N84+P84*Recov*(1-PvulRecov)</f>
        <v>625.44991714811783</v>
      </c>
      <c r="H85">
        <f>P84*(1-Recov)</f>
        <v>9.3022275320038208</v>
      </c>
      <c r="I85" s="2">
        <f t="shared" si="5"/>
        <v>0</v>
      </c>
      <c r="J85" s="1">
        <f t="shared" si="10"/>
        <v>10</v>
      </c>
      <c r="K85" s="2">
        <f>1/(1+EXP(-1.7*(q*F85-cpuehalf)/sdcpue))</f>
        <v>0.78258395319814111</v>
      </c>
      <c r="L85">
        <f t="shared" si="6"/>
        <v>0</v>
      </c>
      <c r="M85">
        <f>F85*(1-EXP(-q*L85))</f>
        <v>0</v>
      </c>
      <c r="N85">
        <f>Surv*(F85-M85)</f>
        <v>135.15522432882469</v>
      </c>
      <c r="O85">
        <f>G85*Surv</f>
        <v>624.59372300792745</v>
      </c>
      <c r="P85">
        <f>(H85+M85*RelSurv)*Surv</f>
        <v>9.2894934785084828</v>
      </c>
      <c r="Q85">
        <f t="shared" si="8"/>
        <v>770.09264002084376</v>
      </c>
      <c r="R85">
        <f t="shared" si="9"/>
        <v>72.239137259417376</v>
      </c>
      <c r="S85">
        <f t="shared" si="7"/>
        <v>0</v>
      </c>
      <c r="T85">
        <f>L85*(S85/cpuebase)^valpower</f>
        <v>0</v>
      </c>
    </row>
    <row r="86" spans="5:20" x14ac:dyDescent="0.3">
      <c r="E86">
        <v>83</v>
      </c>
      <c r="F86">
        <f>N85-vtwo*N85+vone*O85+Recov*P85*PvulRecov</f>
        <v>138.39574017812589</v>
      </c>
      <c r="G86">
        <f>O85-vone*O85+vtwo*N85+P85*Recov*(1-PvulRecov)</f>
        <v>623.21110585432803</v>
      </c>
      <c r="H86">
        <f>P85*(1-Recov)</f>
        <v>7.431594782806787</v>
      </c>
      <c r="I86" s="2">
        <f t="shared" si="5"/>
        <v>0</v>
      </c>
      <c r="J86" s="1">
        <f t="shared" si="10"/>
        <v>10</v>
      </c>
      <c r="K86" s="2">
        <f>1/(1+EXP(-1.7*(q*F86-cpuehalf)/sdcpue))</f>
        <v>0.79129145109267485</v>
      </c>
      <c r="L86">
        <f t="shared" si="6"/>
        <v>0</v>
      </c>
      <c r="M86">
        <f>F86*(1-EXP(-q*L86))</f>
        <v>0</v>
      </c>
      <c r="N86">
        <f>Surv*(F86-M86)</f>
        <v>138.20628676464057</v>
      </c>
      <c r="O86">
        <f>G86*Surv</f>
        <v>622.35797647929019</v>
      </c>
      <c r="P86">
        <f>(H86+M86*RelSurv)*Surv</f>
        <v>7.4214214855836911</v>
      </c>
      <c r="Q86">
        <f t="shared" si="8"/>
        <v>769.03844081526063</v>
      </c>
      <c r="R86">
        <f t="shared" si="9"/>
        <v>72.239137259417376</v>
      </c>
      <c r="S86">
        <f t="shared" si="7"/>
        <v>0</v>
      </c>
      <c r="T86">
        <f>L86*(S86/cpuebase)^valpower</f>
        <v>0</v>
      </c>
    </row>
    <row r="87" spans="5:20" x14ac:dyDescent="0.3">
      <c r="E87">
        <v>84</v>
      </c>
      <c r="F87">
        <f>N86-vtwo*N86+vone*O86+Recov*P86*PvulRecov</f>
        <v>141.2226675232391</v>
      </c>
      <c r="G87">
        <f>O86-vone*O86+vtwo*N86+P86*Recov*(1-PvulRecov)</f>
        <v>620.82588001780846</v>
      </c>
      <c r="H87">
        <f>P86*(1-Recov)</f>
        <v>5.937137188466953</v>
      </c>
      <c r="I87" s="2">
        <f t="shared" si="5"/>
        <v>0</v>
      </c>
      <c r="J87" s="1">
        <f t="shared" si="10"/>
        <v>10</v>
      </c>
      <c r="K87" s="2">
        <f>1/(1+EXP(-1.7*(q*F87-cpuehalf)/sdcpue))</f>
        <v>0.79911710094619959</v>
      </c>
      <c r="L87">
        <f t="shared" si="6"/>
        <v>0</v>
      </c>
      <c r="M87">
        <f>F87*(1-EXP(-q*L87))</f>
        <v>0</v>
      </c>
      <c r="N87">
        <f>Surv*(F87-M87)</f>
        <v>141.02934425773003</v>
      </c>
      <c r="O87">
        <f>G87*Surv</f>
        <v>619.97601583847745</v>
      </c>
      <c r="P87">
        <f>(H87+M87*RelSurv)*Surv</f>
        <v>5.9290096918746595</v>
      </c>
      <c r="Q87">
        <f t="shared" si="8"/>
        <v>767.98568472951456</v>
      </c>
      <c r="R87">
        <f t="shared" si="9"/>
        <v>72.239137259417376</v>
      </c>
      <c r="S87">
        <f t="shared" si="7"/>
        <v>0</v>
      </c>
      <c r="T87">
        <f>L87*(S87/cpuebase)^valpower</f>
        <v>0</v>
      </c>
    </row>
    <row r="88" spans="5:20" x14ac:dyDescent="0.3">
      <c r="E88">
        <v>85</v>
      </c>
      <c r="F88">
        <f>N87-vtwo*N87+vone*O87+Recov*P87*PvulRecov</f>
        <v>143.86022878555795</v>
      </c>
      <c r="G88">
        <f>O87-vone*O87+vtwo*N87+P87*Recov*(1-PvulRecov)</f>
        <v>618.33093324902438</v>
      </c>
      <c r="H88">
        <f>P87*(1-Recov)</f>
        <v>4.7432077534997275</v>
      </c>
      <c r="I88" s="2">
        <f t="shared" si="5"/>
        <v>0</v>
      </c>
      <c r="J88" s="1">
        <f t="shared" si="10"/>
        <v>10</v>
      </c>
      <c r="K88" s="2">
        <f>1/(1+EXP(-1.7*(q*F88-cpuehalf)/sdcpue))</f>
        <v>0.80621855115586594</v>
      </c>
      <c r="L88">
        <f t="shared" si="6"/>
        <v>0</v>
      </c>
      <c r="M88">
        <f>F88*(1-EXP(-q*L88))</f>
        <v>0</v>
      </c>
      <c r="N88">
        <f>Surv*(F88-M88)</f>
        <v>143.66329489602404</v>
      </c>
      <c r="O88">
        <f>G88*Surv</f>
        <v>617.48448446514703</v>
      </c>
      <c r="P88">
        <f>(H88+M88*RelSurv)*Surv</f>
        <v>4.7367146569736791</v>
      </c>
      <c r="Q88">
        <f t="shared" si="8"/>
        <v>766.93436978808211</v>
      </c>
      <c r="R88">
        <f t="shared" si="9"/>
        <v>72.239137259417376</v>
      </c>
      <c r="S88">
        <f t="shared" si="7"/>
        <v>0</v>
      </c>
      <c r="T88">
        <f>L88*(S88/cpuebase)^valpower</f>
        <v>0</v>
      </c>
    </row>
    <row r="89" spans="5:20" x14ac:dyDescent="0.3">
      <c r="E89">
        <v>86</v>
      </c>
      <c r="F89">
        <f>N88-vtwo*N88+vone*O88+Recov*P88*PvulRecov</f>
        <v>146.33964878430285</v>
      </c>
      <c r="G89">
        <f>O88-vone*O88+vtwo*N88+P88*Recov*(1-PvulRecov)</f>
        <v>615.75547350826298</v>
      </c>
      <c r="H89">
        <f>P88*(1-Recov)</f>
        <v>3.7893717255789436</v>
      </c>
      <c r="I89" s="2">
        <f t="shared" si="5"/>
        <v>0</v>
      </c>
      <c r="J89" s="1">
        <f t="shared" si="10"/>
        <v>10</v>
      </c>
      <c r="K89" s="2">
        <f>1/(1+EXP(-1.7*(q*F89-cpuehalf)/sdcpue))</f>
        <v>0.81271881366126009</v>
      </c>
      <c r="L89">
        <f t="shared" si="6"/>
        <v>0</v>
      </c>
      <c r="M89">
        <f>F89*(1-EXP(-q*L89))</f>
        <v>0</v>
      </c>
      <c r="N89">
        <f>Surv*(F89-M89)</f>
        <v>146.13932075430176</v>
      </c>
      <c r="O89">
        <f>G89*Surv</f>
        <v>614.91255033607388</v>
      </c>
      <c r="P89">
        <f>(H89+M89*RelSurv)*Surv</f>
        <v>3.7841843592087674</v>
      </c>
      <c r="Q89">
        <f t="shared" si="8"/>
        <v>765.88449401814478</v>
      </c>
      <c r="R89">
        <f t="shared" si="9"/>
        <v>72.239137259417376</v>
      </c>
      <c r="S89">
        <f t="shared" si="7"/>
        <v>0</v>
      </c>
      <c r="T89">
        <f>L89*(S89/cpuebase)^valpower</f>
        <v>0</v>
      </c>
    </row>
    <row r="90" spans="5:20" x14ac:dyDescent="0.3">
      <c r="E90">
        <v>87</v>
      </c>
      <c r="F90">
        <f>N89-vtwo*N89+vone*O89+Recov*P89*PvulRecov</f>
        <v>148.68597792559044</v>
      </c>
      <c r="G90">
        <f>O89-vone*O89+vtwo*N89+P89*Recov*(1-PvulRecov)</f>
        <v>613.12273003662688</v>
      </c>
      <c r="H90">
        <f>P89*(1-Recov)</f>
        <v>3.0273474873670141</v>
      </c>
      <c r="I90" s="2">
        <f t="shared" si="5"/>
        <v>0</v>
      </c>
      <c r="J90" s="1">
        <f t="shared" si="10"/>
        <v>10</v>
      </c>
      <c r="K90" s="2">
        <f>1/(1+EXP(-1.7*(q*F90-cpuehalf)/sdcpue))</f>
        <v>0.81871440117076855</v>
      </c>
      <c r="L90">
        <f t="shared" si="6"/>
        <v>0</v>
      </c>
      <c r="M90">
        <f>F90*(1-EXP(-q*L90))</f>
        <v>0</v>
      </c>
      <c r="N90">
        <f>Surv*(F90-M90)</f>
        <v>148.48243794654809</v>
      </c>
      <c r="O90">
        <f>G90*Surv</f>
        <v>612.28341089326761</v>
      </c>
      <c r="P90">
        <f>(H90+M90*RelSurv)*Surv</f>
        <v>3.0232032751640254</v>
      </c>
      <c r="Q90">
        <f t="shared" si="8"/>
        <v>764.83605544958436</v>
      </c>
      <c r="R90">
        <f t="shared" si="9"/>
        <v>72.239137259417376</v>
      </c>
      <c r="S90">
        <f t="shared" si="7"/>
        <v>0</v>
      </c>
      <c r="T90">
        <f>L90*(S90/cpuebase)^valpower</f>
        <v>0</v>
      </c>
    </row>
    <row r="91" spans="5:20" x14ac:dyDescent="0.3">
      <c r="E91">
        <v>88</v>
      </c>
      <c r="F91">
        <f>N90-vtwo*N90+vone*O90+Recov*P90*PvulRecov</f>
        <v>150.91933226843952</v>
      </c>
      <c r="G91">
        <f>O90-vone*O90+vtwo*N90+P90*Recov*(1-PvulRecov)</f>
        <v>610.45115722640901</v>
      </c>
      <c r="H91">
        <f>P90*(1-Recov)</f>
        <v>2.4185626201312207</v>
      </c>
      <c r="I91" s="2">
        <f t="shared" si="5"/>
        <v>0</v>
      </c>
      <c r="J91" s="1">
        <f t="shared" si="10"/>
        <v>10</v>
      </c>
      <c r="K91" s="2">
        <f>1/(1+EXP(-1.7*(q*F91-cpuehalf)/sdcpue))</f>
        <v>0.82428147589036738</v>
      </c>
      <c r="L91">
        <f t="shared" si="6"/>
        <v>0</v>
      </c>
      <c r="M91">
        <f>F91*(1-EXP(-q*L91))</f>
        <v>0</v>
      </c>
      <c r="N91">
        <f>Surv*(F91-M91)</f>
        <v>150.71273499440218</v>
      </c>
      <c r="O91">
        <f>G91*Surv</f>
        <v>609.61549526633894</v>
      </c>
      <c r="P91">
        <f>(H91+M91*RelSurv)*Surv</f>
        <v>2.4152517888619771</v>
      </c>
      <c r="Q91">
        <f t="shared" si="8"/>
        <v>763.78905211497965</v>
      </c>
      <c r="R91">
        <f t="shared" si="9"/>
        <v>72.239137259417376</v>
      </c>
      <c r="S91">
        <f t="shared" si="7"/>
        <v>0</v>
      </c>
      <c r="T91">
        <f>L91*(S91/cpuebase)^valpower</f>
        <v>0</v>
      </c>
    </row>
    <row r="92" spans="5:20" x14ac:dyDescent="0.3">
      <c r="E92">
        <v>89</v>
      </c>
      <c r="F92">
        <f>N91-vtwo*N91+vone*O91+Recov*P91*PvulRecov</f>
        <v>153.05588424328693</v>
      </c>
      <c r="G92">
        <f>O91-vone*O91+vtwo*N91+P91*Recov*(1-PvulRecov)</f>
        <v>607.7553963752265</v>
      </c>
      <c r="H92">
        <f>P91*(1-Recov)</f>
        <v>1.9322014310895819</v>
      </c>
      <c r="I92" s="2">
        <f t="shared" si="5"/>
        <v>1</v>
      </c>
      <c r="J92" s="1">
        <f t="shared" si="10"/>
        <v>10</v>
      </c>
      <c r="K92" s="2">
        <f>1/(1+EXP(-1.7*(q*F92-cpuehalf)/sdcpue))</f>
        <v>0.8294805128153323</v>
      </c>
      <c r="L92">
        <f t="shared" si="6"/>
        <v>8.2948051281533228</v>
      </c>
      <c r="M92">
        <f>F92*(1-EXP(-q*L92))</f>
        <v>51.960663252644508</v>
      </c>
      <c r="N92">
        <f>Surv*(F92-M92)</f>
        <v>100.95682919708665</v>
      </c>
      <c r="O92">
        <f>G92*Surv</f>
        <v>606.92342471006395</v>
      </c>
      <c r="P92">
        <f>(H92+M92*RelSurv)*Surv</f>
        <v>43.441182785791987</v>
      </c>
      <c r="Q92">
        <f t="shared" si="8"/>
        <v>762.7434820496029</v>
      </c>
      <c r="R92">
        <f t="shared" si="9"/>
        <v>72.239137259417376</v>
      </c>
      <c r="S92">
        <f t="shared" si="7"/>
        <v>6.2642415885438094</v>
      </c>
      <c r="T92">
        <f>L92*(S92/cpuebase)^valpower</f>
        <v>13.019765908621432</v>
      </c>
    </row>
    <row r="93" spans="5:20" x14ac:dyDescent="0.3">
      <c r="E93">
        <v>90</v>
      </c>
      <c r="F93">
        <f>N92-vtwo*N92+vone*O92+Recov*P92*PvulRecov</f>
        <v>107.79677312451206</v>
      </c>
      <c r="G93">
        <f>O92-vone*O92+vtwo*N92+P92*Recov*(1-PvulRecov)</f>
        <v>608.77171733979696</v>
      </c>
      <c r="H93">
        <f>P92*(1-Recov)</f>
        <v>34.75294622863359</v>
      </c>
      <c r="I93" s="2">
        <f t="shared" si="5"/>
        <v>0</v>
      </c>
      <c r="J93" s="1">
        <f t="shared" si="10"/>
        <v>10</v>
      </c>
      <c r="K93" s="2">
        <f>1/(1+EXP(-1.7*(q*F93-cpuehalf)/sdcpue))</f>
        <v>0.69265159352712491</v>
      </c>
      <c r="L93">
        <f t="shared" si="6"/>
        <v>0</v>
      </c>
      <c r="M93">
        <f>F93*(1-EXP(-q*L93))</f>
        <v>0</v>
      </c>
      <c r="N93">
        <f>Surv*(F93-M93)</f>
        <v>107.64920740749754</v>
      </c>
      <c r="O93">
        <f>G93*Surv</f>
        <v>607.93835440727537</v>
      </c>
      <c r="P93">
        <f>(H93+M93*RelSurv)*Surv</f>
        <v>34.705372045474398</v>
      </c>
      <c r="Q93">
        <f t="shared" si="8"/>
        <v>751.3214366929426</v>
      </c>
      <c r="R93">
        <f t="shared" si="9"/>
        <v>80.533942387570704</v>
      </c>
      <c r="S93">
        <f t="shared" si="7"/>
        <v>0</v>
      </c>
      <c r="T93">
        <f>L93*(S93/cpuebase)^valpower</f>
        <v>0</v>
      </c>
    </row>
    <row r="94" spans="5:20" x14ac:dyDescent="0.3">
      <c r="E94">
        <v>91</v>
      </c>
      <c r="F94">
        <f>N93-vtwo*N93+vone*O93+Recov*P93*PvulRecov</f>
        <v>113.56612567120131</v>
      </c>
      <c r="G94">
        <f>O93-vone*O93+vtwo*N93+P93*Recov*(1-PvulRecov)</f>
        <v>608.96251055266646</v>
      </c>
      <c r="H94">
        <f>P93*(1-Recov)</f>
        <v>27.764297636379521</v>
      </c>
      <c r="I94" s="2">
        <f t="shared" si="5"/>
        <v>1</v>
      </c>
      <c r="J94" s="1">
        <f t="shared" si="10"/>
        <v>10</v>
      </c>
      <c r="K94" s="2">
        <f>1/(1+EXP(-1.7*(q*F94-cpuehalf)/sdcpue))</f>
        <v>0.71312786338599432</v>
      </c>
      <c r="L94">
        <f t="shared" si="6"/>
        <v>7.1312786338599432</v>
      </c>
      <c r="M94">
        <f>F94*(1-EXP(-q*L94))</f>
        <v>34.061012150042174</v>
      </c>
      <c r="N94">
        <f>Surv*(F94-M94)</f>
        <v>79.396276969349557</v>
      </c>
      <c r="O94">
        <f>G94*Surv</f>
        <v>608.1288864385117</v>
      </c>
      <c r="P94">
        <f>(H94+M94*RelSurv)*Surv</f>
        <v>54.937798528542601</v>
      </c>
      <c r="Q94">
        <f t="shared" si="8"/>
        <v>750.29293386024733</v>
      </c>
      <c r="R94">
        <f t="shared" si="9"/>
        <v>80.533942387570704</v>
      </c>
      <c r="S94">
        <f t="shared" si="7"/>
        <v>4.7762840156486757</v>
      </c>
      <c r="T94">
        <f>L94*(S94/cpuebase)^valpower</f>
        <v>6.5074027155624705</v>
      </c>
    </row>
    <row r="95" spans="5:20" x14ac:dyDescent="0.3">
      <c r="E95">
        <v>92</v>
      </c>
      <c r="F95">
        <f>N94-vtwo*N94+vone*O94+Recov*P94*PvulRecov</f>
        <v>87.569697759105125</v>
      </c>
      <c r="G95">
        <f>O94-vone*O94+vtwo*N94+P94*Recov*(1-PvulRecov)</f>
        <v>610.94302535446468</v>
      </c>
      <c r="H95">
        <f>P94*(1-Recov)</f>
        <v>43.950238822834081</v>
      </c>
      <c r="I95" s="2">
        <f t="shared" si="5"/>
        <v>0</v>
      </c>
      <c r="J95" s="1">
        <f t="shared" si="10"/>
        <v>10</v>
      </c>
      <c r="K95" s="2">
        <f>1/(1+EXP(-1.7*(q*F95-cpuehalf)/sdcpue))</f>
        <v>0.61507243364469943</v>
      </c>
      <c r="L95">
        <f t="shared" si="6"/>
        <v>0</v>
      </c>
      <c r="M95">
        <f>F95*(1-EXP(-q*L95))</f>
        <v>0</v>
      </c>
      <c r="N95">
        <f>Surv*(F95-M95)</f>
        <v>87.449821394868863</v>
      </c>
      <c r="O95">
        <f>G95*Surv</f>
        <v>610.10669006372905</v>
      </c>
      <c r="P95">
        <f>(H95+M95*RelSurv)*Surv</f>
        <v>43.890074234258137</v>
      </c>
      <c r="Q95">
        <f t="shared" si="8"/>
        <v>742.46296193640387</v>
      </c>
      <c r="R95">
        <f t="shared" si="9"/>
        <v>87.665221021430654</v>
      </c>
      <c r="S95">
        <f t="shared" si="7"/>
        <v>0</v>
      </c>
      <c r="T95">
        <f>L95*(S95/cpuebase)^valpower</f>
        <v>0</v>
      </c>
    </row>
    <row r="96" spans="5:20" x14ac:dyDescent="0.3">
      <c r="E96">
        <v>93</v>
      </c>
      <c r="F96">
        <f>N95-vtwo*N95+vone*O95+Recov*P95*PvulRecov</f>
        <v>94.463113519507971</v>
      </c>
      <c r="G96">
        <f>O95-vone*O95+vtwo*N95+P95*Recov*(1-PvulRecov)</f>
        <v>611.87141278594163</v>
      </c>
      <c r="H96">
        <f>P95*(1-Recov)</f>
        <v>35.112059387406511</v>
      </c>
      <c r="I96" s="2">
        <f t="shared" si="5"/>
        <v>0</v>
      </c>
      <c r="J96" s="1">
        <f t="shared" si="10"/>
        <v>10</v>
      </c>
      <c r="K96" s="2">
        <f>1/(1+EXP(-1.7*(q*F96-cpuehalf)/sdcpue))</f>
        <v>0.64241764488675257</v>
      </c>
      <c r="L96">
        <f t="shared" si="6"/>
        <v>0</v>
      </c>
      <c r="M96">
        <f>F96*(1-EXP(-q*L96))</f>
        <v>0</v>
      </c>
      <c r="N96">
        <f>Surv*(F96-M96)</f>
        <v>94.333800584863539</v>
      </c>
      <c r="O96">
        <f>G96*Surv</f>
        <v>611.03380660227458</v>
      </c>
      <c r="P96">
        <f>(H96+M96*RelSurv)*Surv</f>
        <v>35.063993605201937</v>
      </c>
      <c r="Q96">
        <f t="shared" si="8"/>
        <v>741.44658569285605</v>
      </c>
      <c r="R96">
        <f t="shared" si="9"/>
        <v>87.665221021430654</v>
      </c>
      <c r="S96">
        <f t="shared" si="7"/>
        <v>0</v>
      </c>
      <c r="T96">
        <f>L96*(S96/cpuebase)^valpower</f>
        <v>0</v>
      </c>
    </row>
    <row r="97" spans="5:20" x14ac:dyDescent="0.3">
      <c r="E97">
        <v>94</v>
      </c>
      <c r="F97">
        <f>N96-vtwo*N96+vone*O96+Recov*P96*PvulRecov</f>
        <v>100.41298408634252</v>
      </c>
      <c r="G97">
        <f>O96-vone*O96+vtwo*N96+P96*Recov*(1-PvulRecov)</f>
        <v>611.96742182183596</v>
      </c>
      <c r="H97">
        <f>P96*(1-Recov)</f>
        <v>28.05119488416155</v>
      </c>
      <c r="I97" s="2">
        <f t="shared" si="5"/>
        <v>0</v>
      </c>
      <c r="J97" s="1">
        <f t="shared" si="10"/>
        <v>10</v>
      </c>
      <c r="K97" s="2">
        <f>1/(1+EXP(-1.7*(q*F97-cpuehalf)/sdcpue))</f>
        <v>0.66530384581069191</v>
      </c>
      <c r="L97">
        <f t="shared" si="6"/>
        <v>0</v>
      </c>
      <c r="M97">
        <f>F97*(1-EXP(-q*L97))</f>
        <v>0</v>
      </c>
      <c r="N97">
        <f>Surv*(F97-M97)</f>
        <v>100.27552622406353</v>
      </c>
      <c r="O97">
        <f>G97*Surv</f>
        <v>611.12968420898221</v>
      </c>
      <c r="P97">
        <f>(H97+M97*RelSurv)*Surv</f>
        <v>28.01279489716552</v>
      </c>
      <c r="Q97">
        <f t="shared" si="8"/>
        <v>740.43160079233996</v>
      </c>
      <c r="R97">
        <f t="shared" si="9"/>
        <v>87.665221021430654</v>
      </c>
      <c r="S97">
        <f t="shared" si="7"/>
        <v>0</v>
      </c>
      <c r="T97">
        <f>L97*(S97/cpuebase)^valpower</f>
        <v>0</v>
      </c>
    </row>
    <row r="98" spans="5:20" x14ac:dyDescent="0.3">
      <c r="E98">
        <v>95</v>
      </c>
      <c r="F98">
        <f>N97-vtwo*N97+vone*O97+Recov*P97*PvulRecov</f>
        <v>105.60127911034384</v>
      </c>
      <c r="G98">
        <f>O97-vone*O97+vtwo*N97+P97*Recov*(1-PvulRecov)</f>
        <v>611.4064903021349</v>
      </c>
      <c r="H98">
        <f>P97*(1-Recov)</f>
        <v>22.410235917732418</v>
      </c>
      <c r="I98" s="2">
        <f t="shared" si="5"/>
        <v>0</v>
      </c>
      <c r="J98" s="1">
        <f t="shared" si="10"/>
        <v>10</v>
      </c>
      <c r="K98" s="2">
        <f>1/(1+EXP(-1.7*(q*F98-cpuehalf)/sdcpue))</f>
        <v>0.68464937802390657</v>
      </c>
      <c r="L98">
        <f t="shared" si="6"/>
        <v>0</v>
      </c>
      <c r="M98">
        <f>F98*(1-EXP(-q*L98))</f>
        <v>0</v>
      </c>
      <c r="N98">
        <f>Surv*(F98-M98)</f>
        <v>105.45671886036708</v>
      </c>
      <c r="O98">
        <f>G98*Surv</f>
        <v>610.5695205625625</v>
      </c>
      <c r="P98">
        <f>(H98+M98*RelSurv)*Surv</f>
        <v>22.37955798150287</v>
      </c>
      <c r="Q98">
        <f t="shared" si="8"/>
        <v>739.41800533021114</v>
      </c>
      <c r="R98">
        <f t="shared" si="9"/>
        <v>87.665221021430654</v>
      </c>
      <c r="S98">
        <f t="shared" si="7"/>
        <v>0</v>
      </c>
      <c r="T98">
        <f>L98*(S98/cpuebase)^valpower</f>
        <v>0</v>
      </c>
    </row>
    <row r="99" spans="5:20" x14ac:dyDescent="0.3">
      <c r="E99">
        <v>96</v>
      </c>
      <c r="F99">
        <f>N98-vtwo*N98+vone*O98+Recov*P98*PvulRecov</f>
        <v>110.17349352028181</v>
      </c>
      <c r="G99">
        <f>O98-vone*O98+vtwo*N98+P98*Recov*(1-PvulRecov)</f>
        <v>610.32865749894836</v>
      </c>
      <c r="H99">
        <f>P98*(1-Recov)</f>
        <v>17.903646385202297</v>
      </c>
      <c r="I99" s="2">
        <f t="shared" ref="I99:I153" si="11">I69</f>
        <v>0</v>
      </c>
      <c r="J99" s="1">
        <f t="shared" si="10"/>
        <v>10</v>
      </c>
      <c r="K99" s="2">
        <f>1/(1+EXP(-1.7*(q*F99-cpuehalf)/sdcpue))</f>
        <v>0.70118547807791298</v>
      </c>
      <c r="L99">
        <f t="shared" si="6"/>
        <v>0</v>
      </c>
      <c r="M99">
        <f>F99*(1-EXP(-q*L99))</f>
        <v>0</v>
      </c>
      <c r="N99">
        <f>Surv*(F99-M99)</f>
        <v>110.02267425087254</v>
      </c>
      <c r="O99">
        <f>G99*Surv</f>
        <v>609.49316323183973</v>
      </c>
      <c r="P99">
        <f>(H99+M99*RelSurv)*Surv</f>
        <v>17.87913763285815</v>
      </c>
      <c r="Q99">
        <f t="shared" si="8"/>
        <v>738.40579740443241</v>
      </c>
      <c r="R99">
        <f t="shared" si="9"/>
        <v>87.665221021430654</v>
      </c>
      <c r="S99">
        <f t="shared" si="7"/>
        <v>0</v>
      </c>
      <c r="T99">
        <f>L99*(S99/cpuebase)^valpower</f>
        <v>0</v>
      </c>
    </row>
    <row r="100" spans="5:20" x14ac:dyDescent="0.3">
      <c r="E100">
        <v>97</v>
      </c>
      <c r="F100">
        <f>N99-vtwo*N99+vone*O99+Recov*P99*PvulRecov</f>
        <v>114.24598062706538</v>
      </c>
      <c r="G100">
        <f>O99-vone*O99+vtwo*N99+P99*Recov*(1-PvulRecov)</f>
        <v>608.84568438221856</v>
      </c>
      <c r="H100">
        <f>P99*(1-Recov)</f>
        <v>14.303310106286521</v>
      </c>
      <c r="I100" s="2">
        <f t="shared" si="11"/>
        <v>0</v>
      </c>
      <c r="J100" s="1">
        <f t="shared" si="10"/>
        <v>10</v>
      </c>
      <c r="K100" s="2">
        <f>1/(1+EXP(-1.7*(q*F100-cpuehalf)/sdcpue))</f>
        <v>0.71548642750547553</v>
      </c>
      <c r="L100">
        <f t="shared" si="6"/>
        <v>0</v>
      </c>
      <c r="M100">
        <f>F100*(1-EXP(-q*L100))</f>
        <v>0</v>
      </c>
      <c r="N100">
        <f>Surv*(F100-M100)</f>
        <v>114.08958642751186</v>
      </c>
      <c r="O100">
        <f>G100*Surv</f>
        <v>608.01222019435011</v>
      </c>
      <c r="P100">
        <f>(H100+M100*RelSurv)*Surv</f>
        <v>14.283729944929767</v>
      </c>
      <c r="Q100">
        <f t="shared" si="8"/>
        <v>737.39497511557045</v>
      </c>
      <c r="R100">
        <f t="shared" si="9"/>
        <v>87.665221021430654</v>
      </c>
      <c r="S100">
        <f t="shared" si="7"/>
        <v>0</v>
      </c>
      <c r="T100">
        <f>L100*(S100/cpuebase)^valpower</f>
        <v>0</v>
      </c>
    </row>
    <row r="101" spans="5:20" x14ac:dyDescent="0.3">
      <c r="E101">
        <v>98</v>
      </c>
      <c r="F101">
        <f>N100-vtwo*N100+vone*O100+Recov*P100*PvulRecov</f>
        <v>117.91181060311762</v>
      </c>
      <c r="G101">
        <f>O100-vone*O100+vtwo*N100+P100*Recov*(1-PvulRecov)</f>
        <v>607.04674200773024</v>
      </c>
      <c r="H101">
        <f>P100*(1-Recov)</f>
        <v>11.426983955943815</v>
      </c>
      <c r="I101" s="2">
        <f t="shared" si="11"/>
        <v>0</v>
      </c>
      <c r="J101" s="1">
        <f t="shared" si="10"/>
        <v>10</v>
      </c>
      <c r="K101" s="2">
        <f>1/(1+EXP(-1.7*(q*F101-cpuehalf)/sdcpue))</f>
        <v>0.72800035610238523</v>
      </c>
      <c r="L101">
        <f t="shared" si="6"/>
        <v>0</v>
      </c>
      <c r="M101">
        <f>F101*(1-EXP(-q*L101))</f>
        <v>0</v>
      </c>
      <c r="N101">
        <f>Surv*(F101-M101)</f>
        <v>117.75039815660558</v>
      </c>
      <c r="O101">
        <f>G101*Surv</f>
        <v>606.21574043737496</v>
      </c>
      <c r="P101">
        <f>(H101+M101*RelSurv)*Surv</f>
        <v>11.411341269879134</v>
      </c>
      <c r="Q101">
        <f t="shared" si="8"/>
        <v>736.38553656679164</v>
      </c>
      <c r="R101">
        <f t="shared" si="9"/>
        <v>87.665221021430654</v>
      </c>
      <c r="S101">
        <f t="shared" si="7"/>
        <v>0</v>
      </c>
      <c r="T101">
        <f>L101*(S101/cpuebase)^valpower</f>
        <v>0</v>
      </c>
    </row>
    <row r="102" spans="5:20" x14ac:dyDescent="0.3">
      <c r="E102">
        <v>99</v>
      </c>
      <c r="F102">
        <f>N101-vtwo*N101+vone*O101+Recov*P101*PvulRecov</f>
        <v>121.24545087648372</v>
      </c>
      <c r="G102">
        <f>O101-vone*O101+vtwo*N101+P101*Recov*(1-PvulRecov)</f>
        <v>605.00295597147272</v>
      </c>
      <c r="H102">
        <f>P101*(1-Recov)</f>
        <v>9.1290730159033071</v>
      </c>
      <c r="I102" s="2">
        <f t="shared" si="11"/>
        <v>0</v>
      </c>
      <c r="J102" s="1">
        <f t="shared" si="10"/>
        <v>10</v>
      </c>
      <c r="K102" s="2">
        <f>1/(1+EXP(-1.7*(q*F102-cpuehalf)/sdcpue))</f>
        <v>0.73907620918444072</v>
      </c>
      <c r="L102">
        <f t="shared" si="6"/>
        <v>0</v>
      </c>
      <c r="M102">
        <f>F102*(1-EXP(-q*L102))</f>
        <v>0</v>
      </c>
      <c r="N102">
        <f>Surv*(F102-M102)</f>
        <v>121.0794749258616</v>
      </c>
      <c r="O102">
        <f>G102*Surv</f>
        <v>604.17475219128426</v>
      </c>
      <c r="P102">
        <f>(H102+M102*RelSurv)*Surv</f>
        <v>9.1165759979850289</v>
      </c>
      <c r="Q102">
        <f t="shared" si="8"/>
        <v>735.37747986385966</v>
      </c>
      <c r="R102">
        <f t="shared" si="9"/>
        <v>87.665221021430654</v>
      </c>
      <c r="S102">
        <f t="shared" si="7"/>
        <v>0</v>
      </c>
      <c r="T102">
        <f>L102*(S102/cpuebase)^valpower</f>
        <v>0</v>
      </c>
    </row>
    <row r="103" spans="5:20" x14ac:dyDescent="0.3">
      <c r="E103">
        <v>100</v>
      </c>
      <c r="F103">
        <f>N102-vtwo*N102+vone*O102+Recov*P102*PvulRecov</f>
        <v>124.30650534649568</v>
      </c>
      <c r="G103">
        <f>O102-vone*O102+vtwo*N102+P102*Recov*(1-PvulRecov)</f>
        <v>602.77103697024734</v>
      </c>
      <c r="H103">
        <f>P102*(1-Recov)</f>
        <v>7.2932607983880233</v>
      </c>
      <c r="I103" s="2">
        <f t="shared" si="11"/>
        <v>0</v>
      </c>
      <c r="J103" s="1">
        <f t="shared" si="10"/>
        <v>10</v>
      </c>
      <c r="K103" s="2">
        <f>1/(1+EXP(-1.7*(q*F103-cpuehalf)/sdcpue))</f>
        <v>0.74898581455188351</v>
      </c>
      <c r="L103">
        <f t="shared" si="6"/>
        <v>0</v>
      </c>
      <c r="M103">
        <f>F103*(1-EXP(-q*L103))</f>
        <v>0</v>
      </c>
      <c r="N103">
        <f>Surv*(F103-M103)</f>
        <v>124.13633904133331</v>
      </c>
      <c r="O103">
        <f>G103*Surv</f>
        <v>601.94588852017864</v>
      </c>
      <c r="P103">
        <f>(H103+M103*RelSurv)*Surv</f>
        <v>7.2832768700393995</v>
      </c>
      <c r="Q103">
        <f t="shared" si="8"/>
        <v>734.37080311513103</v>
      </c>
      <c r="R103">
        <f t="shared" si="9"/>
        <v>87.665221021430654</v>
      </c>
      <c r="S103">
        <f t="shared" si="7"/>
        <v>0</v>
      </c>
      <c r="T103">
        <f>L103*(S103/cpuebase)^valpower</f>
        <v>0</v>
      </c>
    </row>
    <row r="104" spans="5:20" x14ac:dyDescent="0.3">
      <c r="E104">
        <v>101</v>
      </c>
      <c r="F104">
        <f>N103-vtwo*N103+vone*O103+Recov*P103*PvulRecov</f>
        <v>127.14270168701221</v>
      </c>
      <c r="G104">
        <f>O103-vone*O103+vtwo*N103+P103*Recov*(1-PvulRecov)</f>
        <v>600.39618124850767</v>
      </c>
      <c r="H104">
        <f>P103*(1-Recov)</f>
        <v>5.8266214960315201</v>
      </c>
      <c r="I104" s="2">
        <f t="shared" si="11"/>
        <v>0</v>
      </c>
      <c r="J104" s="1">
        <f t="shared" si="10"/>
        <v>10</v>
      </c>
      <c r="K104" s="2">
        <f>1/(1+EXP(-1.7*(q*F104-cpuehalf)/sdcpue))</f>
        <v>0.75794134502180133</v>
      </c>
      <c r="L104">
        <f t="shared" si="6"/>
        <v>0</v>
      </c>
      <c r="M104">
        <f>F104*(1-EXP(-q*L104))</f>
        <v>0</v>
      </c>
      <c r="N104">
        <f>Surv*(F104-M104)</f>
        <v>126.96865284126488</v>
      </c>
      <c r="O104">
        <f>G104*Surv</f>
        <v>599.57428379823443</v>
      </c>
      <c r="P104">
        <f>(H104+M104*RelSurv)*Surv</f>
        <v>5.8186452871533474</v>
      </c>
      <c r="Q104">
        <f t="shared" si="8"/>
        <v>733.36550443155136</v>
      </c>
      <c r="R104">
        <f t="shared" si="9"/>
        <v>87.665221021430654</v>
      </c>
      <c r="S104">
        <f t="shared" si="7"/>
        <v>0</v>
      </c>
      <c r="T104">
        <f>L104*(S104/cpuebase)^valpower</f>
        <v>0</v>
      </c>
    </row>
    <row r="105" spans="5:20" x14ac:dyDescent="0.3">
      <c r="E105">
        <v>102</v>
      </c>
      <c r="F105">
        <f>N104-vtwo*N104+vone*O104+Recov*P104*PvulRecov</f>
        <v>129.79227794278205</v>
      </c>
      <c r="G105">
        <f>O104-vone*O104+vtwo*N104+P104*Recov*(1-PvulRecov)</f>
        <v>597.91438775414792</v>
      </c>
      <c r="H105">
        <f>P104*(1-Recov)</f>
        <v>4.6549162297226783</v>
      </c>
      <c r="I105" s="2">
        <f t="shared" si="11"/>
        <v>0</v>
      </c>
      <c r="J105" s="1">
        <f t="shared" si="10"/>
        <v>10</v>
      </c>
      <c r="K105" s="2">
        <f>1/(1+EXP(-1.7*(q*F105-cpuehalf)/sdcpue))</f>
        <v>0.76610890371039619</v>
      </c>
      <c r="L105">
        <f t="shared" si="6"/>
        <v>0</v>
      </c>
      <c r="M105">
        <f>F105*(1-EXP(-q*L105))</f>
        <v>0</v>
      </c>
      <c r="N105">
        <f>Surv*(F105-M105)</f>
        <v>129.61460202538282</v>
      </c>
      <c r="O105">
        <f>G105*Surv</f>
        <v>597.09588769347977</v>
      </c>
      <c r="P105">
        <f>(H105+M105*RelSurv)*Surv</f>
        <v>4.6485439976866774</v>
      </c>
      <c r="Q105">
        <f t="shared" si="8"/>
        <v>732.36158192665266</v>
      </c>
      <c r="R105">
        <f t="shared" si="9"/>
        <v>87.665221021430654</v>
      </c>
      <c r="S105">
        <f t="shared" si="7"/>
        <v>0</v>
      </c>
      <c r="T105">
        <f>L105*(S105/cpuebase)^valpower</f>
        <v>0</v>
      </c>
    </row>
    <row r="106" spans="5:20" x14ac:dyDescent="0.3">
      <c r="E106">
        <v>103</v>
      </c>
      <c r="F106">
        <f>N105-vtwo*N105+vone*O105+Recov*P105*PvulRecov</f>
        <v>132.28588921778385</v>
      </c>
      <c r="G106">
        <f>O105-vone*O105+vtwo*N105+P105*Recov*(1-PvulRecov)</f>
        <v>595.35430930061614</v>
      </c>
      <c r="H106">
        <f>P105*(1-Recov)</f>
        <v>3.7188351981493422</v>
      </c>
      <c r="I106" s="2">
        <f t="shared" si="11"/>
        <v>0</v>
      </c>
      <c r="J106" s="1">
        <f t="shared" si="10"/>
        <v>10</v>
      </c>
      <c r="K106" s="2">
        <f>1/(1+EXP(-1.7*(q*F106-cpuehalf)/sdcpue))</f>
        <v>0.77361900576437503</v>
      </c>
      <c r="L106">
        <f t="shared" si="6"/>
        <v>0</v>
      </c>
      <c r="M106">
        <f>F106*(1-EXP(-q*L106))</f>
        <v>0</v>
      </c>
      <c r="N106">
        <f>Surv*(F106-M106)</f>
        <v>132.10479973312201</v>
      </c>
      <c r="O106">
        <f>G106*Surv</f>
        <v>594.5393137958049</v>
      </c>
      <c r="P106">
        <f>(H106+M106*RelSurv)*Surv</f>
        <v>3.7137443910076491</v>
      </c>
      <c r="Q106">
        <f t="shared" si="8"/>
        <v>731.35903371654933</v>
      </c>
      <c r="R106">
        <f t="shared" si="9"/>
        <v>87.665221021430654</v>
      </c>
      <c r="S106">
        <f t="shared" si="7"/>
        <v>0</v>
      </c>
      <c r="T106">
        <f>L106*(S106/cpuebase)^valpower</f>
        <v>0</v>
      </c>
    </row>
    <row r="107" spans="5:20" x14ac:dyDescent="0.3">
      <c r="E107">
        <v>104</v>
      </c>
      <c r="F107">
        <f>N106-vtwo*N106+vone*O106+Recov*P106*PvulRecov</f>
        <v>134.64813096233854</v>
      </c>
      <c r="G107">
        <f>O106-vone*O106+vtwo*N106+P106*Recov*(1-PvulRecov)</f>
        <v>592.73873144479001</v>
      </c>
      <c r="H107">
        <f>P106*(1-Recov)</f>
        <v>2.9709955128061196</v>
      </c>
      <c r="I107" s="2">
        <f t="shared" si="11"/>
        <v>0</v>
      </c>
      <c r="J107" s="1">
        <f t="shared" si="10"/>
        <v>10</v>
      </c>
      <c r="K107" s="2">
        <f>1/(1+EXP(-1.7*(q*F107-cpuehalf)/sdcpue))</f>
        <v>0.78057463813296746</v>
      </c>
      <c r="L107">
        <f t="shared" si="6"/>
        <v>0</v>
      </c>
      <c r="M107">
        <f>F107*(1-EXP(-q*L107))</f>
        <v>0</v>
      </c>
      <c r="N107">
        <f>Surv*(F107-M107)</f>
        <v>134.4638077454722</v>
      </c>
      <c r="O107">
        <f>G107*Surv</f>
        <v>591.92731647036499</v>
      </c>
      <c r="P107">
        <f>(H107+M107*RelSurv)*Surv</f>
        <v>2.9669284422400297</v>
      </c>
      <c r="Q107">
        <f t="shared" si="8"/>
        <v>730.35785791993464</v>
      </c>
      <c r="R107">
        <f t="shared" si="9"/>
        <v>87.665221021430654</v>
      </c>
      <c r="S107">
        <f t="shared" si="7"/>
        <v>0</v>
      </c>
      <c r="T107">
        <f>L107*(S107/cpuebase)^valpower</f>
        <v>0</v>
      </c>
    </row>
    <row r="108" spans="5:20" x14ac:dyDescent="0.3">
      <c r="E108">
        <v>105</v>
      </c>
      <c r="F108">
        <f>N107-vtwo*N107+vone*O107+Recov*P107*PvulRecov</f>
        <v>136.89875595874912</v>
      </c>
      <c r="G108">
        <f>O107-vone*O107+vtwo*N107+P107*Recov*(1-PvulRecov)</f>
        <v>590.08575394553611</v>
      </c>
      <c r="H108">
        <f>P107*(1-Recov)</f>
        <v>2.373542753792024</v>
      </c>
      <c r="I108" s="2">
        <f t="shared" si="11"/>
        <v>1</v>
      </c>
      <c r="J108" s="1">
        <f t="shared" si="10"/>
        <v>10</v>
      </c>
      <c r="K108" s="2">
        <f>1/(1+EXP(-1.7*(q*F108-cpuehalf)/sdcpue))</f>
        <v>0.78705745298916063</v>
      </c>
      <c r="L108">
        <f t="shared" si="6"/>
        <v>7.8705745298916066</v>
      </c>
      <c r="M108">
        <f>F108*(1-EXP(-q*L108))</f>
        <v>44.53700719369067</v>
      </c>
      <c r="N108">
        <f>Surv*(F108-M108)</f>
        <v>92.235312441537999</v>
      </c>
      <c r="O108">
        <f>G108*Surv</f>
        <v>589.2779706988108</v>
      </c>
      <c r="P108">
        <f>(H108+M108*RelSurv)*Surv</f>
        <v>37.951125041845188</v>
      </c>
      <c r="Q108">
        <f t="shared" si="8"/>
        <v>729.35805265807721</v>
      </c>
      <c r="R108">
        <f t="shared" si="9"/>
        <v>87.665221021430654</v>
      </c>
      <c r="S108">
        <f t="shared" si="7"/>
        <v>5.6586729500551511</v>
      </c>
      <c r="T108">
        <f>L108*(S108/cpuebase)^valpower</f>
        <v>10.080814315333964</v>
      </c>
    </row>
    <row r="109" spans="5:20" x14ac:dyDescent="0.3">
      <c r="E109">
        <v>106</v>
      </c>
      <c r="F109">
        <f>N108-vtwo*N108+vone*O108+Recov*P108*PvulRecov</f>
        <v>98.501246874689656</v>
      </c>
      <c r="G109">
        <f>O108-vone*O108+vtwo*N108+P108*Recov*(1-PvulRecov)</f>
        <v>590.60226127402814</v>
      </c>
      <c r="H109">
        <f>P108*(1-Recov)</f>
        <v>30.360900033476153</v>
      </c>
      <c r="I109" s="2">
        <f t="shared" si="11"/>
        <v>0</v>
      </c>
      <c r="J109" s="1">
        <f t="shared" si="10"/>
        <v>10</v>
      </c>
      <c r="K109" s="2">
        <f>1/(1+EXP(-1.7*(q*F109-cpuehalf)/sdcpue))</f>
        <v>0.65802857958514338</v>
      </c>
      <c r="L109">
        <f t="shared" si="6"/>
        <v>0</v>
      </c>
      <c r="M109">
        <f>F109*(1-EXP(-q*L109))</f>
        <v>0</v>
      </c>
      <c r="N109">
        <f>Surv*(F109-M109)</f>
        <v>98.366406037616557</v>
      </c>
      <c r="O109">
        <f>G109*Surv</f>
        <v>589.79377096741541</v>
      </c>
      <c r="P109">
        <f>(H109+M109*RelSurv)*Surv</f>
        <v>30.319338232943672</v>
      </c>
      <c r="Q109">
        <f t="shared" si="8"/>
        <v>719.46440818219389</v>
      </c>
      <c r="R109">
        <f t="shared" si="9"/>
        <v>95.535795551322266</v>
      </c>
      <c r="S109">
        <f t="shared" si="7"/>
        <v>0</v>
      </c>
      <c r="T109">
        <f>L109*(S109/cpuebase)^valpower</f>
        <v>0</v>
      </c>
    </row>
    <row r="110" spans="5:20" x14ac:dyDescent="0.3">
      <c r="E110">
        <v>107</v>
      </c>
      <c r="F110">
        <f>N109-vtwo*N109+vone*O109+Recov*P109*PvulRecov</f>
        <v>103.82159554261499</v>
      </c>
      <c r="G110">
        <f>O109-vone*O109+vtwo*N109+P109*Recov*(1-PvulRecov)</f>
        <v>590.40244910900572</v>
      </c>
      <c r="H110">
        <f>P109*(1-Recov)</f>
        <v>24.255470586354939</v>
      </c>
      <c r="I110" s="2">
        <f t="shared" si="11"/>
        <v>0</v>
      </c>
      <c r="J110" s="1">
        <f t="shared" si="10"/>
        <v>10</v>
      </c>
      <c r="K110" s="2">
        <f>1/(1+EXP(-1.7*(q*F110-cpuehalf)/sdcpue))</f>
        <v>0.67808107323490741</v>
      </c>
      <c r="L110">
        <f t="shared" si="6"/>
        <v>0</v>
      </c>
      <c r="M110">
        <f>F110*(1-EXP(-q*L110))</f>
        <v>0</v>
      </c>
      <c r="N110">
        <f>Surv*(F110-M110)</f>
        <v>103.67947154628588</v>
      </c>
      <c r="O110">
        <f>G110*Surv</f>
        <v>589.5942323302969</v>
      </c>
      <c r="P110">
        <f>(H110+M110*RelSurv)*Surv</f>
        <v>24.222266661925161</v>
      </c>
      <c r="Q110">
        <f t="shared" si="8"/>
        <v>718.47951523797565</v>
      </c>
      <c r="R110">
        <f t="shared" si="9"/>
        <v>95.535795551322266</v>
      </c>
      <c r="S110">
        <f t="shared" si="7"/>
        <v>0</v>
      </c>
      <c r="T110">
        <f>L110*(S110/cpuebase)^valpower</f>
        <v>0</v>
      </c>
    </row>
    <row r="111" spans="5:20" x14ac:dyDescent="0.3">
      <c r="E111">
        <v>108</v>
      </c>
      <c r="F111">
        <f>N110-vtwo*N110+vone*O110+Recov*P110*PvulRecov</f>
        <v>108.48019150020919</v>
      </c>
      <c r="G111">
        <f>O110-vone*O110+vtwo*N110+P110*Recov*(1-PvulRecov)</f>
        <v>589.63796570875866</v>
      </c>
      <c r="H111">
        <f>P110*(1-Recov)</f>
        <v>19.377813329540132</v>
      </c>
      <c r="I111" s="2">
        <f t="shared" si="11"/>
        <v>0</v>
      </c>
      <c r="J111" s="1">
        <f t="shared" si="10"/>
        <v>10</v>
      </c>
      <c r="K111" s="2">
        <f>1/(1+EXP(-1.7*(q*F111-cpuehalf)/sdcpue))</f>
        <v>0.69511936835577326</v>
      </c>
      <c r="L111">
        <f t="shared" si="6"/>
        <v>0</v>
      </c>
      <c r="M111">
        <f>F111*(1-EXP(-q*L111))</f>
        <v>0</v>
      </c>
      <c r="N111">
        <f>Surv*(F111-M111)</f>
        <v>108.33169023457194</v>
      </c>
      <c r="O111">
        <f>G111*Surv</f>
        <v>588.83079545062583</v>
      </c>
      <c r="P111">
        <f>(H111+M111*RelSurv)*Surv</f>
        <v>19.351286552946881</v>
      </c>
      <c r="Q111">
        <f t="shared" si="8"/>
        <v>717.495970538508</v>
      </c>
      <c r="R111">
        <f t="shared" si="9"/>
        <v>95.535795551322266</v>
      </c>
      <c r="S111">
        <f t="shared" si="7"/>
        <v>0</v>
      </c>
      <c r="T111">
        <f>L111*(S111/cpuebase)^valpower</f>
        <v>0</v>
      </c>
    </row>
    <row r="112" spans="5:20" x14ac:dyDescent="0.3">
      <c r="E112">
        <v>109</v>
      </c>
      <c r="F112">
        <f>N111-vtwo*N111+vone*O111+Recov*P111*PvulRecov</f>
        <v>112.60289154794206</v>
      </c>
      <c r="G112">
        <f>O111-vone*O111+vtwo*N111+P111*Recov*(1-PvulRecov)</f>
        <v>588.42985144784507</v>
      </c>
      <c r="H112">
        <f>P111*(1-Recov)</f>
        <v>15.481029242357506</v>
      </c>
      <c r="I112" s="2">
        <f t="shared" si="11"/>
        <v>0</v>
      </c>
      <c r="J112" s="1">
        <f t="shared" si="10"/>
        <v>10</v>
      </c>
      <c r="K112" s="2">
        <f>1/(1+EXP(-1.7*(q*F112-cpuehalf)/sdcpue))</f>
        <v>0.70976627031764938</v>
      </c>
      <c r="L112">
        <f t="shared" si="6"/>
        <v>0</v>
      </c>
      <c r="M112">
        <f>F112*(1-EXP(-q*L112))</f>
        <v>0</v>
      </c>
      <c r="N112">
        <f>Surv*(F112-M112)</f>
        <v>112.44874661440136</v>
      </c>
      <c r="O112">
        <f>G112*Surv</f>
        <v>587.62433500774387</v>
      </c>
      <c r="P112">
        <f>(H112+M112*RelSurv)*Surv</f>
        <v>15.459836871620837</v>
      </c>
      <c r="Q112">
        <f t="shared" si="8"/>
        <v>716.51377223814461</v>
      </c>
      <c r="R112">
        <f t="shared" si="9"/>
        <v>95.535795551322266</v>
      </c>
      <c r="S112">
        <f t="shared" si="7"/>
        <v>0</v>
      </c>
      <c r="T112">
        <f>L112*(S112/cpuebase)^valpower</f>
        <v>0</v>
      </c>
    </row>
    <row r="113" spans="5:20" x14ac:dyDescent="0.3">
      <c r="E113">
        <v>110</v>
      </c>
      <c r="F113">
        <f>N112-vtwo*N112+vone*O112+Recov*P112*PvulRecov</f>
        <v>116.29035339792586</v>
      </c>
      <c r="G113">
        <f>O112-vone*O112+vtwo*N112+P112*Recov*(1-PvulRecov)</f>
        <v>586.87469559854355</v>
      </c>
      <c r="H113">
        <f>P112*(1-Recov)</f>
        <v>12.36786949729667</v>
      </c>
      <c r="I113" s="2">
        <f t="shared" si="11"/>
        <v>0</v>
      </c>
      <c r="J113" s="1">
        <f t="shared" si="10"/>
        <v>10</v>
      </c>
      <c r="K113" s="2">
        <f>1/(1+EXP(-1.7*(q*F113-cpuehalf)/sdcpue))</f>
        <v>0.72250792363672778</v>
      </c>
      <c r="L113">
        <f t="shared" si="6"/>
        <v>0</v>
      </c>
      <c r="M113">
        <f>F113*(1-EXP(-q*L113))</f>
        <v>0</v>
      </c>
      <c r="N113">
        <f>Surv*(F113-M113)</f>
        <v>116.13116060500973</v>
      </c>
      <c r="O113">
        <f>G113*Surv</f>
        <v>586.07130805044278</v>
      </c>
      <c r="P113">
        <f>(H113+M113*RelSurv)*Surv</f>
        <v>12.350938809323269</v>
      </c>
      <c r="Q113">
        <f t="shared" si="8"/>
        <v>715.53291849376603</v>
      </c>
      <c r="R113">
        <f t="shared" si="9"/>
        <v>95.535795551322266</v>
      </c>
      <c r="S113">
        <f t="shared" si="7"/>
        <v>0</v>
      </c>
      <c r="T113">
        <f>L113*(S113/cpuebase)^valpower</f>
        <v>0</v>
      </c>
    </row>
    <row r="114" spans="5:20" x14ac:dyDescent="0.3">
      <c r="E114">
        <v>111</v>
      </c>
      <c r="F114">
        <f>N113-vtwo*N113+vone*O113+Recov*P113*PvulRecov</f>
        <v>119.62310142919097</v>
      </c>
      <c r="G114">
        <f>O113-vone*O113+vtwo*N113+P113*Recov*(1-PvulRecov)</f>
        <v>585.04955498812626</v>
      </c>
      <c r="H114">
        <f>P113*(1-Recov)</f>
        <v>9.8807510474586167</v>
      </c>
      <c r="I114" s="2">
        <f t="shared" si="11"/>
        <v>0</v>
      </c>
      <c r="J114" s="1">
        <f t="shared" si="10"/>
        <v>10</v>
      </c>
      <c r="K114" s="2">
        <f>1/(1+EXP(-1.7*(q*F114-cpuehalf)/sdcpue))</f>
        <v>0.73372266228457317</v>
      </c>
      <c r="L114">
        <f t="shared" si="6"/>
        <v>0</v>
      </c>
      <c r="M114">
        <f>F114*(1-EXP(-q*L114))</f>
        <v>0</v>
      </c>
      <c r="N114">
        <f>Surv*(F114-M114)</f>
        <v>119.45934635357743</v>
      </c>
      <c r="O114">
        <f>G114*Surv</f>
        <v>584.2486659209635</v>
      </c>
      <c r="P114">
        <f>(H114+M114*RelSurv)*Surv</f>
        <v>9.8672250385559561</v>
      </c>
      <c r="Q114">
        <f t="shared" si="8"/>
        <v>714.55340746477589</v>
      </c>
      <c r="R114">
        <f t="shared" si="9"/>
        <v>95.535795551322266</v>
      </c>
      <c r="S114">
        <f t="shared" si="7"/>
        <v>0</v>
      </c>
      <c r="T114">
        <f>L114*(S114/cpuebase)^valpower</f>
        <v>0</v>
      </c>
    </row>
    <row r="115" spans="5:20" x14ac:dyDescent="0.3">
      <c r="E115">
        <v>112</v>
      </c>
      <c r="F115">
        <f>N114-vtwo*N114+vone*O114+Recov*P114*PvulRecov</f>
        <v>122.66557376916232</v>
      </c>
      <c r="G115">
        <f>O114-vone*O114+vtwo*N114+P114*Recov*(1-PvulRecov)</f>
        <v>583.01588351308988</v>
      </c>
      <c r="H115">
        <f>P114*(1-Recov)</f>
        <v>7.8937800308447654</v>
      </c>
      <c r="I115" s="2">
        <f t="shared" si="11"/>
        <v>0</v>
      </c>
      <c r="J115" s="1">
        <f t="shared" si="10"/>
        <v>10</v>
      </c>
      <c r="K115" s="2">
        <f>1/(1+EXP(-1.7*(q*F115-cpuehalf)/sdcpue))</f>
        <v>0.74370489097974968</v>
      </c>
      <c r="L115">
        <f t="shared" si="6"/>
        <v>0</v>
      </c>
      <c r="M115">
        <f>F115*(1-EXP(-q*L115))</f>
        <v>0</v>
      </c>
      <c r="N115">
        <f>Surv*(F115-M115)</f>
        <v>122.49765377655423</v>
      </c>
      <c r="O115">
        <f>G115*Surv</f>
        <v>582.21777839001641</v>
      </c>
      <c r="P115">
        <f>(H115+M115*RelSurv)*Surv</f>
        <v>7.8829740365979708</v>
      </c>
      <c r="Q115">
        <f t="shared" si="8"/>
        <v>713.57523731309686</v>
      </c>
      <c r="R115">
        <f t="shared" si="9"/>
        <v>95.535795551322266</v>
      </c>
      <c r="S115">
        <f t="shared" si="7"/>
        <v>0</v>
      </c>
      <c r="T115">
        <f>L115*(S115/cpuebase)^valpower</f>
        <v>0</v>
      </c>
    </row>
    <row r="116" spans="5:20" x14ac:dyDescent="0.3">
      <c r="E116">
        <v>113</v>
      </c>
      <c r="F116">
        <f>N115-vtwo*N115+vone*O115+Recov*P115*PvulRecov</f>
        <v>125.46935555131094</v>
      </c>
      <c r="G116">
        <f>O115-vone*O115+vtwo*N115+P115*Recov*(1-PvulRecov)</f>
        <v>580.82267142257933</v>
      </c>
      <c r="H116">
        <f>P115*(1-Recov)</f>
        <v>6.3063792292783774</v>
      </c>
      <c r="I116" s="2">
        <f t="shared" si="11"/>
        <v>0</v>
      </c>
      <c r="J116" s="1">
        <f t="shared" si="10"/>
        <v>10</v>
      </c>
      <c r="K116" s="2">
        <f>1/(1+EXP(-1.7*(q*F116-cpuehalf)/sdcpue))</f>
        <v>0.75268408014675292</v>
      </c>
      <c r="L116">
        <f t="shared" si="6"/>
        <v>0</v>
      </c>
      <c r="M116">
        <f>F116*(1-EXP(-q*L116))</f>
        <v>0</v>
      </c>
      <c r="N116">
        <f>Surv*(F116-M116)</f>
        <v>125.29759739122304</v>
      </c>
      <c r="O116">
        <f>G116*Surv</f>
        <v>580.0275686427608</v>
      </c>
      <c r="P116">
        <f>(H116+M116*RelSurv)*Surv</f>
        <v>6.2977462679590337</v>
      </c>
      <c r="Q116">
        <f t="shared" si="8"/>
        <v>712.59840620316868</v>
      </c>
      <c r="R116">
        <f t="shared" si="9"/>
        <v>95.535795551322266</v>
      </c>
      <c r="S116">
        <f t="shared" si="7"/>
        <v>0</v>
      </c>
      <c r="T116">
        <f>L116*(S116/cpuebase)^valpower</f>
        <v>0</v>
      </c>
    </row>
    <row r="117" spans="5:20" x14ac:dyDescent="0.3">
      <c r="E117">
        <v>114</v>
      </c>
      <c r="F117">
        <f>N116-vtwo*N116+vone*O116+Recov*P116*PvulRecov</f>
        <v>128.07576200462674</v>
      </c>
      <c r="G117">
        <f>O116-vone*O116+vtwo*N116+P116*Recov*(1-PvulRecov)</f>
        <v>578.50895328294894</v>
      </c>
      <c r="H117">
        <f>P116*(1-Recov)</f>
        <v>5.0381970143672277</v>
      </c>
      <c r="I117" s="2">
        <f t="shared" si="11"/>
        <v>0</v>
      </c>
      <c r="J117" s="1">
        <f t="shared" si="10"/>
        <v>10</v>
      </c>
      <c r="K117" s="2">
        <f>1/(1+EXP(-1.7*(q*F117-cpuehalf)/sdcpue))</f>
        <v>0.76083957275302383</v>
      </c>
      <c r="L117">
        <f t="shared" si="6"/>
        <v>0</v>
      </c>
      <c r="M117">
        <f>F117*(1-EXP(-q*L117))</f>
        <v>0</v>
      </c>
      <c r="N117">
        <f>Surv*(F117-M117)</f>
        <v>127.90043586911651</v>
      </c>
      <c r="O117">
        <f>G117*Surv</f>
        <v>577.71701781015042</v>
      </c>
      <c r="P117">
        <f>(H117+M117*RelSurv)*Surv</f>
        <v>5.0313000996142527</v>
      </c>
      <c r="Q117">
        <f t="shared" si="8"/>
        <v>711.62291230194296</v>
      </c>
      <c r="R117">
        <f t="shared" si="9"/>
        <v>95.535795551322266</v>
      </c>
      <c r="S117">
        <f t="shared" si="7"/>
        <v>0</v>
      </c>
      <c r="T117">
        <f>L117*(S117/cpuebase)^valpower</f>
        <v>0</v>
      </c>
    </row>
    <row r="118" spans="5:20" x14ac:dyDescent="0.3">
      <c r="E118">
        <v>115</v>
      </c>
      <c r="F118">
        <f>N117-vtwo*N117+vone*O117+Recov*P117*PvulRecov</f>
        <v>130.51790212020933</v>
      </c>
      <c r="G118">
        <f>O117-vone*O117+vtwo*N117+P117*Recov*(1-PvulRecov)</f>
        <v>576.10581157898048</v>
      </c>
      <c r="H118">
        <f>P117*(1-Recov)</f>
        <v>4.0250400796914025</v>
      </c>
      <c r="I118" s="2">
        <f t="shared" si="11"/>
        <v>0</v>
      </c>
      <c r="J118" s="1">
        <f t="shared" si="10"/>
        <v>10</v>
      </c>
      <c r="K118" s="2">
        <f>1/(1+EXP(-1.7*(q*F118-cpuehalf)/sdcpue))</f>
        <v>0.76831201324046405</v>
      </c>
      <c r="L118">
        <f t="shared" si="6"/>
        <v>0</v>
      </c>
      <c r="M118">
        <f>F118*(1-EXP(-q*L118))</f>
        <v>0</v>
      </c>
      <c r="N118">
        <f>Surv*(F118-M118)</f>
        <v>130.33923287760265</v>
      </c>
      <c r="O118">
        <f>G118*Surv</f>
        <v>575.31716582737079</v>
      </c>
      <c r="P118">
        <f>(H118+M118*RelSurv)*Surv</f>
        <v>4.0195301009772368</v>
      </c>
      <c r="Q118">
        <f t="shared" si="8"/>
        <v>710.6487537788812</v>
      </c>
      <c r="R118">
        <f t="shared" si="9"/>
        <v>95.535795551322266</v>
      </c>
      <c r="S118">
        <f t="shared" si="7"/>
        <v>0</v>
      </c>
      <c r="T118">
        <f>L118*(S118/cpuebase)^valpower</f>
        <v>0</v>
      </c>
    </row>
    <row r="119" spans="5:20" x14ac:dyDescent="0.3">
      <c r="E119">
        <v>116</v>
      </c>
      <c r="F119">
        <f>N118-vtwo*N118+vone*O118+Recov*P118*PvulRecov</f>
        <v>132.82232734803443</v>
      </c>
      <c r="G119">
        <f>O118-vone*O118+vtwo*N118+P118*Recov*(1-PvulRecov)</f>
        <v>573.63797737713446</v>
      </c>
      <c r="H119">
        <f>P118*(1-Recov)</f>
        <v>3.2156240807817897</v>
      </c>
      <c r="I119" s="2">
        <f t="shared" si="11"/>
        <v>0</v>
      </c>
      <c r="J119" s="1">
        <f t="shared" si="10"/>
        <v>10</v>
      </c>
      <c r="K119" s="2">
        <f>1/(1+EXP(-1.7*(q*F119-cpuehalf)/sdcpue))</f>
        <v>0.77521213250524013</v>
      </c>
      <c r="L119">
        <f t="shared" si="6"/>
        <v>0</v>
      </c>
      <c r="M119">
        <f>F119*(1-EXP(-q*L119))</f>
        <v>0</v>
      </c>
      <c r="N119">
        <f>Surv*(F119-M119)</f>
        <v>132.64050351970877</v>
      </c>
      <c r="O119">
        <f>G119*Surv</f>
        <v>572.85270990590277</v>
      </c>
      <c r="P119">
        <f>(H119+M119*RelSurv)*Surv</f>
        <v>3.2112221320093379</v>
      </c>
      <c r="Q119">
        <f t="shared" si="8"/>
        <v>709.67592880595078</v>
      </c>
      <c r="R119">
        <f t="shared" si="9"/>
        <v>95.535795551322266</v>
      </c>
      <c r="S119">
        <f t="shared" si="7"/>
        <v>0</v>
      </c>
      <c r="T119">
        <f>L119*(S119/cpuebase)^valpower</f>
        <v>0</v>
      </c>
    </row>
    <row r="120" spans="5:20" x14ac:dyDescent="0.3">
      <c r="E120">
        <v>117</v>
      </c>
      <c r="F120">
        <f>N119-vtwo*N119+vone*O119+Recov*P119*PvulRecov</f>
        <v>135.01034877195815</v>
      </c>
      <c r="G120">
        <f>O119-vone*O119+vtwo*N119+P119*Recov*(1-PvulRecov)</f>
        <v>571.12510908005527</v>
      </c>
      <c r="H120">
        <f>P119*(1-Recov)</f>
        <v>2.5689777056074705</v>
      </c>
      <c r="I120" s="2">
        <f t="shared" si="11"/>
        <v>0</v>
      </c>
      <c r="J120" s="1">
        <f t="shared" si="10"/>
        <v>10</v>
      </c>
      <c r="K120" s="2">
        <f>1/(1+EXP(-1.7*(q*F120-cpuehalf)/sdcpue))</f>
        <v>0.78162749402052711</v>
      </c>
      <c r="L120">
        <f t="shared" si="6"/>
        <v>0</v>
      </c>
      <c r="M120">
        <f>F120*(1-EXP(-q*L120))</f>
        <v>0</v>
      </c>
      <c r="N120">
        <f>Surv*(F120-M120)</f>
        <v>134.82552970601168</v>
      </c>
      <c r="O120">
        <f>G120*Surv</f>
        <v>570.34328153750857</v>
      </c>
      <c r="P120">
        <f>(H120+M120*RelSurv)*Surv</f>
        <v>2.5654609673403201</v>
      </c>
      <c r="Q120">
        <f t="shared" si="8"/>
        <v>708.70443555762085</v>
      </c>
      <c r="R120">
        <f t="shared" si="9"/>
        <v>95.535795551322266</v>
      </c>
      <c r="S120">
        <f t="shared" si="7"/>
        <v>0</v>
      </c>
      <c r="T120">
        <f>L120*(S120/cpuebase)^valpower</f>
        <v>0</v>
      </c>
    </row>
    <row r="121" spans="5:20" x14ac:dyDescent="0.3">
      <c r="E121">
        <v>118</v>
      </c>
      <c r="F121">
        <f>N120-vtwo*N120+vone*O120+Recov*P120*PvulRecov</f>
        <v>137.09908943002512</v>
      </c>
      <c r="G121">
        <f>O120-vone*O120+vtwo*N120+P120*Recov*(1-PvulRecov)</f>
        <v>568.58281400696319</v>
      </c>
      <c r="H121">
        <f>P120*(1-Recov)</f>
        <v>2.052368773872256</v>
      </c>
      <c r="I121" s="2">
        <f t="shared" si="11"/>
        <v>0</v>
      </c>
      <c r="J121" s="1">
        <f t="shared" si="10"/>
        <v>10</v>
      </c>
      <c r="K121" s="2">
        <f>1/(1+EXP(-1.7*(q*F121-cpuehalf)/sdcpue))</f>
        <v>0.78762767835141889</v>
      </c>
      <c r="L121">
        <f t="shared" si="6"/>
        <v>0</v>
      </c>
      <c r="M121">
        <f>F121*(1-EXP(-q*L121))</f>
        <v>0</v>
      </c>
      <c r="N121">
        <f>Surv*(F121-M121)</f>
        <v>136.91141103439807</v>
      </c>
      <c r="O121">
        <f>G121*Surv</f>
        <v>567.80446667615615</v>
      </c>
      <c r="P121">
        <f>(H121+M121*RelSurv)*Surv</f>
        <v>2.0495592345797871</v>
      </c>
      <c r="Q121">
        <f t="shared" si="8"/>
        <v>707.73427221086047</v>
      </c>
      <c r="R121">
        <f t="shared" si="9"/>
        <v>95.535795551322266</v>
      </c>
      <c r="S121">
        <f t="shared" si="7"/>
        <v>0</v>
      </c>
      <c r="T121">
        <f>L121*(S121/cpuebase)^valpower</f>
        <v>0</v>
      </c>
    </row>
    <row r="122" spans="5:20" x14ac:dyDescent="0.3">
      <c r="E122">
        <v>119</v>
      </c>
      <c r="F122">
        <f>N121-vtwo*N121+vone*O121+Recov*P121*PvulRecov</f>
        <v>139.10232504073036</v>
      </c>
      <c r="G122">
        <f>O121-vone*O121+vtwo*N121+P121*Recov*(1-PvulRecov)</f>
        <v>566.02346451673986</v>
      </c>
      <c r="H122">
        <f>P121*(1-Recov)</f>
        <v>1.6396473876638298</v>
      </c>
      <c r="I122" s="2">
        <f t="shared" si="11"/>
        <v>1</v>
      </c>
      <c r="J122" s="1">
        <f t="shared" si="10"/>
        <v>10</v>
      </c>
      <c r="K122" s="2">
        <f>1/(1+EXP(-1.7*(q*F122-cpuehalf)/sdcpue))</f>
        <v>0.79326827427510427</v>
      </c>
      <c r="L122">
        <f t="shared" si="6"/>
        <v>7.9326827427510427</v>
      </c>
      <c r="M122">
        <f>F122*(1-EXP(-q*L122))</f>
        <v>45.544875935933213</v>
      </c>
      <c r="N122">
        <f>Surv*(F122-M122)</f>
        <v>93.429375956974326</v>
      </c>
      <c r="O122">
        <f>G122*Surv</f>
        <v>565.24862074389353</v>
      </c>
      <c r="P122">
        <f>(H122+M122*RelSurv)*Surv</f>
        <v>38.023425559837719</v>
      </c>
      <c r="Q122">
        <f t="shared" si="8"/>
        <v>706.76543694513396</v>
      </c>
      <c r="R122">
        <f t="shared" si="9"/>
        <v>95.535795551322266</v>
      </c>
      <c r="S122">
        <f t="shared" si="7"/>
        <v>5.7414215862285092</v>
      </c>
      <c r="T122">
        <f>L122*(S122/cpuebase)^valpower</f>
        <v>10.459693353626653</v>
      </c>
    </row>
    <row r="123" spans="5:20" x14ac:dyDescent="0.3">
      <c r="E123">
        <v>120</v>
      </c>
      <c r="F123">
        <f>N122-vtwo*N122+vone*O122+Recov*P122*PvulRecov</f>
        <v>99.561058550264576</v>
      </c>
      <c r="G123">
        <f>O122-vone*O122+vtwo*N122+P122*Recov*(1-PvulRecov)</f>
        <v>566.7216232625708</v>
      </c>
      <c r="H123">
        <f>P122*(1-Recov)</f>
        <v>30.418740447870178</v>
      </c>
      <c r="I123" s="2">
        <f t="shared" si="11"/>
        <v>0</v>
      </c>
      <c r="J123" s="1">
        <f t="shared" si="10"/>
        <v>10</v>
      </c>
      <c r="K123" s="2">
        <f>1/(1+EXP(-1.7*(q*F123-cpuehalf)/sdcpue))</f>
        <v>0.66207122567027077</v>
      </c>
      <c r="L123">
        <f t="shared" si="6"/>
        <v>0</v>
      </c>
      <c r="M123">
        <f>F123*(1-EXP(-q*L123))</f>
        <v>0</v>
      </c>
      <c r="N123">
        <f>Surv*(F123-M123)</f>
        <v>99.424766910303106</v>
      </c>
      <c r="O123">
        <f>G123*Surv</f>
        <v>565.94582376263793</v>
      </c>
      <c r="P123">
        <f>(H123+M123*RelSurv)*Surv</f>
        <v>30.377099468138031</v>
      </c>
      <c r="Q123">
        <f t="shared" si="8"/>
        <v>696.7014222607055</v>
      </c>
      <c r="R123">
        <f t="shared" si="9"/>
        <v>103.46847829407331</v>
      </c>
      <c r="S123">
        <f t="shared" si="7"/>
        <v>0</v>
      </c>
      <c r="T123">
        <f>L123*(S123/cpuebase)^valpower</f>
        <v>0</v>
      </c>
    </row>
    <row r="124" spans="5:20" x14ac:dyDescent="0.3">
      <c r="E124">
        <v>121</v>
      </c>
      <c r="F124">
        <f>N123-vtwo*N123+vone*O123+Recov*P123*PvulRecov</f>
        <v>104.74635999901929</v>
      </c>
      <c r="G124">
        <f>O123-vone*O123+vtwo*N123+P123*Recov*(1-PvulRecov)</f>
        <v>566.69965056754938</v>
      </c>
      <c r="H124">
        <f>P123*(1-Recov)</f>
        <v>24.301679574510427</v>
      </c>
      <c r="I124" s="2">
        <f t="shared" si="11"/>
        <v>1</v>
      </c>
      <c r="J124" s="1">
        <f t="shared" si="10"/>
        <v>10</v>
      </c>
      <c r="K124" s="2">
        <f>1/(1+EXP(-1.7*(q*F124-cpuehalf)/sdcpue))</f>
        <v>0.68150311343764625</v>
      </c>
      <c r="L124">
        <f t="shared" si="6"/>
        <v>6.8150311343764622</v>
      </c>
      <c r="M124">
        <f>F124*(1-EXP(-q*L124))</f>
        <v>30.247021058319739</v>
      </c>
      <c r="N124">
        <f>Surv*(F124-M124)</f>
        <v>74.397354919756779</v>
      </c>
      <c r="O124">
        <f>G124*Surv</f>
        <v>565.92388114659195</v>
      </c>
      <c r="P124">
        <f>(H124+M124*RelSurv)*Surv</f>
        <v>48.432904513100269</v>
      </c>
      <c r="Q124">
        <f t="shared" si="8"/>
        <v>695.74769014107915</v>
      </c>
      <c r="R124">
        <f t="shared" si="9"/>
        <v>103.46847829407331</v>
      </c>
      <c r="S124">
        <f t="shared" si="7"/>
        <v>4.4382806860187847</v>
      </c>
      <c r="T124">
        <f>L124*(S124/cpuebase)^valpower</f>
        <v>5.3697907749097578</v>
      </c>
    </row>
    <row r="125" spans="5:20" x14ac:dyDescent="0.3">
      <c r="E125">
        <v>122</v>
      </c>
      <c r="F125">
        <f>N124-vtwo*N124+vone*O124+Recov*P124*PvulRecov</f>
        <v>81.730113035543269</v>
      </c>
      <c r="G125">
        <f>O124-vone*O124+vtwo*N124+P124*Recov*(1-PvulRecov)</f>
        <v>568.27770393342553</v>
      </c>
      <c r="H125">
        <f>P124*(1-Recov)</f>
        <v>38.746323610480218</v>
      </c>
      <c r="I125" s="2">
        <f t="shared" si="11"/>
        <v>0</v>
      </c>
      <c r="J125" s="1">
        <f t="shared" si="10"/>
        <v>10</v>
      </c>
      <c r="K125" s="2">
        <f>1/(1+EXP(-1.7*(q*F125-cpuehalf)/sdcpue))</f>
        <v>0.591316870320308</v>
      </c>
      <c r="L125">
        <f t="shared" si="6"/>
        <v>0</v>
      </c>
      <c r="M125">
        <f>F125*(1-EXP(-q*L125))</f>
        <v>0</v>
      </c>
      <c r="N125">
        <f>Surv*(F125-M125)</f>
        <v>81.618230625873764</v>
      </c>
      <c r="O125">
        <f>G125*Surv</f>
        <v>567.49977427548072</v>
      </c>
      <c r="P125">
        <f>(H125+M125*RelSurv)*Surv</f>
        <v>38.693282792471194</v>
      </c>
      <c r="Q125">
        <f t="shared" si="8"/>
        <v>688.75414057944897</v>
      </c>
      <c r="R125">
        <f t="shared" si="9"/>
        <v>110.28350942844978</v>
      </c>
      <c r="S125">
        <f t="shared" si="7"/>
        <v>0</v>
      </c>
      <c r="T125">
        <f>L125*(S125/cpuebase)^valpower</f>
        <v>0</v>
      </c>
    </row>
    <row r="126" spans="5:20" x14ac:dyDescent="0.3">
      <c r="E126">
        <v>123</v>
      </c>
      <c r="F126">
        <f>N125-vtwo*N125+vone*O125+Recov*P125*PvulRecov</f>
        <v>87.926311937102639</v>
      </c>
      <c r="G126">
        <f>O125-vone*O125+vtwo*N125+P125*Recov*(1-PvulRecov)</f>
        <v>568.93034952274604</v>
      </c>
      <c r="H126">
        <f>P125*(1-Recov)</f>
        <v>30.954626233976956</v>
      </c>
      <c r="I126" s="2">
        <f t="shared" si="11"/>
        <v>0</v>
      </c>
      <c r="J126" s="1">
        <f t="shared" si="10"/>
        <v>10</v>
      </c>
      <c r="K126" s="2">
        <f>1/(1+EXP(-1.7*(q*F126-cpuehalf)/sdcpue))</f>
        <v>0.6165067620791459</v>
      </c>
      <c r="L126">
        <f t="shared" si="6"/>
        <v>0</v>
      </c>
      <c r="M126">
        <f>F126*(1-EXP(-q*L126))</f>
        <v>0</v>
      </c>
      <c r="N126">
        <f>Surv*(F126-M126)</f>
        <v>87.805947394738709</v>
      </c>
      <c r="O126">
        <f>G126*Surv</f>
        <v>568.15152644182069</v>
      </c>
      <c r="P126">
        <f>(H126+M126*RelSurv)*Surv</f>
        <v>30.912251666698793</v>
      </c>
      <c r="Q126">
        <f t="shared" si="8"/>
        <v>687.81128769382565</v>
      </c>
      <c r="R126">
        <f t="shared" si="9"/>
        <v>110.28350942844978</v>
      </c>
      <c r="S126">
        <f t="shared" si="7"/>
        <v>0</v>
      </c>
      <c r="T126">
        <f>L126*(S126/cpuebase)^valpower</f>
        <v>0</v>
      </c>
    </row>
    <row r="127" spans="5:20" x14ac:dyDescent="0.3">
      <c r="E127">
        <v>124</v>
      </c>
      <c r="F127">
        <f>N126-vtwo*N126+vone*O126+Recov*P126*PvulRecov</f>
        <v>93.288638892091939</v>
      </c>
      <c r="G127">
        <f>O126-vone*O126+vtwo*N126+P126*Recov*(1-PvulRecov)</f>
        <v>568.85128527780728</v>
      </c>
      <c r="H127">
        <f>P126*(1-Recov)</f>
        <v>24.729801333359035</v>
      </c>
      <c r="I127" s="2">
        <f t="shared" si="11"/>
        <v>0</v>
      </c>
      <c r="J127" s="1">
        <f t="shared" si="10"/>
        <v>10</v>
      </c>
      <c r="K127" s="2">
        <f>1/(1+EXP(-1.7*(q*F127-cpuehalf)/sdcpue))</f>
        <v>0.63781816930181423</v>
      </c>
      <c r="L127">
        <f t="shared" si="6"/>
        <v>0</v>
      </c>
      <c r="M127">
        <f>F127*(1-EXP(-q*L127))</f>
        <v>0</v>
      </c>
      <c r="N127">
        <f>Surv*(F127-M127)</f>
        <v>93.160933725337827</v>
      </c>
      <c r="O127">
        <f>G127*Surv</f>
        <v>568.07257042991762</v>
      </c>
      <c r="P127">
        <f>(H127+M127*RelSurv)*Surv</f>
        <v>24.695948085626206</v>
      </c>
      <c r="Q127">
        <f t="shared" si="8"/>
        <v>686.86972550325822</v>
      </c>
      <c r="R127">
        <f t="shared" si="9"/>
        <v>110.28350942844978</v>
      </c>
      <c r="S127">
        <f t="shared" si="7"/>
        <v>0</v>
      </c>
      <c r="T127">
        <f>L127*(S127/cpuebase)^valpower</f>
        <v>0</v>
      </c>
    </row>
    <row r="128" spans="5:20" x14ac:dyDescent="0.3">
      <c r="E128">
        <v>125</v>
      </c>
      <c r="F128">
        <f>N127-vtwo*N127+vone*O127+Recov*P127*PvulRecov</f>
        <v>97.977548642623248</v>
      </c>
      <c r="G128">
        <f>O127-vone*O127+vtwo*N127+P127*Recov*(1-PvulRecov)</f>
        <v>568.19514512975752</v>
      </c>
      <c r="H128">
        <f>P127*(1-Recov)</f>
        <v>19.756758468500966</v>
      </c>
      <c r="I128" s="2">
        <f t="shared" si="11"/>
        <v>0</v>
      </c>
      <c r="J128" s="1">
        <f t="shared" si="10"/>
        <v>10</v>
      </c>
      <c r="K128" s="2">
        <f>1/(1+EXP(-1.7*(q*F128-cpuehalf)/sdcpue))</f>
        <v>0.65602238447393724</v>
      </c>
      <c r="L128">
        <f t="shared" si="6"/>
        <v>0</v>
      </c>
      <c r="M128">
        <f>F128*(1-EXP(-q*L128))</f>
        <v>0</v>
      </c>
      <c r="N128">
        <f>Surv*(F128-M128)</f>
        <v>97.843424709246563</v>
      </c>
      <c r="O128">
        <f>G128*Surv</f>
        <v>567.41732848863785</v>
      </c>
      <c r="P128">
        <f>(H128+M128*RelSurv)*Surv</f>
        <v>19.729712944365289</v>
      </c>
      <c r="Q128">
        <f t="shared" si="8"/>
        <v>685.92945224088169</v>
      </c>
      <c r="R128">
        <f t="shared" si="9"/>
        <v>110.28350942844978</v>
      </c>
      <c r="S128">
        <f t="shared" si="7"/>
        <v>0</v>
      </c>
      <c r="T128">
        <f>L128*(S128/cpuebase)^valpower</f>
        <v>0</v>
      </c>
    </row>
    <row r="129" spans="5:20" x14ac:dyDescent="0.3">
      <c r="E129">
        <v>126</v>
      </c>
      <c r="F129">
        <f>N128-vtwo*N128+vone*O128+Recov*P128*PvulRecov</f>
        <v>102.12133951833935</v>
      </c>
      <c r="G129">
        <f>O128-vone*O128+vtwo*N128+P128*Recov*(1-PvulRecov)</f>
        <v>567.0853562684182</v>
      </c>
      <c r="H129">
        <f>P128*(1-Recov)</f>
        <v>15.783770355492232</v>
      </c>
      <c r="I129" s="2">
        <f t="shared" si="11"/>
        <v>0</v>
      </c>
      <c r="J129" s="1">
        <f t="shared" si="10"/>
        <v>10</v>
      </c>
      <c r="K129" s="2">
        <f>1/(1+EXP(-1.7*(q*F129-cpuehalf)/sdcpue))</f>
        <v>0.67173942408850085</v>
      </c>
      <c r="L129">
        <f t="shared" si="6"/>
        <v>0</v>
      </c>
      <c r="M129">
        <f>F129*(1-EXP(-q*L129))</f>
        <v>0</v>
      </c>
      <c r="N129">
        <f>Surv*(F129-M129)</f>
        <v>101.98154304529372</v>
      </c>
      <c r="O129">
        <f>G129*Surv</f>
        <v>566.30905884521496</v>
      </c>
      <c r="P129">
        <f>(H129+M129*RelSurv)*Surv</f>
        <v>15.762163554822878</v>
      </c>
      <c r="Q129">
        <f t="shared" si="8"/>
        <v>684.99046614224983</v>
      </c>
      <c r="R129">
        <f t="shared" si="9"/>
        <v>110.28350942844978</v>
      </c>
      <c r="S129">
        <f t="shared" si="7"/>
        <v>0</v>
      </c>
      <c r="T129">
        <f>L129*(S129/cpuebase)^valpower</f>
        <v>0</v>
      </c>
    </row>
    <row r="130" spans="5:20" x14ac:dyDescent="0.3">
      <c r="E130">
        <v>127</v>
      </c>
      <c r="F130">
        <f>N129-vtwo*N129+vone*O129+Recov*P129*PvulRecov</f>
        <v>105.82261827352819</v>
      </c>
      <c r="G130">
        <f>O129-vone*O129+vtwo*N129+P129*Recov*(1-PvulRecov)</f>
        <v>565.62041632794512</v>
      </c>
      <c r="H130">
        <f>P129*(1-Recov)</f>
        <v>12.609730843858303</v>
      </c>
      <c r="I130" s="2">
        <f t="shared" si="11"/>
        <v>0</v>
      </c>
      <c r="J130" s="1">
        <f t="shared" si="10"/>
        <v>10</v>
      </c>
      <c r="K130" s="2">
        <f>1/(1+EXP(-1.7*(q*F130-cpuehalf)/sdcpue))</f>
        <v>0.68546121147680317</v>
      </c>
      <c r="L130">
        <f t="shared" si="6"/>
        <v>0</v>
      </c>
      <c r="M130">
        <f>F130*(1-EXP(-q*L130))</f>
        <v>0</v>
      </c>
      <c r="N130">
        <f>Surv*(F130-M130)</f>
        <v>105.6777550267977</v>
      </c>
      <c r="O130">
        <f>G130*Surv</f>
        <v>564.84612429791309</v>
      </c>
      <c r="P130">
        <f>(H130+M130*RelSurv)*Surv</f>
        <v>12.592469065797612</v>
      </c>
      <c r="Q130">
        <f t="shared" si="8"/>
        <v>684.0527654453316</v>
      </c>
      <c r="R130">
        <f t="shared" si="9"/>
        <v>110.28350942844978</v>
      </c>
      <c r="S130">
        <f t="shared" si="7"/>
        <v>0</v>
      </c>
      <c r="T130">
        <f>L130*(S130/cpuebase)^valpower</f>
        <v>0</v>
      </c>
    </row>
    <row r="131" spans="5:20" x14ac:dyDescent="0.3">
      <c r="E131">
        <v>128</v>
      </c>
      <c r="F131">
        <f>N130-vtwo*N130+vone*O130+Recov*P130*PvulRecov</f>
        <v>109.16346490191289</v>
      </c>
      <c r="G131">
        <f>O130-vone*O130+vtwo*N130+P130*Recov*(1-PvulRecov)</f>
        <v>563.8789082359574</v>
      </c>
      <c r="H131">
        <f>P130*(1-Recov)</f>
        <v>10.073975252638091</v>
      </c>
      <c r="I131" s="2">
        <f t="shared" si="11"/>
        <v>0</v>
      </c>
      <c r="J131" s="1">
        <f t="shared" si="10"/>
        <v>10</v>
      </c>
      <c r="K131" s="2">
        <f>1/(1+EXP(-1.7*(q*F131-cpuehalf)/sdcpue))</f>
        <v>0.69757546019309025</v>
      </c>
      <c r="L131">
        <f t="shared" si="6"/>
        <v>0</v>
      </c>
      <c r="M131">
        <f>F131*(1-EXP(-q*L131))</f>
        <v>0</v>
      </c>
      <c r="N131">
        <f>Surv*(F131-M131)</f>
        <v>109.01402828611147</v>
      </c>
      <c r="O131">
        <f>G131*Surv</f>
        <v>563.10700020020295</v>
      </c>
      <c r="P131">
        <f>(H131+M131*RelSurv)*Surv</f>
        <v>10.060184734255644</v>
      </c>
      <c r="Q131">
        <f t="shared" si="8"/>
        <v>683.11634839050839</v>
      </c>
      <c r="R131">
        <f t="shared" si="9"/>
        <v>110.28350942844978</v>
      </c>
      <c r="S131">
        <f t="shared" si="7"/>
        <v>0</v>
      </c>
      <c r="T131">
        <f>L131*(S131/cpuebase)^valpower</f>
        <v>0</v>
      </c>
    </row>
    <row r="132" spans="5:20" x14ac:dyDescent="0.3">
      <c r="E132">
        <v>129</v>
      </c>
      <c r="F132">
        <f>N131-vtwo*N131+vone*O131+Recov*P131*PvulRecov</f>
        <v>112.20955885691258</v>
      </c>
      <c r="G132">
        <f>O131-vone*O131+vtwo*N131+P131*Recov*(1-PvulRecov)</f>
        <v>561.92350657625298</v>
      </c>
      <c r="H132">
        <f>P131*(1-Recov)</f>
        <v>8.0481477874045151</v>
      </c>
      <c r="I132" s="2">
        <f t="shared" si="11"/>
        <v>0</v>
      </c>
      <c r="J132" s="1">
        <f t="shared" si="10"/>
        <v>10</v>
      </c>
      <c r="K132" s="2">
        <f>1/(1+EXP(-1.7*(q*F132-cpuehalf)/sdcpue))</f>
        <v>0.70838690224890222</v>
      </c>
      <c r="L132">
        <f t="shared" si="6"/>
        <v>0</v>
      </c>
      <c r="M132">
        <f>F132*(1-EXP(-q*L132))</f>
        <v>0</v>
      </c>
      <c r="N132">
        <f>Surv*(F132-M132)</f>
        <v>112.0559523663966</v>
      </c>
      <c r="O132">
        <f>G132*Surv</f>
        <v>561.15427533906688</v>
      </c>
      <c r="P132">
        <f>(H132+M132*RelSurv)*Surv</f>
        <v>8.0371304752488406</v>
      </c>
      <c r="Q132">
        <f t="shared" si="8"/>
        <v>682.18121322057016</v>
      </c>
      <c r="R132">
        <f t="shared" si="9"/>
        <v>110.28350942844978</v>
      </c>
      <c r="S132">
        <f t="shared" si="7"/>
        <v>0</v>
      </c>
      <c r="T132">
        <f>L132*(S132/cpuebase)^valpower</f>
        <v>0</v>
      </c>
    </row>
    <row r="133" spans="5:20" x14ac:dyDescent="0.3">
      <c r="E133">
        <v>130</v>
      </c>
      <c r="F133">
        <f>N132-vtwo*N132+vone*O132+Recov*P132*PvulRecov</f>
        <v>115.01347553331584</v>
      </c>
      <c r="G133">
        <f>O132-vone*O132+vtwo*N132+P132*Recov*(1-PvulRecov)</f>
        <v>559.80417826719736</v>
      </c>
      <c r="H133">
        <f>P132*(1-Recov)</f>
        <v>6.4297043801990732</v>
      </c>
      <c r="I133" s="2">
        <f t="shared" si="11"/>
        <v>0</v>
      </c>
      <c r="J133" s="1">
        <f t="shared" si="10"/>
        <v>10</v>
      </c>
      <c r="K133" s="2">
        <f>1/(1+EXP(-1.7*(q*F133-cpuehalf)/sdcpue))</f>
        <v>0.71813494804300804</v>
      </c>
      <c r="L133">
        <f t="shared" ref="L133:L153" si="12">IF(I133&gt;0.1,J133,0)*K133</f>
        <v>0</v>
      </c>
      <c r="M133">
        <f>F133*(1-EXP(-q*L133))</f>
        <v>0</v>
      </c>
      <c r="N133">
        <f>Surv*(F133-M133)</f>
        <v>114.85603069065991</v>
      </c>
      <c r="O133">
        <f>G133*Surv</f>
        <v>559.03784823189744</v>
      </c>
      <c r="P133">
        <f>(H133+M133*RelSurv)*Surv</f>
        <v>6.4209025959753507</v>
      </c>
      <c r="Q133">
        <f t="shared" si="8"/>
        <v>681.24735818071224</v>
      </c>
      <c r="R133">
        <f t="shared" si="9"/>
        <v>110.28350942844978</v>
      </c>
      <c r="S133">
        <f t="shared" ref="S133:S153" si="13">IF(L133&gt;0,M133/L133,0)</f>
        <v>0</v>
      </c>
      <c r="T133">
        <f>L133*(S133/cpuebase)^valpower</f>
        <v>0</v>
      </c>
    </row>
    <row r="134" spans="5:20" x14ac:dyDescent="0.3">
      <c r="E134">
        <v>131</v>
      </c>
      <c r="F134">
        <f>N133-vtwo*N133+vone*O133+Recov*P133*PvulRecov</f>
        <v>117.6173198663994</v>
      </c>
      <c r="G134">
        <f>O133-vone*O133+vtwo*N133+P133*Recov*(1-PvulRecov)</f>
        <v>557.56073957535307</v>
      </c>
      <c r="H134">
        <f>P133*(1-Recov)</f>
        <v>5.1367220767802806</v>
      </c>
      <c r="I134" s="2">
        <f t="shared" si="11"/>
        <v>0</v>
      </c>
      <c r="J134" s="1">
        <f t="shared" si="10"/>
        <v>10</v>
      </c>
      <c r="K134" s="2">
        <f>1/(1+EXP(-1.7*(q*F134-cpuehalf)/sdcpue))</f>
        <v>0.72700789021886358</v>
      </c>
      <c r="L134">
        <f t="shared" si="12"/>
        <v>0</v>
      </c>
      <c r="M134">
        <f>F134*(1-EXP(-q*L134))</f>
        <v>0</v>
      </c>
      <c r="N134">
        <f>Surv*(F134-M134)</f>
        <v>117.45631055567203</v>
      </c>
      <c r="O134">
        <f>G134*Surv</f>
        <v>556.7974806397674</v>
      </c>
      <c r="P134">
        <f>(H134+M134*RelSurv)*Surv</f>
        <v>5.1296902885885425</v>
      </c>
      <c r="Q134">
        <f t="shared" ref="Q134:Q153" si="14">SUM(F134:H134)</f>
        <v>680.31478151853275</v>
      </c>
      <c r="R134">
        <f t="shared" ref="R134:R153" si="15">R133+L133</f>
        <v>110.28350942844978</v>
      </c>
      <c r="S134">
        <f t="shared" si="13"/>
        <v>0</v>
      </c>
      <c r="T134">
        <f>L134*(S134/cpuebase)^valpower</f>
        <v>0</v>
      </c>
    </row>
    <row r="135" spans="5:20" x14ac:dyDescent="0.3">
      <c r="E135">
        <v>132</v>
      </c>
      <c r="F135">
        <f>N134-vtwo*N134+vone*O134+Recov*P134*PvulRecov</f>
        <v>120.05483035059258</v>
      </c>
      <c r="G135">
        <f>O134-vone*O134+vtwo*N134+P134*Recov*(1-PvulRecov)</f>
        <v>555.22489890256452</v>
      </c>
      <c r="H135">
        <f>P134*(1-Recov)</f>
        <v>4.1037522308708345</v>
      </c>
      <c r="I135" s="2">
        <f t="shared" si="11"/>
        <v>0</v>
      </c>
      <c r="J135" s="1">
        <f t="shared" si="10"/>
        <v>10</v>
      </c>
      <c r="K135" s="2">
        <f>1/(1+EXP(-1.7*(q*F135-cpuehalf)/sdcpue))</f>
        <v>0.7351541245848805</v>
      </c>
      <c r="L135">
        <f t="shared" si="12"/>
        <v>0</v>
      </c>
      <c r="M135">
        <f>F135*(1-EXP(-q*L135))</f>
        <v>0</v>
      </c>
      <c r="N135">
        <f>Surv*(F135-M135)</f>
        <v>119.89048427038776</v>
      </c>
      <c r="O135">
        <f>G135*Surv</f>
        <v>554.46483755809152</v>
      </c>
      <c r="P135">
        <f>(H135+M135*RelSurv)*Surv</f>
        <v>4.0981345011109749</v>
      </c>
      <c r="Q135">
        <f t="shared" si="14"/>
        <v>679.38348148402793</v>
      </c>
      <c r="R135">
        <f t="shared" si="15"/>
        <v>110.28350942844978</v>
      </c>
      <c r="S135">
        <f t="shared" si="13"/>
        <v>0</v>
      </c>
      <c r="T135">
        <f>L135*(S135/cpuebase)^valpower</f>
        <v>0</v>
      </c>
    </row>
    <row r="136" spans="5:20" x14ac:dyDescent="0.3">
      <c r="E136">
        <v>133</v>
      </c>
      <c r="F136">
        <f>N135-vtwo*N135+vone*O135+Recov*P135*PvulRecov</f>
        <v>122.35305997338934</v>
      </c>
      <c r="G136">
        <f>O135-vone*O135+vtwo*N135+P135*Recov*(1-PvulRecov)</f>
        <v>552.8218887553121</v>
      </c>
      <c r="H136">
        <f>P135*(1-Recov)</f>
        <v>3.2785076008887799</v>
      </c>
      <c r="I136" s="2">
        <f t="shared" si="11"/>
        <v>0</v>
      </c>
      <c r="J136" s="1">
        <f t="shared" si="10"/>
        <v>10</v>
      </c>
      <c r="K136" s="2">
        <f>1/(1+EXP(-1.7*(q*F136-cpuehalf)/sdcpue))</f>
        <v>0.74269093124067032</v>
      </c>
      <c r="L136">
        <f t="shared" si="12"/>
        <v>0</v>
      </c>
      <c r="M136">
        <f>F136*(1-EXP(-q*L136))</f>
        <v>0</v>
      </c>
      <c r="N136">
        <f>Surv*(F136-M136)</f>
        <v>122.18556778878526</v>
      </c>
      <c r="O136">
        <f>G136*Surv</f>
        <v>552.0651169519366</v>
      </c>
      <c r="P136">
        <f>(H136+M136*RelSurv)*Surv</f>
        <v>3.2740195692822689</v>
      </c>
      <c r="Q136">
        <f t="shared" si="14"/>
        <v>678.45345632959027</v>
      </c>
      <c r="R136">
        <f t="shared" si="15"/>
        <v>110.28350942844978</v>
      </c>
      <c r="S136">
        <f t="shared" si="13"/>
        <v>0</v>
      </c>
      <c r="T136">
        <f>L136*(S136/cpuebase)^valpower</f>
        <v>0</v>
      </c>
    </row>
    <row r="137" spans="5:20" x14ac:dyDescent="0.3">
      <c r="E137">
        <v>134</v>
      </c>
      <c r="F137">
        <f>N136-vtwo*N136+vone*O136+Recov*P136*PvulRecov</f>
        <v>124.53371914444642</v>
      </c>
      <c r="G137">
        <f>O136-vone*O136+vtwo*N136+P136*Recov*(1-PvulRecov)</f>
        <v>550.37176951013191</v>
      </c>
      <c r="H137">
        <f>P136*(1-Recov)</f>
        <v>2.6192156554258155</v>
      </c>
      <c r="I137" s="2">
        <f t="shared" si="11"/>
        <v>0</v>
      </c>
      <c r="J137" s="1">
        <f t="shared" si="10"/>
        <v>10</v>
      </c>
      <c r="K137" s="2">
        <f>1/(1+EXP(-1.7*(q*F137-cpuehalf)/sdcpue))</f>
        <v>0.74971131462837803</v>
      </c>
      <c r="L137">
        <f t="shared" si="12"/>
        <v>0</v>
      </c>
      <c r="M137">
        <f>F137*(1-EXP(-q*L137))</f>
        <v>0</v>
      </c>
      <c r="N137">
        <f>Surv*(F137-M137)</f>
        <v>124.36324180059486</v>
      </c>
      <c r="O137">
        <f>G137*Surv</f>
        <v>549.61835173668419</v>
      </c>
      <c r="P137">
        <f>(H137+M137*RelSurv)*Surv</f>
        <v>2.615630145164185</v>
      </c>
      <c r="Q137">
        <f t="shared" si="14"/>
        <v>677.52470431000415</v>
      </c>
      <c r="R137">
        <f t="shared" si="15"/>
        <v>110.28350942844978</v>
      </c>
      <c r="S137">
        <f t="shared" si="13"/>
        <v>0</v>
      </c>
      <c r="T137">
        <f>L137*(S137/cpuebase)^valpower</f>
        <v>0</v>
      </c>
    </row>
    <row r="138" spans="5:20" x14ac:dyDescent="0.3">
      <c r="E138">
        <v>135</v>
      </c>
      <c r="F138">
        <f>N137-vtwo*N137+vone*O137+Recov*P137*PvulRecov</f>
        <v>126.61424859064986</v>
      </c>
      <c r="G138">
        <f>O137-vone*O137+vtwo*N137+P137*Recov*(1-PvulRecov)</f>
        <v>547.89047097566208</v>
      </c>
      <c r="H138">
        <f>P137*(1-Recov)</f>
        <v>2.092504116131348</v>
      </c>
      <c r="I138" s="2">
        <f t="shared" si="11"/>
        <v>1</v>
      </c>
      <c r="J138" s="1">
        <f t="shared" si="10"/>
        <v>10</v>
      </c>
      <c r="K138" s="2">
        <f>1/(1+EXP(-1.7*(q*F138-cpuehalf)/sdcpue))</f>
        <v>0.75628932160434126</v>
      </c>
      <c r="L138">
        <f t="shared" si="12"/>
        <v>7.5628932160434124</v>
      </c>
      <c r="M138">
        <f>F138*(1-EXP(-q*L138))</f>
        <v>39.866853492921138</v>
      </c>
      <c r="N138">
        <f>Surv*(F138-M138)</f>
        <v>86.628644404310919</v>
      </c>
      <c r="O138">
        <f>G138*Surv</f>
        <v>547.14044991425646</v>
      </c>
      <c r="P138">
        <f>(H138+M138*RelSurv)*Surv</f>
        <v>33.939462637231465</v>
      </c>
      <c r="Q138">
        <f t="shared" si="14"/>
        <v>676.5972236824432</v>
      </c>
      <c r="R138">
        <f t="shared" si="15"/>
        <v>110.28350942844978</v>
      </c>
      <c r="S138">
        <f t="shared" si="13"/>
        <v>5.2713759607699178</v>
      </c>
      <c r="T138">
        <f>L138*(S138/cpuebase)^valpower</f>
        <v>8.406126925364827</v>
      </c>
    </row>
    <row r="139" spans="5:20" x14ac:dyDescent="0.3">
      <c r="E139">
        <v>136</v>
      </c>
      <c r="F139">
        <f>N138-vtwo*N138+vone*O138+Recov*P138*PvulRecov</f>
        <v>92.30860427520004</v>
      </c>
      <c r="G139">
        <f>O138-vone*O138+vtwo*N138+P138*Recov*(1-PvulRecov)</f>
        <v>548.24838257081365</v>
      </c>
      <c r="H139">
        <f>P138*(1-Recov)</f>
        <v>27.151570109785172</v>
      </c>
      <c r="I139" s="2">
        <f t="shared" si="11"/>
        <v>0</v>
      </c>
      <c r="J139" s="1">
        <f t="shared" si="10"/>
        <v>10</v>
      </c>
      <c r="K139" s="2">
        <f>1/(1+EXP(-1.7*(q*F139-cpuehalf)/sdcpue))</f>
        <v>0.63396070283807782</v>
      </c>
      <c r="L139">
        <f t="shared" si="12"/>
        <v>0</v>
      </c>
      <c r="M139">
        <f>F139*(1-EXP(-q*L139))</f>
        <v>0</v>
      </c>
      <c r="N139">
        <f>Surv*(F139-M139)</f>
        <v>92.182240702509915</v>
      </c>
      <c r="O139">
        <f>G139*Surv</f>
        <v>547.49787155521335</v>
      </c>
      <c r="P139">
        <f>(H139+M139*RelSurv)*Surv</f>
        <v>27.114401641795016</v>
      </c>
      <c r="Q139">
        <f t="shared" si="14"/>
        <v>667.70855695579894</v>
      </c>
      <c r="R139">
        <f t="shared" si="15"/>
        <v>117.84640264449318</v>
      </c>
      <c r="S139">
        <f t="shared" si="13"/>
        <v>0</v>
      </c>
      <c r="T139">
        <f>L139*(S139/cpuebase)^valpower</f>
        <v>0</v>
      </c>
    </row>
    <row r="140" spans="5:20" x14ac:dyDescent="0.3">
      <c r="E140">
        <v>137</v>
      </c>
      <c r="F140">
        <f>N139-vtwo*N139+vone*O139+Recov*P139*PvulRecov</f>
        <v>97.136006951628872</v>
      </c>
      <c r="G140">
        <f>O139-vone*O139+vtwo*N139+P139*Recov*(1-PvulRecov)</f>
        <v>547.96698563445341</v>
      </c>
      <c r="H140">
        <f>P139*(1-Recov)</f>
        <v>21.691521313436013</v>
      </c>
      <c r="I140" s="2">
        <f t="shared" si="11"/>
        <v>0</v>
      </c>
      <c r="J140" s="1">
        <f t="shared" ref="J140:J153" si="16">J133</f>
        <v>10</v>
      </c>
      <c r="K140" s="2">
        <f>1/(1+EXP(-1.7*(q*F140-cpuehalf)/sdcpue))</f>
        <v>0.65278692144626815</v>
      </c>
      <c r="L140">
        <f t="shared" si="12"/>
        <v>0</v>
      </c>
      <c r="M140">
        <f>F140*(1-EXP(-q*L140))</f>
        <v>0</v>
      </c>
      <c r="N140">
        <f>Surv*(F140-M140)</f>
        <v>97.003035025862715</v>
      </c>
      <c r="O140">
        <f>G140*Surv</f>
        <v>547.21685983020473</v>
      </c>
      <c r="P140">
        <f>(H140+M140*RelSurv)*Surv</f>
        <v>21.661827243725266</v>
      </c>
      <c r="Q140">
        <f t="shared" si="14"/>
        <v>666.79451389951839</v>
      </c>
      <c r="R140">
        <f t="shared" si="15"/>
        <v>117.84640264449318</v>
      </c>
      <c r="S140">
        <f t="shared" si="13"/>
        <v>0</v>
      </c>
      <c r="T140">
        <f>L140*(S140/cpuebase)^valpower</f>
        <v>0</v>
      </c>
    </row>
    <row r="141" spans="5:20" x14ac:dyDescent="0.3">
      <c r="E141">
        <v>138</v>
      </c>
      <c r="F141">
        <f>N140-vtwo*N140+vone*O140+Recov*P140*PvulRecov</f>
        <v>101.37038107785941</v>
      </c>
      <c r="G141">
        <f>O140-vone*O140+vtwo*N140+P140*Recov*(1-PvulRecov)</f>
        <v>547.18187922695313</v>
      </c>
      <c r="H141">
        <f>P140*(1-Recov)</f>
        <v>17.329461794980215</v>
      </c>
      <c r="I141" s="2">
        <f t="shared" si="11"/>
        <v>0</v>
      </c>
      <c r="J141" s="1">
        <f t="shared" si="16"/>
        <v>10</v>
      </c>
      <c r="K141" s="2">
        <f>1/(1+EXP(-1.7*(q*F141-cpuehalf)/sdcpue))</f>
        <v>0.66891823819721707</v>
      </c>
      <c r="L141">
        <f t="shared" si="12"/>
        <v>0</v>
      </c>
      <c r="M141">
        <f>F141*(1-EXP(-q*L141))</f>
        <v>0</v>
      </c>
      <c r="N141">
        <f>Surv*(F141-M141)</f>
        <v>101.23161261073182</v>
      </c>
      <c r="O141">
        <f>G141*Surv</f>
        <v>546.43282817463444</v>
      </c>
      <c r="P141">
        <f>(H141+M141*RelSurv)*Surv</f>
        <v>17.305739058379388</v>
      </c>
      <c r="Q141">
        <f t="shared" si="14"/>
        <v>665.8817220997928</v>
      </c>
      <c r="R141">
        <f t="shared" si="15"/>
        <v>117.84640264449318</v>
      </c>
      <c r="S141">
        <f t="shared" si="13"/>
        <v>0</v>
      </c>
      <c r="T141">
        <f>L141*(S141/cpuebase)^valpower</f>
        <v>0</v>
      </c>
    </row>
    <row r="142" spans="5:20" x14ac:dyDescent="0.3">
      <c r="E142">
        <v>139</v>
      </c>
      <c r="F142">
        <f>N141-vtwo*N141+vone*O141+Recov*P141*PvulRecov</f>
        <v>105.12429834812339</v>
      </c>
      <c r="G142">
        <f>O141-vone*O141+vtwo*N141+P141*Recov*(1-PvulRecov)</f>
        <v>546.00129024891874</v>
      </c>
      <c r="H142">
        <f>P141*(1-Recov)</f>
        <v>13.84459124670351</v>
      </c>
      <c r="I142" s="2">
        <f t="shared" si="11"/>
        <v>0</v>
      </c>
      <c r="J142" s="1">
        <f t="shared" si="16"/>
        <v>10</v>
      </c>
      <c r="K142" s="2">
        <f>1/(1+EXP(-1.7*(q*F142-cpuehalf)/sdcpue))</f>
        <v>0.6828960626093451</v>
      </c>
      <c r="L142">
        <f t="shared" si="12"/>
        <v>0</v>
      </c>
      <c r="M142">
        <f>F142*(1-EXP(-q*L142))</f>
        <v>0</v>
      </c>
      <c r="N142">
        <f>Surv*(F142-M142)</f>
        <v>104.98039104912223</v>
      </c>
      <c r="O142">
        <f>G142*Surv</f>
        <v>545.25385533457882</v>
      </c>
      <c r="P142">
        <f>(H142+M142*RelSurv)*Surv</f>
        <v>13.825639037144018</v>
      </c>
      <c r="Q142">
        <f t="shared" si="14"/>
        <v>664.97017984374565</v>
      </c>
      <c r="R142">
        <f t="shared" si="15"/>
        <v>117.84640264449318</v>
      </c>
      <c r="S142">
        <f t="shared" si="13"/>
        <v>0</v>
      </c>
      <c r="T142">
        <f>L142*(S142/cpuebase)^valpower</f>
        <v>0</v>
      </c>
    </row>
    <row r="143" spans="5:20" x14ac:dyDescent="0.3">
      <c r="E143">
        <v>140</v>
      </c>
      <c r="F143">
        <f>N142-vtwo*N142+vone*O142+Recov*P142*PvulRecov</f>
        <v>108.48779478166345</v>
      </c>
      <c r="G143">
        <f>O142-vone*O142+vtwo*N142+P142*Recov*(1-PvulRecov)</f>
        <v>544.51157940946632</v>
      </c>
      <c r="H143">
        <f>P142*(1-Recov)</f>
        <v>11.060511229715216</v>
      </c>
      <c r="I143" s="2">
        <f t="shared" si="11"/>
        <v>0</v>
      </c>
      <c r="J143" s="1">
        <f t="shared" si="16"/>
        <v>10</v>
      </c>
      <c r="K143" s="2">
        <f>1/(1+EXP(-1.7*(q*F143-cpuehalf)/sdcpue))</f>
        <v>0.69514676064068848</v>
      </c>
      <c r="L143">
        <f t="shared" si="12"/>
        <v>0</v>
      </c>
      <c r="M143">
        <f>F143*(1-EXP(-q*L143))</f>
        <v>0</v>
      </c>
      <c r="N143">
        <f>Surv*(F143-M143)</f>
        <v>108.33928310770278</v>
      </c>
      <c r="O143">
        <f>G143*Surv</f>
        <v>543.76618379780496</v>
      </c>
      <c r="P143">
        <f>(H143+M143*RelSurv)*Surv</f>
        <v>11.045370217393122</v>
      </c>
      <c r="Q143">
        <f t="shared" si="14"/>
        <v>664.05988542084492</v>
      </c>
      <c r="R143">
        <f t="shared" si="15"/>
        <v>117.84640264449318</v>
      </c>
      <c r="S143">
        <f t="shared" si="13"/>
        <v>0</v>
      </c>
      <c r="T143">
        <f>L143*(S143/cpuebase)^valpower</f>
        <v>0</v>
      </c>
    </row>
    <row r="144" spans="5:20" x14ac:dyDescent="0.3">
      <c r="E144">
        <v>141</v>
      </c>
      <c r="F144">
        <f>N143-vtwo*N143+vone*O143+Recov*P143*PvulRecov</f>
        <v>111.53290100142156</v>
      </c>
      <c r="G144">
        <f>O143-vone*O143+vtwo*N143+P143*Recov*(1-PvulRecov)</f>
        <v>542.78163994756494</v>
      </c>
      <c r="H144">
        <f>P143*(1-Recov)</f>
        <v>8.8362961739144978</v>
      </c>
      <c r="I144" s="2">
        <f t="shared" si="11"/>
        <v>0</v>
      </c>
      <c r="J144" s="1">
        <f t="shared" si="16"/>
        <v>10</v>
      </c>
      <c r="K144" s="2">
        <f>1/(1+EXP(-1.7*(q*F144-cpuehalf)/sdcpue))</f>
        <v>0.70600494972732741</v>
      </c>
      <c r="L144">
        <f t="shared" si="12"/>
        <v>0</v>
      </c>
      <c r="M144">
        <f>F144*(1-EXP(-q*L144))</f>
        <v>0</v>
      </c>
      <c r="N144">
        <f>Surv*(F144-M144)</f>
        <v>111.38022080488197</v>
      </c>
      <c r="O144">
        <f>G144*Surv</f>
        <v>542.03861249359227</v>
      </c>
      <c r="P144">
        <f>(H144+M144*RelSurv)*Surv</f>
        <v>8.8241999455872335</v>
      </c>
      <c r="Q144">
        <f t="shared" si="14"/>
        <v>663.15083712290107</v>
      </c>
      <c r="R144">
        <f t="shared" si="15"/>
        <v>117.84640264449318</v>
      </c>
      <c r="S144">
        <f t="shared" si="13"/>
        <v>0</v>
      </c>
      <c r="T144">
        <f>L144*(S144/cpuebase)^valpower</f>
        <v>0</v>
      </c>
    </row>
    <row r="145" spans="1:20" x14ac:dyDescent="0.3">
      <c r="E145">
        <v>142</v>
      </c>
      <c r="F145">
        <f>N144-vtwo*N144+vone*O144+Recov*P144*PvulRecov</f>
        <v>114.31726151881752</v>
      </c>
      <c r="G145">
        <f>O144-vone*O144+vtwo*N144+P144*Recov*(1-PvulRecov)</f>
        <v>540.86641176877413</v>
      </c>
      <c r="H145">
        <f>P144*(1-Recov)</f>
        <v>7.0593599564697875</v>
      </c>
      <c r="I145" s="2">
        <f t="shared" si="11"/>
        <v>0</v>
      </c>
      <c r="J145" s="1">
        <f t="shared" si="16"/>
        <v>10</v>
      </c>
      <c r="K145" s="2">
        <f>1/(1+EXP(-1.7*(q*F145-cpuehalf)/sdcpue))</f>
        <v>0.7157330388168166</v>
      </c>
      <c r="L145">
        <f t="shared" si="12"/>
        <v>0</v>
      </c>
      <c r="M145">
        <f>F145*(1-EXP(-q*L145))</f>
        <v>0</v>
      </c>
      <c r="N145">
        <f>Surv*(F145-M145)</f>
        <v>114.16076974105646</v>
      </c>
      <c r="O145">
        <f>G145*Surv</f>
        <v>540.12600611888013</v>
      </c>
      <c r="P145">
        <f>(H145+M145*RelSurv)*Surv</f>
        <v>7.049696220873205</v>
      </c>
      <c r="Q145">
        <f t="shared" si="14"/>
        <v>662.24303324406139</v>
      </c>
      <c r="R145">
        <f t="shared" si="15"/>
        <v>117.84640264449318</v>
      </c>
      <c r="S145">
        <f t="shared" si="13"/>
        <v>0</v>
      </c>
      <c r="T145">
        <f>L145*(S145/cpuebase)^valpower</f>
        <v>0</v>
      </c>
    </row>
    <row r="146" spans="1:20" x14ac:dyDescent="0.3">
      <c r="E146">
        <v>143</v>
      </c>
      <c r="F146">
        <f>N145-vtwo*N145+vone*O145+Recov*P145*PvulRecov</f>
        <v>116.887026220718</v>
      </c>
      <c r="G146">
        <f>O145-vone*O145+vtwo*N145+P145*Recov*(1-PvulRecov)</f>
        <v>538.80968888339328</v>
      </c>
      <c r="H146">
        <f>P145*(1-Recov)</f>
        <v>5.639756976698564</v>
      </c>
      <c r="I146" s="2">
        <f t="shared" si="11"/>
        <v>0</v>
      </c>
      <c r="J146" s="1">
        <f t="shared" si="16"/>
        <v>10</v>
      </c>
      <c r="K146" s="2">
        <f>1/(1+EXP(-1.7*(q*F146-cpuehalf)/sdcpue))</f>
        <v>0.72453698680666978</v>
      </c>
      <c r="L146">
        <f t="shared" si="12"/>
        <v>0</v>
      </c>
      <c r="M146">
        <f>F146*(1-EXP(-q*L146))</f>
        <v>0</v>
      </c>
      <c r="N146">
        <f>Surv*(F146-M146)</f>
        <v>116.72701662735075</v>
      </c>
      <c r="O146">
        <f>G146*Surv</f>
        <v>538.07209873324462</v>
      </c>
      <c r="P146">
        <f>(H146+M146*RelSurv)*Surv</f>
        <v>5.632036571366088</v>
      </c>
      <c r="Q146">
        <f t="shared" si="14"/>
        <v>661.33647208080981</v>
      </c>
      <c r="R146">
        <f t="shared" si="15"/>
        <v>117.84640264449318</v>
      </c>
      <c r="S146">
        <f t="shared" si="13"/>
        <v>0</v>
      </c>
      <c r="T146">
        <f>L146*(S146/cpuebase)^valpower</f>
        <v>0</v>
      </c>
    </row>
    <row r="147" spans="1:20" x14ac:dyDescent="0.3">
      <c r="E147">
        <v>144</v>
      </c>
      <c r="F147">
        <f>N146-vtwo*N146+vone*O146+Recov*P146*PvulRecov</f>
        <v>119.27916041485568</v>
      </c>
      <c r="G147">
        <f>O146-vone*O146+vtwo*N146+P146*Recov*(1-PvulRecov)</f>
        <v>536.64636226001289</v>
      </c>
      <c r="H147">
        <f>P146*(1-Recov)</f>
        <v>4.5056292570928704</v>
      </c>
      <c r="I147" s="2">
        <f t="shared" si="11"/>
        <v>0</v>
      </c>
      <c r="J147" s="1">
        <f t="shared" si="16"/>
        <v>10</v>
      </c>
      <c r="K147" s="2">
        <f>1/(1+EXP(-1.7*(q*F147-cpuehalf)/sdcpue))</f>
        <v>0.7325787527188462</v>
      </c>
      <c r="L147">
        <f t="shared" si="12"/>
        <v>0</v>
      </c>
      <c r="M147">
        <f>F147*(1-EXP(-q*L147))</f>
        <v>0</v>
      </c>
      <c r="N147">
        <f>Surv*(F147-M147)</f>
        <v>119.11587616875698</v>
      </c>
      <c r="O147">
        <f>G147*Surv</f>
        <v>535.91173354215073</v>
      </c>
      <c r="P147">
        <f>(H147+M147*RelSurv)*Surv</f>
        <v>4.499461387752695</v>
      </c>
      <c r="Q147">
        <f t="shared" si="14"/>
        <v>660.43115193196149</v>
      </c>
      <c r="R147">
        <f t="shared" si="15"/>
        <v>117.84640264449318</v>
      </c>
      <c r="S147">
        <f t="shared" si="13"/>
        <v>0</v>
      </c>
      <c r="T147">
        <f>L147*(S147/cpuebase)^valpower</f>
        <v>0</v>
      </c>
    </row>
    <row r="148" spans="1:20" x14ac:dyDescent="0.3">
      <c r="E148">
        <v>145</v>
      </c>
      <c r="F148">
        <f>N147-vtwo*N147+vone*O147+Recov*P147*PvulRecov</f>
        <v>121.52329035843097</v>
      </c>
      <c r="G148">
        <f>O147-vone*O147+vtwo*N147+P147*Recov*(1-PvulRecov)</f>
        <v>534.40421163002736</v>
      </c>
      <c r="H148">
        <f>P147*(1-Recov)</f>
        <v>3.5995691102021561</v>
      </c>
      <c r="I148" s="2">
        <f t="shared" si="11"/>
        <v>0</v>
      </c>
      <c r="J148" s="1">
        <f t="shared" si="16"/>
        <v>10</v>
      </c>
      <c r="K148" s="2">
        <f>1/(1+EXP(-1.7*(q*F148-cpuehalf)/sdcpue))</f>
        <v>0.73998602784369827</v>
      </c>
      <c r="L148">
        <f t="shared" si="12"/>
        <v>0</v>
      </c>
      <c r="M148">
        <f>F148*(1-EXP(-q*L148))</f>
        <v>0</v>
      </c>
      <c r="N148">
        <f>Surv*(F148-M148)</f>
        <v>121.35693406634611</v>
      </c>
      <c r="O148">
        <f>G148*Surv</f>
        <v>533.67265224861922</v>
      </c>
      <c r="P148">
        <f>(H148+M148*RelSurv)*Surv</f>
        <v>3.5946415694113316</v>
      </c>
      <c r="Q148">
        <f t="shared" si="14"/>
        <v>659.52707109866049</v>
      </c>
      <c r="R148">
        <f t="shared" si="15"/>
        <v>117.84640264449318</v>
      </c>
      <c r="S148">
        <f t="shared" si="13"/>
        <v>0</v>
      </c>
      <c r="T148">
        <f>L148*(S148/cpuebase)^valpower</f>
        <v>0</v>
      </c>
    </row>
    <row r="149" spans="1:20" x14ac:dyDescent="0.3">
      <c r="E149">
        <v>146</v>
      </c>
      <c r="F149">
        <f>N148-vtwo*N148+vone*O148+Recov*P148*PvulRecov</f>
        <v>123.64317768163848</v>
      </c>
      <c r="G149">
        <f>O148-vone*O148+vtwo*N148+P148*Recov*(1-PvulRecov)</f>
        <v>532.10533694720914</v>
      </c>
      <c r="H149">
        <f>P148*(1-Recov)</f>
        <v>2.8757132555290656</v>
      </c>
      <c r="I149" s="2">
        <f t="shared" si="11"/>
        <v>0</v>
      </c>
      <c r="J149" s="1">
        <f t="shared" si="16"/>
        <v>10</v>
      </c>
      <c r="K149" s="2">
        <f>1/(1+EXP(-1.7*(q*F149-cpuehalf)/sdcpue))</f>
        <v>0.74685980426900578</v>
      </c>
      <c r="L149">
        <f t="shared" si="12"/>
        <v>0</v>
      </c>
      <c r="M149">
        <f>F149*(1-EXP(-q*L149))</f>
        <v>0</v>
      </c>
      <c r="N149">
        <f>Surv*(F149-M149)</f>
        <v>123.47391942241887</v>
      </c>
      <c r="O149">
        <f>G149*Surv</f>
        <v>531.37692455323918</v>
      </c>
      <c r="P149">
        <f>(H149+M149*RelSurv)*Surv</f>
        <v>2.8717766192441356</v>
      </c>
      <c r="Q149">
        <f t="shared" si="14"/>
        <v>658.62422788437664</v>
      </c>
      <c r="R149">
        <f t="shared" si="15"/>
        <v>117.84640264449318</v>
      </c>
      <c r="S149">
        <f t="shared" si="13"/>
        <v>0</v>
      </c>
      <c r="T149">
        <f>L149*(S149/cpuebase)^valpower</f>
        <v>0</v>
      </c>
    </row>
    <row r="150" spans="1:20" x14ac:dyDescent="0.3">
      <c r="E150">
        <v>147</v>
      </c>
      <c r="F150">
        <f>N149-vtwo*N149+vone*O149+Recov*P149*PvulRecov</f>
        <v>125.65789733321786</v>
      </c>
      <c r="G150">
        <f>O149-vone*O149+vtwo*N149+P149*Recov*(1-PvulRecov)</f>
        <v>529.76730196628898</v>
      </c>
      <c r="H150">
        <f>P149*(1-Recov)</f>
        <v>2.2974212953953086</v>
      </c>
      <c r="I150" s="2">
        <f t="shared" si="11"/>
        <v>0</v>
      </c>
      <c r="J150" s="1">
        <f t="shared" si="16"/>
        <v>10</v>
      </c>
      <c r="K150" s="2">
        <f>1/(1+EXP(-1.7*(q*F150-cpuehalf)/sdcpue))</f>
        <v>0.75328024911369063</v>
      </c>
      <c r="L150">
        <f t="shared" si="12"/>
        <v>0</v>
      </c>
      <c r="M150">
        <f>F150*(1-EXP(-q*L150))</f>
        <v>0</v>
      </c>
      <c r="N150">
        <f>Surv*(F150-M150)</f>
        <v>125.48588107353729</v>
      </c>
      <c r="O150">
        <f>G150*Surv</f>
        <v>529.04209016727521</v>
      </c>
      <c r="P150">
        <f>(H150+M150*RelSurv)*Surv</f>
        <v>2.2942762975357915</v>
      </c>
      <c r="Q150">
        <f t="shared" si="14"/>
        <v>657.7226205949022</v>
      </c>
      <c r="R150">
        <f t="shared" si="15"/>
        <v>117.84640264449318</v>
      </c>
      <c r="S150">
        <f t="shared" si="13"/>
        <v>0</v>
      </c>
      <c r="T150">
        <f>L150*(S150/cpuebase)^valpower</f>
        <v>0</v>
      </c>
    </row>
    <row r="151" spans="1:20" x14ac:dyDescent="0.3">
      <c r="E151">
        <v>148</v>
      </c>
      <c r="F151">
        <f>N150-vtwo*N150+vone*O150+Recov*P150*PvulRecov</f>
        <v>127.58277866798659</v>
      </c>
      <c r="G151">
        <f>O150-vone*O150+vtwo*N150+P150*Recov*(1-PvulRecov)</f>
        <v>527.40404783233305</v>
      </c>
      <c r="H151">
        <f>P150*(1-Recov)</f>
        <v>1.8354210380286333</v>
      </c>
      <c r="I151" s="2">
        <f t="shared" si="11"/>
        <v>0</v>
      </c>
      <c r="J151" s="1">
        <f t="shared" si="16"/>
        <v>10</v>
      </c>
      <c r="K151" s="2">
        <f>1/(1+EXP(-1.7*(q*F151-cpuehalf)/sdcpue))</f>
        <v>0.75931126279049299</v>
      </c>
      <c r="L151">
        <f t="shared" si="12"/>
        <v>0</v>
      </c>
      <c r="M151">
        <f>F151*(1-EXP(-q*L151))</f>
        <v>0</v>
      </c>
      <c r="N151">
        <f>Surv*(F151-M151)</f>
        <v>127.40812738977903</v>
      </c>
      <c r="O151">
        <f>G151*Surv</f>
        <v>526.68207115140922</v>
      </c>
      <c r="P151">
        <f>(H151+M151*RelSurv)*Surv</f>
        <v>1.8329084839544276</v>
      </c>
      <c r="Q151">
        <f t="shared" si="14"/>
        <v>656.82224753834828</v>
      </c>
      <c r="R151">
        <f t="shared" si="15"/>
        <v>117.84640264449318</v>
      </c>
      <c r="S151">
        <f t="shared" si="13"/>
        <v>0</v>
      </c>
      <c r="T151">
        <f>L151*(S151/cpuebase)^valpower</f>
        <v>0</v>
      </c>
    </row>
    <row r="152" spans="1:20" x14ac:dyDescent="0.3">
      <c r="E152">
        <v>149</v>
      </c>
      <c r="F152">
        <f>N151-vtwo*N151+vone*O151+Recov*P151*PvulRecov</f>
        <v>129.43015730703331</v>
      </c>
      <c r="G152">
        <f>O151-vone*O151+vtwo*N151+P151*Recov*(1-PvulRecov)</f>
        <v>525.02662293094579</v>
      </c>
      <c r="H152">
        <f>P151*(1-Recov)</f>
        <v>1.4663267871635421</v>
      </c>
      <c r="I152" s="2">
        <f t="shared" si="11"/>
        <v>1</v>
      </c>
      <c r="J152" s="1">
        <f t="shared" si="16"/>
        <v>10</v>
      </c>
      <c r="K152" s="2">
        <f>1/(1+EXP(-1.7*(q*F152-cpuehalf)/sdcpue))</f>
        <v>0.76500401876311619</v>
      </c>
      <c r="L152">
        <f t="shared" si="12"/>
        <v>7.6500401876311619</v>
      </c>
      <c r="M152">
        <f>F152*(1-EXP(-q*L152))</f>
        <v>41.139049301048672</v>
      </c>
      <c r="N152">
        <f>Surv*(F152-M152)</f>
        <v>88.17024408509657</v>
      </c>
      <c r="O152">
        <f>G152*Surv</f>
        <v>524.30790076683218</v>
      </c>
      <c r="P152">
        <f>(H152+M152*RelSurv)*Surv</f>
        <v>34.330505911978094</v>
      </c>
      <c r="Q152">
        <f t="shared" si="14"/>
        <v>655.9231070251426</v>
      </c>
      <c r="R152">
        <f t="shared" si="15"/>
        <v>117.84640264449318</v>
      </c>
      <c r="S152">
        <f t="shared" si="13"/>
        <v>5.377625253206336</v>
      </c>
      <c r="T152">
        <f>L152*(S152/cpuebase)^valpower</f>
        <v>8.8492156165687934</v>
      </c>
    </row>
    <row r="153" spans="1:20" x14ac:dyDescent="0.3">
      <c r="E153">
        <v>150</v>
      </c>
      <c r="F153">
        <f>N152-vtwo*N152+vone*O152+Recov*P152*PvulRecov</f>
        <v>93.751527742810467</v>
      </c>
      <c r="G153">
        <f>O152-vone*O152+vtwo*N152+P152*Recov*(1-PvulRecov)</f>
        <v>525.59271829151396</v>
      </c>
      <c r="H153">
        <f>P152*(1-Recov)</f>
        <v>27.464404729582476</v>
      </c>
      <c r="I153" s="2">
        <f t="shared" si="11"/>
        <v>0</v>
      </c>
      <c r="J153" s="1">
        <f t="shared" si="16"/>
        <v>10</v>
      </c>
      <c r="K153" s="2">
        <f>1/(1+EXP(-1.7*(q*F153-cpuehalf)/sdcpue))</f>
        <v>0.6396340035769853</v>
      </c>
      <c r="L153">
        <f t="shared" si="12"/>
        <v>0</v>
      </c>
      <c r="M153">
        <f>F153*(1-EXP(-q*L153))</f>
        <v>0</v>
      </c>
      <c r="N153">
        <f>Surv*(F153-M153)</f>
        <v>93.623188915853234</v>
      </c>
      <c r="O153">
        <f>G153*Surv</f>
        <v>524.87322118520717</v>
      </c>
      <c r="P153">
        <f>(H153+M153*RelSurv)*Surv</f>
        <v>27.426808014404216</v>
      </c>
      <c r="Q153">
        <f t="shared" si="14"/>
        <v>646.80865076390694</v>
      </c>
      <c r="R153">
        <f t="shared" si="15"/>
        <v>125.49644283212434</v>
      </c>
      <c r="S153">
        <f t="shared" si="13"/>
        <v>0</v>
      </c>
      <c r="T153">
        <f>L153*(S153/cpuebase)^valpower</f>
        <v>0</v>
      </c>
    </row>
    <row r="155" spans="1:20" x14ac:dyDescent="0.3"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</row>
    <row r="156" spans="1:20" x14ac:dyDescent="0.3">
      <c r="A156" t="s">
        <v>52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</row>
    <row r="157" spans="1:20" x14ac:dyDescent="0.3">
      <c r="A157" t="s">
        <v>2</v>
      </c>
      <c r="B157" t="str">
        <f>B155&amp;" ("&amp;B156&amp;")"</f>
        <v>1-month (1)</v>
      </c>
      <c r="C157" t="str">
        <f t="shared" ref="C157:N157" si="17">C155&amp;" ("&amp;C156&amp;")"</f>
        <v>1-week (2)</v>
      </c>
      <c r="D157" t="str">
        <f t="shared" si="17"/>
        <v>1-biweekly (3)</v>
      </c>
      <c r="E157" t="str">
        <f t="shared" si="17"/>
        <v>2-month (4)</v>
      </c>
      <c r="F157" t="str">
        <f t="shared" si="17"/>
        <v>2-weekly (5)</v>
      </c>
      <c r="G157" t="str">
        <f t="shared" si="17"/>
        <v>2-biweekly (6)</v>
      </c>
      <c r="H157" t="str">
        <f t="shared" si="17"/>
        <v>3-month (7)</v>
      </c>
      <c r="I157" t="str">
        <f t="shared" si="17"/>
        <v>3-weekly (8)</v>
      </c>
      <c r="J157" t="str">
        <f t="shared" si="17"/>
        <v>3-biweekly (9)</v>
      </c>
      <c r="K157" t="str">
        <f t="shared" si="17"/>
        <v>4-month (10)</v>
      </c>
      <c r="L157" t="str">
        <f t="shared" si="17"/>
        <v>4-weekly (11)</v>
      </c>
      <c r="M157" t="str">
        <f t="shared" si="17"/>
        <v>4-biweekly (12)</v>
      </c>
      <c r="N157" t="str">
        <f t="shared" si="17"/>
        <v>all open (13)</v>
      </c>
    </row>
    <row r="158" spans="1:20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20" x14ac:dyDescent="0.3">
      <c r="A159">
        <v>2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20" x14ac:dyDescent="0.3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>
        <v>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">
      <c r="A163">
        <v>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3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3">
      <c r="A165">
        <v>8</v>
      </c>
      <c r="B165">
        <v>0</v>
      </c>
      <c r="C165">
        <f>C158</f>
        <v>1</v>
      </c>
      <c r="D165">
        <v>0</v>
      </c>
      <c r="E165">
        <v>0</v>
      </c>
      <c r="F165">
        <f>F158</f>
        <v>1</v>
      </c>
      <c r="G165">
        <v>0</v>
      </c>
      <c r="H165">
        <v>0</v>
      </c>
      <c r="I165">
        <f>I158</f>
        <v>1</v>
      </c>
      <c r="J165">
        <v>0</v>
      </c>
      <c r="K165">
        <v>0</v>
      </c>
      <c r="L165">
        <f>L158</f>
        <v>1</v>
      </c>
      <c r="M165">
        <v>0</v>
      </c>
      <c r="N165">
        <v>1</v>
      </c>
    </row>
    <row r="166" spans="1:14" x14ac:dyDescent="0.3">
      <c r="A166">
        <v>9</v>
      </c>
      <c r="B166">
        <v>0</v>
      </c>
      <c r="C166">
        <f t="shared" ref="C166:C187" si="18">C159</f>
        <v>0</v>
      </c>
      <c r="D166">
        <v>0</v>
      </c>
      <c r="E166">
        <v>0</v>
      </c>
      <c r="F166">
        <f t="shared" ref="F166:F187" si="19">F159</f>
        <v>1</v>
      </c>
      <c r="G166">
        <v>0</v>
      </c>
      <c r="H166">
        <v>0</v>
      </c>
      <c r="I166">
        <f t="shared" ref="I166:I187" si="20">I159</f>
        <v>1</v>
      </c>
      <c r="J166">
        <v>0</v>
      </c>
      <c r="K166">
        <v>0</v>
      </c>
      <c r="L166">
        <f t="shared" ref="L166:L187" si="21">L159</f>
        <v>1</v>
      </c>
      <c r="M166">
        <v>0</v>
      </c>
      <c r="N166">
        <v>1</v>
      </c>
    </row>
    <row r="167" spans="1:14" x14ac:dyDescent="0.3">
      <c r="A167">
        <v>10</v>
      </c>
      <c r="B167">
        <v>0</v>
      </c>
      <c r="C167">
        <f t="shared" si="18"/>
        <v>0</v>
      </c>
      <c r="D167">
        <v>0</v>
      </c>
      <c r="E167">
        <v>0</v>
      </c>
      <c r="F167">
        <f t="shared" si="19"/>
        <v>0</v>
      </c>
      <c r="G167">
        <v>0</v>
      </c>
      <c r="H167">
        <v>0</v>
      </c>
      <c r="I167">
        <f t="shared" si="20"/>
        <v>1</v>
      </c>
      <c r="J167">
        <v>0</v>
      </c>
      <c r="K167">
        <v>0</v>
      </c>
      <c r="L167">
        <f t="shared" si="21"/>
        <v>1</v>
      </c>
      <c r="M167">
        <v>0</v>
      </c>
      <c r="N167">
        <v>1</v>
      </c>
    </row>
    <row r="168" spans="1:14" x14ac:dyDescent="0.3">
      <c r="A168">
        <v>11</v>
      </c>
      <c r="B168">
        <v>0</v>
      </c>
      <c r="C168">
        <f t="shared" si="18"/>
        <v>0</v>
      </c>
      <c r="D168">
        <v>0</v>
      </c>
      <c r="E168">
        <v>0</v>
      </c>
      <c r="F168">
        <f t="shared" si="19"/>
        <v>0</v>
      </c>
      <c r="G168">
        <v>0</v>
      </c>
      <c r="H168">
        <v>0</v>
      </c>
      <c r="I168">
        <f t="shared" si="20"/>
        <v>0</v>
      </c>
      <c r="J168">
        <v>0</v>
      </c>
      <c r="K168">
        <v>0</v>
      </c>
      <c r="L168">
        <f t="shared" si="21"/>
        <v>1</v>
      </c>
      <c r="M168">
        <v>0</v>
      </c>
      <c r="N168">
        <v>1</v>
      </c>
    </row>
    <row r="169" spans="1:14" x14ac:dyDescent="0.3">
      <c r="A169">
        <v>12</v>
      </c>
      <c r="B169">
        <v>0</v>
      </c>
      <c r="C169">
        <f t="shared" si="18"/>
        <v>0</v>
      </c>
      <c r="D169">
        <v>0</v>
      </c>
      <c r="E169">
        <v>0</v>
      </c>
      <c r="F169">
        <f t="shared" si="19"/>
        <v>0</v>
      </c>
      <c r="G169">
        <v>0</v>
      </c>
      <c r="H169">
        <v>0</v>
      </c>
      <c r="I169">
        <f t="shared" si="20"/>
        <v>0</v>
      </c>
      <c r="J169">
        <v>0</v>
      </c>
      <c r="K169">
        <v>0</v>
      </c>
      <c r="L169">
        <f t="shared" si="21"/>
        <v>0</v>
      </c>
      <c r="M169">
        <v>0</v>
      </c>
      <c r="N169">
        <v>1</v>
      </c>
    </row>
    <row r="170" spans="1:14" x14ac:dyDescent="0.3">
      <c r="A170">
        <v>13</v>
      </c>
      <c r="B170">
        <v>0</v>
      </c>
      <c r="C170">
        <f t="shared" si="18"/>
        <v>0</v>
      </c>
      <c r="D170">
        <v>0</v>
      </c>
      <c r="E170">
        <v>0</v>
      </c>
      <c r="F170">
        <f t="shared" si="19"/>
        <v>0</v>
      </c>
      <c r="G170">
        <v>0</v>
      </c>
      <c r="H170">
        <v>0</v>
      </c>
      <c r="I170">
        <f t="shared" si="20"/>
        <v>0</v>
      </c>
      <c r="J170">
        <v>0</v>
      </c>
      <c r="K170">
        <v>0</v>
      </c>
      <c r="L170">
        <f t="shared" si="21"/>
        <v>0</v>
      </c>
      <c r="M170">
        <v>0</v>
      </c>
      <c r="N170">
        <v>1</v>
      </c>
    </row>
    <row r="171" spans="1:14" x14ac:dyDescent="0.3">
      <c r="A171">
        <v>14</v>
      </c>
      <c r="B171">
        <v>0</v>
      </c>
      <c r="C171">
        <f t="shared" si="18"/>
        <v>0</v>
      </c>
      <c r="D171">
        <v>0</v>
      </c>
      <c r="E171">
        <v>0</v>
      </c>
      <c r="F171">
        <f t="shared" si="19"/>
        <v>0</v>
      </c>
      <c r="G171">
        <v>0</v>
      </c>
      <c r="H171">
        <v>0</v>
      </c>
      <c r="I171">
        <f t="shared" si="20"/>
        <v>0</v>
      </c>
      <c r="J171">
        <v>0</v>
      </c>
      <c r="K171">
        <v>0</v>
      </c>
      <c r="L171">
        <f t="shared" si="21"/>
        <v>0</v>
      </c>
      <c r="M171">
        <v>0</v>
      </c>
      <c r="N171">
        <v>1</v>
      </c>
    </row>
    <row r="172" spans="1:14" x14ac:dyDescent="0.3">
      <c r="A172">
        <v>15</v>
      </c>
      <c r="B172">
        <v>0</v>
      </c>
      <c r="C172">
        <f t="shared" si="18"/>
        <v>1</v>
      </c>
      <c r="D172">
        <f>D158</f>
        <v>1</v>
      </c>
      <c r="E172">
        <v>0</v>
      </c>
      <c r="F172">
        <f t="shared" si="19"/>
        <v>1</v>
      </c>
      <c r="G172">
        <f>G158</f>
        <v>1</v>
      </c>
      <c r="H172">
        <v>0</v>
      </c>
      <c r="I172">
        <f t="shared" si="20"/>
        <v>1</v>
      </c>
      <c r="J172">
        <f>J158</f>
        <v>1</v>
      </c>
      <c r="K172">
        <v>0</v>
      </c>
      <c r="L172">
        <f t="shared" si="21"/>
        <v>1</v>
      </c>
      <c r="M172">
        <f>M158</f>
        <v>1</v>
      </c>
      <c r="N172">
        <v>1</v>
      </c>
    </row>
    <row r="173" spans="1:14" x14ac:dyDescent="0.3">
      <c r="A173">
        <v>16</v>
      </c>
      <c r="B173">
        <v>0</v>
      </c>
      <c r="C173">
        <f t="shared" si="18"/>
        <v>0</v>
      </c>
      <c r="D173">
        <f t="shared" ref="D173:D187" si="22">D159</f>
        <v>0</v>
      </c>
      <c r="E173">
        <v>0</v>
      </c>
      <c r="F173">
        <f t="shared" si="19"/>
        <v>1</v>
      </c>
      <c r="G173">
        <f t="shared" ref="G173:G187" si="23">G159</f>
        <v>1</v>
      </c>
      <c r="H173">
        <v>0</v>
      </c>
      <c r="I173">
        <f t="shared" si="20"/>
        <v>1</v>
      </c>
      <c r="J173">
        <f t="shared" ref="J173:J187" si="24">J159</f>
        <v>1</v>
      </c>
      <c r="K173">
        <v>0</v>
      </c>
      <c r="L173">
        <f t="shared" si="21"/>
        <v>1</v>
      </c>
      <c r="M173">
        <f t="shared" ref="M173:M187" si="25">M159</f>
        <v>1</v>
      </c>
      <c r="N173">
        <v>1</v>
      </c>
    </row>
    <row r="174" spans="1:14" x14ac:dyDescent="0.3">
      <c r="A174">
        <v>17</v>
      </c>
      <c r="B174">
        <v>0</v>
      </c>
      <c r="C174">
        <f t="shared" si="18"/>
        <v>0</v>
      </c>
      <c r="D174">
        <f t="shared" si="22"/>
        <v>0</v>
      </c>
      <c r="E174">
        <v>0</v>
      </c>
      <c r="F174">
        <f t="shared" si="19"/>
        <v>0</v>
      </c>
      <c r="G174">
        <f t="shared" si="23"/>
        <v>0</v>
      </c>
      <c r="H174">
        <v>0</v>
      </c>
      <c r="I174">
        <f t="shared" si="20"/>
        <v>1</v>
      </c>
      <c r="J174">
        <f t="shared" si="24"/>
        <v>1</v>
      </c>
      <c r="K174">
        <v>0</v>
      </c>
      <c r="L174">
        <f t="shared" si="21"/>
        <v>1</v>
      </c>
      <c r="M174">
        <f t="shared" si="25"/>
        <v>1</v>
      </c>
      <c r="N174">
        <v>1</v>
      </c>
    </row>
    <row r="175" spans="1:14" x14ac:dyDescent="0.3">
      <c r="A175">
        <v>18</v>
      </c>
      <c r="B175">
        <v>0</v>
      </c>
      <c r="C175">
        <f t="shared" si="18"/>
        <v>0</v>
      </c>
      <c r="D175">
        <f t="shared" si="22"/>
        <v>0</v>
      </c>
      <c r="E175">
        <v>0</v>
      </c>
      <c r="F175">
        <f t="shared" si="19"/>
        <v>0</v>
      </c>
      <c r="G175">
        <f t="shared" si="23"/>
        <v>0</v>
      </c>
      <c r="H175">
        <v>0</v>
      </c>
      <c r="I175">
        <f t="shared" si="20"/>
        <v>0</v>
      </c>
      <c r="J175">
        <f t="shared" si="24"/>
        <v>0</v>
      </c>
      <c r="K175">
        <v>0</v>
      </c>
      <c r="L175">
        <f t="shared" si="21"/>
        <v>1</v>
      </c>
      <c r="M175">
        <f t="shared" si="25"/>
        <v>1</v>
      </c>
      <c r="N175">
        <v>1</v>
      </c>
    </row>
    <row r="176" spans="1:14" x14ac:dyDescent="0.3">
      <c r="A176">
        <v>19</v>
      </c>
      <c r="B176">
        <v>0</v>
      </c>
      <c r="C176">
        <f t="shared" si="18"/>
        <v>0</v>
      </c>
      <c r="D176">
        <f t="shared" si="22"/>
        <v>0</v>
      </c>
      <c r="E176">
        <v>0</v>
      </c>
      <c r="F176">
        <f t="shared" si="19"/>
        <v>0</v>
      </c>
      <c r="G176">
        <f t="shared" si="23"/>
        <v>0</v>
      </c>
      <c r="H176">
        <v>0</v>
      </c>
      <c r="I176">
        <f t="shared" si="20"/>
        <v>0</v>
      </c>
      <c r="J176">
        <f t="shared" si="24"/>
        <v>0</v>
      </c>
      <c r="K176">
        <v>0</v>
      </c>
      <c r="L176">
        <f t="shared" si="21"/>
        <v>0</v>
      </c>
      <c r="M176">
        <f t="shared" si="25"/>
        <v>0</v>
      </c>
      <c r="N176">
        <v>1</v>
      </c>
    </row>
    <row r="177" spans="1:14" x14ac:dyDescent="0.3">
      <c r="A177">
        <v>20</v>
      </c>
      <c r="B177">
        <v>0</v>
      </c>
      <c r="C177">
        <f t="shared" si="18"/>
        <v>0</v>
      </c>
      <c r="D177">
        <f t="shared" si="22"/>
        <v>0</v>
      </c>
      <c r="E177">
        <v>0</v>
      </c>
      <c r="F177">
        <f t="shared" si="19"/>
        <v>0</v>
      </c>
      <c r="G177">
        <f t="shared" si="23"/>
        <v>0</v>
      </c>
      <c r="H177">
        <v>0</v>
      </c>
      <c r="I177">
        <f t="shared" si="20"/>
        <v>0</v>
      </c>
      <c r="J177">
        <f t="shared" si="24"/>
        <v>0</v>
      </c>
      <c r="K177">
        <v>0</v>
      </c>
      <c r="L177">
        <f t="shared" si="21"/>
        <v>0</v>
      </c>
      <c r="M177">
        <f t="shared" si="25"/>
        <v>0</v>
      </c>
      <c r="N177">
        <v>1</v>
      </c>
    </row>
    <row r="178" spans="1:14" x14ac:dyDescent="0.3">
      <c r="A178">
        <v>21</v>
      </c>
      <c r="B178">
        <v>0</v>
      </c>
      <c r="C178">
        <f t="shared" si="18"/>
        <v>0</v>
      </c>
      <c r="D178">
        <f t="shared" si="22"/>
        <v>0</v>
      </c>
      <c r="E178">
        <v>0</v>
      </c>
      <c r="F178">
        <f t="shared" si="19"/>
        <v>0</v>
      </c>
      <c r="G178">
        <f t="shared" si="23"/>
        <v>0</v>
      </c>
      <c r="H178">
        <v>0</v>
      </c>
      <c r="I178">
        <f t="shared" si="20"/>
        <v>0</v>
      </c>
      <c r="J178">
        <f t="shared" si="24"/>
        <v>0</v>
      </c>
      <c r="K178">
        <v>0</v>
      </c>
      <c r="L178">
        <f t="shared" si="21"/>
        <v>0</v>
      </c>
      <c r="M178">
        <f t="shared" si="25"/>
        <v>0</v>
      </c>
      <c r="N178">
        <v>1</v>
      </c>
    </row>
    <row r="179" spans="1:14" x14ac:dyDescent="0.3">
      <c r="A179">
        <v>22</v>
      </c>
      <c r="B179">
        <v>0</v>
      </c>
      <c r="C179">
        <f t="shared" si="18"/>
        <v>1</v>
      </c>
      <c r="D179">
        <f t="shared" si="22"/>
        <v>0</v>
      </c>
      <c r="E179">
        <v>0</v>
      </c>
      <c r="F179">
        <f t="shared" si="19"/>
        <v>1</v>
      </c>
      <c r="G179">
        <f t="shared" si="23"/>
        <v>0</v>
      </c>
      <c r="H179">
        <v>0</v>
      </c>
      <c r="I179">
        <f t="shared" si="20"/>
        <v>1</v>
      </c>
      <c r="J179">
        <f t="shared" si="24"/>
        <v>0</v>
      </c>
      <c r="K179">
        <v>0</v>
      </c>
      <c r="L179">
        <f t="shared" si="21"/>
        <v>1</v>
      </c>
      <c r="M179">
        <f t="shared" si="25"/>
        <v>0</v>
      </c>
      <c r="N179">
        <v>1</v>
      </c>
    </row>
    <row r="180" spans="1:14" x14ac:dyDescent="0.3">
      <c r="A180">
        <v>23</v>
      </c>
      <c r="B180">
        <v>0</v>
      </c>
      <c r="C180">
        <f t="shared" si="18"/>
        <v>0</v>
      </c>
      <c r="D180">
        <f t="shared" si="22"/>
        <v>0</v>
      </c>
      <c r="E180">
        <v>0</v>
      </c>
      <c r="F180">
        <f t="shared" si="19"/>
        <v>1</v>
      </c>
      <c r="G180">
        <f t="shared" si="23"/>
        <v>0</v>
      </c>
      <c r="H180">
        <v>0</v>
      </c>
      <c r="I180">
        <f t="shared" si="20"/>
        <v>1</v>
      </c>
      <c r="J180">
        <f t="shared" si="24"/>
        <v>0</v>
      </c>
      <c r="K180">
        <v>0</v>
      </c>
      <c r="L180">
        <f t="shared" si="21"/>
        <v>1</v>
      </c>
      <c r="M180">
        <f t="shared" si="25"/>
        <v>0</v>
      </c>
      <c r="N180">
        <v>1</v>
      </c>
    </row>
    <row r="181" spans="1:14" x14ac:dyDescent="0.3">
      <c r="A181">
        <v>24</v>
      </c>
      <c r="B181">
        <v>0</v>
      </c>
      <c r="C181">
        <f t="shared" si="18"/>
        <v>0</v>
      </c>
      <c r="D181">
        <f t="shared" si="22"/>
        <v>0</v>
      </c>
      <c r="E181">
        <v>0</v>
      </c>
      <c r="F181">
        <f t="shared" si="19"/>
        <v>0</v>
      </c>
      <c r="G181">
        <f t="shared" si="23"/>
        <v>0</v>
      </c>
      <c r="H181">
        <v>0</v>
      </c>
      <c r="I181">
        <f t="shared" si="20"/>
        <v>1</v>
      </c>
      <c r="J181">
        <f t="shared" si="24"/>
        <v>0</v>
      </c>
      <c r="K181">
        <v>0</v>
      </c>
      <c r="L181">
        <f t="shared" si="21"/>
        <v>1</v>
      </c>
      <c r="M181">
        <f t="shared" si="25"/>
        <v>0</v>
      </c>
      <c r="N181">
        <v>1</v>
      </c>
    </row>
    <row r="182" spans="1:14" x14ac:dyDescent="0.3">
      <c r="A182">
        <v>25</v>
      </c>
      <c r="B182">
        <v>0</v>
      </c>
      <c r="C182">
        <f t="shared" si="18"/>
        <v>0</v>
      </c>
      <c r="D182">
        <f t="shared" si="22"/>
        <v>0</v>
      </c>
      <c r="E182">
        <v>0</v>
      </c>
      <c r="F182">
        <f t="shared" si="19"/>
        <v>0</v>
      </c>
      <c r="G182">
        <f t="shared" si="23"/>
        <v>0</v>
      </c>
      <c r="H182">
        <v>0</v>
      </c>
      <c r="I182">
        <f t="shared" si="20"/>
        <v>0</v>
      </c>
      <c r="J182">
        <f t="shared" si="24"/>
        <v>0</v>
      </c>
      <c r="K182">
        <v>0</v>
      </c>
      <c r="L182">
        <f t="shared" si="21"/>
        <v>1</v>
      </c>
      <c r="M182">
        <f t="shared" si="25"/>
        <v>0</v>
      </c>
      <c r="N182">
        <v>1</v>
      </c>
    </row>
    <row r="183" spans="1:14" x14ac:dyDescent="0.3">
      <c r="A183">
        <v>26</v>
      </c>
      <c r="B183">
        <v>0</v>
      </c>
      <c r="C183">
        <f t="shared" si="18"/>
        <v>0</v>
      </c>
      <c r="D183">
        <f t="shared" si="22"/>
        <v>0</v>
      </c>
      <c r="E183">
        <v>0</v>
      </c>
      <c r="F183">
        <f t="shared" si="19"/>
        <v>0</v>
      </c>
      <c r="G183">
        <f t="shared" si="23"/>
        <v>0</v>
      </c>
      <c r="H183">
        <v>0</v>
      </c>
      <c r="I183">
        <f t="shared" si="20"/>
        <v>0</v>
      </c>
      <c r="J183">
        <f t="shared" si="24"/>
        <v>0</v>
      </c>
      <c r="K183">
        <v>0</v>
      </c>
      <c r="L183">
        <f t="shared" si="21"/>
        <v>0</v>
      </c>
      <c r="M183">
        <f t="shared" si="25"/>
        <v>0</v>
      </c>
      <c r="N183">
        <v>1</v>
      </c>
    </row>
    <row r="184" spans="1:14" x14ac:dyDescent="0.3">
      <c r="A184">
        <v>27</v>
      </c>
      <c r="B184">
        <v>0</v>
      </c>
      <c r="C184">
        <f t="shared" si="18"/>
        <v>0</v>
      </c>
      <c r="D184">
        <f t="shared" si="22"/>
        <v>0</v>
      </c>
      <c r="E184">
        <v>0</v>
      </c>
      <c r="F184">
        <f t="shared" si="19"/>
        <v>0</v>
      </c>
      <c r="G184">
        <f t="shared" si="23"/>
        <v>0</v>
      </c>
      <c r="H184">
        <v>0</v>
      </c>
      <c r="I184">
        <f t="shared" si="20"/>
        <v>0</v>
      </c>
      <c r="J184">
        <f t="shared" si="24"/>
        <v>0</v>
      </c>
      <c r="K184">
        <v>0</v>
      </c>
      <c r="L184">
        <f t="shared" si="21"/>
        <v>0</v>
      </c>
      <c r="M184">
        <f t="shared" si="25"/>
        <v>0</v>
      </c>
      <c r="N184">
        <v>1</v>
      </c>
    </row>
    <row r="185" spans="1:14" x14ac:dyDescent="0.3">
      <c r="A185">
        <v>28</v>
      </c>
      <c r="B185">
        <v>0</v>
      </c>
      <c r="C185">
        <f t="shared" si="18"/>
        <v>0</v>
      </c>
      <c r="D185">
        <f t="shared" si="22"/>
        <v>0</v>
      </c>
      <c r="E185">
        <v>0</v>
      </c>
      <c r="F185">
        <f t="shared" si="19"/>
        <v>0</v>
      </c>
      <c r="G185">
        <f t="shared" si="23"/>
        <v>0</v>
      </c>
      <c r="H185">
        <v>0</v>
      </c>
      <c r="I185">
        <f t="shared" si="20"/>
        <v>0</v>
      </c>
      <c r="J185">
        <f t="shared" si="24"/>
        <v>0</v>
      </c>
      <c r="K185">
        <v>0</v>
      </c>
      <c r="L185">
        <f t="shared" si="21"/>
        <v>0</v>
      </c>
      <c r="M185">
        <f t="shared" si="25"/>
        <v>0</v>
      </c>
      <c r="N185">
        <v>1</v>
      </c>
    </row>
    <row r="186" spans="1:14" x14ac:dyDescent="0.3">
      <c r="A186">
        <v>29</v>
      </c>
      <c r="B186">
        <v>0</v>
      </c>
      <c r="C186">
        <f t="shared" si="18"/>
        <v>1</v>
      </c>
      <c r="D186">
        <f t="shared" si="22"/>
        <v>1</v>
      </c>
      <c r="E186">
        <v>0</v>
      </c>
      <c r="F186">
        <f t="shared" si="19"/>
        <v>1</v>
      </c>
      <c r="G186">
        <f t="shared" si="23"/>
        <v>1</v>
      </c>
      <c r="H186">
        <v>0</v>
      </c>
      <c r="I186">
        <f t="shared" si="20"/>
        <v>1</v>
      </c>
      <c r="J186">
        <f t="shared" si="24"/>
        <v>1</v>
      </c>
      <c r="K186">
        <v>0</v>
      </c>
      <c r="L186">
        <f t="shared" si="21"/>
        <v>1</v>
      </c>
      <c r="M186">
        <f t="shared" si="25"/>
        <v>1</v>
      </c>
      <c r="N186">
        <v>1</v>
      </c>
    </row>
    <row r="187" spans="1:14" x14ac:dyDescent="0.3">
      <c r="A187">
        <v>30</v>
      </c>
      <c r="B187">
        <v>0</v>
      </c>
      <c r="C187">
        <f t="shared" si="18"/>
        <v>0</v>
      </c>
      <c r="D187">
        <f t="shared" si="22"/>
        <v>0</v>
      </c>
      <c r="E187">
        <v>0</v>
      </c>
      <c r="F187">
        <f t="shared" si="19"/>
        <v>1</v>
      </c>
      <c r="G187">
        <f t="shared" si="23"/>
        <v>1</v>
      </c>
      <c r="H187">
        <v>0</v>
      </c>
      <c r="I187">
        <f t="shared" si="20"/>
        <v>1</v>
      </c>
      <c r="J187">
        <f t="shared" si="24"/>
        <v>1</v>
      </c>
      <c r="K187">
        <v>0</v>
      </c>
      <c r="L187">
        <f t="shared" si="21"/>
        <v>1</v>
      </c>
      <c r="M187">
        <f t="shared" si="25"/>
        <v>1</v>
      </c>
      <c r="N187">
        <v>1</v>
      </c>
    </row>
    <row r="189" spans="1:14" x14ac:dyDescent="0.3"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</row>
    <row r="190" spans="1:14" x14ac:dyDescent="0.3">
      <c r="A190">
        <f>TotVal</f>
        <v>343.14450134339944</v>
      </c>
      <c r="B190">
        <f t="dataTable" ref="B190:N190" dt2D="0" dtr="1" r1="I2"/>
        <v>273.85915218846662</v>
      </c>
      <c r="C190">
        <v>341.84910082666767</v>
      </c>
      <c r="D190">
        <v>343.14450134339944</v>
      </c>
      <c r="E190">
        <v>308.44765152742036</v>
      </c>
      <c r="F190">
        <v>312.48238499495352</v>
      </c>
      <c r="G190">
        <v>330.639789927717</v>
      </c>
      <c r="H190">
        <v>310.84783007964199</v>
      </c>
      <c r="I190">
        <v>292.62704195013271</v>
      </c>
      <c r="J190">
        <v>317.05988449863355</v>
      </c>
      <c r="K190">
        <v>307.9199543850047</v>
      </c>
      <c r="L190">
        <v>278.27457840765851</v>
      </c>
      <c r="M190">
        <v>305.51823511716759</v>
      </c>
      <c r="N190">
        <v>253.12813209363372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D5" sqref="D5"/>
    </sheetView>
  </sheetViews>
  <sheetFormatPr defaultRowHeight="14.4" x14ac:dyDescent="0.3"/>
  <cols>
    <col min="1" max="1" width="12.33203125" bestFit="1" customWidth="1"/>
  </cols>
  <sheetData>
    <row r="1" spans="1:20" x14ac:dyDescent="0.3">
      <c r="A1" t="s">
        <v>20</v>
      </c>
    </row>
    <row r="2" spans="1:20" x14ac:dyDescent="0.3">
      <c r="H2" t="s">
        <v>38</v>
      </c>
      <c r="I2">
        <v>3</v>
      </c>
      <c r="J2" t="s">
        <v>62</v>
      </c>
    </row>
    <row r="3" spans="1:20" x14ac:dyDescent="0.3">
      <c r="A3" t="s">
        <v>0</v>
      </c>
      <c r="B3">
        <f>0.5/365</f>
        <v>1.3698630136986301E-3</v>
      </c>
      <c r="E3" t="s">
        <v>2</v>
      </c>
      <c r="F3" t="s">
        <v>18</v>
      </c>
      <c r="G3" t="s">
        <v>16</v>
      </c>
      <c r="H3" t="s">
        <v>17</v>
      </c>
      <c r="I3" t="s">
        <v>26</v>
      </c>
      <c r="J3" t="s">
        <v>27</v>
      </c>
      <c r="K3" t="s">
        <v>31</v>
      </c>
      <c r="L3" t="s">
        <v>6</v>
      </c>
      <c r="M3" t="s">
        <v>7</v>
      </c>
      <c r="N3" t="s">
        <v>9</v>
      </c>
      <c r="O3" t="s">
        <v>10</v>
      </c>
      <c r="P3" t="s">
        <v>11</v>
      </c>
      <c r="Q3" t="s">
        <v>15</v>
      </c>
      <c r="R3" t="s">
        <v>21</v>
      </c>
      <c r="S3" t="s">
        <v>19</v>
      </c>
      <c r="T3" t="s">
        <v>24</v>
      </c>
    </row>
    <row r="4" spans="1:20" x14ac:dyDescent="0.3">
      <c r="A4" t="s">
        <v>1</v>
      </c>
      <c r="B4">
        <v>0.05</v>
      </c>
      <c r="E4">
        <v>1</v>
      </c>
      <c r="F4">
        <f>vone/(vone+vtwo)*No</f>
        <v>400</v>
      </c>
      <c r="G4">
        <f>No-F4</f>
        <v>600</v>
      </c>
      <c r="H4">
        <v>0</v>
      </c>
      <c r="I4" s="2">
        <f>CHOOSE(SeqCode,B158,C158,D158,E158,F158,G158,H158,I158,J158,K158,L158,M158,N158)</f>
        <v>1</v>
      </c>
      <c r="J4" s="2">
        <f>weekend</f>
        <v>10</v>
      </c>
      <c r="K4" s="2">
        <f>1/(1+EXP(-1.7*(q*F4-cpuehalf)/sdcpue))</f>
        <v>0.99692079537852263</v>
      </c>
      <c r="L4">
        <f>IF(I4&gt;0.1,J4,0)*K4</f>
        <v>9.9692079537852258</v>
      </c>
      <c r="M4">
        <f>F4*(1-EXP(-q*L4))</f>
        <v>157.01392202417668</v>
      </c>
      <c r="N4">
        <f>Surv*(F4-M4)</f>
        <v>242.65344821537926</v>
      </c>
      <c r="O4">
        <f>G4*Surv</f>
        <v>599.17864489221358</v>
      </c>
      <c r="P4">
        <f>(H4+M4*RelSurv)*Surv</f>
        <v>125.4391853702105</v>
      </c>
      <c r="Q4">
        <f>SUM(F4:H4)</f>
        <v>1000</v>
      </c>
      <c r="R4">
        <v>0</v>
      </c>
      <c r="S4">
        <f>IF(L4&gt;0,M4/L4,0)</f>
        <v>15.749889334444045</v>
      </c>
      <c r="T4">
        <f>L4*MAX(0,S4-cpuebase)</f>
        <v>137.07550611660622</v>
      </c>
    </row>
    <row r="5" spans="1:20" x14ac:dyDescent="0.3">
      <c r="A5" t="s">
        <v>3</v>
      </c>
      <c r="B5">
        <f>2/365</f>
        <v>5.4794520547945206E-3</v>
      </c>
      <c r="E5">
        <v>2</v>
      </c>
      <c r="F5">
        <f>N4-vtwo*N4+vone*O4+Recov*P4*PvulRecov</f>
        <v>256.48612550620385</v>
      </c>
      <c r="G5">
        <f>O4-vone*O4+vtwo*N4+P4*Recov*(1-PvulRecov)</f>
        <v>610.43380467543102</v>
      </c>
      <c r="H5">
        <f>P4*(1-Recov)</f>
        <v>100.3513482961684</v>
      </c>
      <c r="I5" s="2">
        <f>CHOOSE(SeqCode,B159,C159,D159,E159,F159,G159,H159,I159,J159,K159,L159,M159,N159)</f>
        <v>0</v>
      </c>
      <c r="J5" s="1">
        <f>weekend</f>
        <v>10</v>
      </c>
      <c r="K5" s="2">
        <f>1/(1+EXP(-1.7*(q*F5-cpuehalf)/sdcpue))</f>
        <v>0.96578457160594378</v>
      </c>
      <c r="L5">
        <f t="shared" ref="L5:L68" si="0">IF(I5&gt;0.1,J5,0)*K5</f>
        <v>0</v>
      </c>
      <c r="M5">
        <f>F5*(1-EXP(-q*L5))</f>
        <v>0</v>
      </c>
      <c r="N5">
        <f>Surv*(F5-M5)</f>
        <v>256.13501519076908</v>
      </c>
      <c r="O5">
        <f>G5*Surv</f>
        <v>609.59816646970489</v>
      </c>
      <c r="P5">
        <f>(H5+M5*RelSurv)*Surv</f>
        <v>100.21397480867454</v>
      </c>
      <c r="Q5">
        <f>SUM(F5:H5)</f>
        <v>967.27127847780321</v>
      </c>
      <c r="R5">
        <f>R4+L4</f>
        <v>9.9692079537852258</v>
      </c>
      <c r="S5">
        <f t="shared" ref="S5:S68" si="1">IF(L5&gt;0,M5/L5,0)</f>
        <v>0</v>
      </c>
      <c r="T5">
        <f>L5*MAX(0,S5-cpuebase)</f>
        <v>0</v>
      </c>
    </row>
    <row r="6" spans="1:20" x14ac:dyDescent="0.3">
      <c r="A6" t="s">
        <v>4</v>
      </c>
      <c r="B6">
        <f>3/365</f>
        <v>8.21917808219178E-3</v>
      </c>
      <c r="E6">
        <v>3</v>
      </c>
      <c r="F6">
        <f>N5-vtwo*N5+vone*O5+Recov*P5*PvulRecov</f>
        <v>267.3914572945601</v>
      </c>
      <c r="G6">
        <f>O5-vone*O5+vtwo*N5+P5*Recov*(1-PvulRecov)</f>
        <v>618.38451932764872</v>
      </c>
      <c r="H6">
        <f>P5*(1-Recov)</f>
        <v>80.171179846939637</v>
      </c>
      <c r="I6" s="2">
        <f>CHOOSE(SeqCode,B160,C160,D160,E160,F160,G160,H160,I160,J160,K160,L160,M160,N160)</f>
        <v>0</v>
      </c>
      <c r="J6" s="1">
        <f>weekday</f>
        <v>10</v>
      </c>
      <c r="K6" s="2">
        <f>1/(1+EXP(-1.7*(q*F6-cpuehalf)/sdcpue))</f>
        <v>0.97140897672985482</v>
      </c>
      <c r="L6">
        <f t="shared" si="0"/>
        <v>0</v>
      </c>
      <c r="M6">
        <f>F6*(1-EXP(-q*L6))</f>
        <v>0</v>
      </c>
      <c r="N6">
        <f>Surv*(F6-M6)</f>
        <v>267.02541839584785</v>
      </c>
      <c r="O6">
        <f>G6*Surv</f>
        <v>617.53799718843902</v>
      </c>
      <c r="P6">
        <f>(H6+M6*RelSurv)*Surv</f>
        <v>80.061431500165384</v>
      </c>
      <c r="Q6">
        <f t="shared" ref="Q6:Q69" si="2">SUM(F6:H6)</f>
        <v>965.94715646914847</v>
      </c>
      <c r="R6">
        <f t="shared" ref="R6:R69" si="3">R5+L5</f>
        <v>9.9692079537852258</v>
      </c>
      <c r="S6">
        <f t="shared" si="1"/>
        <v>0</v>
      </c>
      <c r="T6">
        <f>L6*MAX(0,S6-cpuebase)</f>
        <v>0</v>
      </c>
    </row>
    <row r="7" spans="1:20" x14ac:dyDescent="0.3">
      <c r="A7" t="s">
        <v>5</v>
      </c>
      <c r="B7">
        <v>1000</v>
      </c>
      <c r="E7">
        <v>4</v>
      </c>
      <c r="F7">
        <f>N6-vtwo*N6+vone*O6+Recov*P6*PvulRecov</f>
        <v>276.22060192720505</v>
      </c>
      <c r="G7">
        <f>O6-vone*O6+vtwo*N6+P6*Recov*(1-PvulRecov)</f>
        <v>624.35509995711493</v>
      </c>
      <c r="H7">
        <f>P6*(1-Recov)</f>
        <v>64.049145200132315</v>
      </c>
      <c r="I7" s="2">
        <f>CHOOSE(SeqCode,B161,C161,D161,E161,F161,G161,H161,I161,J161,K161,L161,M161,N161)</f>
        <v>0</v>
      </c>
      <c r="J7" s="1">
        <f>weekday</f>
        <v>10</v>
      </c>
      <c r="K7" s="2">
        <f>1/(1+EXP(-1.7*(q*F7-cpuehalf)/sdcpue))</f>
        <v>0.97529538299919649</v>
      </c>
      <c r="L7">
        <f t="shared" si="0"/>
        <v>0</v>
      </c>
      <c r="M7">
        <f>F7*(1-EXP(-q*L7))</f>
        <v>0</v>
      </c>
      <c r="N7">
        <f>Surv*(F7-M7)</f>
        <v>275.84247659009048</v>
      </c>
      <c r="O7">
        <f>G7*Surv</f>
        <v>623.50040453974441</v>
      </c>
      <c r="P7">
        <f>(H7+M7*RelSurv)*Surv</f>
        <v>63.961466712533174</v>
      </c>
      <c r="Q7">
        <f t="shared" si="2"/>
        <v>964.62484708445231</v>
      </c>
      <c r="R7">
        <f t="shared" si="3"/>
        <v>9.9692079537852258</v>
      </c>
      <c r="S7">
        <f t="shared" si="1"/>
        <v>0</v>
      </c>
      <c r="T7">
        <f>L7*MAX(0,S7-cpuebase)</f>
        <v>0</v>
      </c>
    </row>
    <row r="8" spans="1:20" x14ac:dyDescent="0.3">
      <c r="A8" t="s">
        <v>12</v>
      </c>
      <c r="B8">
        <v>0.8</v>
      </c>
      <c r="E8">
        <v>5</v>
      </c>
      <c r="F8">
        <f>N7-vtwo*N7+vone*O7+Recov*P7*PvulRecov</f>
        <v>283.38786539643752</v>
      </c>
      <c r="G8">
        <f>O7-vone*O7+vtwo*N7+P7*Recov*(1-PvulRecov)</f>
        <v>628.7473090759039</v>
      </c>
      <c r="H8">
        <f>P7*(1-Recov)</f>
        <v>51.169173370026542</v>
      </c>
      <c r="I8" s="2">
        <f>CHOOSE(SeqCode,B162,C162,D162,E162,F162,G162,H162,I162,J162,K162,L162,M162,N162)</f>
        <v>0</v>
      </c>
      <c r="J8" s="1">
        <f>weekday</f>
        <v>10</v>
      </c>
      <c r="K8" s="2">
        <f>1/(1+EXP(-1.7*(q*F8-cpuehalf)/sdcpue))</f>
        <v>0.97806716923101877</v>
      </c>
      <c r="L8">
        <f t="shared" si="0"/>
        <v>0</v>
      </c>
      <c r="M8">
        <f>F8*(1-EXP(-q*L8))</f>
        <v>0</v>
      </c>
      <c r="N8">
        <f>Surv*(F8-M8)</f>
        <v>282.99992861189077</v>
      </c>
      <c r="O8">
        <f>G8*Surv</f>
        <v>627.88660105287647</v>
      </c>
      <c r="P8">
        <f>(H8+M8*RelSurv)*Surv</f>
        <v>51.099126600178742</v>
      </c>
      <c r="Q8">
        <f t="shared" si="2"/>
        <v>963.30434784236797</v>
      </c>
      <c r="R8">
        <f t="shared" si="3"/>
        <v>9.9692079537852258</v>
      </c>
      <c r="S8">
        <f t="shared" si="1"/>
        <v>0</v>
      </c>
      <c r="T8">
        <f>L8*MAX(0,S8-cpuebase)</f>
        <v>0</v>
      </c>
    </row>
    <row r="9" spans="1:20" x14ac:dyDescent="0.3">
      <c r="A9" t="s">
        <v>13</v>
      </c>
      <c r="B9">
        <v>0.2</v>
      </c>
      <c r="E9">
        <v>6</v>
      </c>
      <c r="F9">
        <f>N8-vtwo*N8+vone*O8+Recov*P8*PvulRecov</f>
        <v>289.2242889877171</v>
      </c>
      <c r="G9">
        <f>O8-vone*O8+vtwo*N8+P8*Recov*(1-PvulRecov)</f>
        <v>631.88206599708599</v>
      </c>
      <c r="H9">
        <f>P8*(1-Recov)</f>
        <v>40.879301280142997</v>
      </c>
      <c r="I9" s="2">
        <f>CHOOSE(SeqCode,B163,C163,D163,E163,F163,G163,H163,I163,J163,K163,L163,M163,N163)</f>
        <v>0</v>
      </c>
      <c r="J9" s="1">
        <f>weekday</f>
        <v>10</v>
      </c>
      <c r="K9" s="2">
        <f>1/(1+EXP(-1.7*(q*F9-cpuehalf)/sdcpue))</f>
        <v>0.98009762110038345</v>
      </c>
      <c r="L9">
        <f t="shared" si="0"/>
        <v>0</v>
      </c>
      <c r="M9">
        <f>F9*(1-EXP(-q*L9))</f>
        <v>0</v>
      </c>
      <c r="N9">
        <f>Surv*(F9-M9)</f>
        <v>288.82836257595716</v>
      </c>
      <c r="O9">
        <f>G9*Surv</f>
        <v>631.01706672637704</v>
      </c>
      <c r="P9">
        <f>(H9+M9*RelSurv)*Surv</f>
        <v>40.823340575294353</v>
      </c>
      <c r="Q9">
        <f t="shared" si="2"/>
        <v>961.9856562649461</v>
      </c>
      <c r="R9">
        <f t="shared" si="3"/>
        <v>9.9692079537852258</v>
      </c>
      <c r="S9">
        <f t="shared" si="1"/>
        <v>0</v>
      </c>
      <c r="T9">
        <f>L9*MAX(0,S9-cpuebase)</f>
        <v>0</v>
      </c>
    </row>
    <row r="10" spans="1:20" x14ac:dyDescent="0.3">
      <c r="A10" t="s">
        <v>14</v>
      </c>
      <c r="B10">
        <v>0.5</v>
      </c>
      <c r="E10">
        <v>7</v>
      </c>
      <c r="F10">
        <f>N9-vtwo*N9+vone*O9+Recov*P9*PvulRecov</f>
        <v>293.99439264917117</v>
      </c>
      <c r="G10">
        <f>O9-vone*O9+vtwo*N9+P9*Recov*(1-PvulRecov)</f>
        <v>634.01570476822189</v>
      </c>
      <c r="H10">
        <f>P9*(1-Recov)</f>
        <v>32.658672460235486</v>
      </c>
      <c r="I10" s="2">
        <f>CHOOSE(SeqCode,B164,C164,D164,E164,F164,G164,H164,I164,J164,K164,L164,M164,N164)</f>
        <v>0</v>
      </c>
      <c r="J10" s="1">
        <f>weekday</f>
        <v>10</v>
      </c>
      <c r="K10" s="2">
        <f>1/(1+EXP(-1.7*(q*F10-cpuehalf)/sdcpue))</f>
        <v>0.98161934187980737</v>
      </c>
      <c r="L10">
        <f t="shared" si="0"/>
        <v>0</v>
      </c>
      <c r="M10">
        <f>F10*(1-EXP(-q*L10))</f>
        <v>0</v>
      </c>
      <c r="N10">
        <f>Surv*(F10-M10)</f>
        <v>293.59193632239959</v>
      </c>
      <c r="O10">
        <f>G10*Surv</f>
        <v>633.14778470567489</v>
      </c>
      <c r="P10">
        <f>(H10+M10*RelSurv)*Surv</f>
        <v>32.613965181170926</v>
      </c>
      <c r="Q10">
        <f t="shared" si="2"/>
        <v>960.66876987762862</v>
      </c>
      <c r="R10">
        <f t="shared" si="3"/>
        <v>9.9692079537852258</v>
      </c>
      <c r="S10">
        <f t="shared" si="1"/>
        <v>0</v>
      </c>
      <c r="T10">
        <f>L10*MAX(0,S10-cpuebase)</f>
        <v>0</v>
      </c>
    </row>
    <row r="11" spans="1:20" x14ac:dyDescent="0.3">
      <c r="A11" t="s">
        <v>8</v>
      </c>
      <c r="B11">
        <f>EXP(-M)</f>
        <v>0.99863107482035596</v>
      </c>
      <c r="E11">
        <v>8</v>
      </c>
      <c r="F11">
        <f>N10-vtwo*N10+vone*O10+Recov*P10*PvulRecov</f>
        <v>297.90955136228149</v>
      </c>
      <c r="G11">
        <f>O10-vone*O10+vtwo*N10+P10*Recov*(1-PvulRecov)</f>
        <v>635.35296270202718</v>
      </c>
      <c r="H11">
        <f>P10*(1-Recov)</f>
        <v>26.091172144936742</v>
      </c>
      <c r="I11" s="2">
        <f>CHOOSE(SeqCode,B165,C165,D165,E165,F165,G165,H165,I165,J165,K165,L165,M165,N165)</f>
        <v>0</v>
      </c>
      <c r="J11" s="1">
        <f>J4</f>
        <v>10</v>
      </c>
      <c r="K11" s="2">
        <f>1/(1+EXP(-1.7*(q*F11-cpuehalf)/sdcpue))</f>
        <v>0.9827825143384723</v>
      </c>
      <c r="L11">
        <f t="shared" si="0"/>
        <v>0</v>
      </c>
      <c r="M11">
        <f>F11*(1-EXP(-q*L11))</f>
        <v>0</v>
      </c>
      <c r="N11">
        <f>Surv*(F11-M11)</f>
        <v>297.50173547616521</v>
      </c>
      <c r="O11">
        <f>G11*Surv</f>
        <v>634.48321203342289</v>
      </c>
      <c r="P11">
        <f>(H11+M11*RelSurv)*Surv</f>
        <v>26.055455282421111</v>
      </c>
      <c r="Q11">
        <f t="shared" si="2"/>
        <v>959.35368620924544</v>
      </c>
      <c r="R11">
        <f t="shared" si="3"/>
        <v>9.9692079537852258</v>
      </c>
      <c r="S11">
        <f t="shared" si="1"/>
        <v>0</v>
      </c>
      <c r="T11">
        <f>L11*MAX(0,S11-cpuebase)</f>
        <v>0</v>
      </c>
    </row>
    <row r="12" spans="1:20" x14ac:dyDescent="0.3">
      <c r="E12">
        <v>9</v>
      </c>
      <c r="F12">
        <f>N11-vtwo*N11+vone*O11+Recov*P11*PvulRecov</f>
        <v>301.13868160067676</v>
      </c>
      <c r="G12">
        <f>O11-vone*O11+vtwo*N11+P11*Recov*(1-PvulRecov)</f>
        <v>636.05735696539568</v>
      </c>
      <c r="H12">
        <f>P11*(1-Recov)</f>
        <v>20.844364225936889</v>
      </c>
      <c r="I12" s="2">
        <f>CHOOSE(SeqCode,B166,C166,D166,E166,F166,G166,H166,I166,J166,K166,L166,M166,N166)</f>
        <v>0</v>
      </c>
      <c r="J12" s="1">
        <f t="shared" ref="J12:J75" si="4">J5</f>
        <v>10</v>
      </c>
      <c r="K12" s="2">
        <f>1/(1+EXP(-1.7*(q*F12-cpuehalf)/sdcpue))</f>
        <v>0.98368719522760117</v>
      </c>
      <c r="L12">
        <f t="shared" si="0"/>
        <v>0</v>
      </c>
      <c r="M12">
        <f>F12*(1-EXP(-q*L12))</f>
        <v>0</v>
      </c>
      <c r="N12">
        <f>Surv*(F12-M12)</f>
        <v>300.72644527686879</v>
      </c>
      <c r="O12">
        <f>G12*Surv</f>
        <v>635.18664203374794</v>
      </c>
      <c r="P12">
        <f>(H12+M12*RelSurv)*Surv</f>
        <v>20.815829850894332</v>
      </c>
      <c r="Q12">
        <f t="shared" si="2"/>
        <v>958.04040279200944</v>
      </c>
      <c r="R12">
        <f t="shared" si="3"/>
        <v>9.9692079537852258</v>
      </c>
      <c r="S12">
        <f t="shared" si="1"/>
        <v>0</v>
      </c>
      <c r="T12">
        <f>L12*MAX(0,S12-cpuebase)</f>
        <v>0</v>
      </c>
    </row>
    <row r="13" spans="1:20" x14ac:dyDescent="0.3">
      <c r="A13" t="s">
        <v>25</v>
      </c>
      <c r="B13">
        <v>2</v>
      </c>
      <c r="C13" t="s">
        <v>63</v>
      </c>
      <c r="E13">
        <v>10</v>
      </c>
      <c r="F13">
        <f>N12-vtwo*N12+vone*O12+Recov*P12*PvulRecov</f>
        <v>303.816778805073</v>
      </c>
      <c r="G13">
        <f>O12-vone*O12+vtwo*N12+P12*Recov*(1-PvulRecov)</f>
        <v>636.25947447572264</v>
      </c>
      <c r="H13">
        <f>P12*(1-Recov)</f>
        <v>16.652663880715465</v>
      </c>
      <c r="I13" s="2">
        <f>CHOOSE(SeqCode,B167,C167,D167,E167,F167,G167,H167,I167,J167,K167,L167,M167,N167)</f>
        <v>0</v>
      </c>
      <c r="J13" s="1">
        <f t="shared" si="4"/>
        <v>10</v>
      </c>
      <c r="K13" s="2">
        <f>1/(1+EXP(-1.7*(q*F13-cpuehalf)/sdcpue))</f>
        <v>0.98440190158196794</v>
      </c>
      <c r="L13">
        <f t="shared" si="0"/>
        <v>0</v>
      </c>
      <c r="M13">
        <f>F13*(1-EXP(-q*L13))</f>
        <v>0</v>
      </c>
      <c r="N13">
        <f>Surv*(F13-M13)</f>
        <v>303.40087636656841</v>
      </c>
      <c r="O13">
        <f>G13*Surv</f>
        <v>635.38848286032578</v>
      </c>
      <c r="P13">
        <f>(H13+M13*RelSurv)*Surv</f>
        <v>16.629867629821007</v>
      </c>
      <c r="Q13">
        <f t="shared" si="2"/>
        <v>956.72891716151116</v>
      </c>
      <c r="R13">
        <f t="shared" si="3"/>
        <v>9.9692079537852258</v>
      </c>
      <c r="S13">
        <f t="shared" si="1"/>
        <v>0</v>
      </c>
      <c r="T13">
        <f>L13*MAX(0,S13-cpuebase)</f>
        <v>0</v>
      </c>
    </row>
    <row r="14" spans="1:20" x14ac:dyDescent="0.3">
      <c r="E14">
        <v>11</v>
      </c>
      <c r="F14">
        <f>N13-vtwo*N13+vone*O13+Recov*P13*PvulRecov</f>
        <v>306.05173802440243</v>
      </c>
      <c r="G14">
        <f>O13-vone*O13+vtwo*N13+P13*Recov*(1-PvulRecov)</f>
        <v>636.063594728456</v>
      </c>
      <c r="H14">
        <f>P13*(1-Recov)</f>
        <v>13.303894103856805</v>
      </c>
      <c r="I14" s="2">
        <f>CHOOSE(SeqCode,B168,C168,D168,E168,F168,G168,H168,I168,J168,K168,L168,M168,N168)</f>
        <v>0</v>
      </c>
      <c r="J14" s="1">
        <f t="shared" si="4"/>
        <v>10</v>
      </c>
      <c r="K14" s="2">
        <f>1/(1+EXP(-1.7*(q*F14-cpuehalf)/sdcpue))</f>
        <v>0.98497468575981462</v>
      </c>
      <c r="L14">
        <f t="shared" si="0"/>
        <v>0</v>
      </c>
      <c r="M14">
        <f>F14*(1-EXP(-q*L14))</f>
        <v>0</v>
      </c>
      <c r="N14">
        <f>Surv*(F14-M14)</f>
        <v>305.63277609394697</v>
      </c>
      <c r="O14">
        <f>G14*Surv</f>
        <v>635.19287125777726</v>
      </c>
      <c r="P14">
        <f>(H14+M14*RelSurv)*Surv</f>
        <v>13.285682068230718</v>
      </c>
      <c r="Q14">
        <f t="shared" si="2"/>
        <v>955.41922685671523</v>
      </c>
      <c r="R14">
        <f t="shared" si="3"/>
        <v>9.9692079537852258</v>
      </c>
      <c r="S14">
        <f t="shared" si="1"/>
        <v>0</v>
      </c>
      <c r="T14">
        <f>L14*MAX(0,S14-cpuebase)</f>
        <v>0</v>
      </c>
    </row>
    <row r="15" spans="1:20" x14ac:dyDescent="0.3">
      <c r="A15" t="s">
        <v>23</v>
      </c>
      <c r="B15">
        <f>SUM(T4:T153)</f>
        <v>706.28997258769039</v>
      </c>
      <c r="E15">
        <v>12</v>
      </c>
      <c r="F15">
        <f>N14-vtwo*N14+vone*O14+Recov*P14*PvulRecov</f>
        <v>307.92980296990356</v>
      </c>
      <c r="G15">
        <f>O14-vone*O14+vtwo*N14+P14*Recov*(1-PvulRecov)</f>
        <v>635.55298079546696</v>
      </c>
      <c r="H15">
        <f>P14*(1-Recov)</f>
        <v>10.628545654584576</v>
      </c>
      <c r="I15" s="2">
        <f>CHOOSE(SeqCode,B169,C169,D169,E169,F169,G169,H169,I169,J169,K169,L169,M169,N169)</f>
        <v>0</v>
      </c>
      <c r="J15" s="1">
        <f t="shared" si="4"/>
        <v>10</v>
      </c>
      <c r="K15" s="2">
        <f>1/(1+EXP(-1.7*(q*F15-cpuehalf)/sdcpue))</f>
        <v>0.98543994908340271</v>
      </c>
      <c r="L15">
        <f t="shared" si="0"/>
        <v>0</v>
      </c>
      <c r="M15">
        <f>F15*(1-EXP(-q*L15))</f>
        <v>0</v>
      </c>
      <c r="N15">
        <f>Surv*(F15-M15)</f>
        <v>307.50827010905522</v>
      </c>
      <c r="O15">
        <f>G15*Surv</f>
        <v>634.68295631705826</v>
      </c>
      <c r="P15">
        <f>(H15+M15*RelSurv)*Surv</f>
        <v>10.613995970815019</v>
      </c>
      <c r="Q15">
        <f t="shared" si="2"/>
        <v>954.11132941995515</v>
      </c>
      <c r="R15">
        <f t="shared" si="3"/>
        <v>9.9692079537852258</v>
      </c>
      <c r="S15">
        <f t="shared" si="1"/>
        <v>0</v>
      </c>
      <c r="T15">
        <f>L15*MAX(0,S15-cpuebase)</f>
        <v>0</v>
      </c>
    </row>
    <row r="16" spans="1:20" x14ac:dyDescent="0.3">
      <c r="E16">
        <v>13</v>
      </c>
      <c r="F16">
        <f>N15-vtwo*N15+vone*O15+Recov*P15*PvulRecov</f>
        <v>309.51991930149825</v>
      </c>
      <c r="G16">
        <f>O15-vone*O15+vtwo*N15+P15*Recov*(1-PvulRecov)</f>
        <v>634.79410631877818</v>
      </c>
      <c r="H16">
        <f>P15*(1-Recov)</f>
        <v>8.491196776652016</v>
      </c>
      <c r="I16" s="2">
        <f>CHOOSE(SeqCode,B170,C170,D170,E170,F170,G170,H170,I170,J170,K170,L170,M170,N170)</f>
        <v>0</v>
      </c>
      <c r="J16" s="1">
        <f t="shared" si="4"/>
        <v>10</v>
      </c>
      <c r="K16" s="2">
        <f>1/(1+EXP(-1.7*(q*F16-cpuehalf)/sdcpue))</f>
        <v>0.98582275871549729</v>
      </c>
      <c r="L16">
        <f t="shared" si="0"/>
        <v>0</v>
      </c>
      <c r="M16">
        <f>F16*(1-EXP(-q*L16))</f>
        <v>0</v>
      </c>
      <c r="N16">
        <f>Surv*(F16-M16)</f>
        <v>309.09620969036501</v>
      </c>
      <c r="O16">
        <f>G16*Surv</f>
        <v>633.9251206827488</v>
      </c>
      <c r="P16">
        <f>(H16+M16*RelSurv)*Surv</f>
        <v>8.4795729635791446</v>
      </c>
      <c r="Q16">
        <f t="shared" si="2"/>
        <v>952.80522239692846</v>
      </c>
      <c r="R16">
        <f t="shared" si="3"/>
        <v>9.9692079537852258</v>
      </c>
      <c r="S16">
        <f t="shared" si="1"/>
        <v>0</v>
      </c>
      <c r="T16">
        <f>L16*MAX(0,S16-cpuebase)</f>
        <v>0</v>
      </c>
    </row>
    <row r="17" spans="1:20" x14ac:dyDescent="0.3">
      <c r="A17" t="s">
        <v>30</v>
      </c>
      <c r="E17">
        <v>14</v>
      </c>
      <c r="F17">
        <f>N16-vtwo*N16+vone*O16+Recov*P16*PvulRecov</f>
        <v>310.87721249985822</v>
      </c>
      <c r="G17">
        <f>O16-vone*O16+vtwo*N16+P16*Recov*(1-PvulRecov)</f>
        <v>633.84003246597138</v>
      </c>
      <c r="H17">
        <f>P16*(1-Recov)</f>
        <v>6.783658370863316</v>
      </c>
      <c r="I17" s="2">
        <f>CHOOSE(SeqCode,B171,C171,D171,E171,F171,G171,H171,I171,J171,K171,L171,M171,N171)</f>
        <v>0</v>
      </c>
      <c r="J17" s="1">
        <f t="shared" si="4"/>
        <v>10</v>
      </c>
      <c r="K17" s="2">
        <f>1/(1+EXP(-1.7*(q*F17-cpuehalf)/sdcpue))</f>
        <v>0.98614165746195459</v>
      </c>
      <c r="L17">
        <f t="shared" si="0"/>
        <v>0</v>
      </c>
      <c r="M17">
        <f>F17*(1-EXP(-q*L17))</f>
        <v>0</v>
      </c>
      <c r="N17">
        <f>Surv*(F17-M17)</f>
        <v>310.45164485588958</v>
      </c>
      <c r="O17">
        <f>G17*Surv</f>
        <v>632.9723528856623</v>
      </c>
      <c r="P17">
        <f>(H17+M17*RelSurv)*Surv</f>
        <v>6.7743720501093385</v>
      </c>
      <c r="Q17">
        <f t="shared" si="2"/>
        <v>951.500903336693</v>
      </c>
      <c r="R17">
        <f t="shared" si="3"/>
        <v>9.9692079537852258</v>
      </c>
      <c r="S17">
        <f t="shared" si="1"/>
        <v>0</v>
      </c>
      <c r="T17">
        <f>L17*MAX(0,S17-cpuebase)</f>
        <v>0</v>
      </c>
    </row>
    <row r="18" spans="1:20" x14ac:dyDescent="0.3">
      <c r="A18" t="s">
        <v>28</v>
      </c>
      <c r="B18">
        <v>10</v>
      </c>
      <c r="E18">
        <v>15</v>
      </c>
      <c r="F18">
        <f>N17-vtwo*N17+vone*O17+Recov*P17*PvulRecov</f>
        <v>312.04576636556811</v>
      </c>
      <c r="G18">
        <f>O17-vone*O17+vtwo*N17+P17*Recov*(1-PvulRecov)</f>
        <v>632.73310578600581</v>
      </c>
      <c r="H18">
        <f>P17*(1-Recov)</f>
        <v>5.4194976400874708</v>
      </c>
      <c r="I18" s="2">
        <f>CHOOSE(SeqCode,B172,C172,D172,E172,F172,G172,H172,I172,J172,K172,L172,M172,N172)</f>
        <v>1</v>
      </c>
      <c r="J18" s="1">
        <f t="shared" si="4"/>
        <v>10</v>
      </c>
      <c r="K18" s="2">
        <f>1/(1+EXP(-1.7*(q*F18-cpuehalf)/sdcpue))</f>
        <v>0.98641053843667359</v>
      </c>
      <c r="L18">
        <f t="shared" si="0"/>
        <v>9.8641053843667361</v>
      </c>
      <c r="M18">
        <f>F18*(1-EXP(-q*L18))</f>
        <v>121.49005595708172</v>
      </c>
      <c r="N18">
        <f>Surv*(F18-M18)</f>
        <v>190.29485389838325</v>
      </c>
      <c r="O18">
        <f>G18*Surv</f>
        <v>631.86694150550102</v>
      </c>
      <c r="P18">
        <f>(H18+M18*RelSurv)*Surv</f>
        <v>102.47107488163151</v>
      </c>
      <c r="Q18">
        <f t="shared" si="2"/>
        <v>950.19836979166143</v>
      </c>
      <c r="R18">
        <f t="shared" si="3"/>
        <v>9.9692079537852258</v>
      </c>
      <c r="S18">
        <f t="shared" si="1"/>
        <v>12.316378548593663</v>
      </c>
      <c r="T18">
        <f>L18*MAX(0,S18-cpuebase)</f>
        <v>101.76184518834825</v>
      </c>
    </row>
    <row r="19" spans="1:20" x14ac:dyDescent="0.3">
      <c r="A19" t="s">
        <v>29</v>
      </c>
      <c r="B19">
        <v>10</v>
      </c>
      <c r="E19">
        <v>16</v>
      </c>
      <c r="F19">
        <f>N18-vtwo*N18+vone*O18+Recov*P18*PvulRecov</f>
        <v>202.44017870521998</v>
      </c>
      <c r="G19">
        <f>O18-vone*O18+vtwo*N18+P18*Recov*(1-PvulRecov)</f>
        <v>640.21583167499057</v>
      </c>
      <c r="H19">
        <f>P18*(1-Recov)</f>
        <v>81.976859905305218</v>
      </c>
      <c r="I19" s="2">
        <f>CHOOSE(SeqCode,B173,C173,D173,E173,F173,G173,H173,I173,J173,K173,L173,M173,N173)</f>
        <v>0</v>
      </c>
      <c r="J19" s="1">
        <f t="shared" si="4"/>
        <v>10</v>
      </c>
      <c r="K19" s="2">
        <f>1/(1+EXP(-1.7*(q*F19-cpuehalf)/sdcpue))</f>
        <v>0.91845089133550184</v>
      </c>
      <c r="L19">
        <f t="shared" si="0"/>
        <v>0</v>
      </c>
      <c r="M19">
        <f>F19*(1-EXP(-q*L19))</f>
        <v>0</v>
      </c>
      <c r="N19">
        <f>Surv*(F19-M19)</f>
        <v>202.16305324721876</v>
      </c>
      <c r="O19">
        <f>G19*Surv</f>
        <v>639.33942410260397</v>
      </c>
      <c r="P19">
        <f>(H19+M19*RelSurv)*Surv</f>
        <v>81.864639717632699</v>
      </c>
      <c r="Q19">
        <f t="shared" si="2"/>
        <v>924.63287028551576</v>
      </c>
      <c r="R19">
        <f t="shared" si="3"/>
        <v>19.83331333815196</v>
      </c>
      <c r="S19">
        <f t="shared" si="1"/>
        <v>0</v>
      </c>
      <c r="T19">
        <f>L19*MAX(0,S19-cpuebase)</f>
        <v>0</v>
      </c>
    </row>
    <row r="20" spans="1:20" x14ac:dyDescent="0.3">
      <c r="E20">
        <v>17</v>
      </c>
      <c r="F20">
        <f>N19-vtwo*N19+vone*O19+Recov*P19*PvulRecov</f>
        <v>212.19113280381367</v>
      </c>
      <c r="G20">
        <f>O19-vone*O19+vtwo*N19+P19*Recov*(1-PvulRecov)</f>
        <v>645.6842724895356</v>
      </c>
      <c r="H20">
        <f>P19*(1-Recov)</f>
        <v>65.491711774106165</v>
      </c>
      <c r="I20" s="2">
        <f>CHOOSE(SeqCode,B174,C174,D174,E174,F174,G174,H174,I174,J174,K174,L174,M174,N174)</f>
        <v>0</v>
      </c>
      <c r="J20" s="1">
        <f t="shared" si="4"/>
        <v>10</v>
      </c>
      <c r="K20" s="2">
        <f>1/(1+EXP(-1.7*(q*F20-cpuehalf)/sdcpue))</f>
        <v>0.93003644159846999</v>
      </c>
      <c r="L20">
        <f t="shared" si="0"/>
        <v>0</v>
      </c>
      <c r="M20">
        <f>F20*(1-EXP(-q*L20))</f>
        <v>0</v>
      </c>
      <c r="N20">
        <f>Surv*(F20-M20)</f>
        <v>211.90065901922134</v>
      </c>
      <c r="O20">
        <f>G20*Surv</f>
        <v>644.8003790308245</v>
      </c>
      <c r="P20">
        <f>(H20+M20*RelSurv)*Surv</f>
        <v>65.402058520800594</v>
      </c>
      <c r="Q20">
        <f t="shared" si="2"/>
        <v>923.36711706745552</v>
      </c>
      <c r="R20">
        <f t="shared" si="3"/>
        <v>19.83331333815196</v>
      </c>
      <c r="S20">
        <f t="shared" si="1"/>
        <v>0</v>
      </c>
      <c r="T20">
        <f>L20*MAX(0,S20-cpuebase)</f>
        <v>0</v>
      </c>
    </row>
    <row r="21" spans="1:20" x14ac:dyDescent="0.3">
      <c r="A21" t="s">
        <v>32</v>
      </c>
      <c r="E21">
        <v>18</v>
      </c>
      <c r="F21">
        <f>N20-vtwo*N20+vone*O20+Recov*P20*PvulRecov</f>
        <v>220.23236838090136</v>
      </c>
      <c r="G21">
        <f>O20-vone*O20+vtwo*N20+P20*Recov*(1-PvulRecov)</f>
        <v>649.5490813733046</v>
      </c>
      <c r="H21">
        <f>P20*(1-Recov)</f>
        <v>52.321646816640481</v>
      </c>
      <c r="I21" s="2">
        <f>CHOOSE(SeqCode,B175,C175,D175,E175,F175,G175,H175,I175,J175,K175,L175,M175,N175)</f>
        <v>0</v>
      </c>
      <c r="J21" s="1">
        <f t="shared" si="4"/>
        <v>10</v>
      </c>
      <c r="K21" s="2">
        <f>1/(1+EXP(-1.7*(q*F21-cpuehalf)/sdcpue))</f>
        <v>0.93842518885974846</v>
      </c>
      <c r="L21">
        <f t="shared" si="0"/>
        <v>0</v>
      </c>
      <c r="M21">
        <f>F21*(1-EXP(-q*L21))</f>
        <v>0</v>
      </c>
      <c r="N21">
        <f>Surv*(F21-M21)</f>
        <v>219.9308867464521</v>
      </c>
      <c r="O21">
        <f>G21*Surv</f>
        <v>648.65989728039801</v>
      </c>
      <c r="P21">
        <f>(H21+M21*RelSurv)*Surv</f>
        <v>52.250022396872737</v>
      </c>
      <c r="Q21">
        <f t="shared" si="2"/>
        <v>922.10309657084645</v>
      </c>
      <c r="R21">
        <f t="shared" si="3"/>
        <v>19.83331333815196</v>
      </c>
      <c r="S21">
        <f t="shared" si="1"/>
        <v>0</v>
      </c>
      <c r="T21">
        <f>L21*MAX(0,S21-cpuebase)</f>
        <v>0</v>
      </c>
    </row>
    <row r="22" spans="1:20" x14ac:dyDescent="0.3">
      <c r="A22" t="s">
        <v>35</v>
      </c>
      <c r="B22">
        <f>q*F4</f>
        <v>20</v>
      </c>
      <c r="E22">
        <v>19</v>
      </c>
      <c r="F22">
        <f>N21-vtwo*N21+vone*O21+Recov*P21*PvulRecov</f>
        <v>226.90253866921185</v>
      </c>
      <c r="G22">
        <f>O21-vone*O21+vtwo*N21+P21*Recov*(1-PvulRecov)</f>
        <v>652.13824983701272</v>
      </c>
      <c r="H22">
        <f>P21*(1-Recov)</f>
        <v>41.800017917498195</v>
      </c>
      <c r="I22" s="2">
        <f>CHOOSE(SeqCode,B176,C176,D176,E176,F176,G176,H176,I176,J176,K176,L176,M176,N176)</f>
        <v>0</v>
      </c>
      <c r="J22" s="1">
        <f t="shared" si="4"/>
        <v>10</v>
      </c>
      <c r="K22" s="2">
        <f>1/(1+EXP(-1.7*(q*F22-cpuehalf)/sdcpue))</f>
        <v>0.94466073487782032</v>
      </c>
      <c r="L22">
        <f t="shared" si="0"/>
        <v>0</v>
      </c>
      <c r="M22">
        <f>F22*(1-EXP(-q*L22))</f>
        <v>0</v>
      </c>
      <c r="N22">
        <f>Surv*(F22-M22)</f>
        <v>226.59192607070241</v>
      </c>
      <c r="O22">
        <f>G22*Surv</f>
        <v>651.24552136620184</v>
      </c>
      <c r="P22">
        <f>(H22+M22*RelSurv)*Surv</f>
        <v>41.742796820461358</v>
      </c>
      <c r="Q22">
        <f t="shared" si="2"/>
        <v>920.84080642372271</v>
      </c>
      <c r="R22">
        <f t="shared" si="3"/>
        <v>19.83331333815196</v>
      </c>
      <c r="S22">
        <f t="shared" si="1"/>
        <v>0</v>
      </c>
      <c r="T22">
        <f>L22*MAX(0,S22-cpuebase)</f>
        <v>0</v>
      </c>
    </row>
    <row r="23" spans="1:20" x14ac:dyDescent="0.3">
      <c r="A23" t="s">
        <v>33</v>
      </c>
      <c r="B23">
        <v>3</v>
      </c>
      <c r="E23">
        <v>20</v>
      </c>
      <c r="F23">
        <f>N22-vtwo*N22+vone*O22+Recov*P22*PvulRecov</f>
        <v>232.47227497061238</v>
      </c>
      <c r="G23">
        <f>O22-vone*O22+vtwo*N22+P22*Recov*(1-PvulRecov)</f>
        <v>653.71373183038418</v>
      </c>
      <c r="H23">
        <f>P22*(1-Recov)</f>
        <v>33.39423745636909</v>
      </c>
      <c r="I23" s="2">
        <f>CHOOSE(SeqCode,B177,C177,D177,E177,F177,G177,H177,I177,J177,K177,L177,M177,N177)</f>
        <v>0</v>
      </c>
      <c r="J23" s="1">
        <f t="shared" si="4"/>
        <v>10</v>
      </c>
      <c r="K23" s="2">
        <f>1/(1+EXP(-1.7*(q*F23-cpuehalf)/sdcpue))</f>
        <v>0.94940720760622554</v>
      </c>
      <c r="L23">
        <f t="shared" si="0"/>
        <v>0</v>
      </c>
      <c r="M23">
        <f>F23*(1-EXP(-q*L23))</f>
        <v>0</v>
      </c>
      <c r="N23">
        <f>Surv*(F23-M23)</f>
        <v>232.15403781983596</v>
      </c>
      <c r="O23">
        <f>G23*Surv</f>
        <v>652.81884664260247</v>
      </c>
      <c r="P23">
        <f>(H23+M23*RelSurv)*Surv</f>
        <v>33.348523243860058</v>
      </c>
      <c r="Q23">
        <f t="shared" si="2"/>
        <v>919.58024425736562</v>
      </c>
      <c r="R23">
        <f t="shared" si="3"/>
        <v>19.83331333815196</v>
      </c>
      <c r="S23">
        <f t="shared" si="1"/>
        <v>0</v>
      </c>
      <c r="T23">
        <f>L23*MAX(0,S23-cpuebase)</f>
        <v>0</v>
      </c>
    </row>
    <row r="24" spans="1:20" x14ac:dyDescent="0.3">
      <c r="A24" t="s">
        <v>34</v>
      </c>
      <c r="B24">
        <v>5</v>
      </c>
      <c r="E24">
        <v>21</v>
      </c>
      <c r="F24">
        <f>N23-vtwo*N23+vone*O23+Recov*P23*PvulRecov</f>
        <v>237.15786433552523</v>
      </c>
      <c r="G24">
        <f>O23-vone*O23+vtwo*N23+P23*Recov*(1-PvulRecov)</f>
        <v>654.48472477568521</v>
      </c>
      <c r="H24">
        <f>P23*(1-Recov)</f>
        <v>26.678818595088046</v>
      </c>
      <c r="I24" s="2">
        <f>CHOOSE(SeqCode,B178,C178,D178,E178,F178,G178,H178,I178,J178,K178,L178,M178,N178)</f>
        <v>0</v>
      </c>
      <c r="J24" s="1">
        <f t="shared" si="4"/>
        <v>10</v>
      </c>
      <c r="K24" s="2">
        <f>1/(1+EXP(-1.7*(q*F24-cpuehalf)/sdcpue))</f>
        <v>0.9530991747887001</v>
      </c>
      <c r="L24">
        <f t="shared" si="0"/>
        <v>0</v>
      </c>
      <c r="M24">
        <f>F24*(1-EXP(-q*L24))</f>
        <v>0</v>
      </c>
      <c r="N24">
        <f>Surv*(F24-M24)</f>
        <v>236.83321296348572</v>
      </c>
      <c r="O24">
        <f>G24*Surv</f>
        <v>653.58878415624736</v>
      </c>
      <c r="P24">
        <f>(H24+M24*RelSurv)*Surv</f>
        <v>26.642297288550076</v>
      </c>
      <c r="Q24">
        <f t="shared" si="2"/>
        <v>918.32140770629849</v>
      </c>
      <c r="R24">
        <f t="shared" si="3"/>
        <v>19.83331333815196</v>
      </c>
      <c r="S24">
        <f t="shared" si="1"/>
        <v>0</v>
      </c>
      <c r="T24">
        <f>L24*MAX(0,S24-cpuebase)</f>
        <v>0</v>
      </c>
    </row>
    <row r="25" spans="1:20" x14ac:dyDescent="0.3">
      <c r="E25">
        <v>22</v>
      </c>
      <c r="F25">
        <f>N24-vtwo*N24+vone*O24+Recov*P24*PvulRecov</f>
        <v>241.13217674555182</v>
      </c>
      <c r="G25">
        <f>O24-vone*O24+vtwo*N24+P24*Recov*(1-PvulRecov)</f>
        <v>654.61827983189141</v>
      </c>
      <c r="H25">
        <f>P24*(1-Recov)</f>
        <v>21.313837830840061</v>
      </c>
      <c r="I25" s="2">
        <f>CHOOSE(SeqCode,B179,C179,D179,E179,F179,G179,H179,I179,J179,K179,L179,M179,N179)</f>
        <v>0</v>
      </c>
      <c r="J25" s="1">
        <f t="shared" si="4"/>
        <v>10</v>
      </c>
      <c r="K25" s="2">
        <f>1/(1+EXP(-1.7*(q*F25-cpuehalf)/sdcpue))</f>
        <v>0.9560285410766407</v>
      </c>
      <c r="L25">
        <f t="shared" si="0"/>
        <v>0</v>
      </c>
      <c r="M25">
        <f>F25*(1-EXP(-q*L25))</f>
        <v>0</v>
      </c>
      <c r="N25">
        <f>Surv*(F25-M25)</f>
        <v>240.80208483718246</v>
      </c>
      <c r="O25">
        <f>G25*Surv</f>
        <v>653.72215638557429</v>
      </c>
      <c r="P25">
        <f>(H25+M25*RelSurv)*Surv</f>
        <v>21.284660781558575</v>
      </c>
      <c r="Q25">
        <f t="shared" si="2"/>
        <v>917.06429440828322</v>
      </c>
      <c r="R25">
        <f t="shared" si="3"/>
        <v>19.83331333815196</v>
      </c>
      <c r="S25">
        <f t="shared" si="1"/>
        <v>0</v>
      </c>
      <c r="T25">
        <f>L25*MAX(0,S25-cpuebase)</f>
        <v>0</v>
      </c>
    </row>
    <row r="26" spans="1:20" x14ac:dyDescent="0.3">
      <c r="E26">
        <v>23</v>
      </c>
      <c r="F26">
        <f>N25-vtwo*N25+vone*O25+Recov*P25*PvulRecov</f>
        <v>244.53339491057014</v>
      </c>
      <c r="G26">
        <f>O25-vone*O25+vtwo*N25+P25*Recov*(1-PvulRecov)</f>
        <v>654.24777846849838</v>
      </c>
      <c r="H26">
        <f>P25*(1-Recov)</f>
        <v>17.027728625246862</v>
      </c>
      <c r="I26" s="2">
        <f>CHOOSE(SeqCode,B180,C180,D180,E180,F180,G180,H180,I180,J180,K180,L180,M180,N180)</f>
        <v>0</v>
      </c>
      <c r="J26" s="1">
        <f t="shared" si="4"/>
        <v>10</v>
      </c>
      <c r="K26" s="2">
        <f>1/(1+EXP(-1.7*(q*F26-cpuehalf)/sdcpue))</f>
        <v>0.95839611867180696</v>
      </c>
      <c r="L26">
        <f t="shared" si="0"/>
        <v>0</v>
      </c>
      <c r="M26">
        <f>F26*(1-EXP(-q*L26))</f>
        <v>0</v>
      </c>
      <c r="N26">
        <f>Surv*(F26-M26)</f>
        <v>244.19864698901321</v>
      </c>
      <c r="O26">
        <f>G26*Surv</f>
        <v>653.35216221082669</v>
      </c>
      <c r="P26">
        <f>(H26+M26*RelSurv)*Surv</f>
        <v>17.004418938779615</v>
      </c>
      <c r="Q26">
        <f t="shared" si="2"/>
        <v>915.80890200431531</v>
      </c>
      <c r="R26">
        <f t="shared" si="3"/>
        <v>19.83331333815196</v>
      </c>
      <c r="S26">
        <f t="shared" si="1"/>
        <v>0</v>
      </c>
      <c r="T26">
        <f>L26*MAX(0,S26-cpuebase)</f>
        <v>0</v>
      </c>
    </row>
    <row r="27" spans="1:20" x14ac:dyDescent="0.3">
      <c r="E27">
        <v>24</v>
      </c>
      <c r="F27">
        <f>N26-vtwo*N26+vone*O26+Recov*P26*PvulRecov</f>
        <v>247.47198856358875</v>
      </c>
      <c r="G27">
        <f>O26-vone*O26+vtwo*N26+P26*Recov*(1-PvulRecov)</f>
        <v>653.47970442400708</v>
      </c>
      <c r="H27">
        <f>P26*(1-Recov)</f>
        <v>13.603535151023692</v>
      </c>
      <c r="I27" s="2">
        <f>CHOOSE(SeqCode,B181,C181,D181,E181,F181,G181,H181,I181,J181,K181,L181,M181,N181)</f>
        <v>0</v>
      </c>
      <c r="J27" s="1">
        <f t="shared" si="4"/>
        <v>10</v>
      </c>
      <c r="K27" s="2">
        <f>1/(1+EXP(-1.7*(q*F27-cpuehalf)/sdcpue))</f>
        <v>0.96034302934515214</v>
      </c>
      <c r="L27">
        <f t="shared" si="0"/>
        <v>0</v>
      </c>
      <c r="M27">
        <f>F27*(1-EXP(-q*L27))</f>
        <v>0</v>
      </c>
      <c r="N27">
        <f>Surv*(F27-M27)</f>
        <v>247.13321792718747</v>
      </c>
      <c r="O27">
        <f>G27*Surv</f>
        <v>652.58513960223468</v>
      </c>
      <c r="P27">
        <f>(H27+M27*RelSurv)*Surv</f>
        <v>13.584912929223282</v>
      </c>
      <c r="Q27">
        <f t="shared" si="2"/>
        <v>914.55522813861955</v>
      </c>
      <c r="R27">
        <f t="shared" si="3"/>
        <v>19.83331333815196</v>
      </c>
      <c r="S27">
        <f t="shared" si="1"/>
        <v>0</v>
      </c>
      <c r="T27">
        <f>L27*MAX(0,S27-cpuebase)</f>
        <v>0</v>
      </c>
    </row>
    <row r="28" spans="1:20" x14ac:dyDescent="0.3">
      <c r="B28">
        <f>0.05*1400</f>
        <v>70</v>
      </c>
      <c r="E28">
        <v>25</v>
      </c>
      <c r="F28">
        <f>N27-vtwo*N27+vone*O27+Recov*P27*PvulRecov</f>
        <v>250.03628627606298</v>
      </c>
      <c r="G28">
        <f>O27-vone*O27+vtwo*N27+P27*Recov*(1-PvulRecov)</f>
        <v>652.3990538392037</v>
      </c>
      <c r="H28">
        <f>P27*(1-Recov)</f>
        <v>10.867930343378626</v>
      </c>
      <c r="I28" s="2">
        <f>CHOOSE(SeqCode,B182,C182,D182,E182,F182,G182,H182,I182,J182,K182,L182,M182,N182)</f>
        <v>0</v>
      </c>
      <c r="J28" s="1">
        <f t="shared" si="4"/>
        <v>10</v>
      </c>
      <c r="K28" s="2">
        <f>1/(1+EXP(-1.7*(q*F28-cpuehalf)/sdcpue))</f>
        <v>0.96197032645292213</v>
      </c>
      <c r="L28">
        <f t="shared" si="0"/>
        <v>0</v>
      </c>
      <c r="M28">
        <f>F28*(1-EXP(-q*L28))</f>
        <v>0</v>
      </c>
      <c r="N28">
        <f>Surv*(F28-M28)</f>
        <v>249.694005307955</v>
      </c>
      <c r="O28">
        <f>G28*Surv</f>
        <v>651.50596834722728</v>
      </c>
      <c r="P28">
        <f>(H28+M28*RelSurv)*Surv</f>
        <v>10.853052959880959</v>
      </c>
      <c r="Q28">
        <f t="shared" si="2"/>
        <v>913.30327045864522</v>
      </c>
      <c r="R28">
        <f t="shared" si="3"/>
        <v>19.83331333815196</v>
      </c>
      <c r="S28">
        <f t="shared" si="1"/>
        <v>0</v>
      </c>
      <c r="T28">
        <f>L28*MAX(0,S28-cpuebase)</f>
        <v>0</v>
      </c>
    </row>
    <row r="29" spans="1:20" x14ac:dyDescent="0.3">
      <c r="E29">
        <v>26</v>
      </c>
      <c r="F29">
        <f>N28-vtwo*N28+vone*O28+Recov*P28*PvulRecov</f>
        <v>252.29692682523236</v>
      </c>
      <c r="G29">
        <f>O28-vone*O28+vtwo*N28+P28*Recov*(1-PvulRecov)</f>
        <v>651.07365742192599</v>
      </c>
      <c r="H29">
        <f>P28*(1-Recov)</f>
        <v>8.682442367904768</v>
      </c>
      <c r="I29" s="2">
        <f>CHOOSE(SeqCode,B183,C183,D183,E183,F183,G183,H183,I183,J183,K183,L183,M183,N183)</f>
        <v>0</v>
      </c>
      <c r="J29" s="1">
        <f t="shared" si="4"/>
        <v>10</v>
      </c>
      <c r="K29" s="2">
        <f>1/(1+EXP(-1.7*(q*F29-cpuehalf)/sdcpue))</f>
        <v>0.96335156727215332</v>
      </c>
      <c r="L29">
        <f t="shared" si="0"/>
        <v>0</v>
      </c>
      <c r="M29">
        <f>F29*(1-EXP(-q*L29))</f>
        <v>0</v>
      </c>
      <c r="N29">
        <f>Surv*(F29-M29)</f>
        <v>251.95155120935448</v>
      </c>
      <c r="O29">
        <f>G29*Surv</f>
        <v>650.18238629847815</v>
      </c>
      <c r="P29">
        <f>(H29+M29*RelSurv)*Surv</f>
        <v>8.6705567539265349</v>
      </c>
      <c r="Q29">
        <f t="shared" si="2"/>
        <v>912.05302661506312</v>
      </c>
      <c r="R29">
        <f t="shared" si="3"/>
        <v>19.83331333815196</v>
      </c>
      <c r="S29">
        <f t="shared" si="1"/>
        <v>0</v>
      </c>
      <c r="T29">
        <f>L29*MAX(0,S29-cpuebase)</f>
        <v>0</v>
      </c>
    </row>
    <row r="30" spans="1:20" x14ac:dyDescent="0.3">
      <c r="E30">
        <v>27</v>
      </c>
      <c r="F30">
        <f>N29-vtwo*N29+vone*O29+Recov*P29*PvulRecov</f>
        <v>254.31041542986739</v>
      </c>
      <c r="G30">
        <f>O29-vone*O29+vtwo*N29+P29*Recov*(1-PvulRecov)</f>
        <v>649.55763342875059</v>
      </c>
      <c r="H30">
        <f>P29*(1-Recov)</f>
        <v>6.9364454031412279</v>
      </c>
      <c r="I30" s="2">
        <f>CHOOSE(SeqCode,B184,C184,D184,E184,F184,G184,H184,I184,J184,K184,L184,M184,N184)</f>
        <v>0</v>
      </c>
      <c r="J30" s="1">
        <f t="shared" si="4"/>
        <v>10</v>
      </c>
      <c r="K30" s="2">
        <f>1/(1+EXP(-1.7*(q*F30-cpuehalf)/sdcpue))</f>
        <v>0.96454106228979386</v>
      </c>
      <c r="L30">
        <f t="shared" si="0"/>
        <v>0</v>
      </c>
      <c r="M30">
        <f>F30*(1-EXP(-q*L30))</f>
        <v>0</v>
      </c>
      <c r="N30">
        <f>Surv*(F30-M30)</f>
        <v>253.96228349873971</v>
      </c>
      <c r="O30">
        <f>G30*Surv</f>
        <v>648.66843762871997</v>
      </c>
      <c r="P30">
        <f>(H30+M30*RelSurv)*Surv</f>
        <v>6.9269499283716414</v>
      </c>
      <c r="Q30">
        <f t="shared" si="2"/>
        <v>910.80449426175915</v>
      </c>
      <c r="R30">
        <f t="shared" si="3"/>
        <v>19.83331333815196</v>
      </c>
      <c r="S30">
        <f t="shared" si="1"/>
        <v>0</v>
      </c>
      <c r="T30">
        <f>L30*MAX(0,S30-cpuebase)</f>
        <v>0</v>
      </c>
    </row>
    <row r="31" spans="1:20" x14ac:dyDescent="0.3">
      <c r="E31">
        <v>28</v>
      </c>
      <c r="F31">
        <f>N30-vtwo*N30+vone*O30+Recov*P30*PvulRecov</f>
        <v>256.12196486078568</v>
      </c>
      <c r="G31">
        <f>O30-vone*O30+vtwo*N30+P30*Recov*(1-PvulRecov)</f>
        <v>647.89414625234826</v>
      </c>
      <c r="H31">
        <f>P30*(1-Recov)</f>
        <v>5.5415599426973134</v>
      </c>
      <c r="I31" s="2">
        <f>CHOOSE(SeqCode,B185,C185,D185,E185,F185,G185,H185,I185,J185,K185,L185,M185,N185)</f>
        <v>0</v>
      </c>
      <c r="J31" s="1">
        <f t="shared" si="4"/>
        <v>10</v>
      </c>
      <c r="K31" s="2">
        <f>1/(1+EXP(-1.7*(q*F31-cpuehalf)/sdcpue))</f>
        <v>0.96557940961580258</v>
      </c>
      <c r="L31">
        <f t="shared" si="0"/>
        <v>0</v>
      </c>
      <c r="M31">
        <f>F31*(1-EXP(-q*L31))</f>
        <v>0</v>
      </c>
      <c r="N31">
        <f>Surv*(F31-M31)</f>
        <v>255.77135305402786</v>
      </c>
      <c r="O31">
        <f>G31*Surv</f>
        <v>647.00722764179943</v>
      </c>
      <c r="P31">
        <f>(H31+M31*RelSurv)*Surv</f>
        <v>5.5339739617572485</v>
      </c>
      <c r="Q31">
        <f t="shared" si="2"/>
        <v>909.55767105583129</v>
      </c>
      <c r="R31">
        <f t="shared" si="3"/>
        <v>19.83331333815196</v>
      </c>
      <c r="S31">
        <f t="shared" si="1"/>
        <v>0</v>
      </c>
      <c r="T31">
        <f>L31*MAX(0,S31-cpuebase)</f>
        <v>0</v>
      </c>
    </row>
    <row r="32" spans="1:20" x14ac:dyDescent="0.3">
      <c r="E32">
        <v>29</v>
      </c>
      <c r="F32">
        <f>N31-vtwo*N31+vone*O31+Recov*P31*PvulRecov</f>
        <v>257.76776523409819</v>
      </c>
      <c r="G32">
        <f>O31-vone*O31+vtwo*N31+P31*Recov*(1-PvulRecov)</f>
        <v>646.11761025408055</v>
      </c>
      <c r="H32">
        <f>P31*(1-Recov)</f>
        <v>4.4271791694057994</v>
      </c>
      <c r="I32" s="2">
        <f>CHOOSE(SeqCode,B186,C186,D186,E186,F186,G186,H186,I186,J186,K186,L186,M186,N186)</f>
        <v>1</v>
      </c>
      <c r="J32" s="1">
        <f t="shared" si="4"/>
        <v>10</v>
      </c>
      <c r="K32" s="2">
        <f>1/(1+EXP(-1.7*(q*F32-cpuehalf)/sdcpue))</f>
        <v>0.96649728499234011</v>
      </c>
      <c r="L32">
        <f t="shared" si="0"/>
        <v>9.6649728499234016</v>
      </c>
      <c r="M32">
        <f>F32*(1-EXP(-q*L32))</f>
        <v>98.7826787204786</v>
      </c>
      <c r="N32">
        <f>Surv*(F32-M32)</f>
        <v>158.76744782550321</v>
      </c>
      <c r="O32">
        <f>G32*Surv</f>
        <v>645.23312358839235</v>
      </c>
      <c r="P32">
        <f>(H32+M32*RelSurv)*Surv</f>
        <v>83.339080791778372</v>
      </c>
      <c r="Q32">
        <f t="shared" si="2"/>
        <v>908.31255465758454</v>
      </c>
      <c r="R32">
        <f t="shared" si="3"/>
        <v>19.83331333815196</v>
      </c>
      <c r="S32">
        <f t="shared" si="1"/>
        <v>10.220688692494516</v>
      </c>
      <c r="T32">
        <f>L32*MAX(0,S32-cpuebase)</f>
        <v>79.452733020631797</v>
      </c>
    </row>
    <row r="33" spans="1:20" x14ac:dyDescent="0.3">
      <c r="E33">
        <v>30</v>
      </c>
      <c r="F33">
        <f>N32-vtwo*N32+vone*O32+Recov*P32*PvulRecov</f>
        <v>169.33194194221605</v>
      </c>
      <c r="G33">
        <f>O32-vone*O32+vtwo*N32+P32*Recov*(1-PvulRecov)</f>
        <v>651.3364456300352</v>
      </c>
      <c r="H33">
        <f>P32*(1-Recov)</f>
        <v>66.671264633422695</v>
      </c>
      <c r="I33" s="2">
        <f>CHOOSE(SeqCode,B187,C187,D187,E187,F187,G187,H187,I187,J187,K187,L187,M187,N187)</f>
        <v>0</v>
      </c>
      <c r="J33" s="1">
        <f t="shared" si="4"/>
        <v>10</v>
      </c>
      <c r="K33" s="2">
        <f>1/(1+EXP(-1.7*(q*F33-cpuehalf)/sdcpue))</f>
        <v>0.86513870175073793</v>
      </c>
      <c r="L33">
        <f t="shared" si="0"/>
        <v>0</v>
      </c>
      <c r="M33">
        <f>F33*(1-EXP(-q*L33))</f>
        <v>0</v>
      </c>
      <c r="N33">
        <f>Surv*(F33-M33)</f>
        <v>169.10013918317333</v>
      </c>
      <c r="O33">
        <f>G33*Surv</f>
        <v>650.44481476919236</v>
      </c>
      <c r="P33">
        <f>(H33+M33*RelSurv)*Surv</f>
        <v>66.579996660507291</v>
      </c>
      <c r="Q33">
        <f t="shared" si="2"/>
        <v>887.33965220567393</v>
      </c>
      <c r="R33">
        <f t="shared" si="3"/>
        <v>29.498286188075362</v>
      </c>
      <c r="S33">
        <f t="shared" si="1"/>
        <v>0</v>
      </c>
      <c r="T33">
        <f>L33*MAX(0,S33-cpuebase)</f>
        <v>0</v>
      </c>
    </row>
    <row r="34" spans="1:20" x14ac:dyDescent="0.3">
      <c r="E34">
        <v>31</v>
      </c>
      <c r="F34">
        <f>N33-vtwo*N33+vone*O33+Recov*P33*PvulRecov</f>
        <v>177.93235586837164</v>
      </c>
      <c r="G34">
        <f>O33-vone*O33+vtwo*N33+P33*Recov*(1-PvulRecov)</f>
        <v>654.9285974160955</v>
      </c>
      <c r="H34">
        <f>P33*(1-Recov)</f>
        <v>53.263997328405836</v>
      </c>
      <c r="I34" s="2">
        <f>I4</f>
        <v>1</v>
      </c>
      <c r="J34" s="1">
        <f t="shared" si="4"/>
        <v>10</v>
      </c>
      <c r="K34" s="2">
        <f>1/(1+EXP(-1.7*(q*F34-cpuehalf)/sdcpue))</f>
        <v>0.88130536235277579</v>
      </c>
      <c r="L34">
        <f t="shared" si="0"/>
        <v>8.8130536235277575</v>
      </c>
      <c r="M34">
        <f>F34*(1-EXP(-q*L34))</f>
        <v>63.412207742694733</v>
      </c>
      <c r="N34">
        <f>Surv*(F34-M34)</f>
        <v>114.3633786113311</v>
      </c>
      <c r="O34">
        <f>G34*Surv</f>
        <v>654.03204916822369</v>
      </c>
      <c r="P34">
        <f>(H34+M34*RelSurv)*Surv</f>
        <v>103.85140384114963</v>
      </c>
      <c r="Q34">
        <f t="shared" si="2"/>
        <v>886.12495061287291</v>
      </c>
      <c r="R34">
        <f t="shared" si="3"/>
        <v>29.498286188075362</v>
      </c>
      <c r="S34">
        <f t="shared" si="1"/>
        <v>7.1952594925107922</v>
      </c>
      <c r="T34">
        <f>L34*MAX(0,S34-cpuebase)</f>
        <v>45.786100495639218</v>
      </c>
    </row>
    <row r="35" spans="1:20" x14ac:dyDescent="0.3">
      <c r="E35">
        <v>32</v>
      </c>
      <c r="F35">
        <f>N34-vtwo*N34+vone*O34+Recov*P34*PvulRecov</f>
        <v>127.39228327627471</v>
      </c>
      <c r="G35">
        <f>O34-vone*O34+vtwo*N34+P34*Recov*(1-PvulRecov)</f>
        <v>661.77342527150995</v>
      </c>
      <c r="H35">
        <f>P34*(1-Recov)</f>
        <v>83.081123072919709</v>
      </c>
      <c r="I35" s="2">
        <f t="shared" ref="I35:I98" si="5">I5</f>
        <v>0</v>
      </c>
      <c r="J35" s="1">
        <f t="shared" si="4"/>
        <v>10</v>
      </c>
      <c r="K35" s="2">
        <f>1/(1+EXP(-1.7*(q*F35-cpuehalf)/sdcpue))</f>
        <v>0.75871891948880299</v>
      </c>
      <c r="L35">
        <f t="shared" si="0"/>
        <v>0</v>
      </c>
      <c r="M35">
        <f>F35*(1-EXP(-q*L35))</f>
        <v>0</v>
      </c>
      <c r="N35">
        <f>Surv*(F35-M35)</f>
        <v>127.21789277200547</v>
      </c>
      <c r="O35">
        <f>G35*Surv</f>
        <v>660.86750696643651</v>
      </c>
      <c r="P35">
        <f>(H35+M35*RelSurv)*Surv</f>
        <v>82.967391231592089</v>
      </c>
      <c r="Q35">
        <f t="shared" si="2"/>
        <v>872.24683162070437</v>
      </c>
      <c r="R35">
        <f t="shared" si="3"/>
        <v>38.311339811603119</v>
      </c>
      <c r="S35">
        <f t="shared" si="1"/>
        <v>0</v>
      </c>
      <c r="T35">
        <f>L35*MAX(0,S35-cpuebase)</f>
        <v>0</v>
      </c>
    </row>
    <row r="36" spans="1:20" x14ac:dyDescent="0.3">
      <c r="E36">
        <v>33</v>
      </c>
      <c r="F36">
        <f>N35-vtwo*N35+vone*O35+Recov*P35*PvulRecov</f>
        <v>138.09019719822456</v>
      </c>
      <c r="G36">
        <f>O35-vone*O35+vtwo*N35+P35*Recov*(1-PvulRecov)</f>
        <v>666.58868078653586</v>
      </c>
      <c r="H36">
        <f>P35*(1-Recov)</f>
        <v>66.373912985273677</v>
      </c>
      <c r="I36" s="2">
        <f t="shared" si="5"/>
        <v>0</v>
      </c>
      <c r="J36" s="1">
        <f t="shared" si="4"/>
        <v>10</v>
      </c>
      <c r="K36" s="2">
        <f>1/(1+EXP(-1.7*(q*F36-cpuehalf)/sdcpue))</f>
        <v>0.79043232963542509</v>
      </c>
      <c r="L36">
        <f t="shared" si="0"/>
        <v>0</v>
      </c>
      <c r="M36">
        <f>F36*(1-EXP(-q*L36))</f>
        <v>0</v>
      </c>
      <c r="N36">
        <f>Surv*(F36-M36)</f>
        <v>137.90116205021789</v>
      </c>
      <c r="O36">
        <f>G36*Surv</f>
        <v>665.67617075694147</v>
      </c>
      <c r="P36">
        <f>(H36+M36*RelSurv)*Surv</f>
        <v>66.283052064516639</v>
      </c>
      <c r="Q36">
        <f t="shared" si="2"/>
        <v>871.05279097003415</v>
      </c>
      <c r="R36">
        <f t="shared" si="3"/>
        <v>38.311339811603119</v>
      </c>
      <c r="S36">
        <f t="shared" si="1"/>
        <v>0</v>
      </c>
      <c r="T36">
        <f>L36*MAX(0,S36-cpuebase)</f>
        <v>0</v>
      </c>
    </row>
    <row r="37" spans="1:20" x14ac:dyDescent="0.3">
      <c r="E37">
        <v>34</v>
      </c>
      <c r="F37">
        <f>N36-vtwo*N36+vone*O36+Recov*P36*PvulRecov</f>
        <v>147.04357370971948</v>
      </c>
      <c r="G37">
        <f>O36-vone*O36+vtwo*N36+P36*Recov*(1-PvulRecov)</f>
        <v>669.79036951034311</v>
      </c>
      <c r="H37">
        <f>P36*(1-Recov)</f>
        <v>53.026441651613311</v>
      </c>
      <c r="I37" s="2">
        <f t="shared" si="5"/>
        <v>0</v>
      </c>
      <c r="J37" s="1">
        <f t="shared" si="4"/>
        <v>10</v>
      </c>
      <c r="K37" s="2">
        <f>1/(1+EXP(-1.7*(q*F37-cpuehalf)/sdcpue))</f>
        <v>0.81453341979585947</v>
      </c>
      <c r="L37">
        <f t="shared" si="0"/>
        <v>0</v>
      </c>
      <c r="M37">
        <f>F37*(1-EXP(-q*L37))</f>
        <v>0</v>
      </c>
      <c r="N37">
        <f>Surv*(F37-M37)</f>
        <v>146.84228205916341</v>
      </c>
      <c r="O37">
        <f>G37*Surv</f>
        <v>668.87347660843727</v>
      </c>
      <c r="P37">
        <f>(H37+M37*RelSurv)*Surv</f>
        <v>52.953852420449493</v>
      </c>
      <c r="Q37">
        <f t="shared" si="2"/>
        <v>869.86038487167593</v>
      </c>
      <c r="R37">
        <f t="shared" si="3"/>
        <v>38.311339811603119</v>
      </c>
      <c r="S37">
        <f t="shared" si="1"/>
        <v>0</v>
      </c>
      <c r="T37">
        <f>L37*MAX(0,S37-cpuebase)</f>
        <v>0</v>
      </c>
    </row>
    <row r="38" spans="1:20" x14ac:dyDescent="0.3">
      <c r="E38">
        <v>35</v>
      </c>
      <c r="F38">
        <f>N37-vtwo*N37+vone*O37+Recov*P37*PvulRecov</f>
        <v>154.59580458076832</v>
      </c>
      <c r="G38">
        <f>O37-vone*O37+vtwo*N37+P37*Recov*(1-PvulRecov)</f>
        <v>671.71072457092225</v>
      </c>
      <c r="H38">
        <f>P37*(1-Recov)</f>
        <v>42.363081936359599</v>
      </c>
      <c r="I38" s="2">
        <f t="shared" si="5"/>
        <v>0</v>
      </c>
      <c r="J38" s="1">
        <f t="shared" si="4"/>
        <v>10</v>
      </c>
      <c r="K38" s="2">
        <f>1/(1+EXP(-1.7*(q*F38-cpuehalf)/sdcpue))</f>
        <v>0.83315141583494901</v>
      </c>
      <c r="L38">
        <f t="shared" si="0"/>
        <v>0</v>
      </c>
      <c r="M38">
        <f>F38*(1-EXP(-q*L38))</f>
        <v>0</v>
      </c>
      <c r="N38">
        <f>Surv*(F38-M38)</f>
        <v>154.38417449121036</v>
      </c>
      <c r="O38">
        <f>G38*Surv</f>
        <v>670.79120284662019</v>
      </c>
      <c r="P38">
        <f>(H38+M38*RelSurv)*Surv</f>
        <v>42.305090046809596</v>
      </c>
      <c r="Q38">
        <f t="shared" si="2"/>
        <v>868.66961108805015</v>
      </c>
      <c r="R38">
        <f t="shared" si="3"/>
        <v>38.311339811603119</v>
      </c>
      <c r="S38">
        <f t="shared" si="1"/>
        <v>0</v>
      </c>
      <c r="T38">
        <f>L38*MAX(0,S38-cpuebase)</f>
        <v>0</v>
      </c>
    </row>
    <row r="39" spans="1:20" x14ac:dyDescent="0.3">
      <c r="E39">
        <v>36</v>
      </c>
      <c r="F39">
        <f>N38-vtwo*N38+vone*O38+Recov*P38*PvulRecov</f>
        <v>161.02134070745188</v>
      </c>
      <c r="G39">
        <f>O38-vone*O38+vtwo*N38+P38*Recov*(1-PvulRecov)</f>
        <v>672.61505463974049</v>
      </c>
      <c r="H39">
        <f>P38*(1-Recov)</f>
        <v>33.844072037447681</v>
      </c>
      <c r="I39" s="2">
        <f t="shared" si="5"/>
        <v>0</v>
      </c>
      <c r="J39" s="1">
        <f t="shared" si="4"/>
        <v>10</v>
      </c>
      <c r="K39" s="2">
        <f>1/(1+EXP(-1.7*(q*F39-cpuehalf)/sdcpue))</f>
        <v>0.84778883535305316</v>
      </c>
      <c r="L39">
        <f t="shared" si="0"/>
        <v>0</v>
      </c>
      <c r="M39">
        <f>F39*(1-EXP(-q*L39))</f>
        <v>0</v>
      </c>
      <c r="N39">
        <f>Surv*(F39-M39)</f>
        <v>160.8009145396974</v>
      </c>
      <c r="O39">
        <f>G39*Surv</f>
        <v>671.6942949552365</v>
      </c>
      <c r="P39">
        <f>(H39+M39*RelSurv)*Surv</f>
        <v>33.797742035053929</v>
      </c>
      <c r="Q39">
        <f t="shared" si="2"/>
        <v>867.48046738463995</v>
      </c>
      <c r="R39">
        <f t="shared" si="3"/>
        <v>38.311339811603119</v>
      </c>
      <c r="S39">
        <f t="shared" si="1"/>
        <v>0</v>
      </c>
      <c r="T39">
        <f>L39*MAX(0,S39-cpuebase)</f>
        <v>0</v>
      </c>
    </row>
    <row r="40" spans="1:20" x14ac:dyDescent="0.3">
      <c r="E40">
        <v>37</v>
      </c>
      <c r="F40">
        <f>N39-vtwo*N39+vone*O39+Recov*P39*PvulRecov</f>
        <v>166.53955407550797</v>
      </c>
      <c r="G40">
        <f>O39-vone*O39+vtwo*N39+P39*Recov*(1-PvulRecov)</f>
        <v>672.71520382643666</v>
      </c>
      <c r="H40">
        <f>P39*(1-Recov)</f>
        <v>27.038193628043146</v>
      </c>
      <c r="I40" s="2">
        <f t="shared" si="5"/>
        <v>0</v>
      </c>
      <c r="J40" s="1">
        <f t="shared" si="4"/>
        <v>10</v>
      </c>
      <c r="K40" s="2">
        <f>1/(1+EXP(-1.7*(q*F40-cpuehalf)/sdcpue))</f>
        <v>0.85950351204741104</v>
      </c>
      <c r="L40">
        <f t="shared" si="0"/>
        <v>0</v>
      </c>
      <c r="M40">
        <f>F40*(1-EXP(-q*L40))</f>
        <v>0</v>
      </c>
      <c r="N40">
        <f>Surv*(F40-M40)</f>
        <v>166.3115738865273</v>
      </c>
      <c r="O40">
        <f>G40*Surv</f>
        <v>671.79430704518927</v>
      </c>
      <c r="P40">
        <f>(H40+M40*RelSurv)*Surv</f>
        <v>27.001180363973628</v>
      </c>
      <c r="Q40">
        <f t="shared" si="2"/>
        <v>866.29295152998782</v>
      </c>
      <c r="R40">
        <f t="shared" si="3"/>
        <v>38.311339811603119</v>
      </c>
      <c r="S40">
        <f t="shared" si="1"/>
        <v>0</v>
      </c>
      <c r="T40">
        <f>L40*MAX(0,S40-cpuebase)</f>
        <v>0</v>
      </c>
    </row>
    <row r="41" spans="1:20" x14ac:dyDescent="0.3">
      <c r="E41">
        <v>38</v>
      </c>
      <c r="F41">
        <f>N40-vtwo*N40+vone*O40+Recov*P40*PvulRecov</f>
        <v>171.32581217615973</v>
      </c>
      <c r="G41">
        <f>O40-vone*O40+vtwo*N40+P40*Recov*(1-PvulRecov)</f>
        <v>672.18030482835161</v>
      </c>
      <c r="H41">
        <f>P40*(1-Recov)</f>
        <v>21.600944291178905</v>
      </c>
      <c r="I41" s="2">
        <f t="shared" si="5"/>
        <v>0</v>
      </c>
      <c r="J41" s="1">
        <f t="shared" si="4"/>
        <v>10</v>
      </c>
      <c r="K41" s="2">
        <f>1/(1+EXP(-1.7*(q*F41-cpuehalf)/sdcpue))</f>
        <v>0.86904473280060679</v>
      </c>
      <c r="L41">
        <f t="shared" si="0"/>
        <v>0</v>
      </c>
      <c r="M41">
        <f>F41*(1-EXP(-q*L41))</f>
        <v>0</v>
      </c>
      <c r="N41">
        <f>Surv*(F41-M41)</f>
        <v>171.09127995794881</v>
      </c>
      <c r="O41">
        <f>G41*Surv</f>
        <v>671.26014028381132</v>
      </c>
      <c r="P41">
        <f>(H41+M41*RelSurv)*Surv</f>
        <v>21.571374214634623</v>
      </c>
      <c r="Q41">
        <f t="shared" si="2"/>
        <v>865.1070612956903</v>
      </c>
      <c r="R41">
        <f t="shared" si="3"/>
        <v>38.311339811603119</v>
      </c>
      <c r="S41">
        <f t="shared" si="1"/>
        <v>0</v>
      </c>
      <c r="T41">
        <f>L41*MAX(0,S41-cpuebase)</f>
        <v>0</v>
      </c>
    </row>
    <row r="42" spans="1:20" x14ac:dyDescent="0.3">
      <c r="E42">
        <v>39</v>
      </c>
      <c r="F42">
        <f>N41-vtwo*N41+vone*O41+Recov*P41*PvulRecov</f>
        <v>175.52032543610756</v>
      </c>
      <c r="G42">
        <f>O41-vone*O41+vtwo*N41+P41*Recov*(1-PvulRecov)</f>
        <v>671.1453696485795</v>
      </c>
      <c r="H42">
        <f>P41*(1-Recov)</f>
        <v>17.257099371707699</v>
      </c>
      <c r="I42" s="2">
        <f t="shared" si="5"/>
        <v>0</v>
      </c>
      <c r="J42" s="1">
        <f t="shared" si="4"/>
        <v>10</v>
      </c>
      <c r="K42" s="2">
        <f>1/(1+EXP(-1.7*(q*F42-cpuehalf)/sdcpue))</f>
        <v>0.87694852499345821</v>
      </c>
      <c r="L42">
        <f t="shared" si="0"/>
        <v>0</v>
      </c>
      <c r="M42">
        <f>F42*(1-EXP(-q*L42))</f>
        <v>0</v>
      </c>
      <c r="N42">
        <f>Surv*(F42-M42)</f>
        <v>175.28005124307876</v>
      </c>
      <c r="O42">
        <f>G42*Surv</f>
        <v>670.22662185286606</v>
      </c>
      <c r="P42">
        <f>(H42+M42*RelSurv)*Surv</f>
        <v>17.233475693850149</v>
      </c>
      <c r="Q42">
        <f t="shared" si="2"/>
        <v>863.92279445639474</v>
      </c>
      <c r="R42">
        <f t="shared" si="3"/>
        <v>38.311339811603119</v>
      </c>
      <c r="S42">
        <f t="shared" si="1"/>
        <v>0</v>
      </c>
      <c r="T42">
        <f>L42*MAX(0,S42-cpuebase)</f>
        <v>0</v>
      </c>
    </row>
    <row r="43" spans="1:20" x14ac:dyDescent="0.3">
      <c r="A43" s="3">
        <f>2^30</f>
        <v>1073741824</v>
      </c>
      <c r="B43" t="s">
        <v>36</v>
      </c>
      <c r="E43">
        <v>40</v>
      </c>
      <c r="F43">
        <f>N42-vtwo*N42+vone*O42+Recov*P42*PvulRecov</f>
        <v>179.2352154973309</v>
      </c>
      <c r="G43">
        <f>O42-vone*O42+vtwo*N42+P42*Recov*(1-PvulRecov)</f>
        <v>669.718152737384</v>
      </c>
      <c r="H43">
        <f>P42*(1-Recov)</f>
        <v>13.786780555080121</v>
      </c>
      <c r="I43" s="2">
        <f t="shared" si="5"/>
        <v>0</v>
      </c>
      <c r="J43" s="1">
        <f t="shared" si="4"/>
        <v>10</v>
      </c>
      <c r="K43" s="2">
        <f>1/(1+EXP(-1.7*(q*F43-cpuehalf)/sdcpue))</f>
        <v>0.88360274889275014</v>
      </c>
      <c r="L43">
        <f t="shared" si="0"/>
        <v>0</v>
      </c>
      <c r="M43">
        <f>F43*(1-EXP(-q*L43))</f>
        <v>0</v>
      </c>
      <c r="N43">
        <f>Surv*(F43-M43)</f>
        <v>178.98985589775768</v>
      </c>
      <c r="O43">
        <f>G43*Surv</f>
        <v>668.80135869483706</v>
      </c>
      <c r="P43">
        <f>(H43+M43*RelSurv)*Surv</f>
        <v>13.767907484032044</v>
      </c>
      <c r="Q43">
        <f t="shared" si="2"/>
        <v>862.74014878979494</v>
      </c>
      <c r="R43">
        <f t="shared" si="3"/>
        <v>38.311339811603119</v>
      </c>
      <c r="S43">
        <f t="shared" si="1"/>
        <v>0</v>
      </c>
      <c r="T43">
        <f>L43*MAX(0,S43-cpuebase)</f>
        <v>0</v>
      </c>
    </row>
    <row r="44" spans="1:20" x14ac:dyDescent="0.3">
      <c r="B44" t="s">
        <v>37</v>
      </c>
      <c r="E44">
        <v>41</v>
      </c>
      <c r="F44">
        <f>N43-vtwo*N43+vone*O43+Recov*P43*PvulRecov</f>
        <v>182.56016212478116</v>
      </c>
      <c r="G44">
        <f>O43-vone*O43+vtwo*N43+P43*Recov*(1-PvulRecov)</f>
        <v>667.98463396461989</v>
      </c>
      <c r="H44">
        <f>P43*(1-Recov)</f>
        <v>11.014325987225636</v>
      </c>
      <c r="I44" s="2">
        <f t="shared" si="5"/>
        <v>0</v>
      </c>
      <c r="J44" s="1">
        <f t="shared" si="4"/>
        <v>10</v>
      </c>
      <c r="K44" s="2">
        <f>1/(1+EXP(-1.7*(q*F44-cpuehalf)/sdcpue))</f>
        <v>0.88929133250414705</v>
      </c>
      <c r="L44">
        <f t="shared" si="0"/>
        <v>0</v>
      </c>
      <c r="M44">
        <f>F44*(1-EXP(-q*L44))</f>
        <v>0</v>
      </c>
      <c r="N44">
        <f>Surv*(F44-M44)</f>
        <v>182.31025092204865</v>
      </c>
      <c r="O44">
        <f>G44*Surv</f>
        <v>667.07021297957044</v>
      </c>
      <c r="P44">
        <f>(H44+M44*RelSurv)*Surv</f>
        <v>10.999248199044915</v>
      </c>
      <c r="Q44">
        <f t="shared" si="2"/>
        <v>861.55912207662675</v>
      </c>
      <c r="R44">
        <f t="shared" si="3"/>
        <v>38.311339811603119</v>
      </c>
      <c r="S44">
        <f t="shared" si="1"/>
        <v>0</v>
      </c>
      <c r="T44">
        <f>L44*MAX(0,S44-cpuebase)</f>
        <v>0</v>
      </c>
    </row>
    <row r="45" spans="1:20" x14ac:dyDescent="0.3">
      <c r="E45">
        <v>42</v>
      </c>
      <c r="F45">
        <f>N44-vtwo*N44+vone*O44+Recov*P44*PvulRecov</f>
        <v>185.56691457261886</v>
      </c>
      <c r="G45">
        <f>O44-vone*O44+vtwo*N44+P44*Recov*(1-PvulRecov)</f>
        <v>666.01339896880916</v>
      </c>
      <c r="H45">
        <f>P44*(1-Recov)</f>
        <v>8.7993985592359323</v>
      </c>
      <c r="I45" s="2">
        <f t="shared" si="5"/>
        <v>0</v>
      </c>
      <c r="J45" s="1">
        <f t="shared" si="4"/>
        <v>10</v>
      </c>
      <c r="K45" s="2">
        <f>1/(1+EXP(-1.7*(q*F45-cpuehalf)/sdcpue))</f>
        <v>0.89422446302853076</v>
      </c>
      <c r="L45">
        <f t="shared" si="0"/>
        <v>0</v>
      </c>
      <c r="M45">
        <f>F45*(1-EXP(-q*L45))</f>
        <v>0</v>
      </c>
      <c r="N45">
        <f>Surv*(F45-M45)</f>
        <v>185.31288735075154</v>
      </c>
      <c r="O45">
        <f>G45*Surv</f>
        <v>665.10167645698039</v>
      </c>
      <c r="P45">
        <f>(H45+M45*RelSurv)*Surv</f>
        <v>8.7873528409824715</v>
      </c>
      <c r="Q45">
        <f t="shared" si="2"/>
        <v>860.37971210066394</v>
      </c>
      <c r="R45">
        <f t="shared" si="3"/>
        <v>38.311339811603119</v>
      </c>
      <c r="S45">
        <f t="shared" si="1"/>
        <v>0</v>
      </c>
      <c r="T45">
        <f>L45*MAX(0,S45-cpuebase)</f>
        <v>0</v>
      </c>
    </row>
    <row r="46" spans="1:20" x14ac:dyDescent="0.3">
      <c r="E46">
        <v>43</v>
      </c>
      <c r="F46">
        <f>N45-vtwo*N45+vone*O45+Recov*P45*PvulRecov</f>
        <v>188.31289576049829</v>
      </c>
      <c r="G46">
        <f>O45-vone*O45+vtwo*N45+P45*Recov*(1-PvulRecov)</f>
        <v>663.8591386154302</v>
      </c>
      <c r="H46">
        <f>P45*(1-Recov)</f>
        <v>7.0298822727859775</v>
      </c>
      <c r="I46" s="2">
        <f t="shared" si="5"/>
        <v>0</v>
      </c>
      <c r="J46" s="1">
        <f t="shared" si="4"/>
        <v>10</v>
      </c>
      <c r="K46" s="2">
        <f>1/(1+EXP(-1.7*(q*F46-cpuehalf)/sdcpue))</f>
        <v>0.89855938352039955</v>
      </c>
      <c r="L46">
        <f t="shared" si="0"/>
        <v>0</v>
      </c>
      <c r="M46">
        <f>F46*(1-EXP(-q*L46))</f>
        <v>0</v>
      </c>
      <c r="N46">
        <f>Surv*(F46-M46)</f>
        <v>188.05510949584007</v>
      </c>
      <c r="O46">
        <f>G46*Surv</f>
        <v>662.95036512484273</v>
      </c>
      <c r="P46">
        <f>(H46+M46*RelSurv)*Surv</f>
        <v>7.0202588899328271</v>
      </c>
      <c r="Q46">
        <f t="shared" si="2"/>
        <v>859.20191664871436</v>
      </c>
      <c r="R46">
        <f t="shared" si="3"/>
        <v>38.311339811603119</v>
      </c>
      <c r="S46">
        <f t="shared" si="1"/>
        <v>0</v>
      </c>
      <c r="T46">
        <f>L46*MAX(0,S46-cpuebase)</f>
        <v>0</v>
      </c>
    </row>
    <row r="47" spans="1:20" x14ac:dyDescent="0.3">
      <c r="E47">
        <v>44</v>
      </c>
      <c r="F47">
        <f>N46-vtwo*N46+vone*O46+Recov*P46*PvulRecov</f>
        <v>190.84408169103108</v>
      </c>
      <c r="G47">
        <f>O46-vone*O46+vtwo*N46+P46*Recov*(1-PvulRecov)</f>
        <v>661.56544470763822</v>
      </c>
      <c r="H47">
        <f>P46*(1-Recov)</f>
        <v>5.6162071119462622</v>
      </c>
      <c r="I47" s="2">
        <f t="shared" si="5"/>
        <v>0</v>
      </c>
      <c r="J47" s="1">
        <f t="shared" si="4"/>
        <v>10</v>
      </c>
      <c r="K47" s="2">
        <f>1/(1+EXP(-1.7*(q*F47-cpuehalf)/sdcpue))</f>
        <v>0.90241488365965428</v>
      </c>
      <c r="L47">
        <f t="shared" si="0"/>
        <v>0</v>
      </c>
      <c r="M47">
        <f>F47*(1-EXP(-q*L47))</f>
        <v>0</v>
      </c>
      <c r="N47">
        <f>Surv*(F47-M47)</f>
        <v>190.58283042221819</v>
      </c>
      <c r="O47">
        <f>G47*Surv</f>
        <v>660.65981111239557</v>
      </c>
      <c r="P47">
        <f>(H47+M47*RelSurv)*Surv</f>
        <v>5.6085189446166233</v>
      </c>
      <c r="Q47">
        <f t="shared" si="2"/>
        <v>858.02573351061551</v>
      </c>
      <c r="R47">
        <f t="shared" si="3"/>
        <v>38.311339811603119</v>
      </c>
      <c r="S47">
        <f t="shared" si="1"/>
        <v>0</v>
      </c>
      <c r="T47">
        <f>L47*MAX(0,S47-cpuebase)</f>
        <v>0</v>
      </c>
    </row>
    <row r="48" spans="1:20" x14ac:dyDescent="0.3">
      <c r="E48">
        <v>45</v>
      </c>
      <c r="F48">
        <f>N47-vtwo*N47+vone*O47+Recov*P47*PvulRecov</f>
        <v>193.19730185355144</v>
      </c>
      <c r="G48">
        <f>O47-vone*O47+vtwo*N47+P47*Recov*(1-PvulRecov)</f>
        <v>659.16704346998563</v>
      </c>
      <c r="H48">
        <f>P47*(1-Recov)</f>
        <v>4.4868151556932991</v>
      </c>
      <c r="I48" s="2">
        <f t="shared" si="5"/>
        <v>1</v>
      </c>
      <c r="J48" s="1">
        <f t="shared" si="4"/>
        <v>10</v>
      </c>
      <c r="K48" s="2">
        <f>1/(1+EXP(-1.7*(q*F48-cpuehalf)/sdcpue))</f>
        <v>0.90588152177156245</v>
      </c>
      <c r="L48">
        <f t="shared" si="0"/>
        <v>9.0588152177156243</v>
      </c>
      <c r="M48">
        <f>F48*(1-EXP(-q*L48))</f>
        <v>70.370997791608559</v>
      </c>
      <c r="N48">
        <f>Surv*(F48-M48)</f>
        <v>122.65816404158987</v>
      </c>
      <c r="O48">
        <f>G48*Surv</f>
        <v>658.26469310658808</v>
      </c>
      <c r="P48">
        <f>(H48+M48*RelSurv)*Surv</f>
        <v>60.700405170102229</v>
      </c>
      <c r="Q48">
        <f t="shared" si="2"/>
        <v>856.85116047923032</v>
      </c>
      <c r="R48">
        <f t="shared" si="3"/>
        <v>38.311339811603119</v>
      </c>
      <c r="S48">
        <f t="shared" si="1"/>
        <v>7.768234156492059</v>
      </c>
      <c r="T48">
        <f>L48*MAX(0,S48-cpuebase)</f>
        <v>52.253367356177314</v>
      </c>
    </row>
    <row r="49" spans="5:20" x14ac:dyDescent="0.3">
      <c r="E49">
        <v>46</v>
      </c>
      <c r="F49">
        <f>N48-vtwo*N48+vone*O48+Recov*P48*PvulRecov</f>
        <v>131.32698509034915</v>
      </c>
      <c r="G49">
        <f>O48-vone*O48+vtwo*N48+P48*Recov*(1-PvulRecov)</f>
        <v>661.73595309184918</v>
      </c>
      <c r="H49">
        <f>P48*(1-Recov)</f>
        <v>48.560324136081789</v>
      </c>
      <c r="I49" s="2">
        <f t="shared" si="5"/>
        <v>0</v>
      </c>
      <c r="J49" s="1">
        <f t="shared" si="4"/>
        <v>10</v>
      </c>
      <c r="K49" s="2">
        <f>1/(1+EXP(-1.7*(q*F49-cpuehalf)/sdcpue))</f>
        <v>0.77075137660689363</v>
      </c>
      <c r="L49">
        <f t="shared" si="0"/>
        <v>0</v>
      </c>
      <c r="M49">
        <f>F49*(1-EXP(-q*L49))</f>
        <v>0</v>
      </c>
      <c r="N49">
        <f>Surv*(F49-M49)</f>
        <v>131.14720827369223</v>
      </c>
      <c r="O49">
        <f>G49*Surv</f>
        <v>660.83008608338605</v>
      </c>
      <c r="P49">
        <f>(H49+M49*RelSurv)*Surv</f>
        <v>48.493848685640231</v>
      </c>
      <c r="Q49">
        <f t="shared" si="2"/>
        <v>841.62326231828013</v>
      </c>
      <c r="R49">
        <f t="shared" si="3"/>
        <v>47.370155029318745</v>
      </c>
      <c r="S49">
        <f t="shared" si="1"/>
        <v>0</v>
      </c>
      <c r="T49">
        <f>L49*MAX(0,S49-cpuebase)</f>
        <v>0</v>
      </c>
    </row>
    <row r="50" spans="5:20" x14ac:dyDescent="0.3">
      <c r="E50">
        <v>47</v>
      </c>
      <c r="F50">
        <f>N49-vtwo*N49+vone*O49+Recov*P49*PvulRecov</f>
        <v>138.53965765553212</v>
      </c>
      <c r="G50">
        <f>O49-vone*O49+vtwo*N49+P49*Recov*(1-PvulRecov)</f>
        <v>663.13640643867427</v>
      </c>
      <c r="H50">
        <f>P49*(1-Recov)</f>
        <v>38.795078948512185</v>
      </c>
      <c r="I50" s="2">
        <f t="shared" si="5"/>
        <v>0</v>
      </c>
      <c r="J50" s="1">
        <f t="shared" si="4"/>
        <v>10</v>
      </c>
      <c r="K50" s="2">
        <f>1/(1+EXP(-1.7*(q*F50-cpuehalf)/sdcpue))</f>
        <v>0.7916952169162198</v>
      </c>
      <c r="L50">
        <f t="shared" si="0"/>
        <v>0</v>
      </c>
      <c r="M50">
        <f>F50*(1-EXP(-q*L50))</f>
        <v>0</v>
      </c>
      <c r="N50">
        <f>Surv*(F50-M50)</f>
        <v>138.35000722978819</v>
      </c>
      <c r="O50">
        <f>G50*Surv</f>
        <v>662.2286223143617</v>
      </c>
      <c r="P50">
        <f>(H50+M50*RelSurv)*Surv</f>
        <v>38.74197138809329</v>
      </c>
      <c r="Q50">
        <f t="shared" si="2"/>
        <v>840.4711430427185</v>
      </c>
      <c r="R50">
        <f t="shared" si="3"/>
        <v>47.370155029318745</v>
      </c>
      <c r="S50">
        <f t="shared" si="1"/>
        <v>0</v>
      </c>
      <c r="T50">
        <f>L50*MAX(0,S50-cpuebase)</f>
        <v>0</v>
      </c>
    </row>
    <row r="51" spans="5:20" x14ac:dyDescent="0.3">
      <c r="E51">
        <v>48</v>
      </c>
      <c r="F51">
        <f>N50-vtwo*N50+vone*O50+Recov*P50*PvulRecov</f>
        <v>144.71573100678754</v>
      </c>
      <c r="G51">
        <f>O50-vone*O50+vtwo*N50+P50*Recov*(1-PvulRecov)</f>
        <v>663.61129281498108</v>
      </c>
      <c r="H51">
        <f>P50*(1-Recov)</f>
        <v>30.993577110474632</v>
      </c>
      <c r="I51" s="2">
        <f t="shared" si="5"/>
        <v>0</v>
      </c>
      <c r="J51" s="1">
        <f t="shared" si="4"/>
        <v>10</v>
      </c>
      <c r="K51" s="2">
        <f>1/(1+EXP(-1.7*(q*F51-cpuehalf)/sdcpue))</f>
        <v>0.8084805771474145</v>
      </c>
      <c r="L51">
        <f t="shared" si="0"/>
        <v>0</v>
      </c>
      <c r="M51">
        <f>F51*(1-EXP(-q*L51))</f>
        <v>0</v>
      </c>
      <c r="N51">
        <f>Surv*(F51-M51)</f>
        <v>144.51762599872174</v>
      </c>
      <c r="O51">
        <f>G51*Surv</f>
        <v>662.70285860675051</v>
      </c>
      <c r="P51">
        <f>(H51+M51*RelSurv)*Surv</f>
        <v>30.951149222360865</v>
      </c>
      <c r="Q51">
        <f t="shared" si="2"/>
        <v>839.32060093224322</v>
      </c>
      <c r="R51">
        <f t="shared" si="3"/>
        <v>47.370155029318745</v>
      </c>
      <c r="S51">
        <f t="shared" si="1"/>
        <v>0</v>
      </c>
      <c r="T51">
        <f>L51*MAX(0,S51-cpuebase)</f>
        <v>0</v>
      </c>
    </row>
    <row r="52" spans="5:20" x14ac:dyDescent="0.3">
      <c r="E52">
        <v>49</v>
      </c>
      <c r="F52">
        <f>N51-vtwo*N51+vone*O51+Recov*P51*PvulRecov</f>
        <v>150.05617335716971</v>
      </c>
      <c r="G52">
        <f>O51-vone*O51+vtwo*N51+P51*Recov*(1-PvulRecov)</f>
        <v>663.35454109277475</v>
      </c>
      <c r="H52">
        <f>P51*(1-Recov)</f>
        <v>24.760919377888694</v>
      </c>
      <c r="I52" s="2">
        <f t="shared" si="5"/>
        <v>0</v>
      </c>
      <c r="J52" s="1">
        <f t="shared" si="4"/>
        <v>10</v>
      </c>
      <c r="K52" s="2">
        <f>1/(1+EXP(-1.7*(q*F52-cpuehalf)/sdcpue))</f>
        <v>0.82214599140512346</v>
      </c>
      <c r="L52">
        <f t="shared" si="0"/>
        <v>0</v>
      </c>
      <c r="M52">
        <f>F52*(1-EXP(-q*L52))</f>
        <v>0</v>
      </c>
      <c r="N52">
        <f>Surv*(F52-M52)</f>
        <v>149.85075768310006</v>
      </c>
      <c r="O52">
        <f>G52*Surv</f>
        <v>662.44645835844165</v>
      </c>
      <c r="P52">
        <f>(H52+M52*RelSurv)*Surv</f>
        <v>24.727023531881166</v>
      </c>
      <c r="Q52">
        <f t="shared" si="2"/>
        <v>838.17163382783315</v>
      </c>
      <c r="R52">
        <f t="shared" si="3"/>
        <v>47.370155029318745</v>
      </c>
      <c r="S52">
        <f t="shared" si="1"/>
        <v>0</v>
      </c>
      <c r="T52">
        <f>L52*MAX(0,S52-cpuebase)</f>
        <v>0</v>
      </c>
    </row>
    <row r="53" spans="5:20" x14ac:dyDescent="0.3">
      <c r="E53">
        <v>50</v>
      </c>
      <c r="F53">
        <f>N52-vtwo*N52+vone*O52+Recov*P52*PvulRecov</f>
        <v>154.72165358058291</v>
      </c>
      <c r="G53">
        <f>O52-vone*O52+vtwo*N52+P52*Recov*(1-PvulRecov)</f>
        <v>662.52096716733502</v>
      </c>
      <c r="H53">
        <f>P52*(1-Recov)</f>
        <v>19.781618825504935</v>
      </c>
      <c r="I53" s="2">
        <f t="shared" si="5"/>
        <v>0</v>
      </c>
      <c r="J53" s="1">
        <f t="shared" si="4"/>
        <v>10</v>
      </c>
      <c r="K53" s="2">
        <f>1/(1+EXP(-1.7*(q*F53-cpuehalf)/sdcpue))</f>
        <v>0.83344860676507848</v>
      </c>
      <c r="L53">
        <f t="shared" si="0"/>
        <v>0</v>
      </c>
      <c r="M53">
        <f>F53*(1-EXP(-q*L53))</f>
        <v>0</v>
      </c>
      <c r="N53">
        <f>Surv*(F53-M53)</f>
        <v>154.50985121316029</v>
      </c>
      <c r="O53">
        <f>G53*Surv</f>
        <v>661.61402553333755</v>
      </c>
      <c r="P53">
        <f>(H53+M53*RelSurv)*Surv</f>
        <v>19.754539269400581</v>
      </c>
      <c r="Q53">
        <f t="shared" si="2"/>
        <v>837.02423957342285</v>
      </c>
      <c r="R53">
        <f t="shared" si="3"/>
        <v>47.370155029318745</v>
      </c>
      <c r="S53">
        <f t="shared" si="1"/>
        <v>0</v>
      </c>
      <c r="T53">
        <f>L53*MAX(0,S53-cpuebase)</f>
        <v>0</v>
      </c>
    </row>
    <row r="54" spans="5:20" x14ac:dyDescent="0.3">
      <c r="E54">
        <v>51</v>
      </c>
      <c r="F54">
        <f>N53-vtwo*N53+vone*O53+Recov*P53*PvulRecov</f>
        <v>158.84064348921595</v>
      </c>
      <c r="G54">
        <f>O53-vone*O53+vtwo*N53+P53*Recov*(1-PvulRecov)</f>
        <v>661.23414111116199</v>
      </c>
      <c r="H54">
        <f>P53*(1-Recov)</f>
        <v>15.803631415520465</v>
      </c>
      <c r="I54" s="2">
        <f t="shared" si="5"/>
        <v>0</v>
      </c>
      <c r="J54" s="1">
        <f t="shared" si="4"/>
        <v>10</v>
      </c>
      <c r="K54" s="2">
        <f>1/(1+EXP(-1.7*(q*F54-cpuehalf)/sdcpue))</f>
        <v>0.8429430524321655</v>
      </c>
      <c r="L54">
        <f t="shared" si="0"/>
        <v>0</v>
      </c>
      <c r="M54">
        <f>F54*(1-EXP(-q*L54))</f>
        <v>0</v>
      </c>
      <c r="N54">
        <f>Surv*(F54-M54)</f>
        <v>158.6232025327927</v>
      </c>
      <c r="O54">
        <f>G54*Surv</f>
        <v>660.32896104575457</v>
      </c>
      <c r="P54">
        <f>(H54+M54*RelSurv)*Surv</f>
        <v>15.781997426545946</v>
      </c>
      <c r="Q54">
        <f t="shared" si="2"/>
        <v>835.87841601589844</v>
      </c>
      <c r="R54">
        <f t="shared" si="3"/>
        <v>47.370155029318745</v>
      </c>
      <c r="S54">
        <f t="shared" si="1"/>
        <v>0</v>
      </c>
      <c r="T54">
        <f>L54*MAX(0,S54-cpuebase)</f>
        <v>0</v>
      </c>
    </row>
    <row r="55" spans="5:20" x14ac:dyDescent="0.3">
      <c r="E55">
        <v>52</v>
      </c>
      <c r="F55">
        <f>N54-vtwo*N54+vone*O54+Recov*P54*PvulRecov</f>
        <v>162.51589080830519</v>
      </c>
      <c r="G55">
        <f>O54-vone*O54+vtwo*N54+P54*Recov*(1-PvulRecov)</f>
        <v>659.59267225555129</v>
      </c>
      <c r="H55">
        <f>P54*(1-Recov)</f>
        <v>12.625597941236757</v>
      </c>
      <c r="I55" s="2">
        <f t="shared" si="5"/>
        <v>0</v>
      </c>
      <c r="J55" s="1">
        <f t="shared" si="4"/>
        <v>10</v>
      </c>
      <c r="K55" s="2">
        <f>1/(1+EXP(-1.7*(q*F55-cpuehalf)/sdcpue))</f>
        <v>0.85103858349118255</v>
      </c>
      <c r="L55">
        <f t="shared" si="0"/>
        <v>0</v>
      </c>
      <c r="M55">
        <f>F55*(1-EXP(-q*L55))</f>
        <v>0</v>
      </c>
      <c r="N55">
        <f>Surv*(F55-M55)</f>
        <v>162.2934187132854</v>
      </c>
      <c r="O55">
        <f>G55*Surv</f>
        <v>658.68973923819192</v>
      </c>
      <c r="P55">
        <f>(H55+M55*RelSurv)*Surv</f>
        <v>12.608314442306936</v>
      </c>
      <c r="Q55">
        <f t="shared" si="2"/>
        <v>834.73416100509326</v>
      </c>
      <c r="R55">
        <f t="shared" si="3"/>
        <v>47.370155029318745</v>
      </c>
      <c r="S55">
        <f t="shared" si="1"/>
        <v>0</v>
      </c>
      <c r="T55">
        <f>L55*MAX(0,S55-cpuebase)</f>
        <v>0</v>
      </c>
    </row>
    <row r="56" spans="5:20" x14ac:dyDescent="0.3">
      <c r="E56">
        <v>53</v>
      </c>
      <c r="F56">
        <f>N55-vtwo*N55+vone*O55+Recov*P55*PvulRecov</f>
        <v>165.82959049268464</v>
      </c>
      <c r="G56">
        <f>O55-vone*O55+vtwo*N55+P55*Recov*(1-PvulRecov)</f>
        <v>657.67523034725411</v>
      </c>
      <c r="H56">
        <f>P55*(1-Recov)</f>
        <v>10.086651553845549</v>
      </c>
      <c r="I56" s="2">
        <f t="shared" si="5"/>
        <v>0</v>
      </c>
      <c r="J56" s="1">
        <f t="shared" si="4"/>
        <v>10</v>
      </c>
      <c r="K56" s="2">
        <f>1/(1+EXP(-1.7*(q*F56-cpuehalf)/sdcpue))</f>
        <v>0.85803971347304431</v>
      </c>
      <c r="L56">
        <f t="shared" si="0"/>
        <v>0</v>
      </c>
      <c r="M56">
        <f>F56*(1-EXP(-q*L56))</f>
        <v>0</v>
      </c>
      <c r="N56">
        <f>Surv*(F56-M56)</f>
        <v>165.60258219072915</v>
      </c>
      <c r="O56">
        <f>G56*Surv</f>
        <v>656.77492216440351</v>
      </c>
      <c r="P56">
        <f>(H56+M56*RelSurv)*Surv</f>
        <v>10.072843682555193</v>
      </c>
      <c r="Q56">
        <f t="shared" si="2"/>
        <v>833.59147239378422</v>
      </c>
      <c r="R56">
        <f t="shared" si="3"/>
        <v>47.370155029318745</v>
      </c>
      <c r="S56">
        <f t="shared" si="1"/>
        <v>0</v>
      </c>
      <c r="T56">
        <f>L56*MAX(0,S56-cpuebase)</f>
        <v>0</v>
      </c>
    </row>
    <row r="57" spans="5:20" x14ac:dyDescent="0.3">
      <c r="E57">
        <v>54</v>
      </c>
      <c r="F57">
        <f>N56-vtwo*N56+vone*O56+Recov*P56*PvulRecov</f>
        <v>168.84751614187951</v>
      </c>
      <c r="G57">
        <f>O56-vone*O56+vtwo*N56+P56*Recov*(1-PvulRecov)</f>
        <v>655.54455694976423</v>
      </c>
      <c r="H57">
        <f>P56*(1-Recov)</f>
        <v>8.0582749460441558</v>
      </c>
      <c r="I57" s="2">
        <f t="shared" si="5"/>
        <v>0</v>
      </c>
      <c r="J57" s="1">
        <f t="shared" si="4"/>
        <v>10</v>
      </c>
      <c r="K57" s="2">
        <f>1/(1+EXP(-1.7*(q*F57-cpuehalf)/sdcpue))</f>
        <v>0.86417497326853088</v>
      </c>
      <c r="L57">
        <f t="shared" si="0"/>
        <v>0</v>
      </c>
      <c r="M57">
        <f>F57*(1-EXP(-q*L57))</f>
        <v>0</v>
      </c>
      <c r="N57">
        <f>Surv*(F57-M57)</f>
        <v>168.61637652551255</v>
      </c>
      <c r="O57">
        <f>G57*Surv</f>
        <v>654.64716549937714</v>
      </c>
      <c r="P57">
        <f>(H57+M57*RelSurv)*Surv</f>
        <v>8.0472437705660216</v>
      </c>
      <c r="Q57">
        <f t="shared" si="2"/>
        <v>832.45034803768795</v>
      </c>
      <c r="R57">
        <f t="shared" si="3"/>
        <v>47.370155029318745</v>
      </c>
      <c r="S57">
        <f t="shared" si="1"/>
        <v>0</v>
      </c>
      <c r="T57">
        <f>L57*MAX(0,S57-cpuebase)</f>
        <v>0</v>
      </c>
    </row>
    <row r="58" spans="5:20" x14ac:dyDescent="0.3">
      <c r="E58">
        <v>55</v>
      </c>
      <c r="F58">
        <f>N57-vtwo*N57+vone*O57+Recov*P57*PvulRecov</f>
        <v>171.62232063249303</v>
      </c>
      <c r="G58">
        <f>O57-vone*O57+vtwo*N57+P57*Recov*(1-PvulRecov)</f>
        <v>653.25067014650983</v>
      </c>
      <c r="H58">
        <f>P57*(1-Recov)</f>
        <v>6.4377950164528173</v>
      </c>
      <c r="I58" s="2">
        <f t="shared" si="5"/>
        <v>0</v>
      </c>
      <c r="J58" s="1">
        <f t="shared" si="4"/>
        <v>10</v>
      </c>
      <c r="K58" s="2">
        <f>1/(1+EXP(-1.7*(q*F58-cpuehalf)/sdcpue))</f>
        <v>0.869617321873705</v>
      </c>
      <c r="L58">
        <f t="shared" si="0"/>
        <v>0</v>
      </c>
      <c r="M58">
        <f>F58*(1-EXP(-q*L58))</f>
        <v>0</v>
      </c>
      <c r="N58">
        <f>Surv*(F58-M58)</f>
        <v>171.38738251639026</v>
      </c>
      <c r="O58">
        <f>G58*Surv</f>
        <v>652.35641885552695</v>
      </c>
      <c r="P58">
        <f>(H58+M58*RelSurv)*Surv</f>
        <v>6.428982156753408</v>
      </c>
      <c r="Q58">
        <f t="shared" si="2"/>
        <v>831.31078579545567</v>
      </c>
      <c r="R58">
        <f t="shared" si="3"/>
        <v>47.370155029318745</v>
      </c>
      <c r="S58">
        <f t="shared" si="1"/>
        <v>0</v>
      </c>
      <c r="T58">
        <f>L58*MAX(0,S58-cpuebase)</f>
        <v>0</v>
      </c>
    </row>
    <row r="59" spans="5:20" x14ac:dyDescent="0.3">
      <c r="E59">
        <v>56</v>
      </c>
      <c r="F59">
        <f>N58-vtwo*N58+vone*O58+Recov*P58*PvulRecov</f>
        <v>174.19617303387898</v>
      </c>
      <c r="G59">
        <f>O58-vone*O58+vtwo*N58+P58*Recov*(1-PvulRecov)</f>
        <v>650.83342476938901</v>
      </c>
      <c r="H59">
        <f>P58*(1-Recov)</f>
        <v>5.1431857254027271</v>
      </c>
      <c r="I59" s="2">
        <f t="shared" si="5"/>
        <v>0</v>
      </c>
      <c r="J59" s="1">
        <f t="shared" si="4"/>
        <v>10</v>
      </c>
      <c r="K59" s="2">
        <f>1/(1+EXP(-1.7*(q*F59-cpuehalf)/sdcpue))</f>
        <v>0.87449872752175484</v>
      </c>
      <c r="L59">
        <f t="shared" si="0"/>
        <v>0</v>
      </c>
      <c r="M59">
        <f>F59*(1-EXP(-q*L59))</f>
        <v>0</v>
      </c>
      <c r="N59">
        <f>Surv*(F59-M59)</f>
        <v>173.95771150641528</v>
      </c>
      <c r="O59">
        <f>G59*Surv</f>
        <v>649.9424825064682</v>
      </c>
      <c r="P59">
        <f>(H59+M59*RelSurv)*Surv</f>
        <v>5.1361450889596378</v>
      </c>
      <c r="Q59">
        <f t="shared" si="2"/>
        <v>830.17278352867072</v>
      </c>
      <c r="R59">
        <f t="shared" si="3"/>
        <v>47.370155029318745</v>
      </c>
      <c r="S59">
        <f t="shared" si="1"/>
        <v>0</v>
      </c>
      <c r="T59">
        <f>L59*MAX(0,S59-cpuebase)</f>
        <v>0</v>
      </c>
    </row>
    <row r="60" spans="5:20" x14ac:dyDescent="0.3">
      <c r="E60">
        <v>57</v>
      </c>
      <c r="F60">
        <f>N59-vtwo*N59+vone*O59+Recov*P59*PvulRecov</f>
        <v>176.60286527693779</v>
      </c>
      <c r="G60">
        <f>O59-vone*O59+vtwo*N59+P59*Recov*(1-PvulRecov)</f>
        <v>648.32455775373762</v>
      </c>
      <c r="H60">
        <f>P59*(1-Recov)</f>
        <v>4.1089160711677106</v>
      </c>
      <c r="I60" s="2">
        <f t="shared" si="5"/>
        <v>0</v>
      </c>
      <c r="J60" s="1">
        <f t="shared" si="4"/>
        <v>10</v>
      </c>
      <c r="K60" s="2">
        <f>1/(1+EXP(-1.7*(q*F60-cpuehalf)/sdcpue))</f>
        <v>0.87892067180770339</v>
      </c>
      <c r="L60">
        <f t="shared" si="0"/>
        <v>0</v>
      </c>
      <c r="M60">
        <f>F60*(1-EXP(-q*L60))</f>
        <v>0</v>
      </c>
      <c r="N60">
        <f>Surv*(F60-M60)</f>
        <v>176.36110916786291</v>
      </c>
      <c r="O60">
        <f>G60*Surv</f>
        <v>647.437049942047</v>
      </c>
      <c r="P60">
        <f>(H60+M60*RelSurv)*Surv</f>
        <v>4.1032912724968451</v>
      </c>
      <c r="Q60">
        <f t="shared" si="2"/>
        <v>829.03633910184317</v>
      </c>
      <c r="R60">
        <f t="shared" si="3"/>
        <v>47.370155029318745</v>
      </c>
      <c r="S60">
        <f t="shared" si="1"/>
        <v>0</v>
      </c>
      <c r="T60">
        <f>L60*MAX(0,S60-cpuebase)</f>
        <v>0</v>
      </c>
    </row>
    <row r="61" spans="5:20" x14ac:dyDescent="0.3">
      <c r="E61">
        <v>58</v>
      </c>
      <c r="F61">
        <f>N60-vtwo*N60+vone*O60+Recov*P60*PvulRecov</f>
        <v>178.86949520574413</v>
      </c>
      <c r="G61">
        <f>O60-vone*O60+vtwo*N60+P60*Recov*(1-PvulRecov)</f>
        <v>645.74932215866522</v>
      </c>
      <c r="H61">
        <f>P60*(1-Recov)</f>
        <v>3.2826330179974761</v>
      </c>
      <c r="I61" s="2">
        <f t="shared" si="5"/>
        <v>0</v>
      </c>
      <c r="J61" s="1">
        <f t="shared" si="4"/>
        <v>10</v>
      </c>
      <c r="K61" s="2">
        <f>1/(1+EXP(-1.7*(q*F61-cpuehalf)/sdcpue))</f>
        <v>0.88296178529197034</v>
      </c>
      <c r="L61">
        <f t="shared" si="0"/>
        <v>0</v>
      </c>
      <c r="M61">
        <f>F61*(1-EXP(-q*L61))</f>
        <v>0</v>
      </c>
      <c r="N61">
        <f>Surv*(F61-M61)</f>
        <v>178.62463624988678</v>
      </c>
      <c r="O61">
        <f>G61*Surv</f>
        <v>644.86533965182412</v>
      </c>
      <c r="P61">
        <f>(H61+M61*RelSurv)*Surv</f>
        <v>3.2781393390036082</v>
      </c>
      <c r="Q61">
        <f t="shared" si="2"/>
        <v>827.90145038240678</v>
      </c>
      <c r="R61">
        <f t="shared" si="3"/>
        <v>47.370155029318745</v>
      </c>
      <c r="S61">
        <f t="shared" si="1"/>
        <v>0</v>
      </c>
      <c r="T61">
        <f>L61*MAX(0,S61-cpuebase)</f>
        <v>0</v>
      </c>
    </row>
    <row r="62" spans="5:20" x14ac:dyDescent="0.3">
      <c r="E62">
        <v>59</v>
      </c>
      <c r="F62">
        <f>N61-vtwo*N61+vone*O61+Recov*P61*PvulRecov</f>
        <v>181.01781119900355</v>
      </c>
      <c r="G62">
        <f>O61-vone*O61+vtwo*N61+P61*Recov*(1-PvulRecov)</f>
        <v>643.12779257050806</v>
      </c>
      <c r="H62">
        <f>P61*(1-Recov)</f>
        <v>2.6225114712028867</v>
      </c>
      <c r="I62" s="2">
        <f t="shared" si="5"/>
        <v>1</v>
      </c>
      <c r="J62" s="1">
        <f t="shared" si="4"/>
        <v>10</v>
      </c>
      <c r="K62" s="2">
        <f>1/(1+EXP(-1.7*(q*F62-cpuehalf)/sdcpue))</f>
        <v>0.88668344785220665</v>
      </c>
      <c r="L62">
        <f t="shared" si="0"/>
        <v>8.8668344785220672</v>
      </c>
      <c r="M62">
        <f>F62*(1-EXP(-q*L62))</f>
        <v>64.824682773910382</v>
      </c>
      <c r="N62">
        <f>Surv*(F62-M62)</f>
        <v>116.03406872589044</v>
      </c>
      <c r="O62">
        <f>G62*Surv</f>
        <v>642.24739874152942</v>
      </c>
      <c r="P62">
        <f>(H62+M62*RelSurv)*Surv</f>
        <v>54.407675555935043</v>
      </c>
      <c r="Q62">
        <f t="shared" si="2"/>
        <v>826.76811524071445</v>
      </c>
      <c r="R62">
        <f t="shared" si="3"/>
        <v>47.370155029318745</v>
      </c>
      <c r="S62">
        <f t="shared" si="1"/>
        <v>7.3109160806975417</v>
      </c>
      <c r="T62">
        <f>L62*MAX(0,S62-cpuebase)</f>
        <v>47.091013816866251</v>
      </c>
    </row>
    <row r="63" spans="5:20" x14ac:dyDescent="0.3">
      <c r="E63">
        <v>60</v>
      </c>
      <c r="F63">
        <f>N62-vtwo*N62+vone*O62+Recov*P62*PvulRecov</f>
        <v>124.04029543574528</v>
      </c>
      <c r="G63">
        <f>O62-vone*O62+vtwo*N62+P62*Recov*(1-PvulRecov)</f>
        <v>645.1227071428616</v>
      </c>
      <c r="H63">
        <f>P62*(1-Recov)</f>
        <v>43.526140444748037</v>
      </c>
      <c r="I63" s="2">
        <f t="shared" si="5"/>
        <v>0</v>
      </c>
      <c r="J63" s="1">
        <f t="shared" si="4"/>
        <v>10</v>
      </c>
      <c r="K63" s="2">
        <f>1/(1+EXP(-1.7*(q*F63-cpuehalf)/sdcpue))</f>
        <v>0.74813402188518774</v>
      </c>
      <c r="L63">
        <f t="shared" si="0"/>
        <v>0</v>
      </c>
      <c r="M63">
        <f>F63*(1-EXP(-q*L63))</f>
        <v>0</v>
      </c>
      <c r="N63">
        <f>Surv*(F63-M63)</f>
        <v>123.8704935520328</v>
      </c>
      <c r="O63">
        <f>G63*Surv</f>
        <v>644.23958242509366</v>
      </c>
      <c r="P63">
        <f>(H63+M63*RelSurv)*Surv</f>
        <v>43.4665564151205</v>
      </c>
      <c r="Q63">
        <f t="shared" si="2"/>
        <v>812.68914302335497</v>
      </c>
      <c r="R63">
        <f t="shared" si="3"/>
        <v>56.236989507840811</v>
      </c>
      <c r="S63">
        <f t="shared" si="1"/>
        <v>0</v>
      </c>
      <c r="T63">
        <f>L63*MAX(0,S63-cpuebase)</f>
        <v>0</v>
      </c>
    </row>
    <row r="64" spans="5:20" x14ac:dyDescent="0.3">
      <c r="E64">
        <v>61</v>
      </c>
      <c r="F64">
        <f>N63-vtwo*N63+vone*O63+Recov*P63*PvulRecov</f>
        <v>130.72911545161085</v>
      </c>
      <c r="G64">
        <f>O63-vone*O63+vtwo*N63+P63*Recov*(1-PvulRecov)</f>
        <v>646.07427180853961</v>
      </c>
      <c r="H64">
        <f>P63*(1-Recov)</f>
        <v>34.773245132096399</v>
      </c>
      <c r="I64" s="2">
        <f t="shared" si="5"/>
        <v>1</v>
      </c>
      <c r="J64" s="1">
        <f t="shared" si="4"/>
        <v>10</v>
      </c>
      <c r="K64" s="2">
        <f>1/(1+EXP(-1.7*(q*F64-cpuehalf)/sdcpue))</f>
        <v>0.76895056002157369</v>
      </c>
      <c r="L64">
        <f t="shared" si="0"/>
        <v>7.6895056002157371</v>
      </c>
      <c r="M64">
        <f>F64*(1-EXP(-q*L64))</f>
        <v>41.727717109603525</v>
      </c>
      <c r="N64">
        <f>Surv*(F64-M64)</f>
        <v>88.879562086793413</v>
      </c>
      <c r="O64">
        <f>G64*Surv</f>
        <v>645.18984446994068</v>
      </c>
      <c r="P64">
        <f>(H64+M64*RelSurv)*Surv</f>
        <v>68.062119150827627</v>
      </c>
      <c r="Q64">
        <f t="shared" si="2"/>
        <v>811.57663239224678</v>
      </c>
      <c r="R64">
        <f t="shared" si="3"/>
        <v>56.236989507840811</v>
      </c>
      <c r="S64">
        <f t="shared" si="1"/>
        <v>5.4265799752370052</v>
      </c>
      <c r="T64">
        <f>L64*MAX(0,S64-cpuebase)</f>
        <v>26.348705909172054</v>
      </c>
    </row>
    <row r="65" spans="5:20" x14ac:dyDescent="0.3">
      <c r="E65">
        <v>62</v>
      </c>
      <c r="F65">
        <f>N64-vtwo*N64+vone*O64+Recov*P64*PvulRecov</f>
        <v>98.490543872230973</v>
      </c>
      <c r="G65">
        <f>O64-vone*O64+vtwo*N64+P64*Recov*(1-PvulRecov)</f>
        <v>649.1912865146686</v>
      </c>
      <c r="H65">
        <f>P64*(1-Recov)</f>
        <v>54.449695320662101</v>
      </c>
      <c r="I65" s="2">
        <f t="shared" si="5"/>
        <v>0</v>
      </c>
      <c r="J65" s="1">
        <f t="shared" si="4"/>
        <v>10</v>
      </c>
      <c r="K65" s="2">
        <f>1/(1+EXP(-1.7*(q*F65-cpuehalf)/sdcpue))</f>
        <v>0.65798763451667752</v>
      </c>
      <c r="L65">
        <f t="shared" si="0"/>
        <v>0</v>
      </c>
      <c r="M65">
        <f>F65*(1-EXP(-q*L65))</f>
        <v>0</v>
      </c>
      <c r="N65">
        <f>Surv*(F65-M65)</f>
        <v>98.355717686767434</v>
      </c>
      <c r="O65">
        <f>G65*Surv</f>
        <v>648.30259221615313</v>
      </c>
      <c r="P65">
        <f>(H65+M65*RelSurv)*Surv</f>
        <v>54.375157761713702</v>
      </c>
      <c r="Q65">
        <f t="shared" si="2"/>
        <v>802.13152570756165</v>
      </c>
      <c r="R65">
        <f t="shared" si="3"/>
        <v>63.92649510805655</v>
      </c>
      <c r="S65">
        <f t="shared" si="1"/>
        <v>0</v>
      </c>
      <c r="T65">
        <f>L65*MAX(0,S65-cpuebase)</f>
        <v>0</v>
      </c>
    </row>
    <row r="66" spans="5:20" x14ac:dyDescent="0.3">
      <c r="E66">
        <v>63</v>
      </c>
      <c r="F66">
        <f>N65-vtwo*N65+vone*O65+Recov*P65*PvulRecov</f>
        <v>106.5371732749169</v>
      </c>
      <c r="G66">
        <f>O65-vone*O65+vtwo*N65+P65*Recov*(1-PvulRecov)</f>
        <v>650.99616818034644</v>
      </c>
      <c r="H66">
        <f>P65*(1-Recov)</f>
        <v>43.500126209370961</v>
      </c>
      <c r="I66" s="2">
        <f t="shared" si="5"/>
        <v>0</v>
      </c>
      <c r="J66" s="1">
        <f t="shared" si="4"/>
        <v>10</v>
      </c>
      <c r="K66" s="2">
        <f>1/(1+EXP(-1.7*(q*F66-cpuehalf)/sdcpue))</f>
        <v>0.68807432957765891</v>
      </c>
      <c r="L66">
        <f t="shared" si="0"/>
        <v>0</v>
      </c>
      <c r="M66">
        <f>F66*(1-EXP(-q*L66))</f>
        <v>0</v>
      </c>
      <c r="N66">
        <f>Surv*(F66-M66)</f>
        <v>106.39133185585275</v>
      </c>
      <c r="O66">
        <f>G66*Surv</f>
        <v>650.10500313387263</v>
      </c>
      <c r="P66">
        <f>(H66+M66*RelSurv)*Surv</f>
        <v>43.440577791285257</v>
      </c>
      <c r="Q66">
        <f t="shared" si="2"/>
        <v>801.03346766463426</v>
      </c>
      <c r="R66">
        <f t="shared" si="3"/>
        <v>63.92649510805655</v>
      </c>
      <c r="S66">
        <f t="shared" si="1"/>
        <v>0</v>
      </c>
      <c r="T66">
        <f>L66*MAX(0,S66-cpuebase)</f>
        <v>0</v>
      </c>
    </row>
    <row r="67" spans="5:20" x14ac:dyDescent="0.3">
      <c r="E67">
        <v>64</v>
      </c>
      <c r="F67">
        <f>N66-vtwo*N66+vone*O66+Recov*P66*PvulRecov</f>
        <v>113.42315952731056</v>
      </c>
      <c r="G67">
        <f>O66-vone*O66+vtwo*N66+P66*Recov*(1-PvulRecov)</f>
        <v>651.76129102067193</v>
      </c>
      <c r="H67">
        <f>P66*(1-Recov)</f>
        <v>34.752462233028204</v>
      </c>
      <c r="I67" s="2">
        <f t="shared" si="5"/>
        <v>0</v>
      </c>
      <c r="J67" s="1">
        <f t="shared" si="4"/>
        <v>10</v>
      </c>
      <c r="K67" s="2">
        <f>1/(1+EXP(-1.7*(q*F67-cpuehalf)/sdcpue))</f>
        <v>0.71263039818792639</v>
      </c>
      <c r="L67">
        <f t="shared" si="0"/>
        <v>0</v>
      </c>
      <c r="M67">
        <f>F67*(1-EXP(-q*L67))</f>
        <v>0</v>
      </c>
      <c r="N67">
        <f>Surv*(F67-M67)</f>
        <v>113.26789170827884</v>
      </c>
      <c r="O67">
        <f>G67*Surv</f>
        <v>650.86907857827646</v>
      </c>
      <c r="P67">
        <f>(H67+M67*RelSurv)*Surv</f>
        <v>34.704888712422786</v>
      </c>
      <c r="Q67">
        <f t="shared" si="2"/>
        <v>799.93691278101062</v>
      </c>
      <c r="R67">
        <f t="shared" si="3"/>
        <v>63.92649510805655</v>
      </c>
      <c r="S67">
        <f t="shared" si="1"/>
        <v>0</v>
      </c>
      <c r="T67">
        <f>L67*MAX(0,S67-cpuebase)</f>
        <v>0</v>
      </c>
    </row>
    <row r="68" spans="5:20" x14ac:dyDescent="0.3">
      <c r="E68">
        <v>65</v>
      </c>
      <c r="F68">
        <f>N67-vtwo*N67+vone*O67+Recov*P67*PvulRecov</f>
        <v>119.37381751659431</v>
      </c>
      <c r="G68">
        <f>O67-vone*O67+vtwo*N67+P67*Recov*(1-PvulRecov)</f>
        <v>651.70413051244566</v>
      </c>
      <c r="H68">
        <f>P67*(1-Recov)</f>
        <v>27.76391096993823</v>
      </c>
      <c r="I68" s="2">
        <f t="shared" si="5"/>
        <v>0</v>
      </c>
      <c r="J68" s="1">
        <f t="shared" si="4"/>
        <v>10</v>
      </c>
      <c r="K68" s="2">
        <f>1/(1+EXP(-1.7*(q*F68-cpuehalf)/sdcpue))</f>
        <v>0.73289388271993583</v>
      </c>
      <c r="L68">
        <f t="shared" si="0"/>
        <v>0</v>
      </c>
      <c r="M68">
        <f>F68*(1-EXP(-q*L68))</f>
        <v>0</v>
      </c>
      <c r="N68">
        <f>Surv*(F68-M68)</f>
        <v>119.21040369200561</v>
      </c>
      <c r="O68">
        <f>G68*Surv</f>
        <v>650.81199631850916</v>
      </c>
      <c r="P68">
        <f>(H68+M68*RelSurv)*Surv</f>
        <v>27.725904253126085</v>
      </c>
      <c r="Q68">
        <f t="shared" si="2"/>
        <v>798.84185899897818</v>
      </c>
      <c r="R68">
        <f t="shared" si="3"/>
        <v>63.92649510805655</v>
      </c>
      <c r="S68">
        <f t="shared" si="1"/>
        <v>0</v>
      </c>
      <c r="T68">
        <f>L68*MAX(0,S68-cpuebase)</f>
        <v>0</v>
      </c>
    </row>
    <row r="69" spans="5:20" x14ac:dyDescent="0.3">
      <c r="E69">
        <v>66</v>
      </c>
      <c r="F69">
        <f>N68-vtwo*N68+vone*O68+Recov*P68*PvulRecov</f>
        <v>124.56927571063605</v>
      </c>
      <c r="G69">
        <f>O68-vone*O68+vtwo*N68+P68*Recov*(1-PvulRecov)</f>
        <v>650.99830515050394</v>
      </c>
      <c r="H69">
        <f>P68*(1-Recov)</f>
        <v>22.18072340250087</v>
      </c>
      <c r="I69" s="2">
        <f t="shared" si="5"/>
        <v>0</v>
      </c>
      <c r="J69" s="1">
        <f t="shared" si="4"/>
        <v>10</v>
      </c>
      <c r="K69" s="2">
        <f>1/(1+EXP(-1.7*(q*F69-cpuehalf)/sdcpue))</f>
        <v>0.74982472126119348</v>
      </c>
      <c r="L69">
        <f t="shared" ref="L69:L132" si="6">IF(I69&gt;0.1,J69,0)*K69</f>
        <v>0</v>
      </c>
      <c r="M69">
        <f>F69*(1-EXP(-q*L69))</f>
        <v>0</v>
      </c>
      <c r="N69">
        <f>Surv*(F69-M69)</f>
        <v>124.39874969250573</v>
      </c>
      <c r="O69">
        <f>G69*Surv</f>
        <v>650.10713717867782</v>
      </c>
      <c r="P69">
        <f>(H69+M69*RelSurv)*Surv</f>
        <v>22.150359651732469</v>
      </c>
      <c r="Q69">
        <f t="shared" si="2"/>
        <v>797.74830426364088</v>
      </c>
      <c r="R69">
        <f t="shared" si="3"/>
        <v>63.92649510805655</v>
      </c>
      <c r="S69">
        <f t="shared" ref="S69:S132" si="7">IF(L69&gt;0,M69/L69,0)</f>
        <v>0</v>
      </c>
      <c r="T69">
        <f>L69*MAX(0,S69-cpuebase)</f>
        <v>0</v>
      </c>
    </row>
    <row r="70" spans="5:20" x14ac:dyDescent="0.3">
      <c r="E70">
        <v>67</v>
      </c>
      <c r="F70">
        <f>N69-vtwo*N69+vone*O69+Recov*P69*PvulRecov</f>
        <v>129.15356106940456</v>
      </c>
      <c r="G70">
        <f>O69-vone*O69+vtwo*N69+P69*Recov*(1-PvulRecov)</f>
        <v>649.78239773212545</v>
      </c>
      <c r="H70">
        <f>P69*(1-Recov)</f>
        <v>17.720287721385976</v>
      </c>
      <c r="I70" s="2">
        <f t="shared" si="5"/>
        <v>0</v>
      </c>
      <c r="J70" s="1">
        <f t="shared" si="4"/>
        <v>10</v>
      </c>
      <c r="K70" s="2">
        <f>1/(1+EXP(-1.7*(q*F70-cpuehalf)/sdcpue))</f>
        <v>0.76415764918299323</v>
      </c>
      <c r="L70">
        <f t="shared" si="6"/>
        <v>0</v>
      </c>
      <c r="M70">
        <f>F70*(1-EXP(-q*L70))</f>
        <v>0</v>
      </c>
      <c r="N70">
        <f>Surv*(F70-M70)</f>
        <v>128.97675950761595</v>
      </c>
      <c r="O70">
        <f>G70*Surv</f>
        <v>648.89289424658045</v>
      </c>
      <c r="P70">
        <f>(H70+M70*RelSurv)*Surv</f>
        <v>17.696029973333633</v>
      </c>
      <c r="Q70">
        <f t="shared" ref="Q70:Q133" si="8">SUM(F70:H70)</f>
        <v>796.65624652291592</v>
      </c>
      <c r="R70">
        <f t="shared" ref="R70:R133" si="9">R69+L69</f>
        <v>63.92649510805655</v>
      </c>
      <c r="S70">
        <f t="shared" si="7"/>
        <v>0</v>
      </c>
      <c r="T70">
        <f>L70*MAX(0,S70-cpuebase)</f>
        <v>0</v>
      </c>
    </row>
    <row r="71" spans="5:20" x14ac:dyDescent="0.3">
      <c r="E71">
        <v>68</v>
      </c>
      <c r="F71">
        <f>N70-vtwo*N70+vone*O70+Recov*P70*PvulRecov</f>
        <v>133.24185705281317</v>
      </c>
      <c r="G71">
        <f>O70-vone*O70+vtwo*N70+P70*Recov*(1-PvulRecov)</f>
        <v>648.16700269604985</v>
      </c>
      <c r="H71">
        <f>P70*(1-Recov)</f>
        <v>14.156823978666907</v>
      </c>
      <c r="I71" s="2">
        <f t="shared" si="5"/>
        <v>0</v>
      </c>
      <c r="J71" s="1">
        <f t="shared" si="4"/>
        <v>10</v>
      </c>
      <c r="K71" s="2">
        <f>1/(1+EXP(-1.7*(q*F71-cpuehalf)/sdcpue))</f>
        <v>0.77645250356563167</v>
      </c>
      <c r="L71">
        <f t="shared" si="6"/>
        <v>0</v>
      </c>
      <c r="M71">
        <f>F71*(1-EXP(-q*L71))</f>
        <v>0</v>
      </c>
      <c r="N71">
        <f>Surv*(F71-M71)</f>
        <v>133.05945891971103</v>
      </c>
      <c r="O71">
        <f>G71*Surv</f>
        <v>647.27971056544482</v>
      </c>
      <c r="P71">
        <f>(H71+M71*RelSurv)*Surv</f>
        <v>14.137444345858722</v>
      </c>
      <c r="Q71">
        <f t="shared" si="8"/>
        <v>795.56568372752997</v>
      </c>
      <c r="R71">
        <f t="shared" si="9"/>
        <v>63.92649510805655</v>
      </c>
      <c r="S71">
        <f t="shared" si="7"/>
        <v>0</v>
      </c>
      <c r="T71">
        <f>L71*MAX(0,S71-cpuebase)</f>
        <v>0</v>
      </c>
    </row>
    <row r="72" spans="5:20" x14ac:dyDescent="0.3">
      <c r="E72">
        <v>69</v>
      </c>
      <c r="F72">
        <f>N71-vtwo*N71+vone*O71+Recov*P71*PvulRecov</f>
        <v>136.92630210600038</v>
      </c>
      <c r="G72">
        <f>O71-vone*O71+vtwo*N71+P71*Recov*(1-PvulRecov)</f>
        <v>646.24035624832732</v>
      </c>
      <c r="H72">
        <f>P71*(1-Recov)</f>
        <v>11.309955476686978</v>
      </c>
      <c r="I72" s="2">
        <f t="shared" si="5"/>
        <v>0</v>
      </c>
      <c r="J72" s="1">
        <f t="shared" si="4"/>
        <v>10</v>
      </c>
      <c r="K72" s="2">
        <f>1/(1+EXP(-1.7*(q*F72-cpuehalf)/sdcpue))</f>
        <v>0.7871359259939561</v>
      </c>
      <c r="L72">
        <f t="shared" si="6"/>
        <v>0</v>
      </c>
      <c r="M72">
        <f>F72*(1-EXP(-q*L72))</f>
        <v>0</v>
      </c>
      <c r="N72">
        <f>Surv*(F72-M72)</f>
        <v>136.73886024329192</v>
      </c>
      <c r="O72">
        <f>G72*Surv</f>
        <v>645.35570155255687</v>
      </c>
      <c r="P72">
        <f>(H72+M72*RelSurv)*Surv</f>
        <v>11.294472993854288</v>
      </c>
      <c r="Q72">
        <f t="shared" si="8"/>
        <v>794.47661383101456</v>
      </c>
      <c r="R72">
        <f t="shared" si="9"/>
        <v>63.92649510805655</v>
      </c>
      <c r="S72">
        <f t="shared" si="7"/>
        <v>0</v>
      </c>
      <c r="T72">
        <f>L72*MAX(0,S72-cpuebase)</f>
        <v>0</v>
      </c>
    </row>
    <row r="73" spans="5:20" x14ac:dyDescent="0.3">
      <c r="E73">
        <v>70</v>
      </c>
      <c r="F73">
        <f>N72-vtwo*N72+vone*O72+Recov*P72*PvulRecov</f>
        <v>140.28062212452733</v>
      </c>
      <c r="G73">
        <f>O72-vone*O72+vtwo*N72+P72*Recov*(1-PvulRecov)</f>
        <v>644.07283427009236</v>
      </c>
      <c r="H73">
        <f>P72*(1-Recov)</f>
        <v>9.0355783950834319</v>
      </c>
      <c r="I73" s="2">
        <f t="shared" si="5"/>
        <v>0</v>
      </c>
      <c r="J73" s="1">
        <f t="shared" si="4"/>
        <v>10</v>
      </c>
      <c r="K73" s="2">
        <f>1/(1+EXP(-1.7*(q*F73-cpuehalf)/sdcpue))</f>
        <v>0.796533947438261</v>
      </c>
      <c r="L73">
        <f t="shared" si="6"/>
        <v>0</v>
      </c>
      <c r="M73">
        <f>F73*(1-EXP(-q*L73))</f>
        <v>0</v>
      </c>
      <c r="N73">
        <f>Surv*(F73-M73)</f>
        <v>140.08858844868493</v>
      </c>
      <c r="O73">
        <f>G73*Surv</f>
        <v>643.19114674973537</v>
      </c>
      <c r="P73">
        <f>(H73+M73*RelSurv)*Surv</f>
        <v>9.0232093643057549</v>
      </c>
      <c r="Q73">
        <f t="shared" si="8"/>
        <v>793.38903478970315</v>
      </c>
      <c r="R73">
        <f t="shared" si="9"/>
        <v>63.92649510805655</v>
      </c>
      <c r="S73">
        <f t="shared" si="7"/>
        <v>0</v>
      </c>
      <c r="T73">
        <f>L73*MAX(0,S73-cpuebase)</f>
        <v>0</v>
      </c>
    </row>
    <row r="74" spans="5:20" x14ac:dyDescent="0.3">
      <c r="E74">
        <v>71</v>
      </c>
      <c r="F74">
        <f>N73-vtwo*N73+vone*O73+Recov*P73*PvulRecov</f>
        <v>143.36383138005638</v>
      </c>
      <c r="G74">
        <f>O73-vone*O73+vtwo*N73+P73*Recov*(1-PvulRecov)</f>
        <v>641.72054569122508</v>
      </c>
      <c r="H74">
        <f>P73*(1-Recov)</f>
        <v>7.2185674914446043</v>
      </c>
      <c r="I74" s="2">
        <f t="shared" si="5"/>
        <v>0</v>
      </c>
      <c r="J74" s="1">
        <f t="shared" si="4"/>
        <v>10</v>
      </c>
      <c r="K74" s="2">
        <f>1/(1+EXP(-1.7*(q*F74-cpuehalf)/sdcpue))</f>
        <v>0.80489675482930212</v>
      </c>
      <c r="L74">
        <f t="shared" si="6"/>
        <v>0</v>
      </c>
      <c r="M74">
        <f>F74*(1-EXP(-q*L74))</f>
        <v>0</v>
      </c>
      <c r="N74">
        <f>Surv*(F74-M74)</f>
        <v>143.16757702142999</v>
      </c>
      <c r="O74">
        <f>G74*Surv</f>
        <v>640.84207827793341</v>
      </c>
      <c r="P74">
        <f>(H74+M74*RelSurv)*Surv</f>
        <v>7.2086858126446058</v>
      </c>
      <c r="Q74">
        <f t="shared" si="8"/>
        <v>792.302944562726</v>
      </c>
      <c r="R74">
        <f t="shared" si="9"/>
        <v>63.92649510805655</v>
      </c>
      <c r="S74">
        <f t="shared" si="7"/>
        <v>0</v>
      </c>
      <c r="T74">
        <f>L74*MAX(0,S74-cpuebase)</f>
        <v>0</v>
      </c>
    </row>
    <row r="75" spans="5:20" x14ac:dyDescent="0.3">
      <c r="E75">
        <v>72</v>
      </c>
      <c r="F75">
        <f>N74-vtwo*N74+vone*O74+Recov*P74*PvulRecov</f>
        <v>146.22318923417822</v>
      </c>
      <c r="G75">
        <f>O74-vone*O74+vtwo*N74+P74*Recov*(1-PvulRecov)</f>
        <v>639.22820322771406</v>
      </c>
      <c r="H75">
        <f>P74*(1-Recov)</f>
        <v>5.766948650115685</v>
      </c>
      <c r="I75" s="2">
        <f t="shared" si="5"/>
        <v>0</v>
      </c>
      <c r="J75" s="1">
        <f t="shared" si="4"/>
        <v>10</v>
      </c>
      <c r="K75" s="2">
        <f>1/(1+EXP(-1.7*(q*F75-cpuehalf)/sdcpue))</f>
        <v>0.81241728588951612</v>
      </c>
      <c r="L75">
        <f t="shared" si="6"/>
        <v>0</v>
      </c>
      <c r="M75">
        <f>F75*(1-EXP(-q*L75))</f>
        <v>0</v>
      </c>
      <c r="N75">
        <f>Surv*(F75-M75)</f>
        <v>146.02302062858769</v>
      </c>
      <c r="O75">
        <f>G75*Surv</f>
        <v>638.35314764477698</v>
      </c>
      <c r="P75">
        <f>(H75+M75*RelSurv)*Surv</f>
        <v>5.7590541288988275</v>
      </c>
      <c r="Q75">
        <f t="shared" si="8"/>
        <v>791.21834111200792</v>
      </c>
      <c r="R75">
        <f t="shared" si="9"/>
        <v>63.92649510805655</v>
      </c>
      <c r="S75">
        <f t="shared" si="7"/>
        <v>0</v>
      </c>
      <c r="T75">
        <f>L75*MAX(0,S75-cpuebase)</f>
        <v>0</v>
      </c>
    </row>
    <row r="76" spans="5:20" x14ac:dyDescent="0.3">
      <c r="E76">
        <v>73</v>
      </c>
      <c r="F76">
        <f>N75-vtwo*N75+vone*O75+Recov*P75*PvulRecov</f>
        <v>148.89656229737835</v>
      </c>
      <c r="G76">
        <f>O75-vone*O75+vtwo*N75+P75*Recov*(1-PvulRecov)</f>
        <v>636.63141680176614</v>
      </c>
      <c r="H76">
        <f>P75*(1-Recov)</f>
        <v>4.6072433031190618</v>
      </c>
      <c r="I76" s="2">
        <f t="shared" si="5"/>
        <v>0</v>
      </c>
      <c r="J76" s="1">
        <f t="shared" ref="J76:J139" si="10">J69</f>
        <v>10</v>
      </c>
      <c r="K76" s="2">
        <f>1/(1+EXP(-1.7*(q*F76-cpuehalf)/sdcpue))</f>
        <v>0.81924513295029655</v>
      </c>
      <c r="L76">
        <f t="shared" si="6"/>
        <v>0</v>
      </c>
      <c r="M76">
        <f>F76*(1-EXP(-q*L76))</f>
        <v>0</v>
      </c>
      <c r="N76">
        <f>Surv*(F76-M76)</f>
        <v>148.69273404408705</v>
      </c>
      <c r="O76">
        <f>G76*Surv</f>
        <v>635.75991602515376</v>
      </c>
      <c r="P76">
        <f>(H76+M76*RelSurv)*Surv</f>
        <v>4.6009363317526759</v>
      </c>
      <c r="Q76">
        <f t="shared" si="8"/>
        <v>790.13522240226348</v>
      </c>
      <c r="R76">
        <f t="shared" si="9"/>
        <v>63.92649510805655</v>
      </c>
      <c r="S76">
        <f t="shared" si="7"/>
        <v>0</v>
      </c>
      <c r="T76">
        <f>L76*MAX(0,S76-cpuebase)</f>
        <v>0</v>
      </c>
    </row>
    <row r="77" spans="5:20" x14ac:dyDescent="0.3">
      <c r="E77">
        <v>74</v>
      </c>
      <c r="F77">
        <f>N76-vtwo*N76+vone*O76+Recov*P76*PvulRecov</f>
        <v>151.414311594846</v>
      </c>
      <c r="G77">
        <f>O76-vone*O76+vtwo*N76+P76*Recov*(1-PvulRecov)</f>
        <v>633.95852574074536</v>
      </c>
      <c r="H77">
        <f>P76*(1-Recov)</f>
        <v>3.6807490654021411</v>
      </c>
      <c r="I77" s="2">
        <f t="shared" si="5"/>
        <v>0</v>
      </c>
      <c r="J77" s="1">
        <f t="shared" si="10"/>
        <v>10</v>
      </c>
      <c r="K77" s="2">
        <f>1/(1+EXP(-1.7*(q*F77-cpuehalf)/sdcpue))</f>
        <v>0.82549694257978745</v>
      </c>
      <c r="L77">
        <f t="shared" si="6"/>
        <v>0</v>
      </c>
      <c r="M77">
        <f>F77*(1-EXP(-q*L77))</f>
        <v>0</v>
      </c>
      <c r="N77">
        <f>Surv*(F77-M77)</f>
        <v>151.20703673114534</v>
      </c>
      <c r="O77">
        <f>G77*Surv</f>
        <v>633.09068395200882</v>
      </c>
      <c r="P77">
        <f>(H77+M77*RelSurv)*Surv</f>
        <v>3.6757103953265609</v>
      </c>
      <c r="Q77">
        <f t="shared" si="8"/>
        <v>789.05358640099348</v>
      </c>
      <c r="R77">
        <f t="shared" si="9"/>
        <v>63.92649510805655</v>
      </c>
      <c r="S77">
        <f t="shared" si="7"/>
        <v>0</v>
      </c>
      <c r="T77">
        <f>L77*MAX(0,S77-cpuebase)</f>
        <v>0</v>
      </c>
    </row>
    <row r="78" spans="5:20" x14ac:dyDescent="0.3">
      <c r="E78">
        <v>75</v>
      </c>
      <c r="F78">
        <f>N77-vtwo*N77+vone*O77+Recov*P77*PvulRecov</f>
        <v>153.80080025755632</v>
      </c>
      <c r="G78">
        <f>O77-vone*O77+vtwo*N77+P77*Recov*(1-PvulRecov)</f>
        <v>631.23206250466319</v>
      </c>
      <c r="H78">
        <f>P77*(1-Recov)</f>
        <v>2.940568316261249</v>
      </c>
      <c r="I78" s="2">
        <f t="shared" si="5"/>
        <v>1</v>
      </c>
      <c r="J78" s="1">
        <f t="shared" si="10"/>
        <v>10</v>
      </c>
      <c r="K78" s="2">
        <f>1/(1+EXP(-1.7*(q*F78-cpuehalf)/sdcpue))</f>
        <v>0.83126421513608317</v>
      </c>
      <c r="L78">
        <f t="shared" si="6"/>
        <v>8.3126421513608317</v>
      </c>
      <c r="M78">
        <f>F78*(1-EXP(-q*L78))</f>
        <v>52.304113747784527</v>
      </c>
      <c r="N78">
        <f>Surv*(F78-M78)</f>
        <v>101.35774513995813</v>
      </c>
      <c r="O78">
        <f>G78*Surv</f>
        <v>630.36795304010195</v>
      </c>
      <c r="P78">
        <f>(H78+M78*RelSurv)*Surv</f>
        <v>44.722553561831631</v>
      </c>
      <c r="Q78">
        <f t="shared" si="8"/>
        <v>787.97343107848087</v>
      </c>
      <c r="R78">
        <f t="shared" si="9"/>
        <v>63.92649510805655</v>
      </c>
      <c r="S78">
        <f t="shared" si="7"/>
        <v>6.2921166093047818</v>
      </c>
      <c r="T78">
        <f>L78*MAX(0,S78-cpuebase)</f>
        <v>35.67882944506286</v>
      </c>
    </row>
    <row r="79" spans="5:20" x14ac:dyDescent="0.3">
      <c r="E79">
        <v>76</v>
      </c>
      <c r="F79">
        <f>N78-vtwo*N78+vone*O78+Recov*P78*PvulRecov</f>
        <v>108.45099411438878</v>
      </c>
      <c r="G79">
        <f>O78-vone*O78+vtwo*N78+P78*Recov*(1-PvulRecov)</f>
        <v>632.21921477803767</v>
      </c>
      <c r="H79">
        <f>P78*(1-Recov)</f>
        <v>35.778042849465308</v>
      </c>
      <c r="I79" s="2">
        <f t="shared" si="5"/>
        <v>0</v>
      </c>
      <c r="J79" s="1">
        <f t="shared" si="10"/>
        <v>10</v>
      </c>
      <c r="K79" s="2">
        <f>1/(1+EXP(-1.7*(q*F79-cpuehalf)/sdcpue))</f>
        <v>0.69501416631389656</v>
      </c>
      <c r="L79">
        <f t="shared" si="6"/>
        <v>0</v>
      </c>
      <c r="M79">
        <f>F79*(1-EXP(-q*L79))</f>
        <v>0</v>
      </c>
      <c r="N79">
        <f>Surv*(F79-M79)</f>
        <v>108.30253281778816</v>
      </c>
      <c r="O79">
        <f>G79*Surv</f>
        <v>631.35375397587325</v>
      </c>
      <c r="P79">
        <f>(H79+M79*RelSurv)*Surv</f>
        <v>35.729065385730294</v>
      </c>
      <c r="Q79">
        <f t="shared" si="8"/>
        <v>776.4482517418918</v>
      </c>
      <c r="R79">
        <f t="shared" si="9"/>
        <v>72.239137259417376</v>
      </c>
      <c r="S79">
        <f t="shared" si="7"/>
        <v>0</v>
      </c>
      <c r="T79">
        <f>L79*MAX(0,S79-cpuebase)</f>
        <v>0</v>
      </c>
    </row>
    <row r="80" spans="5:20" x14ac:dyDescent="0.3">
      <c r="E80">
        <v>77</v>
      </c>
      <c r="F80">
        <f>N79-vtwo*N79+vone*O79+Recov*P79*PvulRecov</f>
        <v>114.44475417690469</v>
      </c>
      <c r="G80">
        <f>O79-vone*O79+vtwo*N79+P79*Recov*(1-PvulRecov)</f>
        <v>632.35734569390274</v>
      </c>
      <c r="H80">
        <f>P79*(1-Recov)</f>
        <v>28.583252308584235</v>
      </c>
      <c r="I80" s="2">
        <f t="shared" si="5"/>
        <v>0</v>
      </c>
      <c r="J80" s="1">
        <f t="shared" si="10"/>
        <v>10</v>
      </c>
      <c r="K80" s="2">
        <f>1/(1+EXP(-1.7*(q*F80-cpuehalf)/sdcpue))</f>
        <v>0.71617380509626771</v>
      </c>
      <c r="L80">
        <f t="shared" si="6"/>
        <v>0</v>
      </c>
      <c r="M80">
        <f>F80*(1-EXP(-q*L80))</f>
        <v>0</v>
      </c>
      <c r="N80">
        <f>Surv*(F80-M80)</f>
        <v>114.28808787123376</v>
      </c>
      <c r="O80">
        <f>G80*Surv</f>
        <v>631.49169580084947</v>
      </c>
      <c r="P80">
        <f>(H80+M80*RelSurv)*Surv</f>
        <v>28.544123974782895</v>
      </c>
      <c r="Q80">
        <f t="shared" si="8"/>
        <v>775.3853521793917</v>
      </c>
      <c r="R80">
        <f t="shared" si="9"/>
        <v>72.239137259417376</v>
      </c>
      <c r="S80">
        <f t="shared" si="7"/>
        <v>0</v>
      </c>
      <c r="T80">
        <f>L80*MAX(0,S80-cpuebase)</f>
        <v>0</v>
      </c>
    </row>
    <row r="81" spans="5:20" x14ac:dyDescent="0.3">
      <c r="E81">
        <v>78</v>
      </c>
      <c r="F81">
        <f>N80-vtwo*N80+vone*O80+Recov*P80*PvulRecov</f>
        <v>119.66337459196683</v>
      </c>
      <c r="G81">
        <f>O80-vone*O80+vtwo*N80+P80*Recov*(1-PvulRecov)</f>
        <v>631.82523387507308</v>
      </c>
      <c r="H81">
        <f>P80*(1-Recov)</f>
        <v>22.835299179826318</v>
      </c>
      <c r="I81" s="2">
        <f t="shared" si="5"/>
        <v>0</v>
      </c>
      <c r="J81" s="1">
        <f t="shared" si="10"/>
        <v>10</v>
      </c>
      <c r="K81" s="2">
        <f>1/(1+EXP(-1.7*(q*F81-cpuehalf)/sdcpue))</f>
        <v>0.73385640227641735</v>
      </c>
      <c r="L81">
        <f t="shared" si="6"/>
        <v>0</v>
      </c>
      <c r="M81">
        <f>F81*(1-EXP(-q*L81))</f>
        <v>0</v>
      </c>
      <c r="N81">
        <f>Surv*(F81-M81)</f>
        <v>119.49956438540671</v>
      </c>
      <c r="O81">
        <f>G81*Surv</f>
        <v>630.96031240328705</v>
      </c>
      <c r="P81">
        <f>(H81+M81*RelSurv)*Surv</f>
        <v>22.804039363794349</v>
      </c>
      <c r="Q81">
        <f t="shared" si="8"/>
        <v>774.32390764686625</v>
      </c>
      <c r="R81">
        <f t="shared" si="9"/>
        <v>72.239137259417376</v>
      </c>
      <c r="S81">
        <f t="shared" si="7"/>
        <v>0</v>
      </c>
      <c r="T81">
        <f>L81*MAX(0,S81-cpuebase)</f>
        <v>0</v>
      </c>
    </row>
    <row r="82" spans="5:20" x14ac:dyDescent="0.3">
      <c r="E82">
        <v>79</v>
      </c>
      <c r="F82">
        <f>N81-vtwo*N81+vone*O81+Recov*P81*PvulRecov</f>
        <v>124.25509690165013</v>
      </c>
      <c r="G82">
        <f>O81-vone*O81+vtwo*N81+P81*Recov*(1-PvulRecov)</f>
        <v>630.76558775980254</v>
      </c>
      <c r="H82">
        <f>P81*(1-Recov)</f>
        <v>18.24323149103548</v>
      </c>
      <c r="I82" s="2">
        <f t="shared" si="5"/>
        <v>0</v>
      </c>
      <c r="J82" s="1">
        <f t="shared" si="10"/>
        <v>10</v>
      </c>
      <c r="K82" s="2">
        <f>1/(1+EXP(-1.7*(q*F82-cpuehalf)/sdcpue))</f>
        <v>0.74882147211204975</v>
      </c>
      <c r="L82">
        <f t="shared" si="6"/>
        <v>0</v>
      </c>
      <c r="M82">
        <f>F82*(1-EXP(-q*L82))</f>
        <v>0</v>
      </c>
      <c r="N82">
        <f>Surv*(F82-M82)</f>
        <v>124.08500097080235</v>
      </c>
      <c r="O82">
        <f>G82*Surv</f>
        <v>629.90211686426517</v>
      </c>
      <c r="P82">
        <f>(H82+M82*RelSurv)*Surv</f>
        <v>18.218257872089328</v>
      </c>
      <c r="Q82">
        <f t="shared" si="8"/>
        <v>773.26391615248815</v>
      </c>
      <c r="R82">
        <f t="shared" si="9"/>
        <v>72.239137259417376</v>
      </c>
      <c r="S82">
        <f t="shared" si="7"/>
        <v>0</v>
      </c>
      <c r="T82">
        <f>L82*MAX(0,S82-cpuebase)</f>
        <v>0</v>
      </c>
    </row>
    <row r="83" spans="5:20" x14ac:dyDescent="0.3">
      <c r="E83">
        <v>80</v>
      </c>
      <c r="F83">
        <f>N82-vtwo*N82+vone*O82+Recov*P82*PvulRecov</f>
        <v>128.33846848627465</v>
      </c>
      <c r="G83">
        <f>O82-vone*O82+vtwo*N82+P82*Recov*(1-PvulRecov)</f>
        <v>629.29230092321075</v>
      </c>
      <c r="H83">
        <f>P82*(1-Recov)</f>
        <v>14.574606297671464</v>
      </c>
      <c r="I83" s="2">
        <f t="shared" si="5"/>
        <v>0</v>
      </c>
      <c r="J83" s="1">
        <f t="shared" si="10"/>
        <v>10</v>
      </c>
      <c r="K83" s="2">
        <f>1/(1+EXP(-1.7*(q*F83-cpuehalf)/sdcpue))</f>
        <v>0.76165127319339487</v>
      </c>
      <c r="L83">
        <f t="shared" si="6"/>
        <v>0</v>
      </c>
      <c r="M83">
        <f>F83*(1-EXP(-q*L83))</f>
        <v>0</v>
      </c>
      <c r="N83">
        <f>Surv*(F83-M83)</f>
        <v>128.16278272524684</v>
      </c>
      <c r="O83">
        <f>G83*Surv</f>
        <v>628.43084684712085</v>
      </c>
      <c r="P83">
        <f>(H83+M83*RelSurv)*Surv</f>
        <v>14.554654752127183</v>
      </c>
      <c r="Q83">
        <f t="shared" si="8"/>
        <v>772.20537570715692</v>
      </c>
      <c r="R83">
        <f t="shared" si="9"/>
        <v>72.239137259417376</v>
      </c>
      <c r="S83">
        <f t="shared" si="7"/>
        <v>0</v>
      </c>
      <c r="T83">
        <f>L83*MAX(0,S83-cpuebase)</f>
        <v>0</v>
      </c>
    </row>
    <row r="84" spans="5:20" x14ac:dyDescent="0.3">
      <c r="E84">
        <v>81</v>
      </c>
      <c r="F84">
        <f>N83-vtwo*N83+vone*O83+Recov*P83*PvulRecov</f>
        <v>132.00831216078424</v>
      </c>
      <c r="G84">
        <f>O83-vone*O83+vtwo*N83+P83*Recov*(1-PvulRecov)</f>
        <v>627.49624836200883</v>
      </c>
      <c r="H84">
        <f>P83*(1-Recov)</f>
        <v>11.643723801701746</v>
      </c>
      <c r="I84" s="2">
        <f t="shared" si="5"/>
        <v>0</v>
      </c>
      <c r="J84" s="1">
        <f t="shared" si="10"/>
        <v>10</v>
      </c>
      <c r="K84" s="2">
        <f>1/(1+EXP(-1.7*(q*F84-cpuehalf)/sdcpue))</f>
        <v>0.77279152124213091</v>
      </c>
      <c r="L84">
        <f t="shared" si="6"/>
        <v>0</v>
      </c>
      <c r="M84">
        <f>F84*(1-EXP(-q*L84))</f>
        <v>0</v>
      </c>
      <c r="N84">
        <f>Surv*(F84-M84)</f>
        <v>131.82760265834503</v>
      </c>
      <c r="O84">
        <f>G84*Surv</f>
        <v>626.63725294749395</v>
      </c>
      <c r="P84">
        <f>(H84+M84*RelSurv)*Surv</f>
        <v>11.627784415004776</v>
      </c>
      <c r="Q84">
        <f t="shared" si="8"/>
        <v>771.14828432449485</v>
      </c>
      <c r="R84">
        <f t="shared" si="9"/>
        <v>72.239137259417376</v>
      </c>
      <c r="S84">
        <f t="shared" si="7"/>
        <v>0</v>
      </c>
      <c r="T84">
        <f>L84*MAX(0,S84-cpuebase)</f>
        <v>0</v>
      </c>
    </row>
    <row r="85" spans="5:20" x14ac:dyDescent="0.3">
      <c r="E85">
        <v>82</v>
      </c>
      <c r="F85">
        <f>N84-vtwo*N84+vone*O84+Recov*P84*PvulRecov</f>
        <v>135.3404953407221</v>
      </c>
      <c r="G85">
        <f>O84-vone*O84+vtwo*N84+P84*Recov*(1-PvulRecov)</f>
        <v>625.44991714811783</v>
      </c>
      <c r="H85">
        <f>P84*(1-Recov)</f>
        <v>9.3022275320038208</v>
      </c>
      <c r="I85" s="2">
        <f t="shared" si="5"/>
        <v>0</v>
      </c>
      <c r="J85" s="1">
        <f t="shared" si="10"/>
        <v>10</v>
      </c>
      <c r="K85" s="2">
        <f>1/(1+EXP(-1.7*(q*F85-cpuehalf)/sdcpue))</f>
        <v>0.78258395319814111</v>
      </c>
      <c r="L85">
        <f t="shared" si="6"/>
        <v>0</v>
      </c>
      <c r="M85">
        <f>F85*(1-EXP(-q*L85))</f>
        <v>0</v>
      </c>
      <c r="N85">
        <f>Surv*(F85-M85)</f>
        <v>135.15522432882469</v>
      </c>
      <c r="O85">
        <f>G85*Surv</f>
        <v>624.59372300792745</v>
      </c>
      <c r="P85">
        <f>(H85+M85*RelSurv)*Surv</f>
        <v>9.2894934785084828</v>
      </c>
      <c r="Q85">
        <f t="shared" si="8"/>
        <v>770.09264002084376</v>
      </c>
      <c r="R85">
        <f t="shared" si="9"/>
        <v>72.239137259417376</v>
      </c>
      <c r="S85">
        <f t="shared" si="7"/>
        <v>0</v>
      </c>
      <c r="T85">
        <f>L85*MAX(0,S85-cpuebase)</f>
        <v>0</v>
      </c>
    </row>
    <row r="86" spans="5:20" x14ac:dyDescent="0.3">
      <c r="E86">
        <v>83</v>
      </c>
      <c r="F86">
        <f>N85-vtwo*N85+vone*O85+Recov*P85*PvulRecov</f>
        <v>138.39574017812589</v>
      </c>
      <c r="G86">
        <f>O85-vone*O85+vtwo*N85+P85*Recov*(1-PvulRecov)</f>
        <v>623.21110585432803</v>
      </c>
      <c r="H86">
        <f>P85*(1-Recov)</f>
        <v>7.431594782806787</v>
      </c>
      <c r="I86" s="2">
        <f t="shared" si="5"/>
        <v>0</v>
      </c>
      <c r="J86" s="1">
        <f t="shared" si="10"/>
        <v>10</v>
      </c>
      <c r="K86" s="2">
        <f>1/(1+EXP(-1.7*(q*F86-cpuehalf)/sdcpue))</f>
        <v>0.79129145109267485</v>
      </c>
      <c r="L86">
        <f t="shared" si="6"/>
        <v>0</v>
      </c>
      <c r="M86">
        <f>F86*(1-EXP(-q*L86))</f>
        <v>0</v>
      </c>
      <c r="N86">
        <f>Surv*(F86-M86)</f>
        <v>138.20628676464057</v>
      </c>
      <c r="O86">
        <f>G86*Surv</f>
        <v>622.35797647929019</v>
      </c>
      <c r="P86">
        <f>(H86+M86*RelSurv)*Surv</f>
        <v>7.4214214855836911</v>
      </c>
      <c r="Q86">
        <f t="shared" si="8"/>
        <v>769.03844081526063</v>
      </c>
      <c r="R86">
        <f t="shared" si="9"/>
        <v>72.239137259417376</v>
      </c>
      <c r="S86">
        <f t="shared" si="7"/>
        <v>0</v>
      </c>
      <c r="T86">
        <f>L86*MAX(0,S86-cpuebase)</f>
        <v>0</v>
      </c>
    </row>
    <row r="87" spans="5:20" x14ac:dyDescent="0.3">
      <c r="E87">
        <v>84</v>
      </c>
      <c r="F87">
        <f>N86-vtwo*N86+vone*O86+Recov*P86*PvulRecov</f>
        <v>141.2226675232391</v>
      </c>
      <c r="G87">
        <f>O86-vone*O86+vtwo*N86+P86*Recov*(1-PvulRecov)</f>
        <v>620.82588001780846</v>
      </c>
      <c r="H87">
        <f>P86*(1-Recov)</f>
        <v>5.937137188466953</v>
      </c>
      <c r="I87" s="2">
        <f t="shared" si="5"/>
        <v>0</v>
      </c>
      <c r="J87" s="1">
        <f t="shared" si="10"/>
        <v>10</v>
      </c>
      <c r="K87" s="2">
        <f>1/(1+EXP(-1.7*(q*F87-cpuehalf)/sdcpue))</f>
        <v>0.79911710094619959</v>
      </c>
      <c r="L87">
        <f t="shared" si="6"/>
        <v>0</v>
      </c>
      <c r="M87">
        <f>F87*(1-EXP(-q*L87))</f>
        <v>0</v>
      </c>
      <c r="N87">
        <f>Surv*(F87-M87)</f>
        <v>141.02934425773003</v>
      </c>
      <c r="O87">
        <f>G87*Surv</f>
        <v>619.97601583847745</v>
      </c>
      <c r="P87">
        <f>(H87+M87*RelSurv)*Surv</f>
        <v>5.9290096918746595</v>
      </c>
      <c r="Q87">
        <f t="shared" si="8"/>
        <v>767.98568472951456</v>
      </c>
      <c r="R87">
        <f t="shared" si="9"/>
        <v>72.239137259417376</v>
      </c>
      <c r="S87">
        <f t="shared" si="7"/>
        <v>0</v>
      </c>
      <c r="T87">
        <f>L87*MAX(0,S87-cpuebase)</f>
        <v>0</v>
      </c>
    </row>
    <row r="88" spans="5:20" x14ac:dyDescent="0.3">
      <c r="E88">
        <v>85</v>
      </c>
      <c r="F88">
        <f>N87-vtwo*N87+vone*O87+Recov*P87*PvulRecov</f>
        <v>143.86022878555795</v>
      </c>
      <c r="G88">
        <f>O87-vone*O87+vtwo*N87+P87*Recov*(1-PvulRecov)</f>
        <v>618.33093324902438</v>
      </c>
      <c r="H88">
        <f>P87*(1-Recov)</f>
        <v>4.7432077534997275</v>
      </c>
      <c r="I88" s="2">
        <f t="shared" si="5"/>
        <v>0</v>
      </c>
      <c r="J88" s="1">
        <f t="shared" si="10"/>
        <v>10</v>
      </c>
      <c r="K88" s="2">
        <f>1/(1+EXP(-1.7*(q*F88-cpuehalf)/sdcpue))</f>
        <v>0.80621855115586594</v>
      </c>
      <c r="L88">
        <f t="shared" si="6"/>
        <v>0</v>
      </c>
      <c r="M88">
        <f>F88*(1-EXP(-q*L88))</f>
        <v>0</v>
      </c>
      <c r="N88">
        <f>Surv*(F88-M88)</f>
        <v>143.66329489602404</v>
      </c>
      <c r="O88">
        <f>G88*Surv</f>
        <v>617.48448446514703</v>
      </c>
      <c r="P88">
        <f>(H88+M88*RelSurv)*Surv</f>
        <v>4.7367146569736791</v>
      </c>
      <c r="Q88">
        <f t="shared" si="8"/>
        <v>766.93436978808211</v>
      </c>
      <c r="R88">
        <f t="shared" si="9"/>
        <v>72.239137259417376</v>
      </c>
      <c r="S88">
        <f t="shared" si="7"/>
        <v>0</v>
      </c>
      <c r="T88">
        <f>L88*MAX(0,S88-cpuebase)</f>
        <v>0</v>
      </c>
    </row>
    <row r="89" spans="5:20" x14ac:dyDescent="0.3">
      <c r="E89">
        <v>86</v>
      </c>
      <c r="F89">
        <f>N88-vtwo*N88+vone*O88+Recov*P88*PvulRecov</f>
        <v>146.33964878430285</v>
      </c>
      <c r="G89">
        <f>O88-vone*O88+vtwo*N88+P88*Recov*(1-PvulRecov)</f>
        <v>615.75547350826298</v>
      </c>
      <c r="H89">
        <f>P88*(1-Recov)</f>
        <v>3.7893717255789436</v>
      </c>
      <c r="I89" s="2">
        <f t="shared" si="5"/>
        <v>0</v>
      </c>
      <c r="J89" s="1">
        <f t="shared" si="10"/>
        <v>10</v>
      </c>
      <c r="K89" s="2">
        <f>1/(1+EXP(-1.7*(q*F89-cpuehalf)/sdcpue))</f>
        <v>0.81271881366126009</v>
      </c>
      <c r="L89">
        <f t="shared" si="6"/>
        <v>0</v>
      </c>
      <c r="M89">
        <f>F89*(1-EXP(-q*L89))</f>
        <v>0</v>
      </c>
      <c r="N89">
        <f>Surv*(F89-M89)</f>
        <v>146.13932075430176</v>
      </c>
      <c r="O89">
        <f>G89*Surv</f>
        <v>614.91255033607388</v>
      </c>
      <c r="P89">
        <f>(H89+M89*RelSurv)*Surv</f>
        <v>3.7841843592087674</v>
      </c>
      <c r="Q89">
        <f t="shared" si="8"/>
        <v>765.88449401814478</v>
      </c>
      <c r="R89">
        <f t="shared" si="9"/>
        <v>72.239137259417376</v>
      </c>
      <c r="S89">
        <f t="shared" si="7"/>
        <v>0</v>
      </c>
      <c r="T89">
        <f>L89*MAX(0,S89-cpuebase)</f>
        <v>0</v>
      </c>
    </row>
    <row r="90" spans="5:20" x14ac:dyDescent="0.3">
      <c r="E90">
        <v>87</v>
      </c>
      <c r="F90">
        <f>N89-vtwo*N89+vone*O89+Recov*P89*PvulRecov</f>
        <v>148.68597792559044</v>
      </c>
      <c r="G90">
        <f>O89-vone*O89+vtwo*N89+P89*Recov*(1-PvulRecov)</f>
        <v>613.12273003662688</v>
      </c>
      <c r="H90">
        <f>P89*(1-Recov)</f>
        <v>3.0273474873670141</v>
      </c>
      <c r="I90" s="2">
        <f t="shared" si="5"/>
        <v>0</v>
      </c>
      <c r="J90" s="1">
        <f t="shared" si="10"/>
        <v>10</v>
      </c>
      <c r="K90" s="2">
        <f>1/(1+EXP(-1.7*(q*F90-cpuehalf)/sdcpue))</f>
        <v>0.81871440117076855</v>
      </c>
      <c r="L90">
        <f t="shared" si="6"/>
        <v>0</v>
      </c>
      <c r="M90">
        <f>F90*(1-EXP(-q*L90))</f>
        <v>0</v>
      </c>
      <c r="N90">
        <f>Surv*(F90-M90)</f>
        <v>148.48243794654809</v>
      </c>
      <c r="O90">
        <f>G90*Surv</f>
        <v>612.28341089326761</v>
      </c>
      <c r="P90">
        <f>(H90+M90*RelSurv)*Surv</f>
        <v>3.0232032751640254</v>
      </c>
      <c r="Q90">
        <f t="shared" si="8"/>
        <v>764.83605544958436</v>
      </c>
      <c r="R90">
        <f t="shared" si="9"/>
        <v>72.239137259417376</v>
      </c>
      <c r="S90">
        <f t="shared" si="7"/>
        <v>0</v>
      </c>
      <c r="T90">
        <f>L90*MAX(0,S90-cpuebase)</f>
        <v>0</v>
      </c>
    </row>
    <row r="91" spans="5:20" x14ac:dyDescent="0.3">
      <c r="E91">
        <v>88</v>
      </c>
      <c r="F91">
        <f>N90-vtwo*N90+vone*O90+Recov*P90*PvulRecov</f>
        <v>150.91933226843952</v>
      </c>
      <c r="G91">
        <f>O90-vone*O90+vtwo*N90+P90*Recov*(1-PvulRecov)</f>
        <v>610.45115722640901</v>
      </c>
      <c r="H91">
        <f>P90*(1-Recov)</f>
        <v>2.4185626201312207</v>
      </c>
      <c r="I91" s="2">
        <f t="shared" si="5"/>
        <v>0</v>
      </c>
      <c r="J91" s="1">
        <f t="shared" si="10"/>
        <v>10</v>
      </c>
      <c r="K91" s="2">
        <f>1/(1+EXP(-1.7*(q*F91-cpuehalf)/sdcpue))</f>
        <v>0.82428147589036738</v>
      </c>
      <c r="L91">
        <f t="shared" si="6"/>
        <v>0</v>
      </c>
      <c r="M91">
        <f>F91*(1-EXP(-q*L91))</f>
        <v>0</v>
      </c>
      <c r="N91">
        <f>Surv*(F91-M91)</f>
        <v>150.71273499440218</v>
      </c>
      <c r="O91">
        <f>G91*Surv</f>
        <v>609.61549526633894</v>
      </c>
      <c r="P91">
        <f>(H91+M91*RelSurv)*Surv</f>
        <v>2.4152517888619771</v>
      </c>
      <c r="Q91">
        <f t="shared" si="8"/>
        <v>763.78905211497965</v>
      </c>
      <c r="R91">
        <f t="shared" si="9"/>
        <v>72.239137259417376</v>
      </c>
      <c r="S91">
        <f t="shared" si="7"/>
        <v>0</v>
      </c>
      <c r="T91">
        <f>L91*MAX(0,S91-cpuebase)</f>
        <v>0</v>
      </c>
    </row>
    <row r="92" spans="5:20" x14ac:dyDescent="0.3">
      <c r="E92">
        <v>89</v>
      </c>
      <c r="F92">
        <f>N91-vtwo*N91+vone*O91+Recov*P91*PvulRecov</f>
        <v>153.05588424328693</v>
      </c>
      <c r="G92">
        <f>O91-vone*O91+vtwo*N91+P91*Recov*(1-PvulRecov)</f>
        <v>607.7553963752265</v>
      </c>
      <c r="H92">
        <f>P91*(1-Recov)</f>
        <v>1.9322014310895819</v>
      </c>
      <c r="I92" s="2">
        <f t="shared" si="5"/>
        <v>1</v>
      </c>
      <c r="J92" s="1">
        <f t="shared" si="10"/>
        <v>10</v>
      </c>
      <c r="K92" s="2">
        <f>1/(1+EXP(-1.7*(q*F92-cpuehalf)/sdcpue))</f>
        <v>0.8294805128153323</v>
      </c>
      <c r="L92">
        <f t="shared" si="6"/>
        <v>8.2948051281533228</v>
      </c>
      <c r="M92">
        <f>F92*(1-EXP(-q*L92))</f>
        <v>51.960663252644508</v>
      </c>
      <c r="N92">
        <f>Surv*(F92-M92)</f>
        <v>100.95682919708665</v>
      </c>
      <c r="O92">
        <f>G92*Surv</f>
        <v>606.92342471006395</v>
      </c>
      <c r="P92">
        <f>(H92+M92*RelSurv)*Surv</f>
        <v>43.441182785791987</v>
      </c>
      <c r="Q92">
        <f t="shared" si="8"/>
        <v>762.7434820496029</v>
      </c>
      <c r="R92">
        <f t="shared" si="9"/>
        <v>72.239137259417376</v>
      </c>
      <c r="S92">
        <f t="shared" si="7"/>
        <v>6.2642415885438094</v>
      </c>
      <c r="T92">
        <f>L92*MAX(0,S92-cpuebase)</f>
        <v>35.371052996337859</v>
      </c>
    </row>
    <row r="93" spans="5:20" x14ac:dyDescent="0.3">
      <c r="E93">
        <v>90</v>
      </c>
      <c r="F93">
        <f>N92-vtwo*N92+vone*O92+Recov*P92*PvulRecov</f>
        <v>107.79677312451206</v>
      </c>
      <c r="G93">
        <f>O92-vone*O92+vtwo*N92+P92*Recov*(1-PvulRecov)</f>
        <v>608.77171733979696</v>
      </c>
      <c r="H93">
        <f>P92*(1-Recov)</f>
        <v>34.75294622863359</v>
      </c>
      <c r="I93" s="2">
        <f t="shared" si="5"/>
        <v>0</v>
      </c>
      <c r="J93" s="1">
        <f t="shared" si="10"/>
        <v>10</v>
      </c>
      <c r="K93" s="2">
        <f>1/(1+EXP(-1.7*(q*F93-cpuehalf)/sdcpue))</f>
        <v>0.69265159352712491</v>
      </c>
      <c r="L93">
        <f t="shared" si="6"/>
        <v>0</v>
      </c>
      <c r="M93">
        <f>F93*(1-EXP(-q*L93))</f>
        <v>0</v>
      </c>
      <c r="N93">
        <f>Surv*(F93-M93)</f>
        <v>107.64920740749754</v>
      </c>
      <c r="O93">
        <f>G93*Surv</f>
        <v>607.93835440727537</v>
      </c>
      <c r="P93">
        <f>(H93+M93*RelSurv)*Surv</f>
        <v>34.705372045474398</v>
      </c>
      <c r="Q93">
        <f t="shared" si="8"/>
        <v>751.3214366929426</v>
      </c>
      <c r="R93">
        <f t="shared" si="9"/>
        <v>80.533942387570704</v>
      </c>
      <c r="S93">
        <f t="shared" si="7"/>
        <v>0</v>
      </c>
      <c r="T93">
        <f>L93*MAX(0,S93-cpuebase)</f>
        <v>0</v>
      </c>
    </row>
    <row r="94" spans="5:20" x14ac:dyDescent="0.3">
      <c r="E94">
        <v>91</v>
      </c>
      <c r="F94">
        <f>N93-vtwo*N93+vone*O93+Recov*P93*PvulRecov</f>
        <v>113.56612567120131</v>
      </c>
      <c r="G94">
        <f>O93-vone*O93+vtwo*N93+P93*Recov*(1-PvulRecov)</f>
        <v>608.96251055266646</v>
      </c>
      <c r="H94">
        <f>P93*(1-Recov)</f>
        <v>27.764297636379521</v>
      </c>
      <c r="I94" s="2">
        <f t="shared" si="5"/>
        <v>1</v>
      </c>
      <c r="J94" s="1">
        <f t="shared" si="10"/>
        <v>10</v>
      </c>
      <c r="K94" s="2">
        <f>1/(1+EXP(-1.7*(q*F94-cpuehalf)/sdcpue))</f>
        <v>0.71312786338599432</v>
      </c>
      <c r="L94">
        <f t="shared" si="6"/>
        <v>7.1312786338599432</v>
      </c>
      <c r="M94">
        <f>F94*(1-EXP(-q*L94))</f>
        <v>34.061012150042174</v>
      </c>
      <c r="N94">
        <f>Surv*(F94-M94)</f>
        <v>79.396276969349557</v>
      </c>
      <c r="O94">
        <f>G94*Surv</f>
        <v>608.1288864385117</v>
      </c>
      <c r="P94">
        <f>(H94+M94*RelSurv)*Surv</f>
        <v>54.937798528542601</v>
      </c>
      <c r="Q94">
        <f t="shared" si="8"/>
        <v>750.29293386024733</v>
      </c>
      <c r="R94">
        <f t="shared" si="9"/>
        <v>80.533942387570704</v>
      </c>
      <c r="S94">
        <f t="shared" si="7"/>
        <v>4.7762840156486757</v>
      </c>
      <c r="T94">
        <f>L94*MAX(0,S94-cpuebase)</f>
        <v>19.798454882322286</v>
      </c>
    </row>
    <row r="95" spans="5:20" x14ac:dyDescent="0.3">
      <c r="E95">
        <v>92</v>
      </c>
      <c r="F95">
        <f>N94-vtwo*N94+vone*O94+Recov*P94*PvulRecov</f>
        <v>87.569697759105125</v>
      </c>
      <c r="G95">
        <f>O94-vone*O94+vtwo*N94+P94*Recov*(1-PvulRecov)</f>
        <v>610.94302535446468</v>
      </c>
      <c r="H95">
        <f>P94*(1-Recov)</f>
        <v>43.950238822834081</v>
      </c>
      <c r="I95" s="2">
        <f t="shared" si="5"/>
        <v>0</v>
      </c>
      <c r="J95" s="1">
        <f t="shared" si="10"/>
        <v>10</v>
      </c>
      <c r="K95" s="2">
        <f>1/(1+EXP(-1.7*(q*F95-cpuehalf)/sdcpue))</f>
        <v>0.61507243364469943</v>
      </c>
      <c r="L95">
        <f t="shared" si="6"/>
        <v>0</v>
      </c>
      <c r="M95">
        <f>F95*(1-EXP(-q*L95))</f>
        <v>0</v>
      </c>
      <c r="N95">
        <f>Surv*(F95-M95)</f>
        <v>87.449821394868863</v>
      </c>
      <c r="O95">
        <f>G95*Surv</f>
        <v>610.10669006372905</v>
      </c>
      <c r="P95">
        <f>(H95+M95*RelSurv)*Surv</f>
        <v>43.890074234258137</v>
      </c>
      <c r="Q95">
        <f t="shared" si="8"/>
        <v>742.46296193640387</v>
      </c>
      <c r="R95">
        <f t="shared" si="9"/>
        <v>87.665221021430654</v>
      </c>
      <c r="S95">
        <f t="shared" si="7"/>
        <v>0</v>
      </c>
      <c r="T95">
        <f>L95*MAX(0,S95-cpuebase)</f>
        <v>0</v>
      </c>
    </row>
    <row r="96" spans="5:20" x14ac:dyDescent="0.3">
      <c r="E96">
        <v>93</v>
      </c>
      <c r="F96">
        <f>N95-vtwo*N95+vone*O95+Recov*P95*PvulRecov</f>
        <v>94.463113519507971</v>
      </c>
      <c r="G96">
        <f>O95-vone*O95+vtwo*N95+P95*Recov*(1-PvulRecov)</f>
        <v>611.87141278594163</v>
      </c>
      <c r="H96">
        <f>P95*(1-Recov)</f>
        <v>35.112059387406511</v>
      </c>
      <c r="I96" s="2">
        <f t="shared" si="5"/>
        <v>0</v>
      </c>
      <c r="J96" s="1">
        <f t="shared" si="10"/>
        <v>10</v>
      </c>
      <c r="K96" s="2">
        <f>1/(1+EXP(-1.7*(q*F96-cpuehalf)/sdcpue))</f>
        <v>0.64241764488675257</v>
      </c>
      <c r="L96">
        <f t="shared" si="6"/>
        <v>0</v>
      </c>
      <c r="M96">
        <f>F96*(1-EXP(-q*L96))</f>
        <v>0</v>
      </c>
      <c r="N96">
        <f>Surv*(F96-M96)</f>
        <v>94.333800584863539</v>
      </c>
      <c r="O96">
        <f>G96*Surv</f>
        <v>611.03380660227458</v>
      </c>
      <c r="P96">
        <f>(H96+M96*RelSurv)*Surv</f>
        <v>35.063993605201937</v>
      </c>
      <c r="Q96">
        <f t="shared" si="8"/>
        <v>741.44658569285605</v>
      </c>
      <c r="R96">
        <f t="shared" si="9"/>
        <v>87.665221021430654</v>
      </c>
      <c r="S96">
        <f t="shared" si="7"/>
        <v>0</v>
      </c>
      <c r="T96">
        <f>L96*MAX(0,S96-cpuebase)</f>
        <v>0</v>
      </c>
    </row>
    <row r="97" spans="5:20" x14ac:dyDescent="0.3">
      <c r="E97">
        <v>94</v>
      </c>
      <c r="F97">
        <f>N96-vtwo*N96+vone*O96+Recov*P96*PvulRecov</f>
        <v>100.41298408634252</v>
      </c>
      <c r="G97">
        <f>O96-vone*O96+vtwo*N96+P96*Recov*(1-PvulRecov)</f>
        <v>611.96742182183596</v>
      </c>
      <c r="H97">
        <f>P96*(1-Recov)</f>
        <v>28.05119488416155</v>
      </c>
      <c r="I97" s="2">
        <f t="shared" si="5"/>
        <v>0</v>
      </c>
      <c r="J97" s="1">
        <f t="shared" si="10"/>
        <v>10</v>
      </c>
      <c r="K97" s="2">
        <f>1/(1+EXP(-1.7*(q*F97-cpuehalf)/sdcpue))</f>
        <v>0.66530384581069191</v>
      </c>
      <c r="L97">
        <f t="shared" si="6"/>
        <v>0</v>
      </c>
      <c r="M97">
        <f>F97*(1-EXP(-q*L97))</f>
        <v>0</v>
      </c>
      <c r="N97">
        <f>Surv*(F97-M97)</f>
        <v>100.27552622406353</v>
      </c>
      <c r="O97">
        <f>G97*Surv</f>
        <v>611.12968420898221</v>
      </c>
      <c r="P97">
        <f>(H97+M97*RelSurv)*Surv</f>
        <v>28.01279489716552</v>
      </c>
      <c r="Q97">
        <f t="shared" si="8"/>
        <v>740.43160079233996</v>
      </c>
      <c r="R97">
        <f t="shared" si="9"/>
        <v>87.665221021430654</v>
      </c>
      <c r="S97">
        <f t="shared" si="7"/>
        <v>0</v>
      </c>
      <c r="T97">
        <f>L97*MAX(0,S97-cpuebase)</f>
        <v>0</v>
      </c>
    </row>
    <row r="98" spans="5:20" x14ac:dyDescent="0.3">
      <c r="E98">
        <v>95</v>
      </c>
      <c r="F98">
        <f>N97-vtwo*N97+vone*O97+Recov*P97*PvulRecov</f>
        <v>105.60127911034384</v>
      </c>
      <c r="G98">
        <f>O97-vone*O97+vtwo*N97+P97*Recov*(1-PvulRecov)</f>
        <v>611.4064903021349</v>
      </c>
      <c r="H98">
        <f>P97*(1-Recov)</f>
        <v>22.410235917732418</v>
      </c>
      <c r="I98" s="2">
        <f t="shared" si="5"/>
        <v>0</v>
      </c>
      <c r="J98" s="1">
        <f t="shared" si="10"/>
        <v>10</v>
      </c>
      <c r="K98" s="2">
        <f>1/(1+EXP(-1.7*(q*F98-cpuehalf)/sdcpue))</f>
        <v>0.68464937802390657</v>
      </c>
      <c r="L98">
        <f t="shared" si="6"/>
        <v>0</v>
      </c>
      <c r="M98">
        <f>F98*(1-EXP(-q*L98))</f>
        <v>0</v>
      </c>
      <c r="N98">
        <f>Surv*(F98-M98)</f>
        <v>105.45671886036708</v>
      </c>
      <c r="O98">
        <f>G98*Surv</f>
        <v>610.5695205625625</v>
      </c>
      <c r="P98">
        <f>(H98+M98*RelSurv)*Surv</f>
        <v>22.37955798150287</v>
      </c>
      <c r="Q98">
        <f t="shared" si="8"/>
        <v>739.41800533021114</v>
      </c>
      <c r="R98">
        <f t="shared" si="9"/>
        <v>87.665221021430654</v>
      </c>
      <c r="S98">
        <f t="shared" si="7"/>
        <v>0</v>
      </c>
      <c r="T98">
        <f>L98*MAX(0,S98-cpuebase)</f>
        <v>0</v>
      </c>
    </row>
    <row r="99" spans="5:20" x14ac:dyDescent="0.3">
      <c r="E99">
        <v>96</v>
      </c>
      <c r="F99">
        <f>N98-vtwo*N98+vone*O98+Recov*P98*PvulRecov</f>
        <v>110.17349352028181</v>
      </c>
      <c r="G99">
        <f>O98-vone*O98+vtwo*N98+P98*Recov*(1-PvulRecov)</f>
        <v>610.32865749894836</v>
      </c>
      <c r="H99">
        <f>P98*(1-Recov)</f>
        <v>17.903646385202297</v>
      </c>
      <c r="I99" s="2">
        <f t="shared" ref="I99:I153" si="11">I69</f>
        <v>0</v>
      </c>
      <c r="J99" s="1">
        <f t="shared" si="10"/>
        <v>10</v>
      </c>
      <c r="K99" s="2">
        <f>1/(1+EXP(-1.7*(q*F99-cpuehalf)/sdcpue))</f>
        <v>0.70118547807791298</v>
      </c>
      <c r="L99">
        <f t="shared" si="6"/>
        <v>0</v>
      </c>
      <c r="M99">
        <f>F99*(1-EXP(-q*L99))</f>
        <v>0</v>
      </c>
      <c r="N99">
        <f>Surv*(F99-M99)</f>
        <v>110.02267425087254</v>
      </c>
      <c r="O99">
        <f>G99*Surv</f>
        <v>609.49316323183973</v>
      </c>
      <c r="P99">
        <f>(H99+M99*RelSurv)*Surv</f>
        <v>17.87913763285815</v>
      </c>
      <c r="Q99">
        <f t="shared" si="8"/>
        <v>738.40579740443241</v>
      </c>
      <c r="R99">
        <f t="shared" si="9"/>
        <v>87.665221021430654</v>
      </c>
      <c r="S99">
        <f t="shared" si="7"/>
        <v>0</v>
      </c>
      <c r="T99">
        <f>L99*MAX(0,S99-cpuebase)</f>
        <v>0</v>
      </c>
    </row>
    <row r="100" spans="5:20" x14ac:dyDescent="0.3">
      <c r="E100">
        <v>97</v>
      </c>
      <c r="F100">
        <f>N99-vtwo*N99+vone*O99+Recov*P99*PvulRecov</f>
        <v>114.24598062706538</v>
      </c>
      <c r="G100">
        <f>O99-vone*O99+vtwo*N99+P99*Recov*(1-PvulRecov)</f>
        <v>608.84568438221856</v>
      </c>
      <c r="H100">
        <f>P99*(1-Recov)</f>
        <v>14.303310106286521</v>
      </c>
      <c r="I100" s="2">
        <f t="shared" si="11"/>
        <v>0</v>
      </c>
      <c r="J100" s="1">
        <f t="shared" si="10"/>
        <v>10</v>
      </c>
      <c r="K100" s="2">
        <f>1/(1+EXP(-1.7*(q*F100-cpuehalf)/sdcpue))</f>
        <v>0.71548642750547553</v>
      </c>
      <c r="L100">
        <f t="shared" si="6"/>
        <v>0</v>
      </c>
      <c r="M100">
        <f>F100*(1-EXP(-q*L100))</f>
        <v>0</v>
      </c>
      <c r="N100">
        <f>Surv*(F100-M100)</f>
        <v>114.08958642751186</v>
      </c>
      <c r="O100">
        <f>G100*Surv</f>
        <v>608.01222019435011</v>
      </c>
      <c r="P100">
        <f>(H100+M100*RelSurv)*Surv</f>
        <v>14.283729944929767</v>
      </c>
      <c r="Q100">
        <f t="shared" si="8"/>
        <v>737.39497511557045</v>
      </c>
      <c r="R100">
        <f t="shared" si="9"/>
        <v>87.665221021430654</v>
      </c>
      <c r="S100">
        <f t="shared" si="7"/>
        <v>0</v>
      </c>
      <c r="T100">
        <f>L100*MAX(0,S100-cpuebase)</f>
        <v>0</v>
      </c>
    </row>
    <row r="101" spans="5:20" x14ac:dyDescent="0.3">
      <c r="E101">
        <v>98</v>
      </c>
      <c r="F101">
        <f>N100-vtwo*N100+vone*O100+Recov*P100*PvulRecov</f>
        <v>117.91181060311762</v>
      </c>
      <c r="G101">
        <f>O100-vone*O100+vtwo*N100+P100*Recov*(1-PvulRecov)</f>
        <v>607.04674200773024</v>
      </c>
      <c r="H101">
        <f>P100*(1-Recov)</f>
        <v>11.426983955943815</v>
      </c>
      <c r="I101" s="2">
        <f t="shared" si="11"/>
        <v>0</v>
      </c>
      <c r="J101" s="1">
        <f t="shared" si="10"/>
        <v>10</v>
      </c>
      <c r="K101" s="2">
        <f>1/(1+EXP(-1.7*(q*F101-cpuehalf)/sdcpue))</f>
        <v>0.72800035610238523</v>
      </c>
      <c r="L101">
        <f t="shared" si="6"/>
        <v>0</v>
      </c>
      <c r="M101">
        <f>F101*(1-EXP(-q*L101))</f>
        <v>0</v>
      </c>
      <c r="N101">
        <f>Surv*(F101-M101)</f>
        <v>117.75039815660558</v>
      </c>
      <c r="O101">
        <f>G101*Surv</f>
        <v>606.21574043737496</v>
      </c>
      <c r="P101">
        <f>(H101+M101*RelSurv)*Surv</f>
        <v>11.411341269879134</v>
      </c>
      <c r="Q101">
        <f t="shared" si="8"/>
        <v>736.38553656679164</v>
      </c>
      <c r="R101">
        <f t="shared" si="9"/>
        <v>87.665221021430654</v>
      </c>
      <c r="S101">
        <f t="shared" si="7"/>
        <v>0</v>
      </c>
      <c r="T101">
        <f>L101*MAX(0,S101-cpuebase)</f>
        <v>0</v>
      </c>
    </row>
    <row r="102" spans="5:20" x14ac:dyDescent="0.3">
      <c r="E102">
        <v>99</v>
      </c>
      <c r="F102">
        <f>N101-vtwo*N101+vone*O101+Recov*P101*PvulRecov</f>
        <v>121.24545087648372</v>
      </c>
      <c r="G102">
        <f>O101-vone*O101+vtwo*N101+P101*Recov*(1-PvulRecov)</f>
        <v>605.00295597147272</v>
      </c>
      <c r="H102">
        <f>P101*(1-Recov)</f>
        <v>9.1290730159033071</v>
      </c>
      <c r="I102" s="2">
        <f t="shared" si="11"/>
        <v>0</v>
      </c>
      <c r="J102" s="1">
        <f t="shared" si="10"/>
        <v>10</v>
      </c>
      <c r="K102" s="2">
        <f>1/(1+EXP(-1.7*(q*F102-cpuehalf)/sdcpue))</f>
        <v>0.73907620918444072</v>
      </c>
      <c r="L102">
        <f t="shared" si="6"/>
        <v>0</v>
      </c>
      <c r="M102">
        <f>F102*(1-EXP(-q*L102))</f>
        <v>0</v>
      </c>
      <c r="N102">
        <f>Surv*(F102-M102)</f>
        <v>121.0794749258616</v>
      </c>
      <c r="O102">
        <f>G102*Surv</f>
        <v>604.17475219128426</v>
      </c>
      <c r="P102">
        <f>(H102+M102*RelSurv)*Surv</f>
        <v>9.1165759979850289</v>
      </c>
      <c r="Q102">
        <f t="shared" si="8"/>
        <v>735.37747986385966</v>
      </c>
      <c r="R102">
        <f t="shared" si="9"/>
        <v>87.665221021430654</v>
      </c>
      <c r="S102">
        <f t="shared" si="7"/>
        <v>0</v>
      </c>
      <c r="T102">
        <f>L102*MAX(0,S102-cpuebase)</f>
        <v>0</v>
      </c>
    </row>
    <row r="103" spans="5:20" x14ac:dyDescent="0.3">
      <c r="E103">
        <v>100</v>
      </c>
      <c r="F103">
        <f>N102-vtwo*N102+vone*O102+Recov*P102*PvulRecov</f>
        <v>124.30650534649568</v>
      </c>
      <c r="G103">
        <f>O102-vone*O102+vtwo*N102+P102*Recov*(1-PvulRecov)</f>
        <v>602.77103697024734</v>
      </c>
      <c r="H103">
        <f>P102*(1-Recov)</f>
        <v>7.2932607983880233</v>
      </c>
      <c r="I103" s="2">
        <f t="shared" si="11"/>
        <v>0</v>
      </c>
      <c r="J103" s="1">
        <f t="shared" si="10"/>
        <v>10</v>
      </c>
      <c r="K103" s="2">
        <f>1/(1+EXP(-1.7*(q*F103-cpuehalf)/sdcpue))</f>
        <v>0.74898581455188351</v>
      </c>
      <c r="L103">
        <f t="shared" si="6"/>
        <v>0</v>
      </c>
      <c r="M103">
        <f>F103*(1-EXP(-q*L103))</f>
        <v>0</v>
      </c>
      <c r="N103">
        <f>Surv*(F103-M103)</f>
        <v>124.13633904133331</v>
      </c>
      <c r="O103">
        <f>G103*Surv</f>
        <v>601.94588852017864</v>
      </c>
      <c r="P103">
        <f>(H103+M103*RelSurv)*Surv</f>
        <v>7.2832768700393995</v>
      </c>
      <c r="Q103">
        <f t="shared" si="8"/>
        <v>734.37080311513103</v>
      </c>
      <c r="R103">
        <f t="shared" si="9"/>
        <v>87.665221021430654</v>
      </c>
      <c r="S103">
        <f t="shared" si="7"/>
        <v>0</v>
      </c>
      <c r="T103">
        <f>L103*MAX(0,S103-cpuebase)</f>
        <v>0</v>
      </c>
    </row>
    <row r="104" spans="5:20" x14ac:dyDescent="0.3">
      <c r="E104">
        <v>101</v>
      </c>
      <c r="F104">
        <f>N103-vtwo*N103+vone*O103+Recov*P103*PvulRecov</f>
        <v>127.14270168701221</v>
      </c>
      <c r="G104">
        <f>O103-vone*O103+vtwo*N103+P103*Recov*(1-PvulRecov)</f>
        <v>600.39618124850767</v>
      </c>
      <c r="H104">
        <f>P103*(1-Recov)</f>
        <v>5.8266214960315201</v>
      </c>
      <c r="I104" s="2">
        <f t="shared" si="11"/>
        <v>0</v>
      </c>
      <c r="J104" s="1">
        <f t="shared" si="10"/>
        <v>10</v>
      </c>
      <c r="K104" s="2">
        <f>1/(1+EXP(-1.7*(q*F104-cpuehalf)/sdcpue))</f>
        <v>0.75794134502180133</v>
      </c>
      <c r="L104">
        <f t="shared" si="6"/>
        <v>0</v>
      </c>
      <c r="M104">
        <f>F104*(1-EXP(-q*L104))</f>
        <v>0</v>
      </c>
      <c r="N104">
        <f>Surv*(F104-M104)</f>
        <v>126.96865284126488</v>
      </c>
      <c r="O104">
        <f>G104*Surv</f>
        <v>599.57428379823443</v>
      </c>
      <c r="P104">
        <f>(H104+M104*RelSurv)*Surv</f>
        <v>5.8186452871533474</v>
      </c>
      <c r="Q104">
        <f t="shared" si="8"/>
        <v>733.36550443155136</v>
      </c>
      <c r="R104">
        <f t="shared" si="9"/>
        <v>87.665221021430654</v>
      </c>
      <c r="S104">
        <f t="shared" si="7"/>
        <v>0</v>
      </c>
      <c r="T104">
        <f>L104*MAX(0,S104-cpuebase)</f>
        <v>0</v>
      </c>
    </row>
    <row r="105" spans="5:20" x14ac:dyDescent="0.3">
      <c r="E105">
        <v>102</v>
      </c>
      <c r="F105">
        <f>N104-vtwo*N104+vone*O104+Recov*P104*PvulRecov</f>
        <v>129.79227794278205</v>
      </c>
      <c r="G105">
        <f>O104-vone*O104+vtwo*N104+P104*Recov*(1-PvulRecov)</f>
        <v>597.91438775414792</v>
      </c>
      <c r="H105">
        <f>P104*(1-Recov)</f>
        <v>4.6549162297226783</v>
      </c>
      <c r="I105" s="2">
        <f t="shared" si="11"/>
        <v>0</v>
      </c>
      <c r="J105" s="1">
        <f t="shared" si="10"/>
        <v>10</v>
      </c>
      <c r="K105" s="2">
        <f>1/(1+EXP(-1.7*(q*F105-cpuehalf)/sdcpue))</f>
        <v>0.76610890371039619</v>
      </c>
      <c r="L105">
        <f t="shared" si="6"/>
        <v>0</v>
      </c>
      <c r="M105">
        <f>F105*(1-EXP(-q*L105))</f>
        <v>0</v>
      </c>
      <c r="N105">
        <f>Surv*(F105-M105)</f>
        <v>129.61460202538282</v>
      </c>
      <c r="O105">
        <f>G105*Surv</f>
        <v>597.09588769347977</v>
      </c>
      <c r="P105">
        <f>(H105+M105*RelSurv)*Surv</f>
        <v>4.6485439976866774</v>
      </c>
      <c r="Q105">
        <f t="shared" si="8"/>
        <v>732.36158192665266</v>
      </c>
      <c r="R105">
        <f t="shared" si="9"/>
        <v>87.665221021430654</v>
      </c>
      <c r="S105">
        <f t="shared" si="7"/>
        <v>0</v>
      </c>
      <c r="T105">
        <f>L105*MAX(0,S105-cpuebase)</f>
        <v>0</v>
      </c>
    </row>
    <row r="106" spans="5:20" x14ac:dyDescent="0.3">
      <c r="E106">
        <v>103</v>
      </c>
      <c r="F106">
        <f>N105-vtwo*N105+vone*O105+Recov*P105*PvulRecov</f>
        <v>132.28588921778385</v>
      </c>
      <c r="G106">
        <f>O105-vone*O105+vtwo*N105+P105*Recov*(1-PvulRecov)</f>
        <v>595.35430930061614</v>
      </c>
      <c r="H106">
        <f>P105*(1-Recov)</f>
        <v>3.7188351981493422</v>
      </c>
      <c r="I106" s="2">
        <f t="shared" si="11"/>
        <v>0</v>
      </c>
      <c r="J106" s="1">
        <f t="shared" si="10"/>
        <v>10</v>
      </c>
      <c r="K106" s="2">
        <f>1/(1+EXP(-1.7*(q*F106-cpuehalf)/sdcpue))</f>
        <v>0.77361900576437503</v>
      </c>
      <c r="L106">
        <f t="shared" si="6"/>
        <v>0</v>
      </c>
      <c r="M106">
        <f>F106*(1-EXP(-q*L106))</f>
        <v>0</v>
      </c>
      <c r="N106">
        <f>Surv*(F106-M106)</f>
        <v>132.10479973312201</v>
      </c>
      <c r="O106">
        <f>G106*Surv</f>
        <v>594.5393137958049</v>
      </c>
      <c r="P106">
        <f>(H106+M106*RelSurv)*Surv</f>
        <v>3.7137443910076491</v>
      </c>
      <c r="Q106">
        <f t="shared" si="8"/>
        <v>731.35903371654933</v>
      </c>
      <c r="R106">
        <f t="shared" si="9"/>
        <v>87.665221021430654</v>
      </c>
      <c r="S106">
        <f t="shared" si="7"/>
        <v>0</v>
      </c>
      <c r="T106">
        <f>L106*MAX(0,S106-cpuebase)</f>
        <v>0</v>
      </c>
    </row>
    <row r="107" spans="5:20" x14ac:dyDescent="0.3">
      <c r="E107">
        <v>104</v>
      </c>
      <c r="F107">
        <f>N106-vtwo*N106+vone*O106+Recov*P106*PvulRecov</f>
        <v>134.64813096233854</v>
      </c>
      <c r="G107">
        <f>O106-vone*O106+vtwo*N106+P106*Recov*(1-PvulRecov)</f>
        <v>592.73873144479001</v>
      </c>
      <c r="H107">
        <f>P106*(1-Recov)</f>
        <v>2.9709955128061196</v>
      </c>
      <c r="I107" s="2">
        <f t="shared" si="11"/>
        <v>0</v>
      </c>
      <c r="J107" s="1">
        <f t="shared" si="10"/>
        <v>10</v>
      </c>
      <c r="K107" s="2">
        <f>1/(1+EXP(-1.7*(q*F107-cpuehalf)/sdcpue))</f>
        <v>0.78057463813296746</v>
      </c>
      <c r="L107">
        <f t="shared" si="6"/>
        <v>0</v>
      </c>
      <c r="M107">
        <f>F107*(1-EXP(-q*L107))</f>
        <v>0</v>
      </c>
      <c r="N107">
        <f>Surv*(F107-M107)</f>
        <v>134.4638077454722</v>
      </c>
      <c r="O107">
        <f>G107*Surv</f>
        <v>591.92731647036499</v>
      </c>
      <c r="P107">
        <f>(H107+M107*RelSurv)*Surv</f>
        <v>2.9669284422400297</v>
      </c>
      <c r="Q107">
        <f t="shared" si="8"/>
        <v>730.35785791993464</v>
      </c>
      <c r="R107">
        <f t="shared" si="9"/>
        <v>87.665221021430654</v>
      </c>
      <c r="S107">
        <f t="shared" si="7"/>
        <v>0</v>
      </c>
      <c r="T107">
        <f>L107*MAX(0,S107-cpuebase)</f>
        <v>0</v>
      </c>
    </row>
    <row r="108" spans="5:20" x14ac:dyDescent="0.3">
      <c r="E108">
        <v>105</v>
      </c>
      <c r="F108">
        <f>N107-vtwo*N107+vone*O107+Recov*P107*PvulRecov</f>
        <v>136.89875595874912</v>
      </c>
      <c r="G108">
        <f>O107-vone*O107+vtwo*N107+P107*Recov*(1-PvulRecov)</f>
        <v>590.08575394553611</v>
      </c>
      <c r="H108">
        <f>P107*(1-Recov)</f>
        <v>2.373542753792024</v>
      </c>
      <c r="I108" s="2">
        <f t="shared" si="11"/>
        <v>1</v>
      </c>
      <c r="J108" s="1">
        <f t="shared" si="10"/>
        <v>10</v>
      </c>
      <c r="K108" s="2">
        <f>1/(1+EXP(-1.7*(q*F108-cpuehalf)/sdcpue))</f>
        <v>0.78705745298916063</v>
      </c>
      <c r="L108">
        <f t="shared" si="6"/>
        <v>7.8705745298916066</v>
      </c>
      <c r="M108">
        <f>F108*(1-EXP(-q*L108))</f>
        <v>44.53700719369067</v>
      </c>
      <c r="N108">
        <f>Surv*(F108-M108)</f>
        <v>92.235312441537999</v>
      </c>
      <c r="O108">
        <f>G108*Surv</f>
        <v>589.2779706988108</v>
      </c>
      <c r="P108">
        <f>(H108+M108*RelSurv)*Surv</f>
        <v>37.951125041845188</v>
      </c>
      <c r="Q108">
        <f t="shared" si="8"/>
        <v>729.35805265807721</v>
      </c>
      <c r="R108">
        <f t="shared" si="9"/>
        <v>87.665221021430654</v>
      </c>
      <c r="S108">
        <f t="shared" si="7"/>
        <v>5.6586729500551511</v>
      </c>
      <c r="T108">
        <f>L108*MAX(0,S108-cpuebase)</f>
        <v>28.795858133907458</v>
      </c>
    </row>
    <row r="109" spans="5:20" x14ac:dyDescent="0.3">
      <c r="E109">
        <v>106</v>
      </c>
      <c r="F109">
        <f>N108-vtwo*N108+vone*O108+Recov*P108*PvulRecov</f>
        <v>98.501246874689656</v>
      </c>
      <c r="G109">
        <f>O108-vone*O108+vtwo*N108+P108*Recov*(1-PvulRecov)</f>
        <v>590.60226127402814</v>
      </c>
      <c r="H109">
        <f>P108*(1-Recov)</f>
        <v>30.360900033476153</v>
      </c>
      <c r="I109" s="2">
        <f t="shared" si="11"/>
        <v>0</v>
      </c>
      <c r="J109" s="1">
        <f t="shared" si="10"/>
        <v>10</v>
      </c>
      <c r="K109" s="2">
        <f>1/(1+EXP(-1.7*(q*F109-cpuehalf)/sdcpue))</f>
        <v>0.65802857958514338</v>
      </c>
      <c r="L109">
        <f t="shared" si="6"/>
        <v>0</v>
      </c>
      <c r="M109">
        <f>F109*(1-EXP(-q*L109))</f>
        <v>0</v>
      </c>
      <c r="N109">
        <f>Surv*(F109-M109)</f>
        <v>98.366406037616557</v>
      </c>
      <c r="O109">
        <f>G109*Surv</f>
        <v>589.79377096741541</v>
      </c>
      <c r="P109">
        <f>(H109+M109*RelSurv)*Surv</f>
        <v>30.319338232943672</v>
      </c>
      <c r="Q109">
        <f t="shared" si="8"/>
        <v>719.46440818219389</v>
      </c>
      <c r="R109">
        <f t="shared" si="9"/>
        <v>95.535795551322266</v>
      </c>
      <c r="S109">
        <f t="shared" si="7"/>
        <v>0</v>
      </c>
      <c r="T109">
        <f>L109*MAX(0,S109-cpuebase)</f>
        <v>0</v>
      </c>
    </row>
    <row r="110" spans="5:20" x14ac:dyDescent="0.3">
      <c r="E110">
        <v>107</v>
      </c>
      <c r="F110">
        <f>N109-vtwo*N109+vone*O109+Recov*P109*PvulRecov</f>
        <v>103.82159554261499</v>
      </c>
      <c r="G110">
        <f>O109-vone*O109+vtwo*N109+P109*Recov*(1-PvulRecov)</f>
        <v>590.40244910900572</v>
      </c>
      <c r="H110">
        <f>P109*(1-Recov)</f>
        <v>24.255470586354939</v>
      </c>
      <c r="I110" s="2">
        <f t="shared" si="11"/>
        <v>0</v>
      </c>
      <c r="J110" s="1">
        <f t="shared" si="10"/>
        <v>10</v>
      </c>
      <c r="K110" s="2">
        <f>1/(1+EXP(-1.7*(q*F110-cpuehalf)/sdcpue))</f>
        <v>0.67808107323490741</v>
      </c>
      <c r="L110">
        <f t="shared" si="6"/>
        <v>0</v>
      </c>
      <c r="M110">
        <f>F110*(1-EXP(-q*L110))</f>
        <v>0</v>
      </c>
      <c r="N110">
        <f>Surv*(F110-M110)</f>
        <v>103.67947154628588</v>
      </c>
      <c r="O110">
        <f>G110*Surv</f>
        <v>589.5942323302969</v>
      </c>
      <c r="P110">
        <f>(H110+M110*RelSurv)*Surv</f>
        <v>24.222266661925161</v>
      </c>
      <c r="Q110">
        <f t="shared" si="8"/>
        <v>718.47951523797565</v>
      </c>
      <c r="R110">
        <f t="shared" si="9"/>
        <v>95.535795551322266</v>
      </c>
      <c r="S110">
        <f t="shared" si="7"/>
        <v>0</v>
      </c>
      <c r="T110">
        <f>L110*MAX(0,S110-cpuebase)</f>
        <v>0</v>
      </c>
    </row>
    <row r="111" spans="5:20" x14ac:dyDescent="0.3">
      <c r="E111">
        <v>108</v>
      </c>
      <c r="F111">
        <f>N110-vtwo*N110+vone*O110+Recov*P110*PvulRecov</f>
        <v>108.48019150020919</v>
      </c>
      <c r="G111">
        <f>O110-vone*O110+vtwo*N110+P110*Recov*(1-PvulRecov)</f>
        <v>589.63796570875866</v>
      </c>
      <c r="H111">
        <f>P110*(1-Recov)</f>
        <v>19.377813329540132</v>
      </c>
      <c r="I111" s="2">
        <f t="shared" si="11"/>
        <v>0</v>
      </c>
      <c r="J111" s="1">
        <f t="shared" si="10"/>
        <v>10</v>
      </c>
      <c r="K111" s="2">
        <f>1/(1+EXP(-1.7*(q*F111-cpuehalf)/sdcpue))</f>
        <v>0.69511936835577326</v>
      </c>
      <c r="L111">
        <f t="shared" si="6"/>
        <v>0</v>
      </c>
      <c r="M111">
        <f>F111*(1-EXP(-q*L111))</f>
        <v>0</v>
      </c>
      <c r="N111">
        <f>Surv*(F111-M111)</f>
        <v>108.33169023457194</v>
      </c>
      <c r="O111">
        <f>G111*Surv</f>
        <v>588.83079545062583</v>
      </c>
      <c r="P111">
        <f>(H111+M111*RelSurv)*Surv</f>
        <v>19.351286552946881</v>
      </c>
      <c r="Q111">
        <f t="shared" si="8"/>
        <v>717.495970538508</v>
      </c>
      <c r="R111">
        <f t="shared" si="9"/>
        <v>95.535795551322266</v>
      </c>
      <c r="S111">
        <f t="shared" si="7"/>
        <v>0</v>
      </c>
      <c r="T111">
        <f>L111*MAX(0,S111-cpuebase)</f>
        <v>0</v>
      </c>
    </row>
    <row r="112" spans="5:20" x14ac:dyDescent="0.3">
      <c r="E112">
        <v>109</v>
      </c>
      <c r="F112">
        <f>N111-vtwo*N111+vone*O111+Recov*P111*PvulRecov</f>
        <v>112.60289154794206</v>
      </c>
      <c r="G112">
        <f>O111-vone*O111+vtwo*N111+P111*Recov*(1-PvulRecov)</f>
        <v>588.42985144784507</v>
      </c>
      <c r="H112">
        <f>P111*(1-Recov)</f>
        <v>15.481029242357506</v>
      </c>
      <c r="I112" s="2">
        <f t="shared" si="11"/>
        <v>0</v>
      </c>
      <c r="J112" s="1">
        <f t="shared" si="10"/>
        <v>10</v>
      </c>
      <c r="K112" s="2">
        <f>1/(1+EXP(-1.7*(q*F112-cpuehalf)/sdcpue))</f>
        <v>0.70976627031764938</v>
      </c>
      <c r="L112">
        <f t="shared" si="6"/>
        <v>0</v>
      </c>
      <c r="M112">
        <f>F112*(1-EXP(-q*L112))</f>
        <v>0</v>
      </c>
      <c r="N112">
        <f>Surv*(F112-M112)</f>
        <v>112.44874661440136</v>
      </c>
      <c r="O112">
        <f>G112*Surv</f>
        <v>587.62433500774387</v>
      </c>
      <c r="P112">
        <f>(H112+M112*RelSurv)*Surv</f>
        <v>15.459836871620837</v>
      </c>
      <c r="Q112">
        <f t="shared" si="8"/>
        <v>716.51377223814461</v>
      </c>
      <c r="R112">
        <f t="shared" si="9"/>
        <v>95.535795551322266</v>
      </c>
      <c r="S112">
        <f t="shared" si="7"/>
        <v>0</v>
      </c>
      <c r="T112">
        <f>L112*MAX(0,S112-cpuebase)</f>
        <v>0</v>
      </c>
    </row>
    <row r="113" spans="5:20" x14ac:dyDescent="0.3">
      <c r="E113">
        <v>110</v>
      </c>
      <c r="F113">
        <f>N112-vtwo*N112+vone*O112+Recov*P112*PvulRecov</f>
        <v>116.29035339792586</v>
      </c>
      <c r="G113">
        <f>O112-vone*O112+vtwo*N112+P112*Recov*(1-PvulRecov)</f>
        <v>586.87469559854355</v>
      </c>
      <c r="H113">
        <f>P112*(1-Recov)</f>
        <v>12.36786949729667</v>
      </c>
      <c r="I113" s="2">
        <f t="shared" si="11"/>
        <v>0</v>
      </c>
      <c r="J113" s="1">
        <f t="shared" si="10"/>
        <v>10</v>
      </c>
      <c r="K113" s="2">
        <f>1/(1+EXP(-1.7*(q*F113-cpuehalf)/sdcpue))</f>
        <v>0.72250792363672778</v>
      </c>
      <c r="L113">
        <f t="shared" si="6"/>
        <v>0</v>
      </c>
      <c r="M113">
        <f>F113*(1-EXP(-q*L113))</f>
        <v>0</v>
      </c>
      <c r="N113">
        <f>Surv*(F113-M113)</f>
        <v>116.13116060500973</v>
      </c>
      <c r="O113">
        <f>G113*Surv</f>
        <v>586.07130805044278</v>
      </c>
      <c r="P113">
        <f>(H113+M113*RelSurv)*Surv</f>
        <v>12.350938809323269</v>
      </c>
      <c r="Q113">
        <f t="shared" si="8"/>
        <v>715.53291849376603</v>
      </c>
      <c r="R113">
        <f t="shared" si="9"/>
        <v>95.535795551322266</v>
      </c>
      <c r="S113">
        <f t="shared" si="7"/>
        <v>0</v>
      </c>
      <c r="T113">
        <f>L113*MAX(0,S113-cpuebase)</f>
        <v>0</v>
      </c>
    </row>
    <row r="114" spans="5:20" x14ac:dyDescent="0.3">
      <c r="E114">
        <v>111</v>
      </c>
      <c r="F114">
        <f>N113-vtwo*N113+vone*O113+Recov*P113*PvulRecov</f>
        <v>119.62310142919097</v>
      </c>
      <c r="G114">
        <f>O113-vone*O113+vtwo*N113+P113*Recov*(1-PvulRecov)</f>
        <v>585.04955498812626</v>
      </c>
      <c r="H114">
        <f>P113*(1-Recov)</f>
        <v>9.8807510474586167</v>
      </c>
      <c r="I114" s="2">
        <f t="shared" si="11"/>
        <v>0</v>
      </c>
      <c r="J114" s="1">
        <f t="shared" si="10"/>
        <v>10</v>
      </c>
      <c r="K114" s="2">
        <f>1/(1+EXP(-1.7*(q*F114-cpuehalf)/sdcpue))</f>
        <v>0.73372266228457317</v>
      </c>
      <c r="L114">
        <f t="shared" si="6"/>
        <v>0</v>
      </c>
      <c r="M114">
        <f>F114*(1-EXP(-q*L114))</f>
        <v>0</v>
      </c>
      <c r="N114">
        <f>Surv*(F114-M114)</f>
        <v>119.45934635357743</v>
      </c>
      <c r="O114">
        <f>G114*Surv</f>
        <v>584.2486659209635</v>
      </c>
      <c r="P114">
        <f>(H114+M114*RelSurv)*Surv</f>
        <v>9.8672250385559561</v>
      </c>
      <c r="Q114">
        <f t="shared" si="8"/>
        <v>714.55340746477589</v>
      </c>
      <c r="R114">
        <f t="shared" si="9"/>
        <v>95.535795551322266</v>
      </c>
      <c r="S114">
        <f t="shared" si="7"/>
        <v>0</v>
      </c>
      <c r="T114">
        <f>L114*MAX(0,S114-cpuebase)</f>
        <v>0</v>
      </c>
    </row>
    <row r="115" spans="5:20" x14ac:dyDescent="0.3">
      <c r="E115">
        <v>112</v>
      </c>
      <c r="F115">
        <f>N114-vtwo*N114+vone*O114+Recov*P114*PvulRecov</f>
        <v>122.66557376916232</v>
      </c>
      <c r="G115">
        <f>O114-vone*O114+vtwo*N114+P114*Recov*(1-PvulRecov)</f>
        <v>583.01588351308988</v>
      </c>
      <c r="H115">
        <f>P114*(1-Recov)</f>
        <v>7.8937800308447654</v>
      </c>
      <c r="I115" s="2">
        <f t="shared" si="11"/>
        <v>0</v>
      </c>
      <c r="J115" s="1">
        <f t="shared" si="10"/>
        <v>10</v>
      </c>
      <c r="K115" s="2">
        <f>1/(1+EXP(-1.7*(q*F115-cpuehalf)/sdcpue))</f>
        <v>0.74370489097974968</v>
      </c>
      <c r="L115">
        <f t="shared" si="6"/>
        <v>0</v>
      </c>
      <c r="M115">
        <f>F115*(1-EXP(-q*L115))</f>
        <v>0</v>
      </c>
      <c r="N115">
        <f>Surv*(F115-M115)</f>
        <v>122.49765377655423</v>
      </c>
      <c r="O115">
        <f>G115*Surv</f>
        <v>582.21777839001641</v>
      </c>
      <c r="P115">
        <f>(H115+M115*RelSurv)*Surv</f>
        <v>7.8829740365979708</v>
      </c>
      <c r="Q115">
        <f t="shared" si="8"/>
        <v>713.57523731309686</v>
      </c>
      <c r="R115">
        <f t="shared" si="9"/>
        <v>95.535795551322266</v>
      </c>
      <c r="S115">
        <f t="shared" si="7"/>
        <v>0</v>
      </c>
      <c r="T115">
        <f>L115*MAX(0,S115-cpuebase)</f>
        <v>0</v>
      </c>
    </row>
    <row r="116" spans="5:20" x14ac:dyDescent="0.3">
      <c r="E116">
        <v>113</v>
      </c>
      <c r="F116">
        <f>N115-vtwo*N115+vone*O115+Recov*P115*PvulRecov</f>
        <v>125.46935555131094</v>
      </c>
      <c r="G116">
        <f>O115-vone*O115+vtwo*N115+P115*Recov*(1-PvulRecov)</f>
        <v>580.82267142257933</v>
      </c>
      <c r="H116">
        <f>P115*(1-Recov)</f>
        <v>6.3063792292783774</v>
      </c>
      <c r="I116" s="2">
        <f t="shared" si="11"/>
        <v>0</v>
      </c>
      <c r="J116" s="1">
        <f t="shared" si="10"/>
        <v>10</v>
      </c>
      <c r="K116" s="2">
        <f>1/(1+EXP(-1.7*(q*F116-cpuehalf)/sdcpue))</f>
        <v>0.75268408014675292</v>
      </c>
      <c r="L116">
        <f t="shared" si="6"/>
        <v>0</v>
      </c>
      <c r="M116">
        <f>F116*(1-EXP(-q*L116))</f>
        <v>0</v>
      </c>
      <c r="N116">
        <f>Surv*(F116-M116)</f>
        <v>125.29759739122304</v>
      </c>
      <c r="O116">
        <f>G116*Surv</f>
        <v>580.0275686427608</v>
      </c>
      <c r="P116">
        <f>(H116+M116*RelSurv)*Surv</f>
        <v>6.2977462679590337</v>
      </c>
      <c r="Q116">
        <f t="shared" si="8"/>
        <v>712.59840620316868</v>
      </c>
      <c r="R116">
        <f t="shared" si="9"/>
        <v>95.535795551322266</v>
      </c>
      <c r="S116">
        <f t="shared" si="7"/>
        <v>0</v>
      </c>
      <c r="T116">
        <f>L116*MAX(0,S116-cpuebase)</f>
        <v>0</v>
      </c>
    </row>
    <row r="117" spans="5:20" x14ac:dyDescent="0.3">
      <c r="E117">
        <v>114</v>
      </c>
      <c r="F117">
        <f>N116-vtwo*N116+vone*O116+Recov*P116*PvulRecov</f>
        <v>128.07576200462674</v>
      </c>
      <c r="G117">
        <f>O116-vone*O116+vtwo*N116+P116*Recov*(1-PvulRecov)</f>
        <v>578.50895328294894</v>
      </c>
      <c r="H117">
        <f>P116*(1-Recov)</f>
        <v>5.0381970143672277</v>
      </c>
      <c r="I117" s="2">
        <f t="shared" si="11"/>
        <v>0</v>
      </c>
      <c r="J117" s="1">
        <f t="shared" si="10"/>
        <v>10</v>
      </c>
      <c r="K117" s="2">
        <f>1/(1+EXP(-1.7*(q*F117-cpuehalf)/sdcpue))</f>
        <v>0.76083957275302383</v>
      </c>
      <c r="L117">
        <f t="shared" si="6"/>
        <v>0</v>
      </c>
      <c r="M117">
        <f>F117*(1-EXP(-q*L117))</f>
        <v>0</v>
      </c>
      <c r="N117">
        <f>Surv*(F117-M117)</f>
        <v>127.90043586911651</v>
      </c>
      <c r="O117">
        <f>G117*Surv</f>
        <v>577.71701781015042</v>
      </c>
      <c r="P117">
        <f>(H117+M117*RelSurv)*Surv</f>
        <v>5.0313000996142527</v>
      </c>
      <c r="Q117">
        <f t="shared" si="8"/>
        <v>711.62291230194296</v>
      </c>
      <c r="R117">
        <f t="shared" si="9"/>
        <v>95.535795551322266</v>
      </c>
      <c r="S117">
        <f t="shared" si="7"/>
        <v>0</v>
      </c>
      <c r="T117">
        <f>L117*MAX(0,S117-cpuebase)</f>
        <v>0</v>
      </c>
    </row>
    <row r="118" spans="5:20" x14ac:dyDescent="0.3">
      <c r="E118">
        <v>115</v>
      </c>
      <c r="F118">
        <f>N117-vtwo*N117+vone*O117+Recov*P117*PvulRecov</f>
        <v>130.51790212020933</v>
      </c>
      <c r="G118">
        <f>O117-vone*O117+vtwo*N117+P117*Recov*(1-PvulRecov)</f>
        <v>576.10581157898048</v>
      </c>
      <c r="H118">
        <f>P117*(1-Recov)</f>
        <v>4.0250400796914025</v>
      </c>
      <c r="I118" s="2">
        <f t="shared" si="11"/>
        <v>0</v>
      </c>
      <c r="J118" s="1">
        <f t="shared" si="10"/>
        <v>10</v>
      </c>
      <c r="K118" s="2">
        <f>1/(1+EXP(-1.7*(q*F118-cpuehalf)/sdcpue))</f>
        <v>0.76831201324046405</v>
      </c>
      <c r="L118">
        <f t="shared" si="6"/>
        <v>0</v>
      </c>
      <c r="M118">
        <f>F118*(1-EXP(-q*L118))</f>
        <v>0</v>
      </c>
      <c r="N118">
        <f>Surv*(F118-M118)</f>
        <v>130.33923287760265</v>
      </c>
      <c r="O118">
        <f>G118*Surv</f>
        <v>575.31716582737079</v>
      </c>
      <c r="P118">
        <f>(H118+M118*RelSurv)*Surv</f>
        <v>4.0195301009772368</v>
      </c>
      <c r="Q118">
        <f t="shared" si="8"/>
        <v>710.6487537788812</v>
      </c>
      <c r="R118">
        <f t="shared" si="9"/>
        <v>95.535795551322266</v>
      </c>
      <c r="S118">
        <f t="shared" si="7"/>
        <v>0</v>
      </c>
      <c r="T118">
        <f>L118*MAX(0,S118-cpuebase)</f>
        <v>0</v>
      </c>
    </row>
    <row r="119" spans="5:20" x14ac:dyDescent="0.3">
      <c r="E119">
        <v>116</v>
      </c>
      <c r="F119">
        <f>N118-vtwo*N118+vone*O118+Recov*P118*PvulRecov</f>
        <v>132.82232734803443</v>
      </c>
      <c r="G119">
        <f>O118-vone*O118+vtwo*N118+P118*Recov*(1-PvulRecov)</f>
        <v>573.63797737713446</v>
      </c>
      <c r="H119">
        <f>P118*(1-Recov)</f>
        <v>3.2156240807817897</v>
      </c>
      <c r="I119" s="2">
        <f t="shared" si="11"/>
        <v>0</v>
      </c>
      <c r="J119" s="1">
        <f t="shared" si="10"/>
        <v>10</v>
      </c>
      <c r="K119" s="2">
        <f>1/(1+EXP(-1.7*(q*F119-cpuehalf)/sdcpue))</f>
        <v>0.77521213250524013</v>
      </c>
      <c r="L119">
        <f t="shared" si="6"/>
        <v>0</v>
      </c>
      <c r="M119">
        <f>F119*(1-EXP(-q*L119))</f>
        <v>0</v>
      </c>
      <c r="N119">
        <f>Surv*(F119-M119)</f>
        <v>132.64050351970877</v>
      </c>
      <c r="O119">
        <f>G119*Surv</f>
        <v>572.85270990590277</v>
      </c>
      <c r="P119">
        <f>(H119+M119*RelSurv)*Surv</f>
        <v>3.2112221320093379</v>
      </c>
      <c r="Q119">
        <f t="shared" si="8"/>
        <v>709.67592880595078</v>
      </c>
      <c r="R119">
        <f t="shared" si="9"/>
        <v>95.535795551322266</v>
      </c>
      <c r="S119">
        <f t="shared" si="7"/>
        <v>0</v>
      </c>
      <c r="T119">
        <f>L119*MAX(0,S119-cpuebase)</f>
        <v>0</v>
      </c>
    </row>
    <row r="120" spans="5:20" x14ac:dyDescent="0.3">
      <c r="E120">
        <v>117</v>
      </c>
      <c r="F120">
        <f>N119-vtwo*N119+vone*O119+Recov*P119*PvulRecov</f>
        <v>135.01034877195815</v>
      </c>
      <c r="G120">
        <f>O119-vone*O119+vtwo*N119+P119*Recov*(1-PvulRecov)</f>
        <v>571.12510908005527</v>
      </c>
      <c r="H120">
        <f>P119*(1-Recov)</f>
        <v>2.5689777056074705</v>
      </c>
      <c r="I120" s="2">
        <f t="shared" si="11"/>
        <v>0</v>
      </c>
      <c r="J120" s="1">
        <f t="shared" si="10"/>
        <v>10</v>
      </c>
      <c r="K120" s="2">
        <f>1/(1+EXP(-1.7*(q*F120-cpuehalf)/sdcpue))</f>
        <v>0.78162749402052711</v>
      </c>
      <c r="L120">
        <f t="shared" si="6"/>
        <v>0</v>
      </c>
      <c r="M120">
        <f>F120*(1-EXP(-q*L120))</f>
        <v>0</v>
      </c>
      <c r="N120">
        <f>Surv*(F120-M120)</f>
        <v>134.82552970601168</v>
      </c>
      <c r="O120">
        <f>G120*Surv</f>
        <v>570.34328153750857</v>
      </c>
      <c r="P120">
        <f>(H120+M120*RelSurv)*Surv</f>
        <v>2.5654609673403201</v>
      </c>
      <c r="Q120">
        <f t="shared" si="8"/>
        <v>708.70443555762085</v>
      </c>
      <c r="R120">
        <f t="shared" si="9"/>
        <v>95.535795551322266</v>
      </c>
      <c r="S120">
        <f t="shared" si="7"/>
        <v>0</v>
      </c>
      <c r="T120">
        <f>L120*MAX(0,S120-cpuebase)</f>
        <v>0</v>
      </c>
    </row>
    <row r="121" spans="5:20" x14ac:dyDescent="0.3">
      <c r="E121">
        <v>118</v>
      </c>
      <c r="F121">
        <f>N120-vtwo*N120+vone*O120+Recov*P120*PvulRecov</f>
        <v>137.09908943002512</v>
      </c>
      <c r="G121">
        <f>O120-vone*O120+vtwo*N120+P120*Recov*(1-PvulRecov)</f>
        <v>568.58281400696319</v>
      </c>
      <c r="H121">
        <f>P120*(1-Recov)</f>
        <v>2.052368773872256</v>
      </c>
      <c r="I121" s="2">
        <f t="shared" si="11"/>
        <v>0</v>
      </c>
      <c r="J121" s="1">
        <f t="shared" si="10"/>
        <v>10</v>
      </c>
      <c r="K121" s="2">
        <f>1/(1+EXP(-1.7*(q*F121-cpuehalf)/sdcpue))</f>
        <v>0.78762767835141889</v>
      </c>
      <c r="L121">
        <f t="shared" si="6"/>
        <v>0</v>
      </c>
      <c r="M121">
        <f>F121*(1-EXP(-q*L121))</f>
        <v>0</v>
      </c>
      <c r="N121">
        <f>Surv*(F121-M121)</f>
        <v>136.91141103439807</v>
      </c>
      <c r="O121">
        <f>G121*Surv</f>
        <v>567.80446667615615</v>
      </c>
      <c r="P121">
        <f>(H121+M121*RelSurv)*Surv</f>
        <v>2.0495592345797871</v>
      </c>
      <c r="Q121">
        <f t="shared" si="8"/>
        <v>707.73427221086047</v>
      </c>
      <c r="R121">
        <f t="shared" si="9"/>
        <v>95.535795551322266</v>
      </c>
      <c r="S121">
        <f t="shared" si="7"/>
        <v>0</v>
      </c>
      <c r="T121">
        <f>L121*MAX(0,S121-cpuebase)</f>
        <v>0</v>
      </c>
    </row>
    <row r="122" spans="5:20" x14ac:dyDescent="0.3">
      <c r="E122">
        <v>119</v>
      </c>
      <c r="F122">
        <f>N121-vtwo*N121+vone*O121+Recov*P121*PvulRecov</f>
        <v>139.10232504073036</v>
      </c>
      <c r="G122">
        <f>O121-vone*O121+vtwo*N121+P121*Recov*(1-PvulRecov)</f>
        <v>566.02346451673986</v>
      </c>
      <c r="H122">
        <f>P121*(1-Recov)</f>
        <v>1.6396473876638298</v>
      </c>
      <c r="I122" s="2">
        <f t="shared" si="11"/>
        <v>1</v>
      </c>
      <c r="J122" s="1">
        <f t="shared" si="10"/>
        <v>10</v>
      </c>
      <c r="K122" s="2">
        <f>1/(1+EXP(-1.7*(q*F122-cpuehalf)/sdcpue))</f>
        <v>0.79326827427510427</v>
      </c>
      <c r="L122">
        <f t="shared" si="6"/>
        <v>7.9326827427510427</v>
      </c>
      <c r="M122">
        <f>F122*(1-EXP(-q*L122))</f>
        <v>45.544875935933213</v>
      </c>
      <c r="N122">
        <f>Surv*(F122-M122)</f>
        <v>93.429375956974326</v>
      </c>
      <c r="O122">
        <f>G122*Surv</f>
        <v>565.24862074389353</v>
      </c>
      <c r="P122">
        <f>(H122+M122*RelSurv)*Surv</f>
        <v>38.023425559837719</v>
      </c>
      <c r="Q122">
        <f t="shared" si="8"/>
        <v>706.76543694513396</v>
      </c>
      <c r="R122">
        <f t="shared" si="9"/>
        <v>95.535795551322266</v>
      </c>
      <c r="S122">
        <f t="shared" si="7"/>
        <v>5.7414215862285092</v>
      </c>
      <c r="T122">
        <f>L122*MAX(0,S122-cpuebase)</f>
        <v>29.679510450431128</v>
      </c>
    </row>
    <row r="123" spans="5:20" x14ac:dyDescent="0.3">
      <c r="E123">
        <v>120</v>
      </c>
      <c r="F123">
        <f>N122-vtwo*N122+vone*O122+Recov*P122*PvulRecov</f>
        <v>99.561058550264576</v>
      </c>
      <c r="G123">
        <f>O122-vone*O122+vtwo*N122+P122*Recov*(1-PvulRecov)</f>
        <v>566.7216232625708</v>
      </c>
      <c r="H123">
        <f>P122*(1-Recov)</f>
        <v>30.418740447870178</v>
      </c>
      <c r="I123" s="2">
        <f t="shared" si="11"/>
        <v>0</v>
      </c>
      <c r="J123" s="1">
        <f t="shared" si="10"/>
        <v>10</v>
      </c>
      <c r="K123" s="2">
        <f>1/(1+EXP(-1.7*(q*F123-cpuehalf)/sdcpue))</f>
        <v>0.66207122567027077</v>
      </c>
      <c r="L123">
        <f t="shared" si="6"/>
        <v>0</v>
      </c>
      <c r="M123">
        <f>F123*(1-EXP(-q*L123))</f>
        <v>0</v>
      </c>
      <c r="N123">
        <f>Surv*(F123-M123)</f>
        <v>99.424766910303106</v>
      </c>
      <c r="O123">
        <f>G123*Surv</f>
        <v>565.94582376263793</v>
      </c>
      <c r="P123">
        <f>(H123+M123*RelSurv)*Surv</f>
        <v>30.377099468138031</v>
      </c>
      <c r="Q123">
        <f t="shared" si="8"/>
        <v>696.7014222607055</v>
      </c>
      <c r="R123">
        <f t="shared" si="9"/>
        <v>103.46847829407331</v>
      </c>
      <c r="S123">
        <f t="shared" si="7"/>
        <v>0</v>
      </c>
      <c r="T123">
        <f>L123*MAX(0,S123-cpuebase)</f>
        <v>0</v>
      </c>
    </row>
    <row r="124" spans="5:20" x14ac:dyDescent="0.3">
      <c r="E124">
        <v>121</v>
      </c>
      <c r="F124">
        <f>N123-vtwo*N123+vone*O123+Recov*P123*PvulRecov</f>
        <v>104.74635999901929</v>
      </c>
      <c r="G124">
        <f>O123-vone*O123+vtwo*N123+P123*Recov*(1-PvulRecov)</f>
        <v>566.69965056754938</v>
      </c>
      <c r="H124">
        <f>P123*(1-Recov)</f>
        <v>24.301679574510427</v>
      </c>
      <c r="I124" s="2">
        <f t="shared" si="11"/>
        <v>1</v>
      </c>
      <c r="J124" s="1">
        <f t="shared" si="10"/>
        <v>10</v>
      </c>
      <c r="K124" s="2">
        <f>1/(1+EXP(-1.7*(q*F124-cpuehalf)/sdcpue))</f>
        <v>0.68150311343764625</v>
      </c>
      <c r="L124">
        <f t="shared" si="6"/>
        <v>6.8150311343764622</v>
      </c>
      <c r="M124">
        <f>F124*(1-EXP(-q*L124))</f>
        <v>30.247021058319739</v>
      </c>
      <c r="N124">
        <f>Surv*(F124-M124)</f>
        <v>74.397354919756779</v>
      </c>
      <c r="O124">
        <f>G124*Surv</f>
        <v>565.92388114659195</v>
      </c>
      <c r="P124">
        <f>(H124+M124*RelSurv)*Surv</f>
        <v>48.432904513100269</v>
      </c>
      <c r="Q124">
        <f t="shared" si="8"/>
        <v>695.74769014107915</v>
      </c>
      <c r="R124">
        <f t="shared" si="9"/>
        <v>103.46847829407331</v>
      </c>
      <c r="S124">
        <f t="shared" si="7"/>
        <v>4.4382806860187847</v>
      </c>
      <c r="T124">
        <f>L124*MAX(0,S124-cpuebase)</f>
        <v>16.616958789566816</v>
      </c>
    </row>
    <row r="125" spans="5:20" x14ac:dyDescent="0.3">
      <c r="E125">
        <v>122</v>
      </c>
      <c r="F125">
        <f>N124-vtwo*N124+vone*O124+Recov*P124*PvulRecov</f>
        <v>81.730113035543269</v>
      </c>
      <c r="G125">
        <f>O124-vone*O124+vtwo*N124+P124*Recov*(1-PvulRecov)</f>
        <v>568.27770393342553</v>
      </c>
      <c r="H125">
        <f>P124*(1-Recov)</f>
        <v>38.746323610480218</v>
      </c>
      <c r="I125" s="2">
        <f t="shared" si="11"/>
        <v>0</v>
      </c>
      <c r="J125" s="1">
        <f t="shared" si="10"/>
        <v>10</v>
      </c>
      <c r="K125" s="2">
        <f>1/(1+EXP(-1.7*(q*F125-cpuehalf)/sdcpue))</f>
        <v>0.591316870320308</v>
      </c>
      <c r="L125">
        <f t="shared" si="6"/>
        <v>0</v>
      </c>
      <c r="M125">
        <f>F125*(1-EXP(-q*L125))</f>
        <v>0</v>
      </c>
      <c r="N125">
        <f>Surv*(F125-M125)</f>
        <v>81.618230625873764</v>
      </c>
      <c r="O125">
        <f>G125*Surv</f>
        <v>567.49977427548072</v>
      </c>
      <c r="P125">
        <f>(H125+M125*RelSurv)*Surv</f>
        <v>38.693282792471194</v>
      </c>
      <c r="Q125">
        <f t="shared" si="8"/>
        <v>688.75414057944897</v>
      </c>
      <c r="R125">
        <f t="shared" si="9"/>
        <v>110.28350942844978</v>
      </c>
      <c r="S125">
        <f t="shared" si="7"/>
        <v>0</v>
      </c>
      <c r="T125">
        <f>L125*MAX(0,S125-cpuebase)</f>
        <v>0</v>
      </c>
    </row>
    <row r="126" spans="5:20" x14ac:dyDescent="0.3">
      <c r="E126">
        <v>123</v>
      </c>
      <c r="F126">
        <f>N125-vtwo*N125+vone*O125+Recov*P125*PvulRecov</f>
        <v>87.926311937102639</v>
      </c>
      <c r="G126">
        <f>O125-vone*O125+vtwo*N125+P125*Recov*(1-PvulRecov)</f>
        <v>568.93034952274604</v>
      </c>
      <c r="H126">
        <f>P125*(1-Recov)</f>
        <v>30.954626233976956</v>
      </c>
      <c r="I126" s="2">
        <f t="shared" si="11"/>
        <v>0</v>
      </c>
      <c r="J126" s="1">
        <f t="shared" si="10"/>
        <v>10</v>
      </c>
      <c r="K126" s="2">
        <f>1/(1+EXP(-1.7*(q*F126-cpuehalf)/sdcpue))</f>
        <v>0.6165067620791459</v>
      </c>
      <c r="L126">
        <f t="shared" si="6"/>
        <v>0</v>
      </c>
      <c r="M126">
        <f>F126*(1-EXP(-q*L126))</f>
        <v>0</v>
      </c>
      <c r="N126">
        <f>Surv*(F126-M126)</f>
        <v>87.805947394738709</v>
      </c>
      <c r="O126">
        <f>G126*Surv</f>
        <v>568.15152644182069</v>
      </c>
      <c r="P126">
        <f>(H126+M126*RelSurv)*Surv</f>
        <v>30.912251666698793</v>
      </c>
      <c r="Q126">
        <f t="shared" si="8"/>
        <v>687.81128769382565</v>
      </c>
      <c r="R126">
        <f t="shared" si="9"/>
        <v>110.28350942844978</v>
      </c>
      <c r="S126">
        <f t="shared" si="7"/>
        <v>0</v>
      </c>
      <c r="T126">
        <f>L126*MAX(0,S126-cpuebase)</f>
        <v>0</v>
      </c>
    </row>
    <row r="127" spans="5:20" x14ac:dyDescent="0.3">
      <c r="E127">
        <v>124</v>
      </c>
      <c r="F127">
        <f>N126-vtwo*N126+vone*O126+Recov*P126*PvulRecov</f>
        <v>93.288638892091939</v>
      </c>
      <c r="G127">
        <f>O126-vone*O126+vtwo*N126+P126*Recov*(1-PvulRecov)</f>
        <v>568.85128527780728</v>
      </c>
      <c r="H127">
        <f>P126*(1-Recov)</f>
        <v>24.729801333359035</v>
      </c>
      <c r="I127" s="2">
        <f t="shared" si="11"/>
        <v>0</v>
      </c>
      <c r="J127" s="1">
        <f t="shared" si="10"/>
        <v>10</v>
      </c>
      <c r="K127" s="2">
        <f>1/(1+EXP(-1.7*(q*F127-cpuehalf)/sdcpue))</f>
        <v>0.63781816930181423</v>
      </c>
      <c r="L127">
        <f t="shared" si="6"/>
        <v>0</v>
      </c>
      <c r="M127">
        <f>F127*(1-EXP(-q*L127))</f>
        <v>0</v>
      </c>
      <c r="N127">
        <f>Surv*(F127-M127)</f>
        <v>93.160933725337827</v>
      </c>
      <c r="O127">
        <f>G127*Surv</f>
        <v>568.07257042991762</v>
      </c>
      <c r="P127">
        <f>(H127+M127*RelSurv)*Surv</f>
        <v>24.695948085626206</v>
      </c>
      <c r="Q127">
        <f t="shared" si="8"/>
        <v>686.86972550325822</v>
      </c>
      <c r="R127">
        <f t="shared" si="9"/>
        <v>110.28350942844978</v>
      </c>
      <c r="S127">
        <f t="shared" si="7"/>
        <v>0</v>
      </c>
      <c r="T127">
        <f>L127*MAX(0,S127-cpuebase)</f>
        <v>0</v>
      </c>
    </row>
    <row r="128" spans="5:20" x14ac:dyDescent="0.3">
      <c r="E128">
        <v>125</v>
      </c>
      <c r="F128">
        <f>N127-vtwo*N127+vone*O127+Recov*P127*PvulRecov</f>
        <v>97.977548642623248</v>
      </c>
      <c r="G128">
        <f>O127-vone*O127+vtwo*N127+P127*Recov*(1-PvulRecov)</f>
        <v>568.19514512975752</v>
      </c>
      <c r="H128">
        <f>P127*(1-Recov)</f>
        <v>19.756758468500966</v>
      </c>
      <c r="I128" s="2">
        <f t="shared" si="11"/>
        <v>0</v>
      </c>
      <c r="J128" s="1">
        <f t="shared" si="10"/>
        <v>10</v>
      </c>
      <c r="K128" s="2">
        <f>1/(1+EXP(-1.7*(q*F128-cpuehalf)/sdcpue))</f>
        <v>0.65602238447393724</v>
      </c>
      <c r="L128">
        <f t="shared" si="6"/>
        <v>0</v>
      </c>
      <c r="M128">
        <f>F128*(1-EXP(-q*L128))</f>
        <v>0</v>
      </c>
      <c r="N128">
        <f>Surv*(F128-M128)</f>
        <v>97.843424709246563</v>
      </c>
      <c r="O128">
        <f>G128*Surv</f>
        <v>567.41732848863785</v>
      </c>
      <c r="P128">
        <f>(H128+M128*RelSurv)*Surv</f>
        <v>19.729712944365289</v>
      </c>
      <c r="Q128">
        <f t="shared" si="8"/>
        <v>685.92945224088169</v>
      </c>
      <c r="R128">
        <f t="shared" si="9"/>
        <v>110.28350942844978</v>
      </c>
      <c r="S128">
        <f t="shared" si="7"/>
        <v>0</v>
      </c>
      <c r="T128">
        <f>L128*MAX(0,S128-cpuebase)</f>
        <v>0</v>
      </c>
    </row>
    <row r="129" spans="5:20" x14ac:dyDescent="0.3">
      <c r="E129">
        <v>126</v>
      </c>
      <c r="F129">
        <f>N128-vtwo*N128+vone*O128+Recov*P128*PvulRecov</f>
        <v>102.12133951833935</v>
      </c>
      <c r="G129">
        <f>O128-vone*O128+vtwo*N128+P128*Recov*(1-PvulRecov)</f>
        <v>567.0853562684182</v>
      </c>
      <c r="H129">
        <f>P128*(1-Recov)</f>
        <v>15.783770355492232</v>
      </c>
      <c r="I129" s="2">
        <f t="shared" si="11"/>
        <v>0</v>
      </c>
      <c r="J129" s="1">
        <f t="shared" si="10"/>
        <v>10</v>
      </c>
      <c r="K129" s="2">
        <f>1/(1+EXP(-1.7*(q*F129-cpuehalf)/sdcpue))</f>
        <v>0.67173942408850085</v>
      </c>
      <c r="L129">
        <f t="shared" si="6"/>
        <v>0</v>
      </c>
      <c r="M129">
        <f>F129*(1-EXP(-q*L129))</f>
        <v>0</v>
      </c>
      <c r="N129">
        <f>Surv*(F129-M129)</f>
        <v>101.98154304529372</v>
      </c>
      <c r="O129">
        <f>G129*Surv</f>
        <v>566.30905884521496</v>
      </c>
      <c r="P129">
        <f>(H129+M129*RelSurv)*Surv</f>
        <v>15.762163554822878</v>
      </c>
      <c r="Q129">
        <f t="shared" si="8"/>
        <v>684.99046614224983</v>
      </c>
      <c r="R129">
        <f t="shared" si="9"/>
        <v>110.28350942844978</v>
      </c>
      <c r="S129">
        <f t="shared" si="7"/>
        <v>0</v>
      </c>
      <c r="T129">
        <f>L129*MAX(0,S129-cpuebase)</f>
        <v>0</v>
      </c>
    </row>
    <row r="130" spans="5:20" x14ac:dyDescent="0.3">
      <c r="E130">
        <v>127</v>
      </c>
      <c r="F130">
        <f>N129-vtwo*N129+vone*O129+Recov*P129*PvulRecov</f>
        <v>105.82261827352819</v>
      </c>
      <c r="G130">
        <f>O129-vone*O129+vtwo*N129+P129*Recov*(1-PvulRecov)</f>
        <v>565.62041632794512</v>
      </c>
      <c r="H130">
        <f>P129*(1-Recov)</f>
        <v>12.609730843858303</v>
      </c>
      <c r="I130" s="2">
        <f t="shared" si="11"/>
        <v>0</v>
      </c>
      <c r="J130" s="1">
        <f t="shared" si="10"/>
        <v>10</v>
      </c>
      <c r="K130" s="2">
        <f>1/(1+EXP(-1.7*(q*F130-cpuehalf)/sdcpue))</f>
        <v>0.68546121147680317</v>
      </c>
      <c r="L130">
        <f t="shared" si="6"/>
        <v>0</v>
      </c>
      <c r="M130">
        <f>F130*(1-EXP(-q*L130))</f>
        <v>0</v>
      </c>
      <c r="N130">
        <f>Surv*(F130-M130)</f>
        <v>105.6777550267977</v>
      </c>
      <c r="O130">
        <f>G130*Surv</f>
        <v>564.84612429791309</v>
      </c>
      <c r="P130">
        <f>(H130+M130*RelSurv)*Surv</f>
        <v>12.592469065797612</v>
      </c>
      <c r="Q130">
        <f t="shared" si="8"/>
        <v>684.0527654453316</v>
      </c>
      <c r="R130">
        <f t="shared" si="9"/>
        <v>110.28350942844978</v>
      </c>
      <c r="S130">
        <f t="shared" si="7"/>
        <v>0</v>
      </c>
      <c r="T130">
        <f>L130*MAX(0,S130-cpuebase)</f>
        <v>0</v>
      </c>
    </row>
    <row r="131" spans="5:20" x14ac:dyDescent="0.3">
      <c r="E131">
        <v>128</v>
      </c>
      <c r="F131">
        <f>N130-vtwo*N130+vone*O130+Recov*P130*PvulRecov</f>
        <v>109.16346490191289</v>
      </c>
      <c r="G131">
        <f>O130-vone*O130+vtwo*N130+P130*Recov*(1-PvulRecov)</f>
        <v>563.8789082359574</v>
      </c>
      <c r="H131">
        <f>P130*(1-Recov)</f>
        <v>10.073975252638091</v>
      </c>
      <c r="I131" s="2">
        <f t="shared" si="11"/>
        <v>0</v>
      </c>
      <c r="J131" s="1">
        <f t="shared" si="10"/>
        <v>10</v>
      </c>
      <c r="K131" s="2">
        <f>1/(1+EXP(-1.7*(q*F131-cpuehalf)/sdcpue))</f>
        <v>0.69757546019309025</v>
      </c>
      <c r="L131">
        <f t="shared" si="6"/>
        <v>0</v>
      </c>
      <c r="M131">
        <f>F131*(1-EXP(-q*L131))</f>
        <v>0</v>
      </c>
      <c r="N131">
        <f>Surv*(F131-M131)</f>
        <v>109.01402828611147</v>
      </c>
      <c r="O131">
        <f>G131*Surv</f>
        <v>563.10700020020295</v>
      </c>
      <c r="P131">
        <f>(H131+M131*RelSurv)*Surv</f>
        <v>10.060184734255644</v>
      </c>
      <c r="Q131">
        <f t="shared" si="8"/>
        <v>683.11634839050839</v>
      </c>
      <c r="R131">
        <f t="shared" si="9"/>
        <v>110.28350942844978</v>
      </c>
      <c r="S131">
        <f t="shared" si="7"/>
        <v>0</v>
      </c>
      <c r="T131">
        <f>L131*MAX(0,S131-cpuebase)</f>
        <v>0</v>
      </c>
    </row>
    <row r="132" spans="5:20" x14ac:dyDescent="0.3">
      <c r="E132">
        <v>129</v>
      </c>
      <c r="F132">
        <f>N131-vtwo*N131+vone*O131+Recov*P131*PvulRecov</f>
        <v>112.20955885691258</v>
      </c>
      <c r="G132">
        <f>O131-vone*O131+vtwo*N131+P131*Recov*(1-PvulRecov)</f>
        <v>561.92350657625298</v>
      </c>
      <c r="H132">
        <f>P131*(1-Recov)</f>
        <v>8.0481477874045151</v>
      </c>
      <c r="I132" s="2">
        <f t="shared" si="11"/>
        <v>0</v>
      </c>
      <c r="J132" s="1">
        <f t="shared" si="10"/>
        <v>10</v>
      </c>
      <c r="K132" s="2">
        <f>1/(1+EXP(-1.7*(q*F132-cpuehalf)/sdcpue))</f>
        <v>0.70838690224890222</v>
      </c>
      <c r="L132">
        <f t="shared" si="6"/>
        <v>0</v>
      </c>
      <c r="M132">
        <f>F132*(1-EXP(-q*L132))</f>
        <v>0</v>
      </c>
      <c r="N132">
        <f>Surv*(F132-M132)</f>
        <v>112.0559523663966</v>
      </c>
      <c r="O132">
        <f>G132*Surv</f>
        <v>561.15427533906688</v>
      </c>
      <c r="P132">
        <f>(H132+M132*RelSurv)*Surv</f>
        <v>8.0371304752488406</v>
      </c>
      <c r="Q132">
        <f t="shared" si="8"/>
        <v>682.18121322057016</v>
      </c>
      <c r="R132">
        <f t="shared" si="9"/>
        <v>110.28350942844978</v>
      </c>
      <c r="S132">
        <f t="shared" si="7"/>
        <v>0</v>
      </c>
      <c r="T132">
        <f>L132*MAX(0,S132-cpuebase)</f>
        <v>0</v>
      </c>
    </row>
    <row r="133" spans="5:20" x14ac:dyDescent="0.3">
      <c r="E133">
        <v>130</v>
      </c>
      <c r="F133">
        <f>N132-vtwo*N132+vone*O132+Recov*P132*PvulRecov</f>
        <v>115.01347553331584</v>
      </c>
      <c r="G133">
        <f>O132-vone*O132+vtwo*N132+P132*Recov*(1-PvulRecov)</f>
        <v>559.80417826719736</v>
      </c>
      <c r="H133">
        <f>P132*(1-Recov)</f>
        <v>6.4297043801990732</v>
      </c>
      <c r="I133" s="2">
        <f t="shared" si="11"/>
        <v>0</v>
      </c>
      <c r="J133" s="1">
        <f t="shared" si="10"/>
        <v>10</v>
      </c>
      <c r="K133" s="2">
        <f>1/(1+EXP(-1.7*(q*F133-cpuehalf)/sdcpue))</f>
        <v>0.71813494804300804</v>
      </c>
      <c r="L133">
        <f t="shared" ref="L133:L153" si="12">IF(I133&gt;0.1,J133,0)*K133</f>
        <v>0</v>
      </c>
      <c r="M133">
        <f>F133*(1-EXP(-q*L133))</f>
        <v>0</v>
      </c>
      <c r="N133">
        <f>Surv*(F133-M133)</f>
        <v>114.85603069065991</v>
      </c>
      <c r="O133">
        <f>G133*Surv</f>
        <v>559.03784823189744</v>
      </c>
      <c r="P133">
        <f>(H133+M133*RelSurv)*Surv</f>
        <v>6.4209025959753507</v>
      </c>
      <c r="Q133">
        <f t="shared" si="8"/>
        <v>681.24735818071224</v>
      </c>
      <c r="R133">
        <f t="shared" si="9"/>
        <v>110.28350942844978</v>
      </c>
      <c r="S133">
        <f t="shared" ref="S133:S153" si="13">IF(L133&gt;0,M133/L133,0)</f>
        <v>0</v>
      </c>
      <c r="T133">
        <f>L133*MAX(0,S133-cpuebase)</f>
        <v>0</v>
      </c>
    </row>
    <row r="134" spans="5:20" x14ac:dyDescent="0.3">
      <c r="E134">
        <v>131</v>
      </c>
      <c r="F134">
        <f>N133-vtwo*N133+vone*O133+Recov*P133*PvulRecov</f>
        <v>117.6173198663994</v>
      </c>
      <c r="G134">
        <f>O133-vone*O133+vtwo*N133+P133*Recov*(1-PvulRecov)</f>
        <v>557.56073957535307</v>
      </c>
      <c r="H134">
        <f>P133*(1-Recov)</f>
        <v>5.1367220767802806</v>
      </c>
      <c r="I134" s="2">
        <f t="shared" si="11"/>
        <v>0</v>
      </c>
      <c r="J134" s="1">
        <f t="shared" si="10"/>
        <v>10</v>
      </c>
      <c r="K134" s="2">
        <f>1/(1+EXP(-1.7*(q*F134-cpuehalf)/sdcpue))</f>
        <v>0.72700789021886358</v>
      </c>
      <c r="L134">
        <f t="shared" si="12"/>
        <v>0</v>
      </c>
      <c r="M134">
        <f>F134*(1-EXP(-q*L134))</f>
        <v>0</v>
      </c>
      <c r="N134">
        <f>Surv*(F134-M134)</f>
        <v>117.45631055567203</v>
      </c>
      <c r="O134">
        <f>G134*Surv</f>
        <v>556.7974806397674</v>
      </c>
      <c r="P134">
        <f>(H134+M134*RelSurv)*Surv</f>
        <v>5.1296902885885425</v>
      </c>
      <c r="Q134">
        <f t="shared" ref="Q134:Q153" si="14">SUM(F134:H134)</f>
        <v>680.31478151853275</v>
      </c>
      <c r="R134">
        <f t="shared" ref="R134:R153" si="15">R133+L133</f>
        <v>110.28350942844978</v>
      </c>
      <c r="S134">
        <f t="shared" si="13"/>
        <v>0</v>
      </c>
      <c r="T134">
        <f>L134*MAX(0,S134-cpuebase)</f>
        <v>0</v>
      </c>
    </row>
    <row r="135" spans="5:20" x14ac:dyDescent="0.3">
      <c r="E135">
        <v>132</v>
      </c>
      <c r="F135">
        <f>N134-vtwo*N134+vone*O134+Recov*P134*PvulRecov</f>
        <v>120.05483035059258</v>
      </c>
      <c r="G135">
        <f>O134-vone*O134+vtwo*N134+P134*Recov*(1-PvulRecov)</f>
        <v>555.22489890256452</v>
      </c>
      <c r="H135">
        <f>P134*(1-Recov)</f>
        <v>4.1037522308708345</v>
      </c>
      <c r="I135" s="2">
        <f t="shared" si="11"/>
        <v>0</v>
      </c>
      <c r="J135" s="1">
        <f t="shared" si="10"/>
        <v>10</v>
      </c>
      <c r="K135" s="2">
        <f>1/(1+EXP(-1.7*(q*F135-cpuehalf)/sdcpue))</f>
        <v>0.7351541245848805</v>
      </c>
      <c r="L135">
        <f t="shared" si="12"/>
        <v>0</v>
      </c>
      <c r="M135">
        <f>F135*(1-EXP(-q*L135))</f>
        <v>0</v>
      </c>
      <c r="N135">
        <f>Surv*(F135-M135)</f>
        <v>119.89048427038776</v>
      </c>
      <c r="O135">
        <f>G135*Surv</f>
        <v>554.46483755809152</v>
      </c>
      <c r="P135">
        <f>(H135+M135*RelSurv)*Surv</f>
        <v>4.0981345011109749</v>
      </c>
      <c r="Q135">
        <f t="shared" si="14"/>
        <v>679.38348148402793</v>
      </c>
      <c r="R135">
        <f t="shared" si="15"/>
        <v>110.28350942844978</v>
      </c>
      <c r="S135">
        <f t="shared" si="13"/>
        <v>0</v>
      </c>
      <c r="T135">
        <f>L135*MAX(0,S135-cpuebase)</f>
        <v>0</v>
      </c>
    </row>
    <row r="136" spans="5:20" x14ac:dyDescent="0.3">
      <c r="E136">
        <v>133</v>
      </c>
      <c r="F136">
        <f>N135-vtwo*N135+vone*O135+Recov*P135*PvulRecov</f>
        <v>122.35305997338934</v>
      </c>
      <c r="G136">
        <f>O135-vone*O135+vtwo*N135+P135*Recov*(1-PvulRecov)</f>
        <v>552.8218887553121</v>
      </c>
      <c r="H136">
        <f>P135*(1-Recov)</f>
        <v>3.2785076008887799</v>
      </c>
      <c r="I136" s="2">
        <f t="shared" si="11"/>
        <v>0</v>
      </c>
      <c r="J136" s="1">
        <f t="shared" si="10"/>
        <v>10</v>
      </c>
      <c r="K136" s="2">
        <f>1/(1+EXP(-1.7*(q*F136-cpuehalf)/sdcpue))</f>
        <v>0.74269093124067032</v>
      </c>
      <c r="L136">
        <f t="shared" si="12"/>
        <v>0</v>
      </c>
      <c r="M136">
        <f>F136*(1-EXP(-q*L136))</f>
        <v>0</v>
      </c>
      <c r="N136">
        <f>Surv*(F136-M136)</f>
        <v>122.18556778878526</v>
      </c>
      <c r="O136">
        <f>G136*Surv</f>
        <v>552.0651169519366</v>
      </c>
      <c r="P136">
        <f>(H136+M136*RelSurv)*Surv</f>
        <v>3.2740195692822689</v>
      </c>
      <c r="Q136">
        <f t="shared" si="14"/>
        <v>678.45345632959027</v>
      </c>
      <c r="R136">
        <f t="shared" si="15"/>
        <v>110.28350942844978</v>
      </c>
      <c r="S136">
        <f t="shared" si="13"/>
        <v>0</v>
      </c>
      <c r="T136">
        <f>L136*MAX(0,S136-cpuebase)</f>
        <v>0</v>
      </c>
    </row>
    <row r="137" spans="5:20" x14ac:dyDescent="0.3">
      <c r="E137">
        <v>134</v>
      </c>
      <c r="F137">
        <f>N136-vtwo*N136+vone*O136+Recov*P136*PvulRecov</f>
        <v>124.53371914444642</v>
      </c>
      <c r="G137">
        <f>O136-vone*O136+vtwo*N136+P136*Recov*(1-PvulRecov)</f>
        <v>550.37176951013191</v>
      </c>
      <c r="H137">
        <f>P136*(1-Recov)</f>
        <v>2.6192156554258155</v>
      </c>
      <c r="I137" s="2">
        <f t="shared" si="11"/>
        <v>0</v>
      </c>
      <c r="J137" s="1">
        <f t="shared" si="10"/>
        <v>10</v>
      </c>
      <c r="K137" s="2">
        <f>1/(1+EXP(-1.7*(q*F137-cpuehalf)/sdcpue))</f>
        <v>0.74971131462837803</v>
      </c>
      <c r="L137">
        <f t="shared" si="12"/>
        <v>0</v>
      </c>
      <c r="M137">
        <f>F137*(1-EXP(-q*L137))</f>
        <v>0</v>
      </c>
      <c r="N137">
        <f>Surv*(F137-M137)</f>
        <v>124.36324180059486</v>
      </c>
      <c r="O137">
        <f>G137*Surv</f>
        <v>549.61835173668419</v>
      </c>
      <c r="P137">
        <f>(H137+M137*RelSurv)*Surv</f>
        <v>2.615630145164185</v>
      </c>
      <c r="Q137">
        <f t="shared" si="14"/>
        <v>677.52470431000415</v>
      </c>
      <c r="R137">
        <f t="shared" si="15"/>
        <v>110.28350942844978</v>
      </c>
      <c r="S137">
        <f t="shared" si="13"/>
        <v>0</v>
      </c>
      <c r="T137">
        <f>L137*MAX(0,S137-cpuebase)</f>
        <v>0</v>
      </c>
    </row>
    <row r="138" spans="5:20" x14ac:dyDescent="0.3">
      <c r="E138">
        <v>135</v>
      </c>
      <c r="F138">
        <f>N137-vtwo*N137+vone*O137+Recov*P137*PvulRecov</f>
        <v>126.61424859064986</v>
      </c>
      <c r="G138">
        <f>O137-vone*O137+vtwo*N137+P137*Recov*(1-PvulRecov)</f>
        <v>547.89047097566208</v>
      </c>
      <c r="H138">
        <f>P137*(1-Recov)</f>
        <v>2.092504116131348</v>
      </c>
      <c r="I138" s="2">
        <f t="shared" si="11"/>
        <v>1</v>
      </c>
      <c r="J138" s="1">
        <f t="shared" si="10"/>
        <v>10</v>
      </c>
      <c r="K138" s="2">
        <f>1/(1+EXP(-1.7*(q*F138-cpuehalf)/sdcpue))</f>
        <v>0.75628932160434126</v>
      </c>
      <c r="L138">
        <f t="shared" si="12"/>
        <v>7.5628932160434124</v>
      </c>
      <c r="M138">
        <f>F138*(1-EXP(-q*L138))</f>
        <v>39.866853492921138</v>
      </c>
      <c r="N138">
        <f>Surv*(F138-M138)</f>
        <v>86.628644404310919</v>
      </c>
      <c r="O138">
        <f>G138*Surv</f>
        <v>547.14044991425646</v>
      </c>
      <c r="P138">
        <f>(H138+M138*RelSurv)*Surv</f>
        <v>33.939462637231465</v>
      </c>
      <c r="Q138">
        <f t="shared" si="14"/>
        <v>676.5972236824432</v>
      </c>
      <c r="R138">
        <f t="shared" si="15"/>
        <v>110.28350942844978</v>
      </c>
      <c r="S138">
        <f t="shared" si="13"/>
        <v>5.2713759607699178</v>
      </c>
      <c r="T138">
        <f>L138*MAX(0,S138-cpuebase)</f>
        <v>24.741067060834311</v>
      </c>
    </row>
    <row r="139" spans="5:20" x14ac:dyDescent="0.3">
      <c r="E139">
        <v>136</v>
      </c>
      <c r="F139">
        <f>N138-vtwo*N138+vone*O138+Recov*P138*PvulRecov</f>
        <v>92.30860427520004</v>
      </c>
      <c r="G139">
        <f>O138-vone*O138+vtwo*N138+P138*Recov*(1-PvulRecov)</f>
        <v>548.24838257081365</v>
      </c>
      <c r="H139">
        <f>P138*(1-Recov)</f>
        <v>27.151570109785172</v>
      </c>
      <c r="I139" s="2">
        <f t="shared" si="11"/>
        <v>0</v>
      </c>
      <c r="J139" s="1">
        <f t="shared" si="10"/>
        <v>10</v>
      </c>
      <c r="K139" s="2">
        <f>1/(1+EXP(-1.7*(q*F139-cpuehalf)/sdcpue))</f>
        <v>0.63396070283807782</v>
      </c>
      <c r="L139">
        <f t="shared" si="12"/>
        <v>0</v>
      </c>
      <c r="M139">
        <f>F139*(1-EXP(-q*L139))</f>
        <v>0</v>
      </c>
      <c r="N139">
        <f>Surv*(F139-M139)</f>
        <v>92.182240702509915</v>
      </c>
      <c r="O139">
        <f>G139*Surv</f>
        <v>547.49787155521335</v>
      </c>
      <c r="P139">
        <f>(H139+M139*RelSurv)*Surv</f>
        <v>27.114401641795016</v>
      </c>
      <c r="Q139">
        <f t="shared" si="14"/>
        <v>667.70855695579894</v>
      </c>
      <c r="R139">
        <f t="shared" si="15"/>
        <v>117.84640264449318</v>
      </c>
      <c r="S139">
        <f t="shared" si="13"/>
        <v>0</v>
      </c>
      <c r="T139">
        <f>L139*MAX(0,S139-cpuebase)</f>
        <v>0</v>
      </c>
    </row>
    <row r="140" spans="5:20" x14ac:dyDescent="0.3">
      <c r="E140">
        <v>137</v>
      </c>
      <c r="F140">
        <f>N139-vtwo*N139+vone*O139+Recov*P139*PvulRecov</f>
        <v>97.136006951628872</v>
      </c>
      <c r="G140">
        <f>O139-vone*O139+vtwo*N139+P139*Recov*(1-PvulRecov)</f>
        <v>547.96698563445341</v>
      </c>
      <c r="H140">
        <f>P139*(1-Recov)</f>
        <v>21.691521313436013</v>
      </c>
      <c r="I140" s="2">
        <f t="shared" si="11"/>
        <v>0</v>
      </c>
      <c r="J140" s="1">
        <f t="shared" ref="J140:J153" si="16">J133</f>
        <v>10</v>
      </c>
      <c r="K140" s="2">
        <f>1/(1+EXP(-1.7*(q*F140-cpuehalf)/sdcpue))</f>
        <v>0.65278692144626815</v>
      </c>
      <c r="L140">
        <f t="shared" si="12"/>
        <v>0</v>
      </c>
      <c r="M140">
        <f>F140*(1-EXP(-q*L140))</f>
        <v>0</v>
      </c>
      <c r="N140">
        <f>Surv*(F140-M140)</f>
        <v>97.003035025862715</v>
      </c>
      <c r="O140">
        <f>G140*Surv</f>
        <v>547.21685983020473</v>
      </c>
      <c r="P140">
        <f>(H140+M140*RelSurv)*Surv</f>
        <v>21.661827243725266</v>
      </c>
      <c r="Q140">
        <f t="shared" si="14"/>
        <v>666.79451389951839</v>
      </c>
      <c r="R140">
        <f t="shared" si="15"/>
        <v>117.84640264449318</v>
      </c>
      <c r="S140">
        <f t="shared" si="13"/>
        <v>0</v>
      </c>
      <c r="T140">
        <f>L140*MAX(0,S140-cpuebase)</f>
        <v>0</v>
      </c>
    </row>
    <row r="141" spans="5:20" x14ac:dyDescent="0.3">
      <c r="E141">
        <v>138</v>
      </c>
      <c r="F141">
        <f>N140-vtwo*N140+vone*O140+Recov*P140*PvulRecov</f>
        <v>101.37038107785941</v>
      </c>
      <c r="G141">
        <f>O140-vone*O140+vtwo*N140+P140*Recov*(1-PvulRecov)</f>
        <v>547.18187922695313</v>
      </c>
      <c r="H141">
        <f>P140*(1-Recov)</f>
        <v>17.329461794980215</v>
      </c>
      <c r="I141" s="2">
        <f t="shared" si="11"/>
        <v>0</v>
      </c>
      <c r="J141" s="1">
        <f t="shared" si="16"/>
        <v>10</v>
      </c>
      <c r="K141" s="2">
        <f>1/(1+EXP(-1.7*(q*F141-cpuehalf)/sdcpue))</f>
        <v>0.66891823819721707</v>
      </c>
      <c r="L141">
        <f t="shared" si="12"/>
        <v>0</v>
      </c>
      <c r="M141">
        <f>F141*(1-EXP(-q*L141))</f>
        <v>0</v>
      </c>
      <c r="N141">
        <f>Surv*(F141-M141)</f>
        <v>101.23161261073182</v>
      </c>
      <c r="O141">
        <f>G141*Surv</f>
        <v>546.43282817463444</v>
      </c>
      <c r="P141">
        <f>(H141+M141*RelSurv)*Surv</f>
        <v>17.305739058379388</v>
      </c>
      <c r="Q141">
        <f t="shared" si="14"/>
        <v>665.8817220997928</v>
      </c>
      <c r="R141">
        <f t="shared" si="15"/>
        <v>117.84640264449318</v>
      </c>
      <c r="S141">
        <f t="shared" si="13"/>
        <v>0</v>
      </c>
      <c r="T141">
        <f>L141*MAX(0,S141-cpuebase)</f>
        <v>0</v>
      </c>
    </row>
    <row r="142" spans="5:20" x14ac:dyDescent="0.3">
      <c r="E142">
        <v>139</v>
      </c>
      <c r="F142">
        <f>N141-vtwo*N141+vone*O141+Recov*P141*PvulRecov</f>
        <v>105.12429834812339</v>
      </c>
      <c r="G142">
        <f>O141-vone*O141+vtwo*N141+P141*Recov*(1-PvulRecov)</f>
        <v>546.00129024891874</v>
      </c>
      <c r="H142">
        <f>P141*(1-Recov)</f>
        <v>13.84459124670351</v>
      </c>
      <c r="I142" s="2">
        <f t="shared" si="11"/>
        <v>0</v>
      </c>
      <c r="J142" s="1">
        <f t="shared" si="16"/>
        <v>10</v>
      </c>
      <c r="K142" s="2">
        <f>1/(1+EXP(-1.7*(q*F142-cpuehalf)/sdcpue))</f>
        <v>0.6828960626093451</v>
      </c>
      <c r="L142">
        <f t="shared" si="12"/>
        <v>0</v>
      </c>
      <c r="M142">
        <f>F142*(1-EXP(-q*L142))</f>
        <v>0</v>
      </c>
      <c r="N142">
        <f>Surv*(F142-M142)</f>
        <v>104.98039104912223</v>
      </c>
      <c r="O142">
        <f>G142*Surv</f>
        <v>545.25385533457882</v>
      </c>
      <c r="P142">
        <f>(H142+M142*RelSurv)*Surv</f>
        <v>13.825639037144018</v>
      </c>
      <c r="Q142">
        <f t="shared" si="14"/>
        <v>664.97017984374565</v>
      </c>
      <c r="R142">
        <f t="shared" si="15"/>
        <v>117.84640264449318</v>
      </c>
      <c r="S142">
        <f t="shared" si="13"/>
        <v>0</v>
      </c>
      <c r="T142">
        <f>L142*MAX(0,S142-cpuebase)</f>
        <v>0</v>
      </c>
    </row>
    <row r="143" spans="5:20" x14ac:dyDescent="0.3">
      <c r="E143">
        <v>140</v>
      </c>
      <c r="F143">
        <f>N142-vtwo*N142+vone*O142+Recov*P142*PvulRecov</f>
        <v>108.48779478166345</v>
      </c>
      <c r="G143">
        <f>O142-vone*O142+vtwo*N142+P142*Recov*(1-PvulRecov)</f>
        <v>544.51157940946632</v>
      </c>
      <c r="H143">
        <f>P142*(1-Recov)</f>
        <v>11.060511229715216</v>
      </c>
      <c r="I143" s="2">
        <f t="shared" si="11"/>
        <v>0</v>
      </c>
      <c r="J143" s="1">
        <f t="shared" si="16"/>
        <v>10</v>
      </c>
      <c r="K143" s="2">
        <f>1/(1+EXP(-1.7*(q*F143-cpuehalf)/sdcpue))</f>
        <v>0.69514676064068848</v>
      </c>
      <c r="L143">
        <f t="shared" si="12"/>
        <v>0</v>
      </c>
      <c r="M143">
        <f>F143*(1-EXP(-q*L143))</f>
        <v>0</v>
      </c>
      <c r="N143">
        <f>Surv*(F143-M143)</f>
        <v>108.33928310770278</v>
      </c>
      <c r="O143">
        <f>G143*Surv</f>
        <v>543.76618379780496</v>
      </c>
      <c r="P143">
        <f>(H143+M143*RelSurv)*Surv</f>
        <v>11.045370217393122</v>
      </c>
      <c r="Q143">
        <f t="shared" si="14"/>
        <v>664.05988542084492</v>
      </c>
      <c r="R143">
        <f t="shared" si="15"/>
        <v>117.84640264449318</v>
      </c>
      <c r="S143">
        <f t="shared" si="13"/>
        <v>0</v>
      </c>
      <c r="T143">
        <f>L143*MAX(0,S143-cpuebase)</f>
        <v>0</v>
      </c>
    </row>
    <row r="144" spans="5:20" x14ac:dyDescent="0.3">
      <c r="E144">
        <v>141</v>
      </c>
      <c r="F144">
        <f>N143-vtwo*N143+vone*O143+Recov*P143*PvulRecov</f>
        <v>111.53290100142156</v>
      </c>
      <c r="G144">
        <f>O143-vone*O143+vtwo*N143+P143*Recov*(1-PvulRecov)</f>
        <v>542.78163994756494</v>
      </c>
      <c r="H144">
        <f>P143*(1-Recov)</f>
        <v>8.8362961739144978</v>
      </c>
      <c r="I144" s="2">
        <f t="shared" si="11"/>
        <v>0</v>
      </c>
      <c r="J144" s="1">
        <f t="shared" si="16"/>
        <v>10</v>
      </c>
      <c r="K144" s="2">
        <f>1/(1+EXP(-1.7*(q*F144-cpuehalf)/sdcpue))</f>
        <v>0.70600494972732741</v>
      </c>
      <c r="L144">
        <f t="shared" si="12"/>
        <v>0</v>
      </c>
      <c r="M144">
        <f>F144*(1-EXP(-q*L144))</f>
        <v>0</v>
      </c>
      <c r="N144">
        <f>Surv*(F144-M144)</f>
        <v>111.38022080488197</v>
      </c>
      <c r="O144">
        <f>G144*Surv</f>
        <v>542.03861249359227</v>
      </c>
      <c r="P144">
        <f>(H144+M144*RelSurv)*Surv</f>
        <v>8.8241999455872335</v>
      </c>
      <c r="Q144">
        <f t="shared" si="14"/>
        <v>663.15083712290107</v>
      </c>
      <c r="R144">
        <f t="shared" si="15"/>
        <v>117.84640264449318</v>
      </c>
      <c r="S144">
        <f t="shared" si="13"/>
        <v>0</v>
      </c>
      <c r="T144">
        <f>L144*MAX(0,S144-cpuebase)</f>
        <v>0</v>
      </c>
    </row>
    <row r="145" spans="1:20" x14ac:dyDescent="0.3">
      <c r="E145">
        <v>142</v>
      </c>
      <c r="F145">
        <f>N144-vtwo*N144+vone*O144+Recov*P144*PvulRecov</f>
        <v>114.31726151881752</v>
      </c>
      <c r="G145">
        <f>O144-vone*O144+vtwo*N144+P144*Recov*(1-PvulRecov)</f>
        <v>540.86641176877413</v>
      </c>
      <c r="H145">
        <f>P144*(1-Recov)</f>
        <v>7.0593599564697875</v>
      </c>
      <c r="I145" s="2">
        <f t="shared" si="11"/>
        <v>0</v>
      </c>
      <c r="J145" s="1">
        <f t="shared" si="16"/>
        <v>10</v>
      </c>
      <c r="K145" s="2">
        <f>1/(1+EXP(-1.7*(q*F145-cpuehalf)/sdcpue))</f>
        <v>0.7157330388168166</v>
      </c>
      <c r="L145">
        <f t="shared" si="12"/>
        <v>0</v>
      </c>
      <c r="M145">
        <f>F145*(1-EXP(-q*L145))</f>
        <v>0</v>
      </c>
      <c r="N145">
        <f>Surv*(F145-M145)</f>
        <v>114.16076974105646</v>
      </c>
      <c r="O145">
        <f>G145*Surv</f>
        <v>540.12600611888013</v>
      </c>
      <c r="P145">
        <f>(H145+M145*RelSurv)*Surv</f>
        <v>7.049696220873205</v>
      </c>
      <c r="Q145">
        <f t="shared" si="14"/>
        <v>662.24303324406139</v>
      </c>
      <c r="R145">
        <f t="shared" si="15"/>
        <v>117.84640264449318</v>
      </c>
      <c r="S145">
        <f t="shared" si="13"/>
        <v>0</v>
      </c>
      <c r="T145">
        <f>L145*MAX(0,S145-cpuebase)</f>
        <v>0</v>
      </c>
    </row>
    <row r="146" spans="1:20" x14ac:dyDescent="0.3">
      <c r="E146">
        <v>143</v>
      </c>
      <c r="F146">
        <f>N145-vtwo*N145+vone*O145+Recov*P145*PvulRecov</f>
        <v>116.887026220718</v>
      </c>
      <c r="G146">
        <f>O145-vone*O145+vtwo*N145+P145*Recov*(1-PvulRecov)</f>
        <v>538.80968888339328</v>
      </c>
      <c r="H146">
        <f>P145*(1-Recov)</f>
        <v>5.639756976698564</v>
      </c>
      <c r="I146" s="2">
        <f t="shared" si="11"/>
        <v>0</v>
      </c>
      <c r="J146" s="1">
        <f t="shared" si="16"/>
        <v>10</v>
      </c>
      <c r="K146" s="2">
        <f>1/(1+EXP(-1.7*(q*F146-cpuehalf)/sdcpue))</f>
        <v>0.72453698680666978</v>
      </c>
      <c r="L146">
        <f t="shared" si="12"/>
        <v>0</v>
      </c>
      <c r="M146">
        <f>F146*(1-EXP(-q*L146))</f>
        <v>0</v>
      </c>
      <c r="N146">
        <f>Surv*(F146-M146)</f>
        <v>116.72701662735075</v>
      </c>
      <c r="O146">
        <f>G146*Surv</f>
        <v>538.07209873324462</v>
      </c>
      <c r="P146">
        <f>(H146+M146*RelSurv)*Surv</f>
        <v>5.632036571366088</v>
      </c>
      <c r="Q146">
        <f t="shared" si="14"/>
        <v>661.33647208080981</v>
      </c>
      <c r="R146">
        <f t="shared" si="15"/>
        <v>117.84640264449318</v>
      </c>
      <c r="S146">
        <f t="shared" si="13"/>
        <v>0</v>
      </c>
      <c r="T146">
        <f>L146*MAX(0,S146-cpuebase)</f>
        <v>0</v>
      </c>
    </row>
    <row r="147" spans="1:20" x14ac:dyDescent="0.3">
      <c r="E147">
        <v>144</v>
      </c>
      <c r="F147">
        <f>N146-vtwo*N146+vone*O146+Recov*P146*PvulRecov</f>
        <v>119.27916041485568</v>
      </c>
      <c r="G147">
        <f>O146-vone*O146+vtwo*N146+P146*Recov*(1-PvulRecov)</f>
        <v>536.64636226001289</v>
      </c>
      <c r="H147">
        <f>P146*(1-Recov)</f>
        <v>4.5056292570928704</v>
      </c>
      <c r="I147" s="2">
        <f t="shared" si="11"/>
        <v>0</v>
      </c>
      <c r="J147" s="1">
        <f t="shared" si="16"/>
        <v>10</v>
      </c>
      <c r="K147" s="2">
        <f>1/(1+EXP(-1.7*(q*F147-cpuehalf)/sdcpue))</f>
        <v>0.7325787527188462</v>
      </c>
      <c r="L147">
        <f t="shared" si="12"/>
        <v>0</v>
      </c>
      <c r="M147">
        <f>F147*(1-EXP(-q*L147))</f>
        <v>0</v>
      </c>
      <c r="N147">
        <f>Surv*(F147-M147)</f>
        <v>119.11587616875698</v>
      </c>
      <c r="O147">
        <f>G147*Surv</f>
        <v>535.91173354215073</v>
      </c>
      <c r="P147">
        <f>(H147+M147*RelSurv)*Surv</f>
        <v>4.499461387752695</v>
      </c>
      <c r="Q147">
        <f t="shared" si="14"/>
        <v>660.43115193196149</v>
      </c>
      <c r="R147">
        <f t="shared" si="15"/>
        <v>117.84640264449318</v>
      </c>
      <c r="S147">
        <f t="shared" si="13"/>
        <v>0</v>
      </c>
      <c r="T147">
        <f>L147*MAX(0,S147-cpuebase)</f>
        <v>0</v>
      </c>
    </row>
    <row r="148" spans="1:20" x14ac:dyDescent="0.3">
      <c r="E148">
        <v>145</v>
      </c>
      <c r="F148">
        <f>N147-vtwo*N147+vone*O147+Recov*P147*PvulRecov</f>
        <v>121.52329035843097</v>
      </c>
      <c r="G148">
        <f>O147-vone*O147+vtwo*N147+P147*Recov*(1-PvulRecov)</f>
        <v>534.40421163002736</v>
      </c>
      <c r="H148">
        <f>P147*(1-Recov)</f>
        <v>3.5995691102021561</v>
      </c>
      <c r="I148" s="2">
        <f t="shared" si="11"/>
        <v>0</v>
      </c>
      <c r="J148" s="1">
        <f t="shared" si="16"/>
        <v>10</v>
      </c>
      <c r="K148" s="2">
        <f>1/(1+EXP(-1.7*(q*F148-cpuehalf)/sdcpue))</f>
        <v>0.73998602784369827</v>
      </c>
      <c r="L148">
        <f t="shared" si="12"/>
        <v>0</v>
      </c>
      <c r="M148">
        <f>F148*(1-EXP(-q*L148))</f>
        <v>0</v>
      </c>
      <c r="N148">
        <f>Surv*(F148-M148)</f>
        <v>121.35693406634611</v>
      </c>
      <c r="O148">
        <f>G148*Surv</f>
        <v>533.67265224861922</v>
      </c>
      <c r="P148">
        <f>(H148+M148*RelSurv)*Surv</f>
        <v>3.5946415694113316</v>
      </c>
      <c r="Q148">
        <f t="shared" si="14"/>
        <v>659.52707109866049</v>
      </c>
      <c r="R148">
        <f t="shared" si="15"/>
        <v>117.84640264449318</v>
      </c>
      <c r="S148">
        <f t="shared" si="13"/>
        <v>0</v>
      </c>
      <c r="T148">
        <f>L148*MAX(0,S148-cpuebase)</f>
        <v>0</v>
      </c>
    </row>
    <row r="149" spans="1:20" x14ac:dyDescent="0.3">
      <c r="E149">
        <v>146</v>
      </c>
      <c r="F149">
        <f>N148-vtwo*N148+vone*O148+Recov*P148*PvulRecov</f>
        <v>123.64317768163848</v>
      </c>
      <c r="G149">
        <f>O148-vone*O148+vtwo*N148+P148*Recov*(1-PvulRecov)</f>
        <v>532.10533694720914</v>
      </c>
      <c r="H149">
        <f>P148*(1-Recov)</f>
        <v>2.8757132555290656</v>
      </c>
      <c r="I149" s="2">
        <f t="shared" si="11"/>
        <v>0</v>
      </c>
      <c r="J149" s="1">
        <f t="shared" si="16"/>
        <v>10</v>
      </c>
      <c r="K149" s="2">
        <f>1/(1+EXP(-1.7*(q*F149-cpuehalf)/sdcpue))</f>
        <v>0.74685980426900578</v>
      </c>
      <c r="L149">
        <f t="shared" si="12"/>
        <v>0</v>
      </c>
      <c r="M149">
        <f>F149*(1-EXP(-q*L149))</f>
        <v>0</v>
      </c>
      <c r="N149">
        <f>Surv*(F149-M149)</f>
        <v>123.47391942241887</v>
      </c>
      <c r="O149">
        <f>G149*Surv</f>
        <v>531.37692455323918</v>
      </c>
      <c r="P149">
        <f>(H149+M149*RelSurv)*Surv</f>
        <v>2.8717766192441356</v>
      </c>
      <c r="Q149">
        <f t="shared" si="14"/>
        <v>658.62422788437664</v>
      </c>
      <c r="R149">
        <f t="shared" si="15"/>
        <v>117.84640264449318</v>
      </c>
      <c r="S149">
        <f t="shared" si="13"/>
        <v>0</v>
      </c>
      <c r="T149">
        <f>L149*MAX(0,S149-cpuebase)</f>
        <v>0</v>
      </c>
    </row>
    <row r="150" spans="1:20" x14ac:dyDescent="0.3">
      <c r="E150">
        <v>147</v>
      </c>
      <c r="F150">
        <f>N149-vtwo*N149+vone*O149+Recov*P149*PvulRecov</f>
        <v>125.65789733321786</v>
      </c>
      <c r="G150">
        <f>O149-vone*O149+vtwo*N149+P149*Recov*(1-PvulRecov)</f>
        <v>529.76730196628898</v>
      </c>
      <c r="H150">
        <f>P149*(1-Recov)</f>
        <v>2.2974212953953086</v>
      </c>
      <c r="I150" s="2">
        <f t="shared" si="11"/>
        <v>0</v>
      </c>
      <c r="J150" s="1">
        <f t="shared" si="16"/>
        <v>10</v>
      </c>
      <c r="K150" s="2">
        <f>1/(1+EXP(-1.7*(q*F150-cpuehalf)/sdcpue))</f>
        <v>0.75328024911369063</v>
      </c>
      <c r="L150">
        <f t="shared" si="12"/>
        <v>0</v>
      </c>
      <c r="M150">
        <f>F150*(1-EXP(-q*L150))</f>
        <v>0</v>
      </c>
      <c r="N150">
        <f>Surv*(F150-M150)</f>
        <v>125.48588107353729</v>
      </c>
      <c r="O150">
        <f>G150*Surv</f>
        <v>529.04209016727521</v>
      </c>
      <c r="P150">
        <f>(H150+M150*RelSurv)*Surv</f>
        <v>2.2942762975357915</v>
      </c>
      <c r="Q150">
        <f t="shared" si="14"/>
        <v>657.7226205949022</v>
      </c>
      <c r="R150">
        <f t="shared" si="15"/>
        <v>117.84640264449318</v>
      </c>
      <c r="S150">
        <f t="shared" si="13"/>
        <v>0</v>
      </c>
      <c r="T150">
        <f>L150*MAX(0,S150-cpuebase)</f>
        <v>0</v>
      </c>
    </row>
    <row r="151" spans="1:20" x14ac:dyDescent="0.3">
      <c r="E151">
        <v>148</v>
      </c>
      <c r="F151">
        <f>N150-vtwo*N150+vone*O150+Recov*P150*PvulRecov</f>
        <v>127.58277866798659</v>
      </c>
      <c r="G151">
        <f>O150-vone*O150+vtwo*N150+P150*Recov*(1-PvulRecov)</f>
        <v>527.40404783233305</v>
      </c>
      <c r="H151">
        <f>P150*(1-Recov)</f>
        <v>1.8354210380286333</v>
      </c>
      <c r="I151" s="2">
        <f t="shared" si="11"/>
        <v>0</v>
      </c>
      <c r="J151" s="1">
        <f t="shared" si="16"/>
        <v>10</v>
      </c>
      <c r="K151" s="2">
        <f>1/(1+EXP(-1.7*(q*F151-cpuehalf)/sdcpue))</f>
        <v>0.75931126279049299</v>
      </c>
      <c r="L151">
        <f t="shared" si="12"/>
        <v>0</v>
      </c>
      <c r="M151">
        <f>F151*(1-EXP(-q*L151))</f>
        <v>0</v>
      </c>
      <c r="N151">
        <f>Surv*(F151-M151)</f>
        <v>127.40812738977903</v>
      </c>
      <c r="O151">
        <f>G151*Surv</f>
        <v>526.68207115140922</v>
      </c>
      <c r="P151">
        <f>(H151+M151*RelSurv)*Surv</f>
        <v>1.8329084839544276</v>
      </c>
      <c r="Q151">
        <f t="shared" si="14"/>
        <v>656.82224753834828</v>
      </c>
      <c r="R151">
        <f t="shared" si="15"/>
        <v>117.84640264449318</v>
      </c>
      <c r="S151">
        <f t="shared" si="13"/>
        <v>0</v>
      </c>
      <c r="T151">
        <f>L151*MAX(0,S151-cpuebase)</f>
        <v>0</v>
      </c>
    </row>
    <row r="152" spans="1:20" x14ac:dyDescent="0.3">
      <c r="E152">
        <v>149</v>
      </c>
      <c r="F152">
        <f>N151-vtwo*N151+vone*O151+Recov*P151*PvulRecov</f>
        <v>129.43015730703331</v>
      </c>
      <c r="G152">
        <f>O151-vone*O151+vtwo*N151+P151*Recov*(1-PvulRecov)</f>
        <v>525.02662293094579</v>
      </c>
      <c r="H152">
        <f>P151*(1-Recov)</f>
        <v>1.4663267871635421</v>
      </c>
      <c r="I152" s="2">
        <f t="shared" si="11"/>
        <v>1</v>
      </c>
      <c r="J152" s="1">
        <f t="shared" si="16"/>
        <v>10</v>
      </c>
      <c r="K152" s="2">
        <f>1/(1+EXP(-1.7*(q*F152-cpuehalf)/sdcpue))</f>
        <v>0.76500401876311619</v>
      </c>
      <c r="L152">
        <f t="shared" si="12"/>
        <v>7.6500401876311619</v>
      </c>
      <c r="M152">
        <f>F152*(1-EXP(-q*L152))</f>
        <v>41.139049301048672</v>
      </c>
      <c r="N152">
        <f>Surv*(F152-M152)</f>
        <v>88.17024408509657</v>
      </c>
      <c r="O152">
        <f>G152*Surv</f>
        <v>524.30790076683218</v>
      </c>
      <c r="P152">
        <f>(H152+M152*RelSurv)*Surv</f>
        <v>34.330505911978094</v>
      </c>
      <c r="Q152">
        <f t="shared" si="14"/>
        <v>655.9231070251426</v>
      </c>
      <c r="R152">
        <f t="shared" si="15"/>
        <v>117.84640264449318</v>
      </c>
      <c r="S152">
        <f t="shared" si="13"/>
        <v>5.377625253206336</v>
      </c>
      <c r="T152">
        <f>L152*MAX(0,S152-cpuebase)</f>
        <v>25.83896892578635</v>
      </c>
    </row>
    <row r="153" spans="1:20" x14ac:dyDescent="0.3">
      <c r="E153">
        <v>150</v>
      </c>
      <c r="F153">
        <f>N152-vtwo*N152+vone*O152+Recov*P152*PvulRecov</f>
        <v>93.751527742810467</v>
      </c>
      <c r="G153">
        <f>O152-vone*O152+vtwo*N152+P152*Recov*(1-PvulRecov)</f>
        <v>525.59271829151396</v>
      </c>
      <c r="H153">
        <f>P152*(1-Recov)</f>
        <v>27.464404729582476</v>
      </c>
      <c r="I153" s="2">
        <f t="shared" si="11"/>
        <v>0</v>
      </c>
      <c r="J153" s="1">
        <f t="shared" si="16"/>
        <v>10</v>
      </c>
      <c r="K153" s="2">
        <f>1/(1+EXP(-1.7*(q*F153-cpuehalf)/sdcpue))</f>
        <v>0.6396340035769853</v>
      </c>
      <c r="L153">
        <f t="shared" si="12"/>
        <v>0</v>
      </c>
      <c r="M153">
        <f>F153*(1-EXP(-q*L153))</f>
        <v>0</v>
      </c>
      <c r="N153">
        <f>Surv*(F153-M153)</f>
        <v>93.623188915853234</v>
      </c>
      <c r="O153">
        <f>G153*Surv</f>
        <v>524.87322118520717</v>
      </c>
      <c r="P153">
        <f>(H153+M153*RelSurv)*Surv</f>
        <v>27.426808014404216</v>
      </c>
      <c r="Q153">
        <f t="shared" si="14"/>
        <v>646.80865076390694</v>
      </c>
      <c r="R153">
        <f t="shared" si="15"/>
        <v>125.49644283212434</v>
      </c>
      <c r="S153">
        <f t="shared" si="13"/>
        <v>0</v>
      </c>
      <c r="T153">
        <f>L153*MAX(0,S153-cpuebase)</f>
        <v>0</v>
      </c>
    </row>
    <row r="155" spans="1:20" x14ac:dyDescent="0.3"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</row>
    <row r="156" spans="1:20" x14ac:dyDescent="0.3">
      <c r="A156" t="s">
        <v>52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</row>
    <row r="157" spans="1:20" x14ac:dyDescent="0.3">
      <c r="A157" t="s">
        <v>2</v>
      </c>
      <c r="B157" t="str">
        <f>B155&amp;" ("&amp;B156&amp;")"</f>
        <v>1-month (1)</v>
      </c>
      <c r="C157" t="str">
        <f t="shared" ref="C157:N157" si="17">C155&amp;" ("&amp;C156&amp;")"</f>
        <v>1-week (2)</v>
      </c>
      <c r="D157" t="str">
        <f t="shared" si="17"/>
        <v>1-biweekly (3)</v>
      </c>
      <c r="E157" t="str">
        <f t="shared" si="17"/>
        <v>2-month (4)</v>
      </c>
      <c r="F157" t="str">
        <f t="shared" si="17"/>
        <v>2-weekly (5)</v>
      </c>
      <c r="G157" t="str">
        <f t="shared" si="17"/>
        <v>2-biweekly (6)</v>
      </c>
      <c r="H157" t="str">
        <f t="shared" si="17"/>
        <v>3-month (7)</v>
      </c>
      <c r="I157" t="str">
        <f t="shared" si="17"/>
        <v>3-weekly (8)</v>
      </c>
      <c r="J157" t="str">
        <f t="shared" si="17"/>
        <v>3-biweekly (9)</v>
      </c>
      <c r="K157" t="str">
        <f t="shared" si="17"/>
        <v>4-month (10)</v>
      </c>
      <c r="L157" t="str">
        <f t="shared" si="17"/>
        <v>4-weekly (11)</v>
      </c>
      <c r="M157" t="str">
        <f t="shared" si="17"/>
        <v>4-biweekly (12)</v>
      </c>
      <c r="N157" t="str">
        <f t="shared" si="17"/>
        <v>all open (13)</v>
      </c>
    </row>
    <row r="158" spans="1:20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20" x14ac:dyDescent="0.3">
      <c r="A159">
        <v>2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20" x14ac:dyDescent="0.3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>
        <v>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">
      <c r="A163">
        <v>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3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3">
      <c r="A165">
        <v>8</v>
      </c>
      <c r="B165">
        <v>0</v>
      </c>
      <c r="C165">
        <f>C158</f>
        <v>1</v>
      </c>
      <c r="D165">
        <v>0</v>
      </c>
      <c r="E165">
        <v>0</v>
      </c>
      <c r="F165">
        <f>F158</f>
        <v>1</v>
      </c>
      <c r="G165">
        <v>0</v>
      </c>
      <c r="H165">
        <v>0</v>
      </c>
      <c r="I165">
        <f>I158</f>
        <v>1</v>
      </c>
      <c r="J165">
        <v>0</v>
      </c>
      <c r="K165">
        <v>0</v>
      </c>
      <c r="L165">
        <f>L158</f>
        <v>1</v>
      </c>
      <c r="M165">
        <v>0</v>
      </c>
      <c r="N165">
        <v>1</v>
      </c>
    </row>
    <row r="166" spans="1:14" x14ac:dyDescent="0.3">
      <c r="A166">
        <v>9</v>
      </c>
      <c r="B166">
        <v>0</v>
      </c>
      <c r="C166">
        <f t="shared" ref="C166:C187" si="18">C159</f>
        <v>0</v>
      </c>
      <c r="D166">
        <v>0</v>
      </c>
      <c r="E166">
        <v>0</v>
      </c>
      <c r="F166">
        <f t="shared" ref="F166:F187" si="19">F159</f>
        <v>1</v>
      </c>
      <c r="G166">
        <v>0</v>
      </c>
      <c r="H166">
        <v>0</v>
      </c>
      <c r="I166">
        <f t="shared" ref="I166:I187" si="20">I159</f>
        <v>1</v>
      </c>
      <c r="J166">
        <v>0</v>
      </c>
      <c r="K166">
        <v>0</v>
      </c>
      <c r="L166">
        <f t="shared" ref="L166:L187" si="21">L159</f>
        <v>1</v>
      </c>
      <c r="M166">
        <v>0</v>
      </c>
      <c r="N166">
        <v>1</v>
      </c>
    </row>
    <row r="167" spans="1:14" x14ac:dyDescent="0.3">
      <c r="A167">
        <v>10</v>
      </c>
      <c r="B167">
        <v>0</v>
      </c>
      <c r="C167">
        <f t="shared" si="18"/>
        <v>0</v>
      </c>
      <c r="D167">
        <v>0</v>
      </c>
      <c r="E167">
        <v>0</v>
      </c>
      <c r="F167">
        <f t="shared" si="19"/>
        <v>0</v>
      </c>
      <c r="G167">
        <v>0</v>
      </c>
      <c r="H167">
        <v>0</v>
      </c>
      <c r="I167">
        <f t="shared" si="20"/>
        <v>1</v>
      </c>
      <c r="J167">
        <v>0</v>
      </c>
      <c r="K167">
        <v>0</v>
      </c>
      <c r="L167">
        <f t="shared" si="21"/>
        <v>1</v>
      </c>
      <c r="M167">
        <v>0</v>
      </c>
      <c r="N167">
        <v>1</v>
      </c>
    </row>
    <row r="168" spans="1:14" x14ac:dyDescent="0.3">
      <c r="A168">
        <v>11</v>
      </c>
      <c r="B168">
        <v>0</v>
      </c>
      <c r="C168">
        <f t="shared" si="18"/>
        <v>0</v>
      </c>
      <c r="D168">
        <v>0</v>
      </c>
      <c r="E168">
        <v>0</v>
      </c>
      <c r="F168">
        <f t="shared" si="19"/>
        <v>0</v>
      </c>
      <c r="G168">
        <v>0</v>
      </c>
      <c r="H168">
        <v>0</v>
      </c>
      <c r="I168">
        <f t="shared" si="20"/>
        <v>0</v>
      </c>
      <c r="J168">
        <v>0</v>
      </c>
      <c r="K168">
        <v>0</v>
      </c>
      <c r="L168">
        <f t="shared" si="21"/>
        <v>1</v>
      </c>
      <c r="M168">
        <v>0</v>
      </c>
      <c r="N168">
        <v>1</v>
      </c>
    </row>
    <row r="169" spans="1:14" x14ac:dyDescent="0.3">
      <c r="A169">
        <v>12</v>
      </c>
      <c r="B169">
        <v>0</v>
      </c>
      <c r="C169">
        <f t="shared" si="18"/>
        <v>0</v>
      </c>
      <c r="D169">
        <v>0</v>
      </c>
      <c r="E169">
        <v>0</v>
      </c>
      <c r="F169">
        <f t="shared" si="19"/>
        <v>0</v>
      </c>
      <c r="G169">
        <v>0</v>
      </c>
      <c r="H169">
        <v>0</v>
      </c>
      <c r="I169">
        <f t="shared" si="20"/>
        <v>0</v>
      </c>
      <c r="J169">
        <v>0</v>
      </c>
      <c r="K169">
        <v>0</v>
      </c>
      <c r="L169">
        <f t="shared" si="21"/>
        <v>0</v>
      </c>
      <c r="M169">
        <v>0</v>
      </c>
      <c r="N169">
        <v>1</v>
      </c>
    </row>
    <row r="170" spans="1:14" x14ac:dyDescent="0.3">
      <c r="A170">
        <v>13</v>
      </c>
      <c r="B170">
        <v>0</v>
      </c>
      <c r="C170">
        <f t="shared" si="18"/>
        <v>0</v>
      </c>
      <c r="D170">
        <v>0</v>
      </c>
      <c r="E170">
        <v>0</v>
      </c>
      <c r="F170">
        <f t="shared" si="19"/>
        <v>0</v>
      </c>
      <c r="G170">
        <v>0</v>
      </c>
      <c r="H170">
        <v>0</v>
      </c>
      <c r="I170">
        <f t="shared" si="20"/>
        <v>0</v>
      </c>
      <c r="J170">
        <v>0</v>
      </c>
      <c r="K170">
        <v>0</v>
      </c>
      <c r="L170">
        <f t="shared" si="21"/>
        <v>0</v>
      </c>
      <c r="M170">
        <v>0</v>
      </c>
      <c r="N170">
        <v>1</v>
      </c>
    </row>
    <row r="171" spans="1:14" x14ac:dyDescent="0.3">
      <c r="A171">
        <v>14</v>
      </c>
      <c r="B171">
        <v>0</v>
      </c>
      <c r="C171">
        <f t="shared" si="18"/>
        <v>0</v>
      </c>
      <c r="D171">
        <v>0</v>
      </c>
      <c r="E171">
        <v>0</v>
      </c>
      <c r="F171">
        <f t="shared" si="19"/>
        <v>0</v>
      </c>
      <c r="G171">
        <v>0</v>
      </c>
      <c r="H171">
        <v>0</v>
      </c>
      <c r="I171">
        <f t="shared" si="20"/>
        <v>0</v>
      </c>
      <c r="J171">
        <v>0</v>
      </c>
      <c r="K171">
        <v>0</v>
      </c>
      <c r="L171">
        <f t="shared" si="21"/>
        <v>0</v>
      </c>
      <c r="M171">
        <v>0</v>
      </c>
      <c r="N171">
        <v>1</v>
      </c>
    </row>
    <row r="172" spans="1:14" x14ac:dyDescent="0.3">
      <c r="A172">
        <v>15</v>
      </c>
      <c r="B172">
        <v>0</v>
      </c>
      <c r="C172">
        <f t="shared" si="18"/>
        <v>1</v>
      </c>
      <c r="D172">
        <f>D158</f>
        <v>1</v>
      </c>
      <c r="E172">
        <v>0</v>
      </c>
      <c r="F172">
        <f t="shared" si="19"/>
        <v>1</v>
      </c>
      <c r="G172">
        <f>G158</f>
        <v>1</v>
      </c>
      <c r="H172">
        <v>0</v>
      </c>
      <c r="I172">
        <f t="shared" si="20"/>
        <v>1</v>
      </c>
      <c r="J172">
        <f>J158</f>
        <v>1</v>
      </c>
      <c r="K172">
        <v>0</v>
      </c>
      <c r="L172">
        <f t="shared" si="21"/>
        <v>1</v>
      </c>
      <c r="M172">
        <f>M158</f>
        <v>1</v>
      </c>
      <c r="N172">
        <v>1</v>
      </c>
    </row>
    <row r="173" spans="1:14" x14ac:dyDescent="0.3">
      <c r="A173">
        <v>16</v>
      </c>
      <c r="B173">
        <v>0</v>
      </c>
      <c r="C173">
        <f t="shared" si="18"/>
        <v>0</v>
      </c>
      <c r="D173">
        <f t="shared" ref="D173:D187" si="22">D159</f>
        <v>0</v>
      </c>
      <c r="E173">
        <v>0</v>
      </c>
      <c r="F173">
        <f t="shared" si="19"/>
        <v>1</v>
      </c>
      <c r="G173">
        <f t="shared" ref="G173:G187" si="23">G159</f>
        <v>1</v>
      </c>
      <c r="H173">
        <v>0</v>
      </c>
      <c r="I173">
        <f t="shared" si="20"/>
        <v>1</v>
      </c>
      <c r="J173">
        <f t="shared" ref="J173:J187" si="24">J159</f>
        <v>1</v>
      </c>
      <c r="K173">
        <v>0</v>
      </c>
      <c r="L173">
        <f t="shared" si="21"/>
        <v>1</v>
      </c>
      <c r="M173">
        <f t="shared" ref="M173:M187" si="25">M159</f>
        <v>1</v>
      </c>
      <c r="N173">
        <v>1</v>
      </c>
    </row>
    <row r="174" spans="1:14" x14ac:dyDescent="0.3">
      <c r="A174">
        <v>17</v>
      </c>
      <c r="B174">
        <v>0</v>
      </c>
      <c r="C174">
        <f t="shared" si="18"/>
        <v>0</v>
      </c>
      <c r="D174">
        <f t="shared" si="22"/>
        <v>0</v>
      </c>
      <c r="E174">
        <v>0</v>
      </c>
      <c r="F174">
        <f t="shared" si="19"/>
        <v>0</v>
      </c>
      <c r="G174">
        <f t="shared" si="23"/>
        <v>0</v>
      </c>
      <c r="H174">
        <v>0</v>
      </c>
      <c r="I174">
        <f t="shared" si="20"/>
        <v>1</v>
      </c>
      <c r="J174">
        <f t="shared" si="24"/>
        <v>1</v>
      </c>
      <c r="K174">
        <v>0</v>
      </c>
      <c r="L174">
        <f t="shared" si="21"/>
        <v>1</v>
      </c>
      <c r="M174">
        <f t="shared" si="25"/>
        <v>1</v>
      </c>
      <c r="N174">
        <v>1</v>
      </c>
    </row>
    <row r="175" spans="1:14" x14ac:dyDescent="0.3">
      <c r="A175">
        <v>18</v>
      </c>
      <c r="B175">
        <v>0</v>
      </c>
      <c r="C175">
        <f t="shared" si="18"/>
        <v>0</v>
      </c>
      <c r="D175">
        <f t="shared" si="22"/>
        <v>0</v>
      </c>
      <c r="E175">
        <v>0</v>
      </c>
      <c r="F175">
        <f t="shared" si="19"/>
        <v>0</v>
      </c>
      <c r="G175">
        <f t="shared" si="23"/>
        <v>0</v>
      </c>
      <c r="H175">
        <v>0</v>
      </c>
      <c r="I175">
        <f t="shared" si="20"/>
        <v>0</v>
      </c>
      <c r="J175">
        <f t="shared" si="24"/>
        <v>0</v>
      </c>
      <c r="K175">
        <v>0</v>
      </c>
      <c r="L175">
        <f t="shared" si="21"/>
        <v>1</v>
      </c>
      <c r="M175">
        <f t="shared" si="25"/>
        <v>1</v>
      </c>
      <c r="N175">
        <v>1</v>
      </c>
    </row>
    <row r="176" spans="1:14" x14ac:dyDescent="0.3">
      <c r="A176">
        <v>19</v>
      </c>
      <c r="B176">
        <v>0</v>
      </c>
      <c r="C176">
        <f t="shared" si="18"/>
        <v>0</v>
      </c>
      <c r="D176">
        <f t="shared" si="22"/>
        <v>0</v>
      </c>
      <c r="E176">
        <v>0</v>
      </c>
      <c r="F176">
        <f t="shared" si="19"/>
        <v>0</v>
      </c>
      <c r="G176">
        <f t="shared" si="23"/>
        <v>0</v>
      </c>
      <c r="H176">
        <v>0</v>
      </c>
      <c r="I176">
        <f t="shared" si="20"/>
        <v>0</v>
      </c>
      <c r="J176">
        <f t="shared" si="24"/>
        <v>0</v>
      </c>
      <c r="K176">
        <v>0</v>
      </c>
      <c r="L176">
        <f t="shared" si="21"/>
        <v>0</v>
      </c>
      <c r="M176">
        <f t="shared" si="25"/>
        <v>0</v>
      </c>
      <c r="N176">
        <v>1</v>
      </c>
    </row>
    <row r="177" spans="1:14" x14ac:dyDescent="0.3">
      <c r="A177">
        <v>20</v>
      </c>
      <c r="B177">
        <v>0</v>
      </c>
      <c r="C177">
        <f t="shared" si="18"/>
        <v>0</v>
      </c>
      <c r="D177">
        <f t="shared" si="22"/>
        <v>0</v>
      </c>
      <c r="E177">
        <v>0</v>
      </c>
      <c r="F177">
        <f t="shared" si="19"/>
        <v>0</v>
      </c>
      <c r="G177">
        <f t="shared" si="23"/>
        <v>0</v>
      </c>
      <c r="H177">
        <v>0</v>
      </c>
      <c r="I177">
        <f t="shared" si="20"/>
        <v>0</v>
      </c>
      <c r="J177">
        <f t="shared" si="24"/>
        <v>0</v>
      </c>
      <c r="K177">
        <v>0</v>
      </c>
      <c r="L177">
        <f t="shared" si="21"/>
        <v>0</v>
      </c>
      <c r="M177">
        <f t="shared" si="25"/>
        <v>0</v>
      </c>
      <c r="N177">
        <v>1</v>
      </c>
    </row>
    <row r="178" spans="1:14" x14ac:dyDescent="0.3">
      <c r="A178">
        <v>21</v>
      </c>
      <c r="B178">
        <v>0</v>
      </c>
      <c r="C178">
        <f t="shared" si="18"/>
        <v>0</v>
      </c>
      <c r="D178">
        <f t="shared" si="22"/>
        <v>0</v>
      </c>
      <c r="E178">
        <v>0</v>
      </c>
      <c r="F178">
        <f t="shared" si="19"/>
        <v>0</v>
      </c>
      <c r="G178">
        <f t="shared" si="23"/>
        <v>0</v>
      </c>
      <c r="H178">
        <v>0</v>
      </c>
      <c r="I178">
        <f t="shared" si="20"/>
        <v>0</v>
      </c>
      <c r="J178">
        <f t="shared" si="24"/>
        <v>0</v>
      </c>
      <c r="K178">
        <v>0</v>
      </c>
      <c r="L178">
        <f t="shared" si="21"/>
        <v>0</v>
      </c>
      <c r="M178">
        <f t="shared" si="25"/>
        <v>0</v>
      </c>
      <c r="N178">
        <v>1</v>
      </c>
    </row>
    <row r="179" spans="1:14" x14ac:dyDescent="0.3">
      <c r="A179">
        <v>22</v>
      </c>
      <c r="B179">
        <v>0</v>
      </c>
      <c r="C179">
        <f t="shared" si="18"/>
        <v>1</v>
      </c>
      <c r="D179">
        <f t="shared" si="22"/>
        <v>0</v>
      </c>
      <c r="E179">
        <v>0</v>
      </c>
      <c r="F179">
        <f t="shared" si="19"/>
        <v>1</v>
      </c>
      <c r="G179">
        <f t="shared" si="23"/>
        <v>0</v>
      </c>
      <c r="H179">
        <v>0</v>
      </c>
      <c r="I179">
        <f t="shared" si="20"/>
        <v>1</v>
      </c>
      <c r="J179">
        <f t="shared" si="24"/>
        <v>0</v>
      </c>
      <c r="K179">
        <v>0</v>
      </c>
      <c r="L179">
        <f t="shared" si="21"/>
        <v>1</v>
      </c>
      <c r="M179">
        <f t="shared" si="25"/>
        <v>0</v>
      </c>
      <c r="N179">
        <v>1</v>
      </c>
    </row>
    <row r="180" spans="1:14" x14ac:dyDescent="0.3">
      <c r="A180">
        <v>23</v>
      </c>
      <c r="B180">
        <v>0</v>
      </c>
      <c r="C180">
        <f t="shared" si="18"/>
        <v>0</v>
      </c>
      <c r="D180">
        <f t="shared" si="22"/>
        <v>0</v>
      </c>
      <c r="E180">
        <v>0</v>
      </c>
      <c r="F180">
        <f t="shared" si="19"/>
        <v>1</v>
      </c>
      <c r="G180">
        <f t="shared" si="23"/>
        <v>0</v>
      </c>
      <c r="H180">
        <v>0</v>
      </c>
      <c r="I180">
        <f t="shared" si="20"/>
        <v>1</v>
      </c>
      <c r="J180">
        <f t="shared" si="24"/>
        <v>0</v>
      </c>
      <c r="K180">
        <v>0</v>
      </c>
      <c r="L180">
        <f t="shared" si="21"/>
        <v>1</v>
      </c>
      <c r="M180">
        <f t="shared" si="25"/>
        <v>0</v>
      </c>
      <c r="N180">
        <v>1</v>
      </c>
    </row>
    <row r="181" spans="1:14" x14ac:dyDescent="0.3">
      <c r="A181">
        <v>24</v>
      </c>
      <c r="B181">
        <v>0</v>
      </c>
      <c r="C181">
        <f t="shared" si="18"/>
        <v>0</v>
      </c>
      <c r="D181">
        <f t="shared" si="22"/>
        <v>0</v>
      </c>
      <c r="E181">
        <v>0</v>
      </c>
      <c r="F181">
        <f t="shared" si="19"/>
        <v>0</v>
      </c>
      <c r="G181">
        <f t="shared" si="23"/>
        <v>0</v>
      </c>
      <c r="H181">
        <v>0</v>
      </c>
      <c r="I181">
        <f t="shared" si="20"/>
        <v>1</v>
      </c>
      <c r="J181">
        <f t="shared" si="24"/>
        <v>0</v>
      </c>
      <c r="K181">
        <v>0</v>
      </c>
      <c r="L181">
        <f t="shared" si="21"/>
        <v>1</v>
      </c>
      <c r="M181">
        <f t="shared" si="25"/>
        <v>0</v>
      </c>
      <c r="N181">
        <v>1</v>
      </c>
    </row>
    <row r="182" spans="1:14" x14ac:dyDescent="0.3">
      <c r="A182">
        <v>25</v>
      </c>
      <c r="B182">
        <v>0</v>
      </c>
      <c r="C182">
        <f t="shared" si="18"/>
        <v>0</v>
      </c>
      <c r="D182">
        <f t="shared" si="22"/>
        <v>0</v>
      </c>
      <c r="E182">
        <v>0</v>
      </c>
      <c r="F182">
        <f t="shared" si="19"/>
        <v>0</v>
      </c>
      <c r="G182">
        <f t="shared" si="23"/>
        <v>0</v>
      </c>
      <c r="H182">
        <v>0</v>
      </c>
      <c r="I182">
        <f t="shared" si="20"/>
        <v>0</v>
      </c>
      <c r="J182">
        <f t="shared" si="24"/>
        <v>0</v>
      </c>
      <c r="K182">
        <v>0</v>
      </c>
      <c r="L182">
        <f t="shared" si="21"/>
        <v>1</v>
      </c>
      <c r="M182">
        <f t="shared" si="25"/>
        <v>0</v>
      </c>
      <c r="N182">
        <v>1</v>
      </c>
    </row>
    <row r="183" spans="1:14" x14ac:dyDescent="0.3">
      <c r="A183">
        <v>26</v>
      </c>
      <c r="B183">
        <v>0</v>
      </c>
      <c r="C183">
        <f t="shared" si="18"/>
        <v>0</v>
      </c>
      <c r="D183">
        <f t="shared" si="22"/>
        <v>0</v>
      </c>
      <c r="E183">
        <v>0</v>
      </c>
      <c r="F183">
        <f t="shared" si="19"/>
        <v>0</v>
      </c>
      <c r="G183">
        <f t="shared" si="23"/>
        <v>0</v>
      </c>
      <c r="H183">
        <v>0</v>
      </c>
      <c r="I183">
        <f t="shared" si="20"/>
        <v>0</v>
      </c>
      <c r="J183">
        <f t="shared" si="24"/>
        <v>0</v>
      </c>
      <c r="K183">
        <v>0</v>
      </c>
      <c r="L183">
        <f t="shared" si="21"/>
        <v>0</v>
      </c>
      <c r="M183">
        <f t="shared" si="25"/>
        <v>0</v>
      </c>
      <c r="N183">
        <v>1</v>
      </c>
    </row>
    <row r="184" spans="1:14" x14ac:dyDescent="0.3">
      <c r="A184">
        <v>27</v>
      </c>
      <c r="B184">
        <v>0</v>
      </c>
      <c r="C184">
        <f t="shared" si="18"/>
        <v>0</v>
      </c>
      <c r="D184">
        <f t="shared" si="22"/>
        <v>0</v>
      </c>
      <c r="E184">
        <v>0</v>
      </c>
      <c r="F184">
        <f t="shared" si="19"/>
        <v>0</v>
      </c>
      <c r="G184">
        <f t="shared" si="23"/>
        <v>0</v>
      </c>
      <c r="H184">
        <v>0</v>
      </c>
      <c r="I184">
        <f t="shared" si="20"/>
        <v>0</v>
      </c>
      <c r="J184">
        <f t="shared" si="24"/>
        <v>0</v>
      </c>
      <c r="K184">
        <v>0</v>
      </c>
      <c r="L184">
        <f t="shared" si="21"/>
        <v>0</v>
      </c>
      <c r="M184">
        <f t="shared" si="25"/>
        <v>0</v>
      </c>
      <c r="N184">
        <v>1</v>
      </c>
    </row>
    <row r="185" spans="1:14" x14ac:dyDescent="0.3">
      <c r="A185">
        <v>28</v>
      </c>
      <c r="B185">
        <v>0</v>
      </c>
      <c r="C185">
        <f t="shared" si="18"/>
        <v>0</v>
      </c>
      <c r="D185">
        <f t="shared" si="22"/>
        <v>0</v>
      </c>
      <c r="E185">
        <v>0</v>
      </c>
      <c r="F185">
        <f t="shared" si="19"/>
        <v>0</v>
      </c>
      <c r="G185">
        <f t="shared" si="23"/>
        <v>0</v>
      </c>
      <c r="H185">
        <v>0</v>
      </c>
      <c r="I185">
        <f t="shared" si="20"/>
        <v>0</v>
      </c>
      <c r="J185">
        <f t="shared" si="24"/>
        <v>0</v>
      </c>
      <c r="K185">
        <v>0</v>
      </c>
      <c r="L185">
        <f t="shared" si="21"/>
        <v>0</v>
      </c>
      <c r="M185">
        <f t="shared" si="25"/>
        <v>0</v>
      </c>
      <c r="N185">
        <v>1</v>
      </c>
    </row>
    <row r="186" spans="1:14" x14ac:dyDescent="0.3">
      <c r="A186">
        <v>29</v>
      </c>
      <c r="B186">
        <v>0</v>
      </c>
      <c r="C186">
        <f t="shared" si="18"/>
        <v>1</v>
      </c>
      <c r="D186">
        <f t="shared" si="22"/>
        <v>1</v>
      </c>
      <c r="E186">
        <v>0</v>
      </c>
      <c r="F186">
        <f t="shared" si="19"/>
        <v>1</v>
      </c>
      <c r="G186">
        <f t="shared" si="23"/>
        <v>1</v>
      </c>
      <c r="H186">
        <v>0</v>
      </c>
      <c r="I186">
        <f t="shared" si="20"/>
        <v>1</v>
      </c>
      <c r="J186">
        <f t="shared" si="24"/>
        <v>1</v>
      </c>
      <c r="K186">
        <v>0</v>
      </c>
      <c r="L186">
        <f t="shared" si="21"/>
        <v>1</v>
      </c>
      <c r="M186">
        <f t="shared" si="25"/>
        <v>1</v>
      </c>
      <c r="N186">
        <v>1</v>
      </c>
    </row>
    <row r="187" spans="1:14" x14ac:dyDescent="0.3">
      <c r="A187">
        <v>30</v>
      </c>
      <c r="B187">
        <v>0</v>
      </c>
      <c r="C187">
        <f t="shared" si="18"/>
        <v>0</v>
      </c>
      <c r="D187">
        <f t="shared" si="22"/>
        <v>0</v>
      </c>
      <c r="E187">
        <v>0</v>
      </c>
      <c r="F187">
        <f t="shared" si="19"/>
        <v>1</v>
      </c>
      <c r="G187">
        <f t="shared" si="23"/>
        <v>1</v>
      </c>
      <c r="H187">
        <v>0</v>
      </c>
      <c r="I187">
        <f t="shared" si="20"/>
        <v>1</v>
      </c>
      <c r="J187">
        <f t="shared" si="24"/>
        <v>1</v>
      </c>
      <c r="K187">
        <v>0</v>
      </c>
      <c r="L187">
        <f t="shared" si="21"/>
        <v>1</v>
      </c>
      <c r="M187">
        <f t="shared" si="25"/>
        <v>1</v>
      </c>
      <c r="N187">
        <v>1</v>
      </c>
    </row>
    <row r="189" spans="1:14" x14ac:dyDescent="0.3"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</row>
    <row r="190" spans="1:14" x14ac:dyDescent="0.3">
      <c r="A190">
        <f>TotVal</f>
        <v>706.28997258769039</v>
      </c>
      <c r="B190">
        <f t="dataTable" ref="B190:N190" dt2D="0" dtr="1" r1="I2"/>
        <v>467.1955070436922</v>
      </c>
      <c r="C190">
        <v>745.80982893347323</v>
      </c>
      <c r="D190">
        <v>706.28997258769039</v>
      </c>
      <c r="E190">
        <v>604.41924152596459</v>
      </c>
      <c r="F190">
        <v>672.23031817624326</v>
      </c>
      <c r="G190">
        <v>724.29940815381849</v>
      </c>
      <c r="H190">
        <v>648.8062785447637</v>
      </c>
      <c r="I190">
        <v>580.15686125418711</v>
      </c>
      <c r="J190">
        <v>697.47329536142877</v>
      </c>
      <c r="K190">
        <v>662.61495102936021</v>
      </c>
      <c r="L190">
        <v>500.0616149821696</v>
      </c>
      <c r="M190">
        <v>658.46531971181014</v>
      </c>
      <c r="N190">
        <v>401.61755151108855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Q15" sqref="Q15"/>
    </sheetView>
  </sheetViews>
  <sheetFormatPr defaultRowHeight="14.4" x14ac:dyDescent="0.3"/>
  <sheetData>
    <row r="1" spans="2:6" x14ac:dyDescent="0.3">
      <c r="B1" t="s">
        <v>61</v>
      </c>
      <c r="C1" t="s">
        <v>56</v>
      </c>
      <c r="F1" t="s">
        <v>60</v>
      </c>
    </row>
    <row r="2" spans="2:6" x14ac:dyDescent="0.3">
      <c r="B2">
        <v>0</v>
      </c>
      <c r="C2">
        <v>1.7</v>
      </c>
    </row>
    <row r="3" spans="2:6" x14ac:dyDescent="0.3">
      <c r="B3">
        <v>160</v>
      </c>
      <c r="C3">
        <v>1</v>
      </c>
    </row>
    <row r="5" spans="2:6" x14ac:dyDescent="0.3">
      <c r="B5" t="s">
        <v>53</v>
      </c>
      <c r="C5">
        <f>1.7/0.0044</f>
        <v>386.36363636363632</v>
      </c>
    </row>
    <row r="6" spans="2:6" x14ac:dyDescent="0.3">
      <c r="B6" t="s">
        <v>54</v>
      </c>
    </row>
    <row r="7" spans="2:6" x14ac:dyDescent="0.3">
      <c r="B7" t="s">
        <v>55</v>
      </c>
    </row>
    <row r="11" spans="2:6" x14ac:dyDescent="0.3">
      <c r="B11" t="s">
        <v>61</v>
      </c>
      <c r="C11" t="s">
        <v>57</v>
      </c>
    </row>
    <row r="12" spans="2:6" x14ac:dyDescent="0.3">
      <c r="B12">
        <v>0</v>
      </c>
      <c r="C12">
        <v>2.5</v>
      </c>
    </row>
    <row r="13" spans="2:6" x14ac:dyDescent="0.3">
      <c r="B13">
        <v>90</v>
      </c>
      <c r="C13">
        <v>0.25</v>
      </c>
    </row>
    <row r="15" spans="2:6" x14ac:dyDescent="0.3">
      <c r="B15" t="s">
        <v>53</v>
      </c>
      <c r="C15">
        <f>2.5/0.025</f>
        <v>100</v>
      </c>
    </row>
    <row r="16" spans="2:6" x14ac:dyDescent="0.3">
      <c r="B16" t="s">
        <v>58</v>
      </c>
    </row>
    <row r="17" spans="2:2" x14ac:dyDescent="0.3">
      <c r="B17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search</vt:lpstr>
      <vt:lpstr>selected sequences</vt:lpstr>
      <vt:lpstr>selected sequences linear util</vt:lpstr>
      <vt:lpstr>bass</vt:lpstr>
      <vt:lpstr>'selected sequences'!cpuebase</vt:lpstr>
      <vt:lpstr>'selected sequences linear util'!cpuebase</vt:lpstr>
      <vt:lpstr>cpuebase</vt:lpstr>
      <vt:lpstr>'selected sequences'!cpuehalf</vt:lpstr>
      <vt:lpstr>'selected sequences linear util'!cpuehalf</vt:lpstr>
      <vt:lpstr>cpuehalf</vt:lpstr>
      <vt:lpstr>'selected sequences'!M</vt:lpstr>
      <vt:lpstr>'selected sequences linear util'!M</vt:lpstr>
      <vt:lpstr>M</vt:lpstr>
      <vt:lpstr>'selected sequences'!No</vt:lpstr>
      <vt:lpstr>'selected sequences linear util'!No</vt:lpstr>
      <vt:lpstr>No</vt:lpstr>
      <vt:lpstr>'selected sequences'!Open</vt:lpstr>
      <vt:lpstr>'selected sequences linear util'!Open</vt:lpstr>
      <vt:lpstr>Open</vt:lpstr>
      <vt:lpstr>'selected sequences'!PvulRecov</vt:lpstr>
      <vt:lpstr>'selected sequences linear util'!PvulRecov</vt:lpstr>
      <vt:lpstr>PvulRecov</vt:lpstr>
      <vt:lpstr>'selected sequences'!q</vt:lpstr>
      <vt:lpstr>'selected sequences linear util'!q</vt:lpstr>
      <vt:lpstr>q</vt:lpstr>
      <vt:lpstr>'selected sequences'!Recov</vt:lpstr>
      <vt:lpstr>'selected sequences linear util'!Recov</vt:lpstr>
      <vt:lpstr>Recov</vt:lpstr>
      <vt:lpstr>'selected sequences'!RelSurv</vt:lpstr>
      <vt:lpstr>'selected sequences linear util'!RelSurv</vt:lpstr>
      <vt:lpstr>RelSurv</vt:lpstr>
      <vt:lpstr>'selected sequences'!sdcpue</vt:lpstr>
      <vt:lpstr>'selected sequences linear util'!sdcpue</vt:lpstr>
      <vt:lpstr>sdcpue</vt:lpstr>
      <vt:lpstr>'selected sequences linear util'!SeqCode</vt:lpstr>
      <vt:lpstr>SeqCode</vt:lpstr>
      <vt:lpstr>'selected sequences'!Surv</vt:lpstr>
      <vt:lpstr>'selected sequences linear util'!Surv</vt:lpstr>
      <vt:lpstr>Surv</vt:lpstr>
      <vt:lpstr>'selected sequences linear util'!TotVal</vt:lpstr>
      <vt:lpstr>TotVal</vt:lpstr>
      <vt:lpstr>'selected sequences'!valpower</vt:lpstr>
      <vt:lpstr>'selected sequences linear util'!valpower</vt:lpstr>
      <vt:lpstr>valpower</vt:lpstr>
      <vt:lpstr>'selected sequences'!vone</vt:lpstr>
      <vt:lpstr>'selected sequences linear util'!vone</vt:lpstr>
      <vt:lpstr>vone</vt:lpstr>
      <vt:lpstr>'selected sequences'!vtwo</vt:lpstr>
      <vt:lpstr>'selected sequences linear util'!vtwo</vt:lpstr>
      <vt:lpstr>vtwo</vt:lpstr>
      <vt:lpstr>'selected sequences'!weekday</vt:lpstr>
      <vt:lpstr>'selected sequences linear util'!weekday</vt:lpstr>
      <vt:lpstr>weekday</vt:lpstr>
      <vt:lpstr>'selected sequences'!weekend</vt:lpstr>
      <vt:lpstr>'selected sequences linear util'!weekend</vt:lpstr>
      <vt:lpstr>weekend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2014-03-10T10:39:44Z</dcterms:created>
  <dcterms:modified xsi:type="dcterms:W3CDTF">2014-03-12T19:03:18Z</dcterms:modified>
</cp:coreProperties>
</file>