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<sst xmlns="http://schemas.openxmlformats.org/spreadsheetml/2006/main" count="43" uniqueCount="35">
  <si>
    <t>Pump Output</t>
  </si>
  <si>
    <t>in^3/rev</t>
  </si>
  <si>
    <t>Flow Rate</t>
  </si>
  <si>
    <t>L/min</t>
  </si>
  <si>
    <t>ml/rev</t>
  </si>
  <si>
    <t>ml/min</t>
  </si>
  <si>
    <t>ml/step</t>
  </si>
  <si>
    <t>steps/ml</t>
  </si>
  <si>
    <t>Steps/Rev</t>
  </si>
  <si>
    <t>ratio A</t>
  </si>
  <si>
    <t>RPM (ideal)</t>
  </si>
  <si>
    <t>ratio B</t>
  </si>
  <si>
    <t>rev/s (ideal)</t>
  </si>
  <si>
    <t>flowRate A</t>
  </si>
  <si>
    <t>steps/s (ideal)</t>
  </si>
  <si>
    <t>flowRate B</t>
  </si>
  <si>
    <t>step/s (actual)</t>
  </si>
  <si>
    <t>steps/ml A</t>
  </si>
  <si>
    <t>rev/s (actual)</t>
  </si>
  <si>
    <t>steps/ml B</t>
  </si>
  <si>
    <t>RPM (actual)</t>
  </si>
  <si>
    <t>steps/min A</t>
  </si>
  <si>
    <t>steps/min</t>
  </si>
  <si>
    <t>Flow Rate (actual)</t>
  </si>
  <si>
    <t>steps/min B</t>
  </si>
  <si>
    <t>given a flow rate (ml/min), ratio and steps/ml, calculates steps/s</t>
  </si>
  <si>
    <t>% error</t>
  </si>
  <si>
    <t>steps/s A</t>
  </si>
  <si>
    <t>steps/s</t>
  </si>
  <si>
    <t>steps/s B</t>
  </si>
  <si>
    <t>Actual Flow Rate A</t>
  </si>
  <si>
    <t>Actual Flow Rate B</t>
  </si>
  <si>
    <t>% error A</t>
  </si>
  <si>
    <t>% error B</t>
  </si>
  <si>
    <t>Total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</si>
</sst>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%"/>
  </numFmts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2" fontId="1" numFmtId="0" xfId="0" applyAlignment="1" applyBorder="1" applyFill="1" applyFont="1">
      <alignment readingOrder="0"/>
    </xf>
    <xf borderId="3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4" fillId="0" fontId="1" numFmtId="0" xfId="0" applyBorder="1" applyFont="1"/>
    <xf borderId="5" fillId="0" fontId="1" numFmtId="0" xfId="0" applyAlignment="1" applyBorder="1" applyFont="1">
      <alignment readingOrder="0"/>
    </xf>
    <xf borderId="6" fillId="0" fontId="1" numFmtId="0" xfId="0" applyBorder="1" applyFont="1"/>
    <xf borderId="7" fillId="2" fontId="1" numFmtId="0" xfId="0" applyBorder="1" applyFont="1"/>
    <xf borderId="8" fillId="0" fontId="1" numFmtId="0" xfId="0" applyAlignment="1" applyBorder="1" applyFont="1">
      <alignment readingOrder="0"/>
    </xf>
    <xf borderId="7" fillId="0" fontId="1" numFmtId="0" xfId="0" applyBorder="1" applyFont="1"/>
    <xf borderId="3" fillId="2" fontId="1" numFmtId="0" xfId="0" applyAlignment="1" applyBorder="1" applyFont="1">
      <alignment readingOrder="0"/>
    </xf>
    <xf borderId="3" fillId="0" fontId="1" numFmtId="0" xfId="0" applyBorder="1" applyFont="1"/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Border="1" applyFont="1"/>
    <xf borderId="0" fillId="2" fontId="1" numFmtId="0" xfId="0" applyAlignment="1" applyFont="1">
      <alignment readingOrder="0"/>
    </xf>
    <xf borderId="0" fillId="2" fontId="1" numFmtId="0" xfId="0" applyFont="1"/>
    <xf borderId="6" fillId="0" fontId="1" numFmtId="0" xfId="0" applyAlignment="1" applyBorder="1" applyFont="1">
      <alignment readingOrder="0"/>
    </xf>
    <xf borderId="8" fillId="0" fontId="1" numFmtId="164" xfId="0" applyBorder="1" applyFont="1" applyNumberFormat="1"/>
    <xf borderId="0" fillId="0" fontId="1" numFmtId="164" xfId="0" applyFont="1" applyNumberFormat="1"/>
    <xf borderId="7" fillId="0" fontId="1" numFmtId="164" xfId="0" applyBorder="1" applyFont="1" applyNumberFormat="1"/>
    <xf borderId="8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6.14"/>
    <col customWidth="1" min="5" max="5" width="4.86"/>
    <col customWidth="1" min="6" max="6" width="17.0"/>
  </cols>
  <sheetData>
    <row r="2">
      <c r="B2" s="1" t="s">
        <v>0</v>
      </c>
      <c r="C2" s="2">
        <v>0.37</v>
      </c>
      <c r="D2" s="3" t="s">
        <v>1</v>
      </c>
      <c r="F2" s="1" t="s">
        <v>2</v>
      </c>
      <c r="G2" s="4">
        <v>5.0</v>
      </c>
      <c r="H2" s="3" t="s">
        <v>3</v>
      </c>
    </row>
    <row r="3">
      <c r="B3" s="5"/>
      <c r="C3">
        <f>C2*16.3871</f>
        <v>6.063227</v>
      </c>
      <c r="D3" s="6" t="s">
        <v>4</v>
      </c>
      <c r="F3" s="7"/>
      <c r="G3" s="8">
        <f>G2*1000</f>
        <v>5000</v>
      </c>
      <c r="H3" s="9" t="s">
        <v>5</v>
      </c>
    </row>
    <row r="4">
      <c r="B4" s="5"/>
      <c r="C4">
        <f>C3/C8</f>
        <v>0.00757903375</v>
      </c>
      <c r="D4" s="6" t="s">
        <v>6</v>
      </c>
    </row>
    <row r="5">
      <c r="B5" s="7"/>
      <c r="C5" s="10">
        <f>1/C4</f>
        <v>131.9429406</v>
      </c>
      <c r="D5" s="9" t="s">
        <v>7</v>
      </c>
    </row>
    <row r="8">
      <c r="B8" s="1" t="s">
        <v>8</v>
      </c>
      <c r="C8" s="11">
        <v>800.0</v>
      </c>
      <c r="F8" s="1" t="s">
        <v>9</v>
      </c>
      <c r="G8" s="2">
        <v>1.85</v>
      </c>
      <c r="H8" s="12"/>
      <c r="J8" s="13">
        <v>1.85</v>
      </c>
      <c r="K8">
        <f t="shared" ref="K8:K9" si="1">J8*100</f>
        <v>185</v>
      </c>
    </row>
    <row r="9">
      <c r="B9" s="14" t="s">
        <v>10</v>
      </c>
      <c r="C9" s="15">
        <f>G3/C3</f>
        <v>824.6433788</v>
      </c>
      <c r="F9" s="14" t="s">
        <v>11</v>
      </c>
      <c r="G9" s="16">
        <v>1.0</v>
      </c>
      <c r="H9" s="15"/>
      <c r="J9" s="13">
        <v>1.0</v>
      </c>
      <c r="K9">
        <f t="shared" si="1"/>
        <v>100</v>
      </c>
    </row>
    <row r="10">
      <c r="B10" s="14" t="s">
        <v>12</v>
      </c>
      <c r="C10" s="15">
        <f>C9/60</f>
        <v>13.74405631</v>
      </c>
      <c r="F10" s="14" t="s">
        <v>13</v>
      </c>
      <c r="G10">
        <f>(G8/(G8+G9))*G3</f>
        <v>3245.614035</v>
      </c>
      <c r="H10" s="6" t="s">
        <v>5</v>
      </c>
      <c r="J10">
        <f t="shared" ref="J10:K10" si="2">J8/(J8+J9)</f>
        <v>0.649122807</v>
      </c>
      <c r="K10">
        <f t="shared" si="2"/>
        <v>0.649122807</v>
      </c>
    </row>
    <row r="11">
      <c r="B11" s="14" t="s">
        <v>14</v>
      </c>
      <c r="C11" s="15">
        <f>C10*C8</f>
        <v>10995.24505</v>
      </c>
      <c r="F11" s="14" t="s">
        <v>15</v>
      </c>
      <c r="G11">
        <f>(G9/(G8+G9)*G3)</f>
        <v>1754.385965</v>
      </c>
      <c r="H11" s="6" t="s">
        <v>5</v>
      </c>
    </row>
    <row r="12">
      <c r="B12" s="14" t="s">
        <v>16</v>
      </c>
      <c r="C12" s="15">
        <f>round(C11,0)</f>
        <v>10995</v>
      </c>
      <c r="F12" s="14" t="s">
        <v>17</v>
      </c>
      <c r="G12" s="17">
        <f>round(C5)</f>
        <v>132</v>
      </c>
      <c r="H12" s="6" t="s">
        <v>7</v>
      </c>
    </row>
    <row r="13">
      <c r="B13" s="14" t="s">
        <v>18</v>
      </c>
      <c r="C13" s="15">
        <f>C12/C8</f>
        <v>13.74375</v>
      </c>
      <c r="F13" s="14" t="s">
        <v>19</v>
      </c>
      <c r="G13" s="17">
        <f>round(C5)</f>
        <v>132</v>
      </c>
      <c r="H13" s="6" t="s">
        <v>7</v>
      </c>
    </row>
    <row r="14">
      <c r="B14" s="14" t="s">
        <v>20</v>
      </c>
      <c r="C14" s="15">
        <f>C13*60</f>
        <v>824.625</v>
      </c>
      <c r="F14" s="14" t="s">
        <v>21</v>
      </c>
      <c r="G14">
        <f t="shared" ref="G14:G15" si="3">G12*G10</f>
        <v>428421.0526</v>
      </c>
      <c r="H14" s="6" t="s">
        <v>22</v>
      </c>
    </row>
    <row r="15">
      <c r="B15" s="14" t="s">
        <v>23</v>
      </c>
      <c r="C15" s="15">
        <f>C14*C3</f>
        <v>4999.888565</v>
      </c>
      <c r="F15" s="14" t="s">
        <v>24</v>
      </c>
      <c r="G15">
        <f t="shared" si="3"/>
        <v>231578.9474</v>
      </c>
      <c r="H15" s="6" t="s">
        <v>22</v>
      </c>
      <c r="I15" s="13" t="s">
        <v>25</v>
      </c>
    </row>
    <row r="16">
      <c r="B16" s="18" t="s">
        <v>26</v>
      </c>
      <c r="C16" s="19">
        <f>ABS(G3-C15)/C15</f>
        <v>0.00002228752172</v>
      </c>
      <c r="F16" s="14" t="s">
        <v>27</v>
      </c>
      <c r="G16">
        <f t="shared" ref="G16:G17" si="4">G14/60</f>
        <v>7140.350877</v>
      </c>
      <c r="H16" s="6" t="s">
        <v>28</v>
      </c>
      <c r="I16">
        <f>TRUNC((G8/(G$8+G$9))*G$3*G12/60)</f>
        <v>7140</v>
      </c>
      <c r="J16" s="13">
        <f>TRUNC(G$3*G12*G8/(G8+G9)/60)</f>
        <v>7140</v>
      </c>
    </row>
    <row r="17">
      <c r="F17" s="14" t="s">
        <v>29</v>
      </c>
      <c r="G17">
        <f t="shared" si="4"/>
        <v>3859.649123</v>
      </c>
      <c r="H17" s="6" t="s">
        <v>28</v>
      </c>
      <c r="I17">
        <f>trunc((G9/(G$8+G$9))*G$3*G13/60)</f>
        <v>3859</v>
      </c>
    </row>
    <row r="18">
      <c r="F18" s="14" t="s">
        <v>30</v>
      </c>
      <c r="G18">
        <f>G14/C5</f>
        <v>3247.017617</v>
      </c>
      <c r="H18" s="6" t="s">
        <v>5</v>
      </c>
      <c r="I18">
        <f>I16*60/C5</f>
        <v>3246.858059</v>
      </c>
    </row>
    <row r="19">
      <c r="F19" s="14" t="s">
        <v>31</v>
      </c>
      <c r="G19">
        <f>G15/C5</f>
        <v>1755.144658</v>
      </c>
      <c r="H19" s="6" t="s">
        <v>5</v>
      </c>
      <c r="I19">
        <f>I17*60/C5</f>
        <v>1754.849474</v>
      </c>
    </row>
    <row r="20">
      <c r="F20" s="14" t="s">
        <v>32</v>
      </c>
      <c r="G20" s="20">
        <f t="shared" ref="G20:G21" si="5">ABS(G10-G18)/G10</f>
        <v>0.000432455</v>
      </c>
      <c r="H20" s="15"/>
      <c r="I20" s="20">
        <f t="shared" ref="I20:I21" si="6">ABS(G10-I18)/G10</f>
        <v>0.0003832937</v>
      </c>
    </row>
    <row r="21">
      <c r="F21" s="14" t="s">
        <v>33</v>
      </c>
      <c r="G21" s="20">
        <f t="shared" si="5"/>
        <v>0.000432455</v>
      </c>
      <c r="H21" s="15"/>
      <c r="I21" s="20">
        <f t="shared" si="6"/>
        <v>0.0002642004508</v>
      </c>
    </row>
    <row r="22">
      <c r="F22" s="18" t="s">
        <v>34</v>
      </c>
      <c r="G22" s="21">
        <f>SUM(G20:G21)</f>
        <v>0.00086491</v>
      </c>
      <c r="H22" s="22"/>
      <c r="I22" s="21">
        <f>SUM(I20:I21)</f>
        <v>0.0006474941508</v>
      </c>
    </row>
  </sheetData>
  <drawing r:id="rId1"/>
</worksheet>
</file>