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rojects\Special\OTM33A\inst\extdata\"/>
    </mc:Choice>
  </mc:AlternateContent>
  <bookViews>
    <workbookView xWindow="120" yWindow="120" windowWidth="20730" windowHeight="11760" activeTab="1"/>
  </bookViews>
  <sheets>
    <sheet name="worksheet" sheetId="58" r:id="rId1"/>
    <sheet name="controlled release data" sheetId="70" r:id="rId2"/>
  </sheets>
  <calcPr calcId="171027"/>
</workbook>
</file>

<file path=xl/calcChain.xml><?xml version="1.0" encoding="utf-8"?>
<calcChain xmlns="http://schemas.openxmlformats.org/spreadsheetml/2006/main">
  <c r="BW2" i="70" l="1"/>
  <c r="BY2" i="70"/>
  <c r="DO2" i="70" s="1"/>
  <c r="CR2" i="70"/>
  <c r="CS2" i="70"/>
  <c r="CT2" i="70"/>
  <c r="CU2" i="70"/>
  <c r="CW2" i="70"/>
  <c r="CX2" i="70"/>
  <c r="CY2" i="70"/>
  <c r="CZ2" i="70"/>
  <c r="DA2" i="70"/>
  <c r="DB2" i="70"/>
  <c r="DC2" i="70"/>
  <c r="DD2" i="70"/>
  <c r="DE2" i="70"/>
  <c r="DF2" i="70"/>
  <c r="DG2" i="70"/>
  <c r="DI2" i="70"/>
  <c r="DJ2" i="70"/>
  <c r="DK2" i="70"/>
  <c r="DL2" i="70"/>
  <c r="DM2" i="70"/>
  <c r="DR2" i="70"/>
  <c r="DS2" i="70"/>
  <c r="DT2" i="70"/>
  <c r="DU2" i="70"/>
  <c r="DV2" i="70"/>
  <c r="DW2" i="70"/>
  <c r="BW3" i="70"/>
  <c r="BY3" i="70"/>
  <c r="DO3" i="70" s="1"/>
  <c r="BZ3" i="70"/>
  <c r="CA3" i="70"/>
  <c r="CR3" i="70"/>
  <c r="CS3" i="70"/>
  <c r="CT3" i="70"/>
  <c r="CU3" i="70"/>
  <c r="CW3" i="70"/>
  <c r="CV3" i="70" s="1"/>
  <c r="CX3" i="70"/>
  <c r="CY3" i="70"/>
  <c r="CZ3" i="70"/>
  <c r="DA3" i="70"/>
  <c r="DB3" i="70"/>
  <c r="DC3" i="70"/>
  <c r="DD3" i="70"/>
  <c r="DE3" i="70"/>
  <c r="DF3" i="70"/>
  <c r="DG3" i="70"/>
  <c r="DI3" i="70"/>
  <c r="DJ3" i="70"/>
  <c r="DK3" i="70"/>
  <c r="DL3" i="70"/>
  <c r="DM3" i="70"/>
  <c r="DR3" i="70"/>
  <c r="DS3" i="70"/>
  <c r="DT3" i="70"/>
  <c r="DU3" i="70"/>
  <c r="DV3" i="70"/>
  <c r="DW3" i="70"/>
  <c r="BW4" i="70"/>
  <c r="BZ4" i="70" s="1"/>
  <c r="BY4" i="70"/>
  <c r="DO4" i="70" s="1"/>
  <c r="CR4" i="70"/>
  <c r="CS4" i="70"/>
  <c r="CT4" i="70"/>
  <c r="CU4" i="70"/>
  <c r="CW4" i="70"/>
  <c r="CV4" i="70" s="1"/>
  <c r="CX4" i="70"/>
  <c r="CY4" i="70"/>
  <c r="CZ4" i="70"/>
  <c r="DA4" i="70"/>
  <c r="DB4" i="70"/>
  <c r="DC4" i="70"/>
  <c r="DD4" i="70"/>
  <c r="DE4" i="70"/>
  <c r="DF4" i="70"/>
  <c r="DG4" i="70"/>
  <c r="DI4" i="70"/>
  <c r="DJ4" i="70"/>
  <c r="DK4" i="70"/>
  <c r="DL4" i="70"/>
  <c r="DM4" i="70"/>
  <c r="DR4" i="70"/>
  <c r="DS4" i="70"/>
  <c r="DT4" i="70"/>
  <c r="DU4" i="70"/>
  <c r="DV4" i="70"/>
  <c r="DW4" i="70"/>
  <c r="BW5" i="70"/>
  <c r="BZ5" i="70" s="1"/>
  <c r="BY5" i="70"/>
  <c r="DO5" i="70" s="1"/>
  <c r="CR5" i="70"/>
  <c r="CS5" i="70"/>
  <c r="CT5" i="70"/>
  <c r="CU5" i="70"/>
  <c r="CW5" i="70"/>
  <c r="CV5" i="70" s="1"/>
  <c r="CX5" i="70"/>
  <c r="CY5" i="70"/>
  <c r="CZ5" i="70"/>
  <c r="DA5" i="70"/>
  <c r="DB5" i="70"/>
  <c r="DC5" i="70"/>
  <c r="DD5" i="70"/>
  <c r="DE5" i="70"/>
  <c r="DF5" i="70"/>
  <c r="DG5" i="70"/>
  <c r="DI5" i="70"/>
  <c r="DJ5" i="70"/>
  <c r="DK5" i="70"/>
  <c r="DL5" i="70"/>
  <c r="DM5" i="70"/>
  <c r="DR5" i="70"/>
  <c r="DS5" i="70"/>
  <c r="DT5" i="70"/>
  <c r="DU5" i="70"/>
  <c r="DV5" i="70"/>
  <c r="DW5" i="70"/>
  <c r="BW6" i="70"/>
  <c r="BZ6" i="70" s="1"/>
  <c r="BY6" i="70"/>
  <c r="DO6" i="70" s="1"/>
  <c r="CR6" i="70"/>
  <c r="CS6" i="70"/>
  <c r="CT6" i="70"/>
  <c r="CU6" i="70"/>
  <c r="CW6" i="70"/>
  <c r="CV6" i="70" s="1"/>
  <c r="CX6" i="70"/>
  <c r="CY6" i="70"/>
  <c r="CZ6" i="70"/>
  <c r="DA6" i="70"/>
  <c r="DB6" i="70"/>
  <c r="DC6" i="70"/>
  <c r="DD6" i="70"/>
  <c r="DE6" i="70"/>
  <c r="DF6" i="70"/>
  <c r="DG6" i="70"/>
  <c r="DI6" i="70"/>
  <c r="DJ6" i="70"/>
  <c r="DK6" i="70"/>
  <c r="DL6" i="70"/>
  <c r="DM6" i="70"/>
  <c r="DR6" i="70"/>
  <c r="DS6" i="70"/>
  <c r="DT6" i="70"/>
  <c r="DU6" i="70"/>
  <c r="DV6" i="70"/>
  <c r="DW6" i="70"/>
  <c r="BW7" i="70"/>
  <c r="BY7" i="70"/>
  <c r="DO7" i="70" s="1"/>
  <c r="BZ7" i="70"/>
  <c r="CA7" i="70"/>
  <c r="CR7" i="70"/>
  <c r="CS7" i="70"/>
  <c r="CT7" i="70"/>
  <c r="CU7" i="70"/>
  <c r="CW7" i="70"/>
  <c r="CV7" i="70" s="1"/>
  <c r="CX7" i="70"/>
  <c r="CY7" i="70"/>
  <c r="CZ7" i="70"/>
  <c r="DA7" i="70"/>
  <c r="DB7" i="70"/>
  <c r="DC7" i="70"/>
  <c r="DD7" i="70"/>
  <c r="DE7" i="70"/>
  <c r="DF7" i="70"/>
  <c r="DG7" i="70"/>
  <c r="DI7" i="70"/>
  <c r="DJ7" i="70"/>
  <c r="DK7" i="70"/>
  <c r="DL7" i="70"/>
  <c r="DM7" i="70"/>
  <c r="DR7" i="70"/>
  <c r="DS7" i="70"/>
  <c r="DT7" i="70"/>
  <c r="DU7" i="70"/>
  <c r="DV7" i="70"/>
  <c r="DW7" i="70"/>
  <c r="BW8" i="70"/>
  <c r="BZ8" i="70" s="1"/>
  <c r="BY8" i="70"/>
  <c r="CA8" i="70" s="1"/>
  <c r="CR8" i="70"/>
  <c r="CS8" i="70"/>
  <c r="CT8" i="70"/>
  <c r="CU8" i="70"/>
  <c r="CW8" i="70"/>
  <c r="CV8" i="70" s="1"/>
  <c r="CX8" i="70"/>
  <c r="CY8" i="70"/>
  <c r="CZ8" i="70"/>
  <c r="DA8" i="70"/>
  <c r="DB8" i="70"/>
  <c r="DC8" i="70"/>
  <c r="DD8" i="70"/>
  <c r="DE8" i="70"/>
  <c r="DF8" i="70"/>
  <c r="DG8" i="70"/>
  <c r="DI8" i="70"/>
  <c r="DJ8" i="70"/>
  <c r="DK8" i="70"/>
  <c r="DL8" i="70"/>
  <c r="DM8" i="70"/>
  <c r="DR8" i="70"/>
  <c r="DS8" i="70"/>
  <c r="DT8" i="70"/>
  <c r="DU8" i="70"/>
  <c r="DV8" i="70"/>
  <c r="DW8" i="70"/>
  <c r="BW9" i="70"/>
  <c r="BZ9" i="70" s="1"/>
  <c r="BY9" i="70"/>
  <c r="CA9" i="70" s="1"/>
  <c r="CR9" i="70"/>
  <c r="CS9" i="70"/>
  <c r="CT9" i="70"/>
  <c r="CU9" i="70"/>
  <c r="CW9" i="70"/>
  <c r="CV9" i="70" s="1"/>
  <c r="CX9" i="70"/>
  <c r="CY9" i="70"/>
  <c r="CZ9" i="70"/>
  <c r="DA9" i="70"/>
  <c r="DB9" i="70"/>
  <c r="DC9" i="70"/>
  <c r="DD9" i="70"/>
  <c r="DE9" i="70"/>
  <c r="DF9" i="70"/>
  <c r="DG9" i="70"/>
  <c r="DI9" i="70"/>
  <c r="DJ9" i="70"/>
  <c r="DK9" i="70"/>
  <c r="DL9" i="70"/>
  <c r="DM9" i="70"/>
  <c r="DR9" i="70"/>
  <c r="DS9" i="70"/>
  <c r="DT9" i="70"/>
  <c r="DU9" i="70"/>
  <c r="DV9" i="70"/>
  <c r="DW9" i="70"/>
  <c r="BW10" i="70"/>
  <c r="BZ10" i="70" s="1"/>
  <c r="BY10" i="70"/>
  <c r="CA10" i="70" s="1"/>
  <c r="CR10" i="70"/>
  <c r="CS10" i="70"/>
  <c r="CT10" i="70"/>
  <c r="CU10" i="70"/>
  <c r="CW10" i="70"/>
  <c r="CV10" i="70" s="1"/>
  <c r="CX10" i="70"/>
  <c r="CY10" i="70"/>
  <c r="CZ10" i="70"/>
  <c r="DA10" i="70"/>
  <c r="DB10" i="70"/>
  <c r="DC10" i="70"/>
  <c r="DD10" i="70"/>
  <c r="DE10" i="70"/>
  <c r="DF10" i="70"/>
  <c r="DG10" i="70"/>
  <c r="DI10" i="70"/>
  <c r="DJ10" i="70"/>
  <c r="DK10" i="70"/>
  <c r="DL10" i="70"/>
  <c r="DM10" i="70"/>
  <c r="DR10" i="70"/>
  <c r="DS10" i="70"/>
  <c r="DT10" i="70"/>
  <c r="DU10" i="70"/>
  <c r="DV10" i="70"/>
  <c r="DW10" i="70"/>
  <c r="BW11" i="70"/>
  <c r="BY11" i="70"/>
  <c r="BZ11" i="70"/>
  <c r="CR11" i="70"/>
  <c r="CS11" i="70"/>
  <c r="CT11" i="70"/>
  <c r="CU11" i="70"/>
  <c r="CW11" i="70"/>
  <c r="CV11" i="70" s="1"/>
  <c r="CX11" i="70"/>
  <c r="CY11" i="70"/>
  <c r="CZ11" i="70"/>
  <c r="DA11" i="70"/>
  <c r="DB11" i="70"/>
  <c r="DC11" i="70"/>
  <c r="DD11" i="70"/>
  <c r="DE11" i="70"/>
  <c r="DF11" i="70"/>
  <c r="DG11" i="70"/>
  <c r="DI11" i="70"/>
  <c r="DJ11" i="70"/>
  <c r="DK11" i="70"/>
  <c r="DL11" i="70"/>
  <c r="DM11" i="70"/>
  <c r="DR11" i="70"/>
  <c r="DS11" i="70"/>
  <c r="DT11" i="70"/>
  <c r="DU11" i="70"/>
  <c r="DV11" i="70"/>
  <c r="DW11" i="70"/>
  <c r="BW12" i="70"/>
  <c r="BZ12" i="70" s="1"/>
  <c r="BY12" i="70"/>
  <c r="CA12" i="70" s="1"/>
  <c r="CR12" i="70"/>
  <c r="CS12" i="70"/>
  <c r="CT12" i="70"/>
  <c r="CU12" i="70"/>
  <c r="CW12" i="70"/>
  <c r="CV12" i="70" s="1"/>
  <c r="CX12" i="70"/>
  <c r="CY12" i="70"/>
  <c r="CZ12" i="70"/>
  <c r="DA12" i="70"/>
  <c r="DB12" i="70"/>
  <c r="DC12" i="70"/>
  <c r="DD12" i="70"/>
  <c r="DE12" i="70"/>
  <c r="DF12" i="70"/>
  <c r="DG12" i="70"/>
  <c r="DI12" i="70"/>
  <c r="DJ12" i="70"/>
  <c r="DK12" i="70"/>
  <c r="DL12" i="70"/>
  <c r="DM12" i="70"/>
  <c r="DR12" i="70"/>
  <c r="DS12" i="70"/>
  <c r="DT12" i="70"/>
  <c r="DU12" i="70"/>
  <c r="DV12" i="70"/>
  <c r="DW12" i="70"/>
  <c r="BW13" i="70"/>
  <c r="BZ13" i="70" s="1"/>
  <c r="BY13" i="70"/>
  <c r="CA13" i="70" s="1"/>
  <c r="CR13" i="70"/>
  <c r="CS13" i="70"/>
  <c r="CT13" i="70"/>
  <c r="CU13" i="70"/>
  <c r="CW13" i="70"/>
  <c r="CV13" i="70" s="1"/>
  <c r="CX13" i="70"/>
  <c r="CY13" i="70"/>
  <c r="CZ13" i="70"/>
  <c r="DA13" i="70"/>
  <c r="DB13" i="70"/>
  <c r="DC13" i="70"/>
  <c r="DD13" i="70"/>
  <c r="DE13" i="70"/>
  <c r="DF13" i="70"/>
  <c r="DG13" i="70"/>
  <c r="DI13" i="70"/>
  <c r="DJ13" i="70"/>
  <c r="DK13" i="70"/>
  <c r="DL13" i="70"/>
  <c r="DM13" i="70"/>
  <c r="DR13" i="70"/>
  <c r="DS13" i="70"/>
  <c r="DT13" i="70"/>
  <c r="DU13" i="70"/>
  <c r="DV13" i="70"/>
  <c r="DW13" i="70"/>
  <c r="BW14" i="70"/>
  <c r="BZ14" i="70" s="1"/>
  <c r="BY14" i="70"/>
  <c r="CA14" i="70"/>
  <c r="CR14" i="70"/>
  <c r="CS14" i="70"/>
  <c r="CT14" i="70"/>
  <c r="CU14" i="70"/>
  <c r="CW14" i="70"/>
  <c r="CV14" i="70" s="1"/>
  <c r="CX14" i="70"/>
  <c r="CY14" i="70"/>
  <c r="CZ14" i="70"/>
  <c r="DA14" i="70"/>
  <c r="DB14" i="70"/>
  <c r="DC14" i="70"/>
  <c r="DD14" i="70"/>
  <c r="DE14" i="70"/>
  <c r="DF14" i="70"/>
  <c r="DG14" i="70"/>
  <c r="DI14" i="70"/>
  <c r="DJ14" i="70"/>
  <c r="DK14" i="70"/>
  <c r="DL14" i="70"/>
  <c r="DM14" i="70"/>
  <c r="DR14" i="70"/>
  <c r="DS14" i="70"/>
  <c r="DT14" i="70"/>
  <c r="DU14" i="70"/>
  <c r="DV14" i="70"/>
  <c r="DW14" i="70"/>
  <c r="BW15" i="70"/>
  <c r="BY15" i="70"/>
  <c r="CA15" i="70" s="1"/>
  <c r="BZ15" i="70"/>
  <c r="CR15" i="70"/>
  <c r="CS15" i="70"/>
  <c r="CT15" i="70"/>
  <c r="CU15" i="70"/>
  <c r="CW15" i="70"/>
  <c r="CV15" i="70" s="1"/>
  <c r="CX15" i="70"/>
  <c r="CY15" i="70"/>
  <c r="CZ15" i="70"/>
  <c r="DA15" i="70"/>
  <c r="DB15" i="70"/>
  <c r="DC15" i="70"/>
  <c r="DD15" i="70"/>
  <c r="DE15" i="70"/>
  <c r="DF15" i="70"/>
  <c r="DG15" i="70"/>
  <c r="DI15" i="70"/>
  <c r="DJ15" i="70"/>
  <c r="DK15" i="70"/>
  <c r="DL15" i="70"/>
  <c r="DM15" i="70"/>
  <c r="DR15" i="70"/>
  <c r="DS15" i="70"/>
  <c r="DT15" i="70"/>
  <c r="DU15" i="70"/>
  <c r="DV15" i="70"/>
  <c r="DW15" i="70"/>
  <c r="BW16" i="70"/>
  <c r="BZ16" i="70" s="1"/>
  <c r="BY16" i="70"/>
  <c r="CA16" i="70" s="1"/>
  <c r="CR16" i="70"/>
  <c r="CS16" i="70"/>
  <c r="CT16" i="70"/>
  <c r="CU16" i="70"/>
  <c r="CW16" i="70"/>
  <c r="CV16" i="70" s="1"/>
  <c r="CX16" i="70"/>
  <c r="CY16" i="70"/>
  <c r="CZ16" i="70"/>
  <c r="DA16" i="70"/>
  <c r="DB16" i="70"/>
  <c r="DC16" i="70"/>
  <c r="DD16" i="70"/>
  <c r="DE16" i="70"/>
  <c r="DF16" i="70"/>
  <c r="DG16" i="70"/>
  <c r="DI16" i="70"/>
  <c r="DJ16" i="70"/>
  <c r="DK16" i="70"/>
  <c r="DL16" i="70"/>
  <c r="DM16" i="70"/>
  <c r="DR16" i="70"/>
  <c r="DS16" i="70"/>
  <c r="DT16" i="70"/>
  <c r="DU16" i="70"/>
  <c r="DV16" i="70"/>
  <c r="DW16" i="70"/>
  <c r="BW17" i="70"/>
  <c r="BZ17" i="70" s="1"/>
  <c r="BY17" i="70"/>
  <c r="DN17" i="70" s="1"/>
  <c r="CR17" i="70"/>
  <c r="CS17" i="70"/>
  <c r="CT17" i="70"/>
  <c r="CU17" i="70"/>
  <c r="CW17" i="70"/>
  <c r="CV17" i="70" s="1"/>
  <c r="CX17" i="70"/>
  <c r="CY17" i="70"/>
  <c r="CZ17" i="70"/>
  <c r="DA17" i="70"/>
  <c r="DB17" i="70"/>
  <c r="DC17" i="70"/>
  <c r="DD17" i="70"/>
  <c r="DE17" i="70"/>
  <c r="DF17" i="70"/>
  <c r="DG17" i="70"/>
  <c r="DI17" i="70"/>
  <c r="DJ17" i="70"/>
  <c r="DK17" i="70"/>
  <c r="DL17" i="70"/>
  <c r="DM17" i="70"/>
  <c r="DR17" i="70"/>
  <c r="DS17" i="70"/>
  <c r="DT17" i="70"/>
  <c r="DU17" i="70"/>
  <c r="DV17" i="70"/>
  <c r="DW17" i="70"/>
  <c r="BW18" i="70"/>
  <c r="BY18" i="70"/>
  <c r="BZ18" i="70"/>
  <c r="CA18" i="70"/>
  <c r="CR18" i="70"/>
  <c r="CS18" i="70"/>
  <c r="CT18" i="70"/>
  <c r="CU18" i="70"/>
  <c r="CW18" i="70"/>
  <c r="CV18" i="70" s="1"/>
  <c r="CX18" i="70"/>
  <c r="CY18" i="70"/>
  <c r="CZ18" i="70"/>
  <c r="DA18" i="70"/>
  <c r="DB18" i="70"/>
  <c r="DC18" i="70"/>
  <c r="DD18" i="70"/>
  <c r="DE18" i="70"/>
  <c r="DF18" i="70"/>
  <c r="DG18" i="70"/>
  <c r="DI18" i="70"/>
  <c r="DJ18" i="70"/>
  <c r="DK18" i="70"/>
  <c r="DL18" i="70"/>
  <c r="DM18" i="70"/>
  <c r="DR18" i="70"/>
  <c r="DS18" i="70"/>
  <c r="DT18" i="70"/>
  <c r="DU18" i="70"/>
  <c r="DV18" i="70"/>
  <c r="DW18" i="70"/>
  <c r="BW19" i="70"/>
  <c r="BZ19" i="70" s="1"/>
  <c r="BY19" i="70"/>
  <c r="DN19" i="70" s="1"/>
  <c r="CR19" i="70"/>
  <c r="CS19" i="70"/>
  <c r="CT19" i="70"/>
  <c r="CU19" i="70"/>
  <c r="CW19" i="70"/>
  <c r="CV19" i="70" s="1"/>
  <c r="CX19" i="70"/>
  <c r="CY19" i="70"/>
  <c r="CZ19" i="70"/>
  <c r="DA19" i="70"/>
  <c r="DB19" i="70"/>
  <c r="DC19" i="70"/>
  <c r="DD19" i="70"/>
  <c r="DE19" i="70"/>
  <c r="DF19" i="70"/>
  <c r="DG19" i="70"/>
  <c r="DI19" i="70"/>
  <c r="DJ19" i="70"/>
  <c r="DK19" i="70"/>
  <c r="DL19" i="70"/>
  <c r="DM19" i="70"/>
  <c r="DR19" i="70"/>
  <c r="DS19" i="70"/>
  <c r="DT19" i="70"/>
  <c r="DU19" i="70"/>
  <c r="DV19" i="70"/>
  <c r="DW19" i="70"/>
  <c r="BW20" i="70"/>
  <c r="BZ20" i="70" s="1"/>
  <c r="BY20" i="70"/>
  <c r="CA20" i="70" s="1"/>
  <c r="CR20" i="70"/>
  <c r="CS20" i="70"/>
  <c r="CT20" i="70"/>
  <c r="CU20" i="70"/>
  <c r="CW20" i="70"/>
  <c r="CV20" i="70" s="1"/>
  <c r="CX20" i="70"/>
  <c r="CY20" i="70"/>
  <c r="CZ20" i="70"/>
  <c r="DA20" i="70"/>
  <c r="DB20" i="70"/>
  <c r="DC20" i="70"/>
  <c r="DD20" i="70"/>
  <c r="DE20" i="70"/>
  <c r="DF20" i="70"/>
  <c r="DG20" i="70"/>
  <c r="DI20" i="70"/>
  <c r="DJ20" i="70"/>
  <c r="DK20" i="70"/>
  <c r="DL20" i="70"/>
  <c r="DM20" i="70"/>
  <c r="DR20" i="70"/>
  <c r="DS20" i="70"/>
  <c r="DT20" i="70"/>
  <c r="DU20" i="70"/>
  <c r="DV20" i="70"/>
  <c r="DW20" i="70"/>
  <c r="BW21" i="70"/>
  <c r="BZ21" i="70" s="1"/>
  <c r="BY21" i="70"/>
  <c r="CA21" i="70" s="1"/>
  <c r="CR21" i="70"/>
  <c r="CS21" i="70"/>
  <c r="CT21" i="70"/>
  <c r="CU21" i="70"/>
  <c r="CW21" i="70"/>
  <c r="CV21" i="70" s="1"/>
  <c r="CX21" i="70"/>
  <c r="CY21" i="70"/>
  <c r="CZ21" i="70"/>
  <c r="DA21" i="70"/>
  <c r="DB21" i="70"/>
  <c r="DC21" i="70"/>
  <c r="DD21" i="70"/>
  <c r="DE21" i="70"/>
  <c r="DF21" i="70"/>
  <c r="DG21" i="70"/>
  <c r="DI21" i="70"/>
  <c r="DJ21" i="70"/>
  <c r="DK21" i="70"/>
  <c r="DL21" i="70"/>
  <c r="DM21" i="70"/>
  <c r="DR21" i="70"/>
  <c r="DS21" i="70"/>
  <c r="DT21" i="70"/>
  <c r="DU21" i="70"/>
  <c r="DV21" i="70"/>
  <c r="DW21" i="70"/>
  <c r="BW22" i="70"/>
  <c r="BY22" i="70"/>
  <c r="DN22" i="70" s="1"/>
  <c r="BZ22" i="70"/>
  <c r="CA22" i="70"/>
  <c r="CR22" i="70"/>
  <c r="CS22" i="70"/>
  <c r="CT22" i="70"/>
  <c r="CU22" i="70"/>
  <c r="CW22" i="70"/>
  <c r="CV22" i="70" s="1"/>
  <c r="CX22" i="70"/>
  <c r="CY22" i="70"/>
  <c r="CZ22" i="70"/>
  <c r="DA22" i="70"/>
  <c r="DB22" i="70"/>
  <c r="DC22" i="70"/>
  <c r="DD22" i="70"/>
  <c r="DE22" i="70"/>
  <c r="DF22" i="70"/>
  <c r="DG22" i="70"/>
  <c r="DI22" i="70"/>
  <c r="DJ22" i="70"/>
  <c r="DK22" i="70"/>
  <c r="DL22" i="70"/>
  <c r="DM22" i="70"/>
  <c r="DR22" i="70"/>
  <c r="DS22" i="70"/>
  <c r="DT22" i="70"/>
  <c r="DU22" i="70"/>
  <c r="DV22" i="70"/>
  <c r="DW22" i="70"/>
  <c r="BW23" i="70"/>
  <c r="BZ23" i="70" s="1"/>
  <c r="BY23" i="70"/>
  <c r="DN23" i="70" s="1"/>
  <c r="CR23" i="70"/>
  <c r="CS23" i="70"/>
  <c r="CT23" i="70"/>
  <c r="CU23" i="70"/>
  <c r="CW23" i="70"/>
  <c r="CV23" i="70" s="1"/>
  <c r="CX23" i="70"/>
  <c r="CY23" i="70"/>
  <c r="CZ23" i="70"/>
  <c r="DA23" i="70"/>
  <c r="DB23" i="70"/>
  <c r="DC23" i="70"/>
  <c r="DD23" i="70"/>
  <c r="DE23" i="70"/>
  <c r="DF23" i="70"/>
  <c r="DG23" i="70"/>
  <c r="DI23" i="70"/>
  <c r="DJ23" i="70"/>
  <c r="DK23" i="70"/>
  <c r="DL23" i="70"/>
  <c r="DM23" i="70"/>
  <c r="DR23" i="70"/>
  <c r="DS23" i="70"/>
  <c r="DT23" i="70"/>
  <c r="DU23" i="70"/>
  <c r="DV23" i="70"/>
  <c r="DW23" i="70"/>
  <c r="BW24" i="70"/>
  <c r="BZ24" i="70" s="1"/>
  <c r="BY24" i="70"/>
  <c r="CA24" i="70" s="1"/>
  <c r="CR24" i="70"/>
  <c r="CS24" i="70"/>
  <c r="CT24" i="70"/>
  <c r="CU24" i="70"/>
  <c r="CW24" i="70"/>
  <c r="CV24" i="70" s="1"/>
  <c r="CX24" i="70"/>
  <c r="CY24" i="70"/>
  <c r="CZ24" i="70"/>
  <c r="DA24" i="70"/>
  <c r="DB24" i="70"/>
  <c r="DC24" i="70"/>
  <c r="DD24" i="70"/>
  <c r="DE24" i="70"/>
  <c r="DF24" i="70"/>
  <c r="DG24" i="70"/>
  <c r="DI24" i="70"/>
  <c r="DJ24" i="70"/>
  <c r="DK24" i="70"/>
  <c r="DL24" i="70"/>
  <c r="DM24" i="70"/>
  <c r="DR24" i="70"/>
  <c r="DS24" i="70"/>
  <c r="DT24" i="70"/>
  <c r="DU24" i="70"/>
  <c r="DV24" i="70"/>
  <c r="DW24" i="70"/>
  <c r="BW25" i="70"/>
  <c r="BZ25" i="70" s="1"/>
  <c r="BY25" i="70"/>
  <c r="CA25" i="70" s="1"/>
  <c r="CR25" i="70"/>
  <c r="CS25" i="70"/>
  <c r="CT25" i="70"/>
  <c r="CU25" i="70"/>
  <c r="CW25" i="70"/>
  <c r="CV25" i="70" s="1"/>
  <c r="CX25" i="70"/>
  <c r="CY25" i="70"/>
  <c r="CZ25" i="70"/>
  <c r="DA25" i="70"/>
  <c r="DB25" i="70"/>
  <c r="DC25" i="70"/>
  <c r="DD25" i="70"/>
  <c r="DE25" i="70"/>
  <c r="DF25" i="70"/>
  <c r="DG25" i="70"/>
  <c r="DI25" i="70"/>
  <c r="DJ25" i="70"/>
  <c r="DK25" i="70"/>
  <c r="DL25" i="70"/>
  <c r="DM25" i="70"/>
  <c r="DR25" i="70"/>
  <c r="DS25" i="70"/>
  <c r="DT25" i="70"/>
  <c r="DU25" i="70"/>
  <c r="DV25" i="70"/>
  <c r="DW25" i="70"/>
  <c r="BW26" i="70"/>
  <c r="BY26" i="70"/>
  <c r="DN26" i="70" s="1"/>
  <c r="BZ26" i="70"/>
  <c r="CR26" i="70"/>
  <c r="CS26" i="70"/>
  <c r="CT26" i="70"/>
  <c r="CU26" i="70"/>
  <c r="CW26" i="70"/>
  <c r="CV26" i="70" s="1"/>
  <c r="CX26" i="70"/>
  <c r="CY26" i="70"/>
  <c r="CZ26" i="70"/>
  <c r="DA26" i="70"/>
  <c r="DB26" i="70"/>
  <c r="DC26" i="70"/>
  <c r="DD26" i="70"/>
  <c r="DE26" i="70"/>
  <c r="DF26" i="70"/>
  <c r="DG26" i="70"/>
  <c r="DI26" i="70"/>
  <c r="DJ26" i="70"/>
  <c r="DK26" i="70"/>
  <c r="DL26" i="70"/>
  <c r="DM26" i="70"/>
  <c r="DR26" i="70"/>
  <c r="DS26" i="70"/>
  <c r="DT26" i="70"/>
  <c r="DU26" i="70"/>
  <c r="DV26" i="70"/>
  <c r="DW26" i="70"/>
  <c r="BW27" i="70"/>
  <c r="BZ27" i="70" s="1"/>
  <c r="BY27" i="70"/>
  <c r="DN27" i="70" s="1"/>
  <c r="CA27" i="70"/>
  <c r="CR27" i="70"/>
  <c r="CS27" i="70"/>
  <c r="CT27" i="70"/>
  <c r="CU27" i="70"/>
  <c r="CW27" i="70"/>
  <c r="CV27" i="70" s="1"/>
  <c r="CX27" i="70"/>
  <c r="CY27" i="70"/>
  <c r="CZ27" i="70"/>
  <c r="DA27" i="70"/>
  <c r="DB27" i="70"/>
  <c r="DC27" i="70"/>
  <c r="DD27" i="70"/>
  <c r="DE27" i="70"/>
  <c r="DF27" i="70"/>
  <c r="DG27" i="70"/>
  <c r="DI27" i="70"/>
  <c r="DJ27" i="70"/>
  <c r="DK27" i="70"/>
  <c r="DL27" i="70"/>
  <c r="DM27" i="70"/>
  <c r="DR27" i="70"/>
  <c r="DS27" i="70"/>
  <c r="DT27" i="70"/>
  <c r="DU27" i="70"/>
  <c r="DV27" i="70"/>
  <c r="DW27" i="70"/>
  <c r="BW28" i="70"/>
  <c r="BZ28" i="70" s="1"/>
  <c r="BY28" i="70"/>
  <c r="CA28" i="70" s="1"/>
  <c r="CR28" i="70"/>
  <c r="CS28" i="70"/>
  <c r="CT28" i="70"/>
  <c r="CU28" i="70"/>
  <c r="CW28" i="70"/>
  <c r="CV28" i="70" s="1"/>
  <c r="CX28" i="70"/>
  <c r="CY28" i="70"/>
  <c r="CZ28" i="70"/>
  <c r="DA28" i="70"/>
  <c r="DB28" i="70"/>
  <c r="DC28" i="70"/>
  <c r="DD28" i="70"/>
  <c r="DE28" i="70"/>
  <c r="DF28" i="70"/>
  <c r="DG28" i="70"/>
  <c r="DI28" i="70"/>
  <c r="DJ28" i="70"/>
  <c r="DK28" i="70"/>
  <c r="DL28" i="70"/>
  <c r="DM28" i="70"/>
  <c r="DR28" i="70"/>
  <c r="DS28" i="70"/>
  <c r="DT28" i="70"/>
  <c r="DU28" i="70"/>
  <c r="DV28" i="70"/>
  <c r="DW28" i="70"/>
  <c r="BW29" i="70"/>
  <c r="BZ29" i="70" s="1"/>
  <c r="BY29" i="70"/>
  <c r="CA29" i="70"/>
  <c r="CB29" i="70"/>
  <c r="CC29" i="70"/>
  <c r="CD29" i="70"/>
  <c r="CE29" i="70"/>
  <c r="CR29" i="70"/>
  <c r="CS29" i="70"/>
  <c r="CT29" i="70"/>
  <c r="CU29" i="70"/>
  <c r="CW29" i="70"/>
  <c r="CV29" i="70" s="1"/>
  <c r="CX29" i="70"/>
  <c r="CY29" i="70"/>
  <c r="CZ29" i="70"/>
  <c r="DA29" i="70"/>
  <c r="DB29" i="70"/>
  <c r="DC29" i="70"/>
  <c r="DD29" i="70"/>
  <c r="DE29" i="70"/>
  <c r="DF29" i="70"/>
  <c r="DG29" i="70"/>
  <c r="DI29" i="70"/>
  <c r="DJ29" i="70"/>
  <c r="DK29" i="70"/>
  <c r="DL29" i="70"/>
  <c r="DM29" i="70"/>
  <c r="DR29" i="70"/>
  <c r="DS29" i="70"/>
  <c r="DT29" i="70"/>
  <c r="DU29" i="70"/>
  <c r="DV29" i="70"/>
  <c r="DW29" i="70"/>
  <c r="BW30" i="70"/>
  <c r="BZ30" i="70" s="1"/>
  <c r="BY30" i="70"/>
  <c r="DN30" i="70" s="1"/>
  <c r="CB30" i="70"/>
  <c r="CC30" i="70"/>
  <c r="CD30" i="70"/>
  <c r="CE30" i="70"/>
  <c r="CR30" i="70"/>
  <c r="CS30" i="70"/>
  <c r="CT30" i="70"/>
  <c r="CU30" i="70"/>
  <c r="CW30" i="70"/>
  <c r="CV30" i="70" s="1"/>
  <c r="CX30" i="70"/>
  <c r="CY30" i="70"/>
  <c r="CZ30" i="70"/>
  <c r="DA30" i="70"/>
  <c r="DB30" i="70"/>
  <c r="DC30" i="70"/>
  <c r="DD30" i="70"/>
  <c r="DE30" i="70"/>
  <c r="DF30" i="70"/>
  <c r="DG30" i="70"/>
  <c r="DI30" i="70"/>
  <c r="DJ30" i="70"/>
  <c r="DK30" i="70"/>
  <c r="DL30" i="70"/>
  <c r="DM30" i="70"/>
  <c r="DR30" i="70"/>
  <c r="DS30" i="70"/>
  <c r="DT30" i="70"/>
  <c r="DU30" i="70"/>
  <c r="DV30" i="70"/>
  <c r="DW30" i="70"/>
  <c r="BW31" i="70"/>
  <c r="BY31" i="70"/>
  <c r="DN31" i="70" s="1"/>
  <c r="BZ31" i="70"/>
  <c r="CB31" i="70"/>
  <c r="CC31" i="70"/>
  <c r="CD31" i="70"/>
  <c r="CE31" i="70"/>
  <c r="CR31" i="70"/>
  <c r="CS31" i="70"/>
  <c r="CT31" i="70"/>
  <c r="CU31" i="70"/>
  <c r="CW31" i="70"/>
  <c r="CV31" i="70" s="1"/>
  <c r="CX31" i="70"/>
  <c r="CY31" i="70"/>
  <c r="CZ31" i="70"/>
  <c r="DA31" i="70"/>
  <c r="DB31" i="70"/>
  <c r="DC31" i="70"/>
  <c r="DD31" i="70"/>
  <c r="DE31" i="70"/>
  <c r="DF31" i="70"/>
  <c r="DG31" i="70"/>
  <c r="DI31" i="70"/>
  <c r="DJ31" i="70"/>
  <c r="DK31" i="70"/>
  <c r="DL31" i="70"/>
  <c r="DM31" i="70"/>
  <c r="DR31" i="70"/>
  <c r="DS31" i="70"/>
  <c r="DT31" i="70"/>
  <c r="DU31" i="70"/>
  <c r="DV31" i="70"/>
  <c r="DW31" i="70"/>
  <c r="BW32" i="70"/>
  <c r="BZ32" i="70" s="1"/>
  <c r="BY32" i="70"/>
  <c r="DO32" i="70" s="1"/>
  <c r="CA32" i="70"/>
  <c r="CB32" i="70"/>
  <c r="CC32" i="70"/>
  <c r="CD32" i="70"/>
  <c r="CE32" i="70"/>
  <c r="CR32" i="70"/>
  <c r="CS32" i="70"/>
  <c r="CT32" i="70"/>
  <c r="CU32" i="70"/>
  <c r="CW32" i="70"/>
  <c r="CV32" i="70" s="1"/>
  <c r="CX32" i="70"/>
  <c r="CY32" i="70"/>
  <c r="CZ32" i="70"/>
  <c r="DA32" i="70"/>
  <c r="DB32" i="70"/>
  <c r="DC32" i="70"/>
  <c r="DD32" i="70"/>
  <c r="DE32" i="70"/>
  <c r="DF32" i="70"/>
  <c r="DG32" i="70"/>
  <c r="DI32" i="70"/>
  <c r="DJ32" i="70"/>
  <c r="DK32" i="70"/>
  <c r="DL32" i="70"/>
  <c r="DM32" i="70"/>
  <c r="DR32" i="70"/>
  <c r="DS32" i="70"/>
  <c r="DT32" i="70"/>
  <c r="DU32" i="70"/>
  <c r="DV32" i="70"/>
  <c r="DW32" i="70"/>
  <c r="BW33" i="70"/>
  <c r="BY33" i="70"/>
  <c r="DO33" i="70" s="1"/>
  <c r="BZ33" i="70"/>
  <c r="CB33" i="70"/>
  <c r="CC33" i="70"/>
  <c r="CD33" i="70"/>
  <c r="CE33" i="70"/>
  <c r="CR33" i="70"/>
  <c r="CS33" i="70"/>
  <c r="CT33" i="70"/>
  <c r="CU33" i="70"/>
  <c r="CW33" i="70"/>
  <c r="CV33" i="70" s="1"/>
  <c r="CX33" i="70"/>
  <c r="CY33" i="70"/>
  <c r="CZ33" i="70"/>
  <c r="DA33" i="70"/>
  <c r="DB33" i="70"/>
  <c r="DC33" i="70"/>
  <c r="DD33" i="70"/>
  <c r="DE33" i="70"/>
  <c r="DF33" i="70"/>
  <c r="DG33" i="70"/>
  <c r="DI33" i="70"/>
  <c r="DJ33" i="70"/>
  <c r="DK33" i="70"/>
  <c r="DL33" i="70"/>
  <c r="DM33" i="70"/>
  <c r="DR33" i="70"/>
  <c r="DS33" i="70"/>
  <c r="DT33" i="70"/>
  <c r="DU33" i="70"/>
  <c r="DV33" i="70"/>
  <c r="DW33" i="70"/>
  <c r="BW34" i="70"/>
  <c r="BZ34" i="70" s="1"/>
  <c r="BY34" i="70"/>
  <c r="DO34" i="70" s="1"/>
  <c r="CB34" i="70"/>
  <c r="CC34" i="70"/>
  <c r="CD34" i="70"/>
  <c r="CE34" i="70"/>
  <c r="CR34" i="70"/>
  <c r="CS34" i="70"/>
  <c r="CT34" i="70"/>
  <c r="CU34" i="70"/>
  <c r="CW34" i="70"/>
  <c r="CV34" i="70" s="1"/>
  <c r="CX34" i="70"/>
  <c r="CY34" i="70"/>
  <c r="CZ34" i="70"/>
  <c r="DA34" i="70"/>
  <c r="DB34" i="70"/>
  <c r="DC34" i="70"/>
  <c r="DD34" i="70"/>
  <c r="DE34" i="70"/>
  <c r="DF34" i="70"/>
  <c r="DG34" i="70"/>
  <c r="DI34" i="70"/>
  <c r="DJ34" i="70"/>
  <c r="DK34" i="70"/>
  <c r="DL34" i="70"/>
  <c r="DM34" i="70"/>
  <c r="DR34" i="70"/>
  <c r="DS34" i="70"/>
  <c r="DT34" i="70"/>
  <c r="DU34" i="70"/>
  <c r="DV34" i="70"/>
  <c r="DW34" i="70"/>
  <c r="BW35" i="70"/>
  <c r="BZ35" i="70" s="1"/>
  <c r="BY35" i="70"/>
  <c r="DO35" i="70" s="1"/>
  <c r="CB35" i="70"/>
  <c r="CC35" i="70"/>
  <c r="CD35" i="70"/>
  <c r="CE35" i="70"/>
  <c r="CR35" i="70"/>
  <c r="CS35" i="70"/>
  <c r="CT35" i="70"/>
  <c r="CU35" i="70"/>
  <c r="CW35" i="70"/>
  <c r="CV35" i="70" s="1"/>
  <c r="CX35" i="70"/>
  <c r="CY35" i="70"/>
  <c r="CZ35" i="70"/>
  <c r="DA35" i="70"/>
  <c r="DB35" i="70"/>
  <c r="DC35" i="70"/>
  <c r="DD35" i="70"/>
  <c r="DE35" i="70"/>
  <c r="DF35" i="70"/>
  <c r="DG35" i="70"/>
  <c r="DI35" i="70"/>
  <c r="DJ35" i="70"/>
  <c r="DK35" i="70"/>
  <c r="DL35" i="70"/>
  <c r="DM35" i="70"/>
  <c r="DR35" i="70"/>
  <c r="DS35" i="70"/>
  <c r="DT35" i="70"/>
  <c r="DU35" i="70"/>
  <c r="DV35" i="70"/>
  <c r="DW35" i="70"/>
  <c r="BW36" i="70"/>
  <c r="BY36" i="70"/>
  <c r="CA36" i="70" s="1"/>
  <c r="BZ36" i="70"/>
  <c r="CB36" i="70"/>
  <c r="CC36" i="70"/>
  <c r="CD36" i="70"/>
  <c r="CE36" i="70"/>
  <c r="CR36" i="70"/>
  <c r="CS36" i="70"/>
  <c r="CT36" i="70"/>
  <c r="CU36" i="70"/>
  <c r="CW36" i="70"/>
  <c r="CV36" i="70" s="1"/>
  <c r="CX36" i="70"/>
  <c r="CY36" i="70"/>
  <c r="CZ36" i="70"/>
  <c r="DA36" i="70"/>
  <c r="DB36" i="70"/>
  <c r="DC36" i="70"/>
  <c r="DD36" i="70"/>
  <c r="DE36" i="70"/>
  <c r="DF36" i="70"/>
  <c r="DG36" i="70"/>
  <c r="DI36" i="70"/>
  <c r="DJ36" i="70"/>
  <c r="DK36" i="70"/>
  <c r="DL36" i="70"/>
  <c r="DM36" i="70"/>
  <c r="DO36" i="70"/>
  <c r="DR36" i="70"/>
  <c r="DS36" i="70"/>
  <c r="DT36" i="70"/>
  <c r="DU36" i="70"/>
  <c r="DV36" i="70"/>
  <c r="DW36" i="70"/>
  <c r="BW37" i="70"/>
  <c r="BZ37" i="70" s="1"/>
  <c r="DQ37" i="70" s="1"/>
  <c r="BY37" i="70"/>
  <c r="CA37" i="70" s="1"/>
  <c r="CB37" i="70"/>
  <c r="CC37" i="70"/>
  <c r="CD37" i="70"/>
  <c r="CE37" i="70"/>
  <c r="CR37" i="70"/>
  <c r="CS37" i="70"/>
  <c r="CT37" i="70"/>
  <c r="CU37" i="70"/>
  <c r="CW37" i="70"/>
  <c r="CV37" i="70" s="1"/>
  <c r="CX37" i="70"/>
  <c r="CY37" i="70"/>
  <c r="CZ37" i="70"/>
  <c r="DA37" i="70"/>
  <c r="DB37" i="70"/>
  <c r="DC37" i="70"/>
  <c r="DD37" i="70"/>
  <c r="DE37" i="70"/>
  <c r="DF37" i="70"/>
  <c r="DG37" i="70"/>
  <c r="DI37" i="70"/>
  <c r="DJ37" i="70"/>
  <c r="DK37" i="70"/>
  <c r="DL37" i="70"/>
  <c r="DM37" i="70"/>
  <c r="DR37" i="70"/>
  <c r="DS37" i="70"/>
  <c r="DT37" i="70"/>
  <c r="DU37" i="70"/>
  <c r="DV37" i="70"/>
  <c r="DW37" i="70"/>
  <c r="BW38" i="70"/>
  <c r="BY38" i="70"/>
  <c r="DO38" i="70" s="1"/>
  <c r="BZ38" i="70"/>
  <c r="DP38" i="70" s="1"/>
  <c r="CB38" i="70"/>
  <c r="CC38" i="70"/>
  <c r="CD38" i="70"/>
  <c r="CE38" i="70"/>
  <c r="CR38" i="70"/>
  <c r="CS38" i="70"/>
  <c r="CT38" i="70"/>
  <c r="CU38" i="70"/>
  <c r="CW38" i="70"/>
  <c r="CV38" i="70" s="1"/>
  <c r="CX38" i="70"/>
  <c r="CY38" i="70"/>
  <c r="CZ38" i="70"/>
  <c r="DA38" i="70"/>
  <c r="DB38" i="70"/>
  <c r="DC38" i="70"/>
  <c r="DD38" i="70"/>
  <c r="DE38" i="70"/>
  <c r="DF38" i="70"/>
  <c r="DG38" i="70"/>
  <c r="DI38" i="70"/>
  <c r="DJ38" i="70"/>
  <c r="DK38" i="70"/>
  <c r="DL38" i="70"/>
  <c r="DM38" i="70"/>
  <c r="DN38" i="70"/>
  <c r="DR38" i="70"/>
  <c r="DS38" i="70"/>
  <c r="DT38" i="70"/>
  <c r="DU38" i="70"/>
  <c r="DV38" i="70"/>
  <c r="DW38" i="70"/>
  <c r="BW39" i="70"/>
  <c r="BZ39" i="70" s="1"/>
  <c r="BY39" i="70"/>
  <c r="DO39" i="70" s="1"/>
  <c r="CB39" i="70"/>
  <c r="CC39" i="70"/>
  <c r="CD39" i="70"/>
  <c r="CE39" i="70"/>
  <c r="CR39" i="70"/>
  <c r="CS39" i="70"/>
  <c r="CT39" i="70"/>
  <c r="CU39" i="70"/>
  <c r="CW39" i="70"/>
  <c r="CV39" i="70" s="1"/>
  <c r="CX39" i="70"/>
  <c r="CY39" i="70"/>
  <c r="CZ39" i="70"/>
  <c r="DA39" i="70"/>
  <c r="DB39" i="70"/>
  <c r="DC39" i="70"/>
  <c r="DD39" i="70"/>
  <c r="DE39" i="70"/>
  <c r="DF39" i="70"/>
  <c r="DG39" i="70"/>
  <c r="DI39" i="70"/>
  <c r="DJ39" i="70"/>
  <c r="DK39" i="70"/>
  <c r="DL39" i="70"/>
  <c r="DM39" i="70"/>
  <c r="DR39" i="70"/>
  <c r="DS39" i="70"/>
  <c r="DT39" i="70"/>
  <c r="DU39" i="70"/>
  <c r="DV39" i="70"/>
  <c r="DW39" i="70"/>
  <c r="BW40" i="70"/>
  <c r="BZ40" i="70" s="1"/>
  <c r="BY40" i="70"/>
  <c r="DN40" i="70" s="1"/>
  <c r="CB40" i="70"/>
  <c r="CC40" i="70"/>
  <c r="CD40" i="70"/>
  <c r="CE40" i="70"/>
  <c r="CR40" i="70"/>
  <c r="CS40" i="70"/>
  <c r="CT40" i="70"/>
  <c r="CU40" i="70"/>
  <c r="CW40" i="70"/>
  <c r="CV40" i="70" s="1"/>
  <c r="CX40" i="70"/>
  <c r="CY40" i="70"/>
  <c r="CZ40" i="70"/>
  <c r="DA40" i="70"/>
  <c r="DB40" i="70"/>
  <c r="DC40" i="70"/>
  <c r="DD40" i="70"/>
  <c r="DE40" i="70"/>
  <c r="DF40" i="70"/>
  <c r="DG40" i="70"/>
  <c r="DI40" i="70"/>
  <c r="DJ40" i="70"/>
  <c r="DK40" i="70"/>
  <c r="DL40" i="70"/>
  <c r="DM40" i="70"/>
  <c r="DR40" i="70"/>
  <c r="DS40" i="70"/>
  <c r="DT40" i="70"/>
  <c r="DU40" i="70"/>
  <c r="DV40" i="70"/>
  <c r="DW40" i="70"/>
  <c r="BW41" i="70"/>
  <c r="BZ41" i="70" s="1"/>
  <c r="BY41" i="70"/>
  <c r="DN41" i="70" s="1"/>
  <c r="CB41" i="70"/>
  <c r="CC41" i="70"/>
  <c r="CD41" i="70"/>
  <c r="CE41" i="70"/>
  <c r="CR41" i="70"/>
  <c r="CS41" i="70"/>
  <c r="CT41" i="70"/>
  <c r="CU41" i="70"/>
  <c r="CW41" i="70"/>
  <c r="CV41" i="70" s="1"/>
  <c r="CX41" i="70"/>
  <c r="CY41" i="70"/>
  <c r="CZ41" i="70"/>
  <c r="DA41" i="70"/>
  <c r="DB41" i="70"/>
  <c r="DC41" i="70"/>
  <c r="DD41" i="70"/>
  <c r="DE41" i="70"/>
  <c r="DF41" i="70"/>
  <c r="DG41" i="70"/>
  <c r="DI41" i="70"/>
  <c r="DJ41" i="70"/>
  <c r="DK41" i="70"/>
  <c r="DL41" i="70"/>
  <c r="DM41" i="70"/>
  <c r="DR41" i="70"/>
  <c r="DS41" i="70"/>
  <c r="DT41" i="70"/>
  <c r="DU41" i="70"/>
  <c r="DV41" i="70"/>
  <c r="DW41" i="70"/>
  <c r="BW42" i="70"/>
  <c r="BY42" i="70"/>
  <c r="BZ42" i="70"/>
  <c r="CA42" i="70"/>
  <c r="CB42" i="70"/>
  <c r="CC42" i="70"/>
  <c r="CD42" i="70"/>
  <c r="CE42" i="70"/>
  <c r="CR42" i="70"/>
  <c r="CS42" i="70"/>
  <c r="CT42" i="70"/>
  <c r="CU42" i="70"/>
  <c r="CW42" i="70"/>
  <c r="CV42" i="70" s="1"/>
  <c r="CX42" i="70"/>
  <c r="CY42" i="70"/>
  <c r="CZ42" i="70"/>
  <c r="DA42" i="70"/>
  <c r="DB42" i="70"/>
  <c r="DC42" i="70"/>
  <c r="DD42" i="70"/>
  <c r="DE42" i="70"/>
  <c r="DF42" i="70"/>
  <c r="DG42" i="70"/>
  <c r="DI42" i="70"/>
  <c r="DJ42" i="70"/>
  <c r="DK42" i="70"/>
  <c r="DL42" i="70"/>
  <c r="DM42" i="70"/>
  <c r="DR42" i="70"/>
  <c r="DS42" i="70"/>
  <c r="DT42" i="70"/>
  <c r="DU42" i="70"/>
  <c r="DV42" i="70"/>
  <c r="DW42" i="70"/>
  <c r="BW43" i="70"/>
  <c r="BZ43" i="70" s="1"/>
  <c r="BY43" i="70"/>
  <c r="DO43" i="70" s="1"/>
  <c r="CB43" i="70"/>
  <c r="CC43" i="70"/>
  <c r="CD43" i="70"/>
  <c r="CE43" i="70"/>
  <c r="CR43" i="70"/>
  <c r="CS43" i="70"/>
  <c r="CT43" i="70"/>
  <c r="CU43" i="70"/>
  <c r="CW43" i="70"/>
  <c r="CV43" i="70" s="1"/>
  <c r="CX43" i="70"/>
  <c r="CY43" i="70"/>
  <c r="CZ43" i="70"/>
  <c r="DA43" i="70"/>
  <c r="DB43" i="70"/>
  <c r="DC43" i="70"/>
  <c r="DD43" i="70"/>
  <c r="DE43" i="70"/>
  <c r="DF43" i="70"/>
  <c r="DG43" i="70"/>
  <c r="DI43" i="70"/>
  <c r="DJ43" i="70"/>
  <c r="DK43" i="70"/>
  <c r="DL43" i="70"/>
  <c r="DM43" i="70"/>
  <c r="DR43" i="70"/>
  <c r="DS43" i="70"/>
  <c r="DT43" i="70"/>
  <c r="DU43" i="70"/>
  <c r="DV43" i="70"/>
  <c r="DW43" i="70"/>
  <c r="BW44" i="70"/>
  <c r="BZ44" i="70" s="1"/>
  <c r="BY44" i="70"/>
  <c r="DN44" i="70" s="1"/>
  <c r="CB44" i="70"/>
  <c r="CC44" i="70"/>
  <c r="CD44" i="70"/>
  <c r="CE44" i="70"/>
  <c r="CR44" i="70"/>
  <c r="CS44" i="70"/>
  <c r="CT44" i="70"/>
  <c r="CU44" i="70"/>
  <c r="CW44" i="70"/>
  <c r="CV44" i="70" s="1"/>
  <c r="CX44" i="70"/>
  <c r="CY44" i="70"/>
  <c r="CZ44" i="70"/>
  <c r="DA44" i="70"/>
  <c r="DB44" i="70"/>
  <c r="DC44" i="70"/>
  <c r="DD44" i="70"/>
  <c r="DE44" i="70"/>
  <c r="DF44" i="70"/>
  <c r="DG44" i="70"/>
  <c r="DI44" i="70"/>
  <c r="DJ44" i="70"/>
  <c r="DK44" i="70"/>
  <c r="DL44" i="70"/>
  <c r="DM44" i="70"/>
  <c r="DR44" i="70"/>
  <c r="DS44" i="70"/>
  <c r="DT44" i="70"/>
  <c r="DU44" i="70"/>
  <c r="DV44" i="70"/>
  <c r="DW44" i="70"/>
  <c r="BW45" i="70"/>
  <c r="BZ45" i="70" s="1"/>
  <c r="BY45" i="70"/>
  <c r="DN45" i="70" s="1"/>
  <c r="CA45" i="70"/>
  <c r="CB45" i="70"/>
  <c r="CC45" i="70"/>
  <c r="CD45" i="70"/>
  <c r="CE45" i="70"/>
  <c r="CR45" i="70"/>
  <c r="CS45" i="70"/>
  <c r="CT45" i="70"/>
  <c r="CU45" i="70"/>
  <c r="CW45" i="70"/>
  <c r="CV45" i="70" s="1"/>
  <c r="CX45" i="70"/>
  <c r="CY45" i="70"/>
  <c r="CZ45" i="70"/>
  <c r="DA45" i="70"/>
  <c r="DB45" i="70"/>
  <c r="DC45" i="70"/>
  <c r="DD45" i="70"/>
  <c r="DE45" i="70"/>
  <c r="DF45" i="70"/>
  <c r="DG45" i="70"/>
  <c r="DI45" i="70"/>
  <c r="DJ45" i="70"/>
  <c r="DK45" i="70"/>
  <c r="DL45" i="70"/>
  <c r="DM45" i="70"/>
  <c r="DR45" i="70"/>
  <c r="DS45" i="70"/>
  <c r="DT45" i="70"/>
  <c r="DU45" i="70"/>
  <c r="DV45" i="70"/>
  <c r="DW45" i="70"/>
  <c r="BW46" i="70"/>
  <c r="BZ46" i="70" s="1"/>
  <c r="BY46" i="70"/>
  <c r="DO46" i="70" s="1"/>
  <c r="CB46" i="70"/>
  <c r="CC46" i="70"/>
  <c r="CD46" i="70"/>
  <c r="CE46" i="70"/>
  <c r="CR46" i="70"/>
  <c r="CS46" i="70"/>
  <c r="CT46" i="70"/>
  <c r="CU46" i="70"/>
  <c r="CW46" i="70"/>
  <c r="CV46" i="70" s="1"/>
  <c r="CX46" i="70"/>
  <c r="CY46" i="70"/>
  <c r="CZ46" i="70"/>
  <c r="DA46" i="70"/>
  <c r="DB46" i="70"/>
  <c r="DC46" i="70"/>
  <c r="DD46" i="70"/>
  <c r="DE46" i="70"/>
  <c r="DF46" i="70"/>
  <c r="DG46" i="70"/>
  <c r="DI46" i="70"/>
  <c r="DJ46" i="70"/>
  <c r="DK46" i="70"/>
  <c r="DL46" i="70"/>
  <c r="DM46" i="70"/>
  <c r="DR46" i="70"/>
  <c r="DS46" i="70"/>
  <c r="DT46" i="70"/>
  <c r="DU46" i="70"/>
  <c r="DV46" i="70"/>
  <c r="DW46" i="70"/>
  <c r="BW47" i="70"/>
  <c r="BZ47" i="70" s="1"/>
  <c r="BY47" i="70"/>
  <c r="DO47" i="70" s="1"/>
  <c r="CA47" i="70"/>
  <c r="CB47" i="70"/>
  <c r="CC47" i="70"/>
  <c r="CD47" i="70"/>
  <c r="CE47" i="70"/>
  <c r="CR47" i="70"/>
  <c r="CS47" i="70"/>
  <c r="CT47" i="70"/>
  <c r="CU47" i="70"/>
  <c r="CW47" i="70"/>
  <c r="CV47" i="70" s="1"/>
  <c r="DH47" i="70" s="1"/>
  <c r="CX47" i="70"/>
  <c r="CY47" i="70"/>
  <c r="CZ47" i="70"/>
  <c r="DA47" i="70"/>
  <c r="DB47" i="70"/>
  <c r="DC47" i="70"/>
  <c r="DD47" i="70"/>
  <c r="DE47" i="70"/>
  <c r="DF47" i="70"/>
  <c r="DG47" i="70"/>
  <c r="DI47" i="70"/>
  <c r="DJ47" i="70"/>
  <c r="DK47" i="70"/>
  <c r="DL47" i="70"/>
  <c r="DM47" i="70"/>
  <c r="DN47" i="70"/>
  <c r="DR47" i="70"/>
  <c r="DS47" i="70"/>
  <c r="DT47" i="70"/>
  <c r="DU47" i="70"/>
  <c r="DV47" i="70"/>
  <c r="DW47" i="70"/>
  <c r="BW48" i="70"/>
  <c r="BZ48" i="70" s="1"/>
  <c r="BY48" i="70"/>
  <c r="DN48" i="70" s="1"/>
  <c r="CA48" i="70"/>
  <c r="CB48" i="70"/>
  <c r="CC48" i="70"/>
  <c r="CD48" i="70"/>
  <c r="CE48" i="70"/>
  <c r="CR48" i="70"/>
  <c r="CS48" i="70"/>
  <c r="CT48" i="70"/>
  <c r="CU48" i="70"/>
  <c r="CW48" i="70"/>
  <c r="CV48" i="70" s="1"/>
  <c r="CX48" i="70"/>
  <c r="CY48" i="70"/>
  <c r="CZ48" i="70"/>
  <c r="DA48" i="70"/>
  <c r="DB48" i="70"/>
  <c r="DC48" i="70"/>
  <c r="DD48" i="70"/>
  <c r="DE48" i="70"/>
  <c r="DF48" i="70"/>
  <c r="DG48" i="70"/>
  <c r="DI48" i="70"/>
  <c r="DJ48" i="70"/>
  <c r="DK48" i="70"/>
  <c r="DL48" i="70"/>
  <c r="DM48" i="70"/>
  <c r="DR48" i="70"/>
  <c r="DS48" i="70"/>
  <c r="DT48" i="70"/>
  <c r="DU48" i="70"/>
  <c r="DV48" i="70"/>
  <c r="DW48" i="70"/>
  <c r="BW49" i="70"/>
  <c r="BZ49" i="70" s="1"/>
  <c r="BY49" i="70"/>
  <c r="DN49" i="70" s="1"/>
  <c r="CB49" i="70"/>
  <c r="CC49" i="70"/>
  <c r="CD49" i="70"/>
  <c r="CE49" i="70"/>
  <c r="CR49" i="70"/>
  <c r="CS49" i="70"/>
  <c r="CT49" i="70"/>
  <c r="CU49" i="70"/>
  <c r="CW49" i="70"/>
  <c r="CV49" i="70" s="1"/>
  <c r="CX49" i="70"/>
  <c r="CY49" i="70"/>
  <c r="CZ49" i="70"/>
  <c r="DA49" i="70"/>
  <c r="DB49" i="70"/>
  <c r="DC49" i="70"/>
  <c r="DD49" i="70"/>
  <c r="DE49" i="70"/>
  <c r="DF49" i="70"/>
  <c r="DG49" i="70"/>
  <c r="DI49" i="70"/>
  <c r="DJ49" i="70"/>
  <c r="DK49" i="70"/>
  <c r="DL49" i="70"/>
  <c r="DM49" i="70"/>
  <c r="DR49" i="70"/>
  <c r="DS49" i="70"/>
  <c r="DT49" i="70"/>
  <c r="DU49" i="70"/>
  <c r="DV49" i="70"/>
  <c r="DW49" i="70"/>
  <c r="BW50" i="70"/>
  <c r="BY50" i="70"/>
  <c r="CA50" i="70" s="1"/>
  <c r="BZ50" i="70"/>
  <c r="CB50" i="70"/>
  <c r="CC50" i="70"/>
  <c r="CD50" i="70"/>
  <c r="CE50" i="70"/>
  <c r="CR50" i="70"/>
  <c r="CS50" i="70"/>
  <c r="CT50" i="70"/>
  <c r="CU50" i="70"/>
  <c r="CW50" i="70"/>
  <c r="CV50" i="70" s="1"/>
  <c r="CX50" i="70"/>
  <c r="CY50" i="70"/>
  <c r="CZ50" i="70"/>
  <c r="DA50" i="70"/>
  <c r="DB50" i="70"/>
  <c r="DC50" i="70"/>
  <c r="DD50" i="70"/>
  <c r="DE50" i="70"/>
  <c r="DF50" i="70"/>
  <c r="DG50" i="70"/>
  <c r="DI50" i="70"/>
  <c r="DJ50" i="70"/>
  <c r="DK50" i="70"/>
  <c r="DL50" i="70"/>
  <c r="DM50" i="70"/>
  <c r="DR50" i="70"/>
  <c r="DS50" i="70"/>
  <c r="DT50" i="70"/>
  <c r="DU50" i="70"/>
  <c r="DV50" i="70"/>
  <c r="DW50" i="70"/>
  <c r="BW51" i="70"/>
  <c r="BZ51" i="70" s="1"/>
  <c r="BY51" i="70"/>
  <c r="DO51" i="70" s="1"/>
  <c r="CB51" i="70"/>
  <c r="CC51" i="70"/>
  <c r="CD51" i="70"/>
  <c r="CE51" i="70"/>
  <c r="CR51" i="70"/>
  <c r="CS51" i="70"/>
  <c r="CT51" i="70"/>
  <c r="CU51" i="70"/>
  <c r="CW51" i="70"/>
  <c r="CV51" i="70" s="1"/>
  <c r="CX51" i="70"/>
  <c r="CY51" i="70"/>
  <c r="CZ51" i="70"/>
  <c r="DA51" i="70"/>
  <c r="DB51" i="70"/>
  <c r="DC51" i="70"/>
  <c r="DD51" i="70"/>
  <c r="DE51" i="70"/>
  <c r="DF51" i="70"/>
  <c r="DG51" i="70"/>
  <c r="DI51" i="70"/>
  <c r="DJ51" i="70"/>
  <c r="DK51" i="70"/>
  <c r="DL51" i="70"/>
  <c r="DM51" i="70"/>
  <c r="DR51" i="70"/>
  <c r="DS51" i="70"/>
  <c r="DT51" i="70"/>
  <c r="DU51" i="70"/>
  <c r="DV51" i="70"/>
  <c r="DW51" i="70"/>
  <c r="BW52" i="70"/>
  <c r="BZ52" i="70" s="1"/>
  <c r="BY52" i="70"/>
  <c r="DN52" i="70" s="1"/>
  <c r="CA52" i="70"/>
  <c r="CB52" i="70"/>
  <c r="CC52" i="70"/>
  <c r="CD52" i="70"/>
  <c r="CE52" i="70"/>
  <c r="CR52" i="70"/>
  <c r="CS52" i="70"/>
  <c r="CT52" i="70"/>
  <c r="CU52" i="70"/>
  <c r="CW52" i="70"/>
  <c r="CV52" i="70" s="1"/>
  <c r="CX52" i="70"/>
  <c r="CY52" i="70"/>
  <c r="CZ52" i="70"/>
  <c r="DA52" i="70"/>
  <c r="DB52" i="70"/>
  <c r="DC52" i="70"/>
  <c r="DD52" i="70"/>
  <c r="DE52" i="70"/>
  <c r="DF52" i="70"/>
  <c r="DG52" i="70"/>
  <c r="DI52" i="70"/>
  <c r="DJ52" i="70"/>
  <c r="DK52" i="70"/>
  <c r="DL52" i="70"/>
  <c r="DM52" i="70"/>
  <c r="DO52" i="70"/>
  <c r="DR52" i="70"/>
  <c r="DS52" i="70"/>
  <c r="DT52" i="70"/>
  <c r="DU52" i="70"/>
  <c r="DV52" i="70"/>
  <c r="DW52" i="70"/>
  <c r="BW53" i="70"/>
  <c r="BZ53" i="70" s="1"/>
  <c r="BY53" i="70"/>
  <c r="DN53" i="70" s="1"/>
  <c r="CB53" i="70"/>
  <c r="CC53" i="70"/>
  <c r="CD53" i="70"/>
  <c r="CE53" i="70"/>
  <c r="CR53" i="70"/>
  <c r="CS53" i="70"/>
  <c r="CT53" i="70"/>
  <c r="CU53" i="70"/>
  <c r="CW53" i="70"/>
  <c r="CV53" i="70" s="1"/>
  <c r="CX53" i="70"/>
  <c r="CY53" i="70"/>
  <c r="CZ53" i="70"/>
  <c r="DA53" i="70"/>
  <c r="DB53" i="70"/>
  <c r="DC53" i="70"/>
  <c r="DD53" i="70"/>
  <c r="DE53" i="70"/>
  <c r="DF53" i="70"/>
  <c r="DG53" i="70"/>
  <c r="DI53" i="70"/>
  <c r="DJ53" i="70"/>
  <c r="DK53" i="70"/>
  <c r="DL53" i="70"/>
  <c r="DM53" i="70"/>
  <c r="DR53" i="70"/>
  <c r="DS53" i="70"/>
  <c r="DT53" i="70"/>
  <c r="DU53" i="70"/>
  <c r="DV53" i="70"/>
  <c r="DW53" i="70"/>
  <c r="BW54" i="70"/>
  <c r="BZ54" i="70" s="1"/>
  <c r="BY54" i="70"/>
  <c r="DO54" i="70" s="1"/>
  <c r="CB54" i="70"/>
  <c r="CC54" i="70"/>
  <c r="CD54" i="70"/>
  <c r="CE54" i="70"/>
  <c r="CR54" i="70"/>
  <c r="CS54" i="70"/>
  <c r="CT54" i="70"/>
  <c r="CU54" i="70"/>
  <c r="CW54" i="70"/>
  <c r="CV54" i="70" s="1"/>
  <c r="CX54" i="70"/>
  <c r="CY54" i="70"/>
  <c r="CZ54" i="70"/>
  <c r="DA54" i="70"/>
  <c r="DB54" i="70"/>
  <c r="DC54" i="70"/>
  <c r="DD54" i="70"/>
  <c r="DE54" i="70"/>
  <c r="DF54" i="70"/>
  <c r="DG54" i="70"/>
  <c r="DI54" i="70"/>
  <c r="DJ54" i="70"/>
  <c r="DK54" i="70"/>
  <c r="DL54" i="70"/>
  <c r="DM54" i="70"/>
  <c r="DR54" i="70"/>
  <c r="DS54" i="70"/>
  <c r="DT54" i="70"/>
  <c r="DU54" i="70"/>
  <c r="DV54" i="70"/>
  <c r="DW54" i="70"/>
  <c r="BW55" i="70"/>
  <c r="BY55" i="70"/>
  <c r="DO55" i="70" s="1"/>
  <c r="BZ55" i="70"/>
  <c r="CA55" i="70"/>
  <c r="CB55" i="70"/>
  <c r="CC55" i="70"/>
  <c r="CD55" i="70"/>
  <c r="CE55" i="70"/>
  <c r="CR55" i="70"/>
  <c r="CS55" i="70"/>
  <c r="CT55" i="70"/>
  <c r="CU55" i="70"/>
  <c r="CW55" i="70"/>
  <c r="CV55" i="70" s="1"/>
  <c r="CX55" i="70"/>
  <c r="CY55" i="70"/>
  <c r="CZ55" i="70"/>
  <c r="DA55" i="70"/>
  <c r="DB55" i="70"/>
  <c r="DC55" i="70"/>
  <c r="DD55" i="70"/>
  <c r="DE55" i="70"/>
  <c r="DF55" i="70"/>
  <c r="DG55" i="70"/>
  <c r="DI55" i="70"/>
  <c r="DJ55" i="70"/>
  <c r="DK55" i="70"/>
  <c r="DL55" i="70"/>
  <c r="DM55" i="70"/>
  <c r="DR55" i="70"/>
  <c r="DS55" i="70"/>
  <c r="DT55" i="70"/>
  <c r="DU55" i="70"/>
  <c r="DV55" i="70"/>
  <c r="DW55" i="70"/>
  <c r="BW56" i="70"/>
  <c r="BZ56" i="70" s="1"/>
  <c r="BY56" i="70"/>
  <c r="DN56" i="70" s="1"/>
  <c r="CB56" i="70"/>
  <c r="CC56" i="70"/>
  <c r="CD56" i="70"/>
  <c r="CE56" i="70"/>
  <c r="CR56" i="70"/>
  <c r="CS56" i="70"/>
  <c r="CT56" i="70"/>
  <c r="CU56" i="70"/>
  <c r="CW56" i="70"/>
  <c r="CV56" i="70" s="1"/>
  <c r="CX56" i="70"/>
  <c r="CY56" i="70"/>
  <c r="CZ56" i="70"/>
  <c r="DA56" i="70"/>
  <c r="DB56" i="70"/>
  <c r="DC56" i="70"/>
  <c r="DD56" i="70"/>
  <c r="DE56" i="70"/>
  <c r="DF56" i="70"/>
  <c r="DG56" i="70"/>
  <c r="DI56" i="70"/>
  <c r="DJ56" i="70"/>
  <c r="DK56" i="70"/>
  <c r="DL56" i="70"/>
  <c r="DM56" i="70"/>
  <c r="DR56" i="70"/>
  <c r="DS56" i="70"/>
  <c r="DT56" i="70"/>
  <c r="DU56" i="70"/>
  <c r="DV56" i="70"/>
  <c r="DW56" i="70"/>
  <c r="BW57" i="70"/>
  <c r="BZ57" i="70" s="1"/>
  <c r="BY57" i="70"/>
  <c r="DN57" i="70" s="1"/>
  <c r="CB57" i="70"/>
  <c r="CC57" i="70"/>
  <c r="CD57" i="70"/>
  <c r="CE57" i="70"/>
  <c r="CR57" i="70"/>
  <c r="CS57" i="70"/>
  <c r="CT57" i="70"/>
  <c r="CU57" i="70"/>
  <c r="CW57" i="70"/>
  <c r="CV57" i="70" s="1"/>
  <c r="CX57" i="70"/>
  <c r="CY57" i="70"/>
  <c r="CZ57" i="70"/>
  <c r="DA57" i="70"/>
  <c r="DB57" i="70"/>
  <c r="DC57" i="70"/>
  <c r="DD57" i="70"/>
  <c r="DE57" i="70"/>
  <c r="DF57" i="70"/>
  <c r="DG57" i="70"/>
  <c r="DI57" i="70"/>
  <c r="DJ57" i="70"/>
  <c r="DK57" i="70"/>
  <c r="DL57" i="70"/>
  <c r="DM57" i="70"/>
  <c r="DR57" i="70"/>
  <c r="DS57" i="70"/>
  <c r="DT57" i="70"/>
  <c r="DU57" i="70"/>
  <c r="DV57" i="70"/>
  <c r="DW57" i="70"/>
  <c r="BW58" i="70"/>
  <c r="BZ58" i="70" s="1"/>
  <c r="BY58" i="70"/>
  <c r="CA58" i="70"/>
  <c r="CB58" i="70"/>
  <c r="CC58" i="70"/>
  <c r="CD58" i="70"/>
  <c r="CE58" i="70"/>
  <c r="CR58" i="70"/>
  <c r="CS58" i="70"/>
  <c r="CT58" i="70"/>
  <c r="CU58" i="70"/>
  <c r="CW58" i="70"/>
  <c r="CV58" i="70" s="1"/>
  <c r="CX58" i="70"/>
  <c r="CY58" i="70"/>
  <c r="CZ58" i="70"/>
  <c r="DA58" i="70"/>
  <c r="DB58" i="70"/>
  <c r="DC58" i="70"/>
  <c r="DD58" i="70"/>
  <c r="DE58" i="70"/>
  <c r="DF58" i="70"/>
  <c r="DG58" i="70"/>
  <c r="DI58" i="70"/>
  <c r="DJ58" i="70"/>
  <c r="DK58" i="70"/>
  <c r="DL58" i="70"/>
  <c r="DM58" i="70"/>
  <c r="DR58" i="70"/>
  <c r="DS58" i="70"/>
  <c r="DT58" i="70"/>
  <c r="DU58" i="70"/>
  <c r="DV58" i="70"/>
  <c r="DW58" i="70"/>
  <c r="BW59" i="70"/>
  <c r="BZ59" i="70" s="1"/>
  <c r="BY59" i="70"/>
  <c r="DO59" i="70" s="1"/>
  <c r="CR59" i="70"/>
  <c r="CS59" i="70"/>
  <c r="CT59" i="70"/>
  <c r="CU59" i="70"/>
  <c r="CW59" i="70"/>
  <c r="CV59" i="70" s="1"/>
  <c r="CX59" i="70"/>
  <c r="CY59" i="70"/>
  <c r="CZ59" i="70"/>
  <c r="DA59" i="70"/>
  <c r="DB59" i="70"/>
  <c r="DC59" i="70"/>
  <c r="DD59" i="70"/>
  <c r="DE59" i="70"/>
  <c r="DF59" i="70"/>
  <c r="DG59" i="70"/>
  <c r="DI59" i="70"/>
  <c r="DJ59" i="70"/>
  <c r="DK59" i="70"/>
  <c r="DL59" i="70"/>
  <c r="DM59" i="70"/>
  <c r="DR59" i="70"/>
  <c r="DS59" i="70"/>
  <c r="DT59" i="70"/>
  <c r="DU59" i="70"/>
  <c r="DV59" i="70"/>
  <c r="DW59" i="70"/>
  <c r="BW60" i="70"/>
  <c r="BZ60" i="70" s="1"/>
  <c r="BY60" i="70"/>
  <c r="CA60" i="70" s="1"/>
  <c r="CB60" i="70"/>
  <c r="CC60" i="70"/>
  <c r="CD60" i="70"/>
  <c r="CE60" i="70"/>
  <c r="CR60" i="70"/>
  <c r="CS60" i="70"/>
  <c r="CT60" i="70"/>
  <c r="CU60" i="70"/>
  <c r="CW60" i="70"/>
  <c r="CV60" i="70" s="1"/>
  <c r="CX60" i="70"/>
  <c r="CY60" i="70"/>
  <c r="CZ60" i="70"/>
  <c r="DA60" i="70"/>
  <c r="DB60" i="70"/>
  <c r="DC60" i="70"/>
  <c r="DD60" i="70"/>
  <c r="DE60" i="70"/>
  <c r="DF60" i="70"/>
  <c r="DG60" i="70"/>
  <c r="DI60" i="70"/>
  <c r="DJ60" i="70"/>
  <c r="DK60" i="70"/>
  <c r="DL60" i="70"/>
  <c r="DM60" i="70"/>
  <c r="DR60" i="70"/>
  <c r="DS60" i="70"/>
  <c r="DT60" i="70"/>
  <c r="DU60" i="70"/>
  <c r="DV60" i="70"/>
  <c r="DW60" i="70"/>
  <c r="BW61" i="70"/>
  <c r="BY61" i="70"/>
  <c r="DO61" i="70" s="1"/>
  <c r="BZ61" i="70"/>
  <c r="CB61" i="70"/>
  <c r="CC61" i="70"/>
  <c r="CD61" i="70"/>
  <c r="CE61" i="70"/>
  <c r="CR61" i="70"/>
  <c r="CS61" i="70"/>
  <c r="CT61" i="70"/>
  <c r="CU61" i="70"/>
  <c r="CW61" i="70"/>
  <c r="CV61" i="70" s="1"/>
  <c r="CX61" i="70"/>
  <c r="CY61" i="70"/>
  <c r="CZ61" i="70"/>
  <c r="DA61" i="70"/>
  <c r="DB61" i="70"/>
  <c r="DC61" i="70"/>
  <c r="DD61" i="70"/>
  <c r="DE61" i="70"/>
  <c r="DF61" i="70"/>
  <c r="DG61" i="70"/>
  <c r="DI61" i="70"/>
  <c r="DJ61" i="70"/>
  <c r="DK61" i="70"/>
  <c r="DL61" i="70"/>
  <c r="DM61" i="70"/>
  <c r="DR61" i="70"/>
  <c r="DS61" i="70"/>
  <c r="DT61" i="70"/>
  <c r="DU61" i="70"/>
  <c r="DV61" i="70"/>
  <c r="DW61" i="70"/>
  <c r="BW62" i="70"/>
  <c r="BZ62" i="70" s="1"/>
  <c r="BY62" i="70"/>
  <c r="CA62" i="70"/>
  <c r="CB62" i="70"/>
  <c r="CC62" i="70"/>
  <c r="CD62" i="70"/>
  <c r="CE62" i="70"/>
  <c r="CR62" i="70"/>
  <c r="CS62" i="70"/>
  <c r="CT62" i="70"/>
  <c r="CU62" i="70"/>
  <c r="CW62" i="70"/>
  <c r="CV62" i="70" s="1"/>
  <c r="CX62" i="70"/>
  <c r="CY62" i="70"/>
  <c r="CZ62" i="70"/>
  <c r="DA62" i="70"/>
  <c r="DB62" i="70"/>
  <c r="DC62" i="70"/>
  <c r="DD62" i="70"/>
  <c r="DE62" i="70"/>
  <c r="DF62" i="70"/>
  <c r="DG62" i="70"/>
  <c r="DI62" i="70"/>
  <c r="DJ62" i="70"/>
  <c r="DK62" i="70"/>
  <c r="DL62" i="70"/>
  <c r="DM62" i="70"/>
  <c r="DR62" i="70"/>
  <c r="DS62" i="70"/>
  <c r="DT62" i="70"/>
  <c r="DU62" i="70"/>
  <c r="DV62" i="70"/>
  <c r="DW62" i="70"/>
  <c r="BW63" i="70"/>
  <c r="BZ63" i="70" s="1"/>
  <c r="BY63" i="70"/>
  <c r="DO63" i="70" s="1"/>
  <c r="CB63" i="70"/>
  <c r="CC63" i="70"/>
  <c r="CD63" i="70"/>
  <c r="CE63" i="70"/>
  <c r="CR63" i="70"/>
  <c r="CS63" i="70"/>
  <c r="CT63" i="70"/>
  <c r="CU63" i="70"/>
  <c r="CW63" i="70"/>
  <c r="CV63" i="70" s="1"/>
  <c r="CX63" i="70"/>
  <c r="CY63" i="70"/>
  <c r="CZ63" i="70"/>
  <c r="DA63" i="70"/>
  <c r="DB63" i="70"/>
  <c r="DC63" i="70"/>
  <c r="DD63" i="70"/>
  <c r="DE63" i="70"/>
  <c r="DF63" i="70"/>
  <c r="DG63" i="70"/>
  <c r="DI63" i="70"/>
  <c r="DJ63" i="70"/>
  <c r="DK63" i="70"/>
  <c r="DL63" i="70"/>
  <c r="DM63" i="70"/>
  <c r="DR63" i="70"/>
  <c r="DS63" i="70"/>
  <c r="DT63" i="70"/>
  <c r="DU63" i="70"/>
  <c r="DV63" i="70"/>
  <c r="DW63" i="70"/>
  <c r="BW64" i="70"/>
  <c r="BZ64" i="70" s="1"/>
  <c r="BY64" i="70"/>
  <c r="CA64" i="70"/>
  <c r="CR64" i="70"/>
  <c r="CS64" i="70"/>
  <c r="CT64" i="70"/>
  <c r="CU64" i="70"/>
  <c r="CW64" i="70"/>
  <c r="CV64" i="70" s="1"/>
  <c r="CX64" i="70"/>
  <c r="CY64" i="70"/>
  <c r="CZ64" i="70"/>
  <c r="DA64" i="70"/>
  <c r="DB64" i="70"/>
  <c r="DC64" i="70"/>
  <c r="DD64" i="70"/>
  <c r="DE64" i="70"/>
  <c r="DF64" i="70"/>
  <c r="DG64" i="70"/>
  <c r="DI64" i="70"/>
  <c r="DJ64" i="70"/>
  <c r="DK64" i="70"/>
  <c r="DL64" i="70"/>
  <c r="DM64" i="70"/>
  <c r="DR64" i="70"/>
  <c r="DS64" i="70"/>
  <c r="DT64" i="70"/>
  <c r="DU64" i="70"/>
  <c r="DV64" i="70"/>
  <c r="DW64" i="70"/>
  <c r="BW65" i="70"/>
  <c r="BY65" i="70"/>
  <c r="DO65" i="70" s="1"/>
  <c r="BZ65" i="70"/>
  <c r="CR65" i="70"/>
  <c r="CS65" i="70"/>
  <c r="CT65" i="70"/>
  <c r="CU65" i="70"/>
  <c r="CW65" i="70"/>
  <c r="CV65" i="70" s="1"/>
  <c r="CX65" i="70"/>
  <c r="CY65" i="70"/>
  <c r="CZ65" i="70"/>
  <c r="DA65" i="70"/>
  <c r="DB65" i="70"/>
  <c r="DC65" i="70"/>
  <c r="DD65" i="70"/>
  <c r="DE65" i="70"/>
  <c r="DF65" i="70"/>
  <c r="DG65" i="70"/>
  <c r="DI65" i="70"/>
  <c r="DJ65" i="70"/>
  <c r="DK65" i="70"/>
  <c r="DL65" i="70"/>
  <c r="DM65" i="70"/>
  <c r="DR65" i="70"/>
  <c r="DS65" i="70"/>
  <c r="DT65" i="70"/>
  <c r="DU65" i="70"/>
  <c r="DV65" i="70"/>
  <c r="DW65" i="70"/>
  <c r="BW66" i="70"/>
  <c r="BY66" i="70"/>
  <c r="CA66" i="70" s="1"/>
  <c r="BZ66" i="70"/>
  <c r="CR66" i="70"/>
  <c r="CS66" i="70"/>
  <c r="CT66" i="70"/>
  <c r="CU66" i="70"/>
  <c r="CW66" i="70"/>
  <c r="CV66" i="70" s="1"/>
  <c r="CX66" i="70"/>
  <c r="CY66" i="70"/>
  <c r="CZ66" i="70"/>
  <c r="DA66" i="70"/>
  <c r="DB66" i="70"/>
  <c r="DC66" i="70"/>
  <c r="DD66" i="70"/>
  <c r="DE66" i="70"/>
  <c r="DF66" i="70"/>
  <c r="DG66" i="70"/>
  <c r="DI66" i="70"/>
  <c r="DJ66" i="70"/>
  <c r="DK66" i="70"/>
  <c r="DL66" i="70"/>
  <c r="DM66" i="70"/>
  <c r="DR66" i="70"/>
  <c r="DS66" i="70"/>
  <c r="DT66" i="70"/>
  <c r="DU66" i="70"/>
  <c r="DV66" i="70"/>
  <c r="DW66" i="70"/>
  <c r="BW67" i="70"/>
  <c r="BZ67" i="70" s="1"/>
  <c r="BY67" i="70"/>
  <c r="DO67" i="70" s="1"/>
  <c r="CR67" i="70"/>
  <c r="CS67" i="70"/>
  <c r="CT67" i="70"/>
  <c r="CU67" i="70"/>
  <c r="CW67" i="70"/>
  <c r="CV67" i="70" s="1"/>
  <c r="CX67" i="70"/>
  <c r="CY67" i="70"/>
  <c r="CZ67" i="70"/>
  <c r="DA67" i="70"/>
  <c r="DB67" i="70"/>
  <c r="DC67" i="70"/>
  <c r="DD67" i="70"/>
  <c r="DE67" i="70"/>
  <c r="DF67" i="70"/>
  <c r="DG67" i="70"/>
  <c r="DI67" i="70"/>
  <c r="DJ67" i="70"/>
  <c r="DK67" i="70"/>
  <c r="DL67" i="70"/>
  <c r="DM67" i="70"/>
  <c r="DR67" i="70"/>
  <c r="DS67" i="70"/>
  <c r="DT67" i="70"/>
  <c r="DU67" i="70"/>
  <c r="DV67" i="70"/>
  <c r="DW67" i="70"/>
  <c r="BW68" i="70"/>
  <c r="BZ68" i="70" s="1"/>
  <c r="BY68" i="70"/>
  <c r="CA68" i="70"/>
  <c r="CR68" i="70"/>
  <c r="CS68" i="70"/>
  <c r="CT68" i="70"/>
  <c r="CU68" i="70"/>
  <c r="CW68" i="70"/>
  <c r="CV68" i="70" s="1"/>
  <c r="CX68" i="70"/>
  <c r="CY68" i="70"/>
  <c r="CZ68" i="70"/>
  <c r="DA68" i="70"/>
  <c r="DB68" i="70"/>
  <c r="DC68" i="70"/>
  <c r="DD68" i="70"/>
  <c r="DE68" i="70"/>
  <c r="DF68" i="70"/>
  <c r="DG68" i="70"/>
  <c r="DI68" i="70"/>
  <c r="DJ68" i="70"/>
  <c r="DK68" i="70"/>
  <c r="DL68" i="70"/>
  <c r="DM68" i="70"/>
  <c r="DR68" i="70"/>
  <c r="DS68" i="70"/>
  <c r="DT68" i="70"/>
  <c r="DU68" i="70"/>
  <c r="DV68" i="70"/>
  <c r="DW68" i="70"/>
  <c r="BW69" i="70"/>
  <c r="BZ69" i="70" s="1"/>
  <c r="BY69" i="70"/>
  <c r="DO69" i="70" s="1"/>
  <c r="CR69" i="70"/>
  <c r="CS69" i="70"/>
  <c r="CT69" i="70"/>
  <c r="CU69" i="70"/>
  <c r="CW69" i="70"/>
  <c r="CV69" i="70" s="1"/>
  <c r="CX69" i="70"/>
  <c r="CY69" i="70"/>
  <c r="CZ69" i="70"/>
  <c r="DA69" i="70"/>
  <c r="DB69" i="70"/>
  <c r="DC69" i="70"/>
  <c r="DD69" i="70"/>
  <c r="DE69" i="70"/>
  <c r="DF69" i="70"/>
  <c r="DG69" i="70"/>
  <c r="DI69" i="70"/>
  <c r="DJ69" i="70"/>
  <c r="DK69" i="70"/>
  <c r="DL69" i="70"/>
  <c r="DM69" i="70"/>
  <c r="DR69" i="70"/>
  <c r="DS69" i="70"/>
  <c r="DT69" i="70"/>
  <c r="DU69" i="70"/>
  <c r="DV69" i="70"/>
  <c r="DW69" i="70"/>
  <c r="BW70" i="70"/>
  <c r="BY70" i="70"/>
  <c r="CA70" i="70" s="1"/>
  <c r="BZ70" i="70"/>
  <c r="CR70" i="70"/>
  <c r="CS70" i="70"/>
  <c r="CT70" i="70"/>
  <c r="CU70" i="70"/>
  <c r="CW70" i="70"/>
  <c r="CV70" i="70" s="1"/>
  <c r="CX70" i="70"/>
  <c r="CY70" i="70"/>
  <c r="CZ70" i="70"/>
  <c r="DA70" i="70"/>
  <c r="DB70" i="70"/>
  <c r="DC70" i="70"/>
  <c r="DD70" i="70"/>
  <c r="DE70" i="70"/>
  <c r="DF70" i="70"/>
  <c r="DG70" i="70"/>
  <c r="DI70" i="70"/>
  <c r="DJ70" i="70"/>
  <c r="DK70" i="70"/>
  <c r="DL70" i="70"/>
  <c r="DM70" i="70"/>
  <c r="DR70" i="70"/>
  <c r="DS70" i="70"/>
  <c r="DT70" i="70"/>
  <c r="DU70" i="70"/>
  <c r="DV70" i="70"/>
  <c r="DW70" i="70"/>
  <c r="BW71" i="70"/>
  <c r="BZ71" i="70" s="1"/>
  <c r="BY71" i="70"/>
  <c r="DO71" i="70" s="1"/>
  <c r="CR71" i="70"/>
  <c r="CS71" i="70"/>
  <c r="CT71" i="70"/>
  <c r="CU71" i="70"/>
  <c r="CW71" i="70"/>
  <c r="CV71" i="70" s="1"/>
  <c r="CX71" i="70"/>
  <c r="CY71" i="70"/>
  <c r="CZ71" i="70"/>
  <c r="DA71" i="70"/>
  <c r="DB71" i="70"/>
  <c r="DC71" i="70"/>
  <c r="DD71" i="70"/>
  <c r="DE71" i="70"/>
  <c r="DF71" i="70"/>
  <c r="DG71" i="70"/>
  <c r="DI71" i="70"/>
  <c r="DJ71" i="70"/>
  <c r="DK71" i="70"/>
  <c r="DL71" i="70"/>
  <c r="DM71" i="70"/>
  <c r="DR71" i="70"/>
  <c r="DS71" i="70"/>
  <c r="DT71" i="70"/>
  <c r="DU71" i="70"/>
  <c r="DV71" i="70"/>
  <c r="DW71" i="70"/>
  <c r="BW72" i="70"/>
  <c r="BZ72" i="70" s="1"/>
  <c r="BY72" i="70"/>
  <c r="CA72" i="70"/>
  <c r="CR72" i="70"/>
  <c r="CS72" i="70"/>
  <c r="CT72" i="70"/>
  <c r="CU72" i="70"/>
  <c r="CW72" i="70"/>
  <c r="CV72" i="70" s="1"/>
  <c r="CX72" i="70"/>
  <c r="CY72" i="70"/>
  <c r="CZ72" i="70"/>
  <c r="DA72" i="70"/>
  <c r="DB72" i="70"/>
  <c r="DC72" i="70"/>
  <c r="DD72" i="70"/>
  <c r="DE72" i="70"/>
  <c r="DF72" i="70"/>
  <c r="DG72" i="70"/>
  <c r="DI72" i="70"/>
  <c r="DJ72" i="70"/>
  <c r="DK72" i="70"/>
  <c r="DL72" i="70"/>
  <c r="DM72" i="70"/>
  <c r="DR72" i="70"/>
  <c r="DS72" i="70"/>
  <c r="DT72" i="70"/>
  <c r="DU72" i="70"/>
  <c r="DV72" i="70"/>
  <c r="DW72" i="70"/>
  <c r="BW73" i="70"/>
  <c r="BZ73" i="70" s="1"/>
  <c r="BY73" i="70"/>
  <c r="DO73" i="70" s="1"/>
  <c r="CR73" i="70"/>
  <c r="CS73" i="70"/>
  <c r="CT73" i="70"/>
  <c r="CU73" i="70"/>
  <c r="CW73" i="70"/>
  <c r="CV73" i="70" s="1"/>
  <c r="CX73" i="70"/>
  <c r="CY73" i="70"/>
  <c r="CZ73" i="70"/>
  <c r="DA73" i="70"/>
  <c r="DB73" i="70"/>
  <c r="DC73" i="70"/>
  <c r="DD73" i="70"/>
  <c r="DE73" i="70"/>
  <c r="DF73" i="70"/>
  <c r="DG73" i="70"/>
  <c r="DI73" i="70"/>
  <c r="DJ73" i="70"/>
  <c r="DK73" i="70"/>
  <c r="DL73" i="70"/>
  <c r="DM73" i="70"/>
  <c r="DR73" i="70"/>
  <c r="DS73" i="70"/>
  <c r="DT73" i="70"/>
  <c r="DU73" i="70"/>
  <c r="DV73" i="70"/>
  <c r="DW73" i="70"/>
  <c r="BW74" i="70"/>
  <c r="BY74" i="70"/>
  <c r="CA74" i="70" s="1"/>
  <c r="BZ74" i="70"/>
  <c r="CR74" i="70"/>
  <c r="CS74" i="70"/>
  <c r="CT74" i="70"/>
  <c r="CU74" i="70"/>
  <c r="CW74" i="70"/>
  <c r="CV74" i="70" s="1"/>
  <c r="CX74" i="70"/>
  <c r="CY74" i="70"/>
  <c r="CZ74" i="70"/>
  <c r="DA74" i="70"/>
  <c r="DB74" i="70"/>
  <c r="DC74" i="70"/>
  <c r="DD74" i="70"/>
  <c r="DE74" i="70"/>
  <c r="DF74" i="70"/>
  <c r="DG74" i="70"/>
  <c r="DI74" i="70"/>
  <c r="DJ74" i="70"/>
  <c r="DK74" i="70"/>
  <c r="DL74" i="70"/>
  <c r="DM74" i="70"/>
  <c r="DR74" i="70"/>
  <c r="DS74" i="70"/>
  <c r="DT74" i="70"/>
  <c r="DU74" i="70"/>
  <c r="DV74" i="70"/>
  <c r="DW74" i="70"/>
  <c r="BW75" i="70"/>
  <c r="BZ75" i="70" s="1"/>
  <c r="BY75" i="70"/>
  <c r="DO75" i="70" s="1"/>
  <c r="CR75" i="70"/>
  <c r="CS75" i="70"/>
  <c r="CT75" i="70"/>
  <c r="CU75" i="70"/>
  <c r="CW75" i="70"/>
  <c r="CV75" i="70" s="1"/>
  <c r="CX75" i="70"/>
  <c r="CY75" i="70"/>
  <c r="CZ75" i="70"/>
  <c r="DA75" i="70"/>
  <c r="DB75" i="70"/>
  <c r="DC75" i="70"/>
  <c r="DD75" i="70"/>
  <c r="DE75" i="70"/>
  <c r="DF75" i="70"/>
  <c r="DG75" i="70"/>
  <c r="DI75" i="70"/>
  <c r="DJ75" i="70"/>
  <c r="DK75" i="70"/>
  <c r="DL75" i="70"/>
  <c r="DM75" i="70"/>
  <c r="DR75" i="70"/>
  <c r="DS75" i="70"/>
  <c r="DT75" i="70"/>
  <c r="DU75" i="70"/>
  <c r="DV75" i="70"/>
  <c r="DW75" i="70"/>
  <c r="BW76" i="70"/>
  <c r="BZ76" i="70" s="1"/>
  <c r="BY76" i="70"/>
  <c r="CA76" i="70" s="1"/>
  <c r="CR76" i="70"/>
  <c r="CS76" i="70"/>
  <c r="CT76" i="70"/>
  <c r="CU76" i="70"/>
  <c r="CW76" i="70"/>
  <c r="CV76" i="70" s="1"/>
  <c r="CX76" i="70"/>
  <c r="CY76" i="70"/>
  <c r="CZ76" i="70"/>
  <c r="DA76" i="70"/>
  <c r="DB76" i="70"/>
  <c r="DC76" i="70"/>
  <c r="DD76" i="70"/>
  <c r="DE76" i="70"/>
  <c r="DF76" i="70"/>
  <c r="DG76" i="70"/>
  <c r="DI76" i="70"/>
  <c r="DJ76" i="70"/>
  <c r="DK76" i="70"/>
  <c r="DL76" i="70"/>
  <c r="DM76" i="70"/>
  <c r="DR76" i="70"/>
  <c r="DS76" i="70"/>
  <c r="DT76" i="70"/>
  <c r="DU76" i="70"/>
  <c r="DV76" i="70"/>
  <c r="DW76" i="70"/>
  <c r="BW77" i="70"/>
  <c r="BZ77" i="70" s="1"/>
  <c r="BY77" i="70"/>
  <c r="DO77" i="70" s="1"/>
  <c r="CA77" i="70"/>
  <c r="CR77" i="70"/>
  <c r="CS77" i="70"/>
  <c r="CT77" i="70"/>
  <c r="CU77" i="70"/>
  <c r="CW77" i="70"/>
  <c r="CV77" i="70" s="1"/>
  <c r="CX77" i="70"/>
  <c r="CY77" i="70"/>
  <c r="CZ77" i="70"/>
  <c r="DA77" i="70"/>
  <c r="DB77" i="70"/>
  <c r="DC77" i="70"/>
  <c r="DD77" i="70"/>
  <c r="DE77" i="70"/>
  <c r="DF77" i="70"/>
  <c r="DG77" i="70"/>
  <c r="DI77" i="70"/>
  <c r="DJ77" i="70"/>
  <c r="DK77" i="70"/>
  <c r="DL77" i="70"/>
  <c r="DM77" i="70"/>
  <c r="DR77" i="70"/>
  <c r="DS77" i="70"/>
  <c r="DT77" i="70"/>
  <c r="DU77" i="70"/>
  <c r="DV77" i="70"/>
  <c r="DW77" i="70"/>
  <c r="BW78" i="70"/>
  <c r="BY78" i="70"/>
  <c r="DO78" i="70" s="1"/>
  <c r="BZ78" i="70"/>
  <c r="CR78" i="70"/>
  <c r="CS78" i="70"/>
  <c r="CT78" i="70"/>
  <c r="CU78" i="70"/>
  <c r="CW78" i="70"/>
  <c r="CV78" i="70" s="1"/>
  <c r="CX78" i="70"/>
  <c r="CY78" i="70"/>
  <c r="CZ78" i="70"/>
  <c r="DA78" i="70"/>
  <c r="DB78" i="70"/>
  <c r="DC78" i="70"/>
  <c r="DD78" i="70"/>
  <c r="DE78" i="70"/>
  <c r="DF78" i="70"/>
  <c r="DG78" i="70"/>
  <c r="DI78" i="70"/>
  <c r="DJ78" i="70"/>
  <c r="DK78" i="70"/>
  <c r="DL78" i="70"/>
  <c r="DM78" i="70"/>
  <c r="DR78" i="70"/>
  <c r="DS78" i="70"/>
  <c r="DT78" i="70"/>
  <c r="DU78" i="70"/>
  <c r="DV78" i="70"/>
  <c r="DW78" i="70"/>
  <c r="BW79" i="70"/>
  <c r="BZ79" i="70" s="1"/>
  <c r="BY79" i="70"/>
  <c r="DO79" i="70" s="1"/>
  <c r="CB79" i="70"/>
  <c r="CC79" i="70"/>
  <c r="CD79" i="70"/>
  <c r="CE79" i="70"/>
  <c r="CR79" i="70"/>
  <c r="CS79" i="70"/>
  <c r="CT79" i="70"/>
  <c r="CU79" i="70"/>
  <c r="CW79" i="70"/>
  <c r="CV79" i="70" s="1"/>
  <c r="CX79" i="70"/>
  <c r="CY79" i="70"/>
  <c r="CZ79" i="70"/>
  <c r="DA79" i="70"/>
  <c r="DB79" i="70"/>
  <c r="DC79" i="70"/>
  <c r="DD79" i="70"/>
  <c r="DE79" i="70"/>
  <c r="DF79" i="70"/>
  <c r="DG79" i="70"/>
  <c r="DI79" i="70"/>
  <c r="DJ79" i="70"/>
  <c r="DK79" i="70"/>
  <c r="DL79" i="70"/>
  <c r="DM79" i="70"/>
  <c r="DR79" i="70"/>
  <c r="DS79" i="70"/>
  <c r="DT79" i="70"/>
  <c r="DU79" i="70"/>
  <c r="DV79" i="70"/>
  <c r="DW79" i="70"/>
  <c r="BW80" i="70"/>
  <c r="BZ80" i="70" s="1"/>
  <c r="BY80" i="70"/>
  <c r="CA80" i="70" s="1"/>
  <c r="CB80" i="70"/>
  <c r="CC80" i="70"/>
  <c r="CD80" i="70"/>
  <c r="CE80" i="70"/>
  <c r="CR80" i="70"/>
  <c r="CS80" i="70"/>
  <c r="CT80" i="70"/>
  <c r="CU80" i="70"/>
  <c r="CW80" i="70"/>
  <c r="CV80" i="70" s="1"/>
  <c r="CX80" i="70"/>
  <c r="CY80" i="70"/>
  <c r="CZ80" i="70"/>
  <c r="DA80" i="70"/>
  <c r="DB80" i="70"/>
  <c r="DC80" i="70"/>
  <c r="DD80" i="70"/>
  <c r="DE80" i="70"/>
  <c r="DF80" i="70"/>
  <c r="DG80" i="70"/>
  <c r="DI80" i="70"/>
  <c r="DJ80" i="70"/>
  <c r="DK80" i="70"/>
  <c r="DL80" i="70"/>
  <c r="DM80" i="70"/>
  <c r="DR80" i="70"/>
  <c r="DS80" i="70"/>
  <c r="DT80" i="70"/>
  <c r="DU80" i="70"/>
  <c r="DV80" i="70"/>
  <c r="DW80" i="70"/>
  <c r="BW81" i="70"/>
  <c r="BZ81" i="70" s="1"/>
  <c r="BY81" i="70"/>
  <c r="DO81" i="70" s="1"/>
  <c r="CA81" i="70"/>
  <c r="CB81" i="70"/>
  <c r="CC81" i="70"/>
  <c r="CD81" i="70"/>
  <c r="CE81" i="70"/>
  <c r="CR81" i="70"/>
  <c r="CS81" i="70"/>
  <c r="CT81" i="70"/>
  <c r="CU81" i="70"/>
  <c r="CW81" i="70"/>
  <c r="CV81" i="70" s="1"/>
  <c r="CX81" i="70"/>
  <c r="CY81" i="70"/>
  <c r="CZ81" i="70"/>
  <c r="DA81" i="70"/>
  <c r="DB81" i="70"/>
  <c r="DC81" i="70"/>
  <c r="DD81" i="70"/>
  <c r="DE81" i="70"/>
  <c r="DF81" i="70"/>
  <c r="DG81" i="70"/>
  <c r="DI81" i="70"/>
  <c r="DJ81" i="70"/>
  <c r="DK81" i="70"/>
  <c r="DL81" i="70"/>
  <c r="DM81" i="70"/>
  <c r="DR81" i="70"/>
  <c r="DS81" i="70"/>
  <c r="DT81" i="70"/>
  <c r="DU81" i="70"/>
  <c r="DV81" i="70"/>
  <c r="DW81" i="70"/>
  <c r="BW82" i="70"/>
  <c r="BY82" i="70"/>
  <c r="DO82" i="70" s="1"/>
  <c r="BZ82" i="70"/>
  <c r="CB82" i="70"/>
  <c r="CC82" i="70"/>
  <c r="CD82" i="70"/>
  <c r="CE82" i="70"/>
  <c r="CR82" i="70"/>
  <c r="CS82" i="70"/>
  <c r="CT82" i="70"/>
  <c r="CU82" i="70"/>
  <c r="CW82" i="70"/>
  <c r="CV82" i="70" s="1"/>
  <c r="CX82" i="70"/>
  <c r="CY82" i="70"/>
  <c r="CZ82" i="70"/>
  <c r="DA82" i="70"/>
  <c r="DB82" i="70"/>
  <c r="DC82" i="70"/>
  <c r="DD82" i="70"/>
  <c r="DE82" i="70"/>
  <c r="DF82" i="70"/>
  <c r="DG82" i="70"/>
  <c r="DI82" i="70"/>
  <c r="DJ82" i="70"/>
  <c r="DK82" i="70"/>
  <c r="DL82" i="70"/>
  <c r="DM82" i="70"/>
  <c r="DR82" i="70"/>
  <c r="DS82" i="70"/>
  <c r="DT82" i="70"/>
  <c r="DU82" i="70"/>
  <c r="DV82" i="70"/>
  <c r="DW82" i="70"/>
  <c r="BW83" i="70"/>
  <c r="BZ83" i="70" s="1"/>
  <c r="BY83" i="70"/>
  <c r="DO83" i="70" s="1"/>
  <c r="CB83" i="70"/>
  <c r="CC83" i="70"/>
  <c r="CD83" i="70"/>
  <c r="CE83" i="70"/>
  <c r="CR83" i="70"/>
  <c r="CS83" i="70"/>
  <c r="CT83" i="70"/>
  <c r="CU83" i="70"/>
  <c r="CW83" i="70"/>
  <c r="CV83" i="70" s="1"/>
  <c r="CX83" i="70"/>
  <c r="CY83" i="70"/>
  <c r="CZ83" i="70"/>
  <c r="DA83" i="70"/>
  <c r="DB83" i="70"/>
  <c r="DC83" i="70"/>
  <c r="DD83" i="70"/>
  <c r="DE83" i="70"/>
  <c r="DF83" i="70"/>
  <c r="DG83" i="70"/>
  <c r="DI83" i="70"/>
  <c r="DJ83" i="70"/>
  <c r="DK83" i="70"/>
  <c r="DL83" i="70"/>
  <c r="DM83" i="70"/>
  <c r="DR83" i="70"/>
  <c r="DS83" i="70"/>
  <c r="DT83" i="70"/>
  <c r="DU83" i="70"/>
  <c r="DV83" i="70"/>
  <c r="DW83" i="70"/>
  <c r="BW84" i="70"/>
  <c r="BZ84" i="70" s="1"/>
  <c r="BY84" i="70"/>
  <c r="CA84" i="70" s="1"/>
  <c r="CB84" i="70"/>
  <c r="CC84" i="70"/>
  <c r="CD84" i="70"/>
  <c r="CE84" i="70"/>
  <c r="CR84" i="70"/>
  <c r="CS84" i="70"/>
  <c r="CT84" i="70"/>
  <c r="CU84" i="70"/>
  <c r="CW84" i="70"/>
  <c r="CV84" i="70" s="1"/>
  <c r="CX84" i="70"/>
  <c r="CY84" i="70"/>
  <c r="CZ84" i="70"/>
  <c r="DA84" i="70"/>
  <c r="DB84" i="70"/>
  <c r="DC84" i="70"/>
  <c r="DD84" i="70"/>
  <c r="DE84" i="70"/>
  <c r="DF84" i="70"/>
  <c r="DG84" i="70"/>
  <c r="DI84" i="70"/>
  <c r="DJ84" i="70"/>
  <c r="DK84" i="70"/>
  <c r="DL84" i="70"/>
  <c r="DM84" i="70"/>
  <c r="DR84" i="70"/>
  <c r="DS84" i="70"/>
  <c r="DT84" i="70"/>
  <c r="DU84" i="70"/>
  <c r="DV84" i="70"/>
  <c r="DW84" i="70"/>
  <c r="BW85" i="70"/>
  <c r="BZ85" i="70" s="1"/>
  <c r="BY85" i="70"/>
  <c r="DO85" i="70" s="1"/>
  <c r="CA85" i="70"/>
  <c r="CB85" i="70"/>
  <c r="CC85" i="70"/>
  <c r="CD85" i="70"/>
  <c r="CE85" i="70"/>
  <c r="CR85" i="70"/>
  <c r="CS85" i="70"/>
  <c r="CT85" i="70"/>
  <c r="CU85" i="70"/>
  <c r="CW85" i="70"/>
  <c r="CV85" i="70" s="1"/>
  <c r="CX85" i="70"/>
  <c r="CY85" i="70"/>
  <c r="CZ85" i="70"/>
  <c r="DA85" i="70"/>
  <c r="DB85" i="70"/>
  <c r="DC85" i="70"/>
  <c r="DD85" i="70"/>
  <c r="DE85" i="70"/>
  <c r="DF85" i="70"/>
  <c r="DG85" i="70"/>
  <c r="DI85" i="70"/>
  <c r="DJ85" i="70"/>
  <c r="DK85" i="70"/>
  <c r="DL85" i="70"/>
  <c r="DM85" i="70"/>
  <c r="DR85" i="70"/>
  <c r="DS85" i="70"/>
  <c r="DT85" i="70"/>
  <c r="DU85" i="70"/>
  <c r="DV85" i="70"/>
  <c r="DW85" i="70"/>
  <c r="BW86" i="70"/>
  <c r="BY86" i="70"/>
  <c r="DO86" i="70" s="1"/>
  <c r="BZ86" i="70"/>
  <c r="CB86" i="70"/>
  <c r="CC86" i="70"/>
  <c r="CD86" i="70"/>
  <c r="CE86" i="70"/>
  <c r="CR86" i="70"/>
  <c r="CS86" i="70"/>
  <c r="CT86" i="70"/>
  <c r="CU86" i="70"/>
  <c r="CW86" i="70"/>
  <c r="CV86" i="70" s="1"/>
  <c r="CX86" i="70"/>
  <c r="CY86" i="70"/>
  <c r="CZ86" i="70"/>
  <c r="DA86" i="70"/>
  <c r="DB86" i="70"/>
  <c r="DC86" i="70"/>
  <c r="DD86" i="70"/>
  <c r="DE86" i="70"/>
  <c r="DF86" i="70"/>
  <c r="DG86" i="70"/>
  <c r="DI86" i="70"/>
  <c r="DJ86" i="70"/>
  <c r="DK86" i="70"/>
  <c r="DL86" i="70"/>
  <c r="DM86" i="70"/>
  <c r="DR86" i="70"/>
  <c r="DS86" i="70"/>
  <c r="DT86" i="70"/>
  <c r="DU86" i="70"/>
  <c r="DV86" i="70"/>
  <c r="DW86" i="70"/>
  <c r="BW87" i="70"/>
  <c r="BZ87" i="70" s="1"/>
  <c r="BY87" i="70"/>
  <c r="DO87" i="70" s="1"/>
  <c r="CB87" i="70"/>
  <c r="CC87" i="70"/>
  <c r="CD87" i="70"/>
  <c r="CE87" i="70"/>
  <c r="CR87" i="70"/>
  <c r="CS87" i="70"/>
  <c r="CT87" i="70"/>
  <c r="CU87" i="70"/>
  <c r="CW87" i="70"/>
  <c r="CV87" i="70" s="1"/>
  <c r="CX87" i="70"/>
  <c r="CY87" i="70"/>
  <c r="CZ87" i="70"/>
  <c r="DA87" i="70"/>
  <c r="DB87" i="70"/>
  <c r="DC87" i="70"/>
  <c r="DD87" i="70"/>
  <c r="DE87" i="70"/>
  <c r="DF87" i="70"/>
  <c r="DG87" i="70"/>
  <c r="DI87" i="70"/>
  <c r="DJ87" i="70"/>
  <c r="DK87" i="70"/>
  <c r="DL87" i="70"/>
  <c r="DM87" i="70"/>
  <c r="DR87" i="70"/>
  <c r="DS87" i="70"/>
  <c r="DT87" i="70"/>
  <c r="DU87" i="70"/>
  <c r="DV87" i="70"/>
  <c r="DW87" i="70"/>
  <c r="BW88" i="70"/>
  <c r="BZ88" i="70" s="1"/>
  <c r="BY88" i="70"/>
  <c r="CA88" i="70" s="1"/>
  <c r="CR88" i="70"/>
  <c r="CS88" i="70"/>
  <c r="CT88" i="70"/>
  <c r="CU88" i="70"/>
  <c r="CW88" i="70"/>
  <c r="CV88" i="70" s="1"/>
  <c r="CX88" i="70"/>
  <c r="CY88" i="70"/>
  <c r="CZ88" i="70"/>
  <c r="DA88" i="70"/>
  <c r="DB88" i="70"/>
  <c r="DC88" i="70"/>
  <c r="DD88" i="70"/>
  <c r="DE88" i="70"/>
  <c r="DF88" i="70"/>
  <c r="DG88" i="70"/>
  <c r="DI88" i="70"/>
  <c r="DJ88" i="70"/>
  <c r="DK88" i="70"/>
  <c r="DL88" i="70"/>
  <c r="DM88" i="70"/>
  <c r="DR88" i="70"/>
  <c r="DS88" i="70"/>
  <c r="DT88" i="70"/>
  <c r="DU88" i="70"/>
  <c r="DV88" i="70"/>
  <c r="DW88" i="70"/>
  <c r="BW89" i="70"/>
  <c r="BY89" i="70"/>
  <c r="DO89" i="70" s="1"/>
  <c r="BZ89" i="70"/>
  <c r="CA89" i="70"/>
  <c r="CB89" i="70"/>
  <c r="CC89" i="70"/>
  <c r="CD89" i="70"/>
  <c r="CE89" i="70"/>
  <c r="CR89" i="70"/>
  <c r="CS89" i="70"/>
  <c r="CT89" i="70"/>
  <c r="CU89" i="70"/>
  <c r="CW89" i="70"/>
  <c r="CV89" i="70" s="1"/>
  <c r="CX89" i="70"/>
  <c r="CY89" i="70"/>
  <c r="CZ89" i="70"/>
  <c r="DA89" i="70"/>
  <c r="DB89" i="70"/>
  <c r="DC89" i="70"/>
  <c r="DD89" i="70"/>
  <c r="DE89" i="70"/>
  <c r="DF89" i="70"/>
  <c r="DG89" i="70"/>
  <c r="DI89" i="70"/>
  <c r="DJ89" i="70"/>
  <c r="DK89" i="70"/>
  <c r="DL89" i="70"/>
  <c r="DM89" i="70"/>
  <c r="DR89" i="70"/>
  <c r="DS89" i="70"/>
  <c r="DT89" i="70"/>
  <c r="DU89" i="70"/>
  <c r="DV89" i="70"/>
  <c r="DW89" i="70"/>
  <c r="BW90" i="70"/>
  <c r="BZ90" i="70" s="1"/>
  <c r="BY90" i="70"/>
  <c r="DO90" i="70" s="1"/>
  <c r="CB90" i="70"/>
  <c r="CC90" i="70"/>
  <c r="CD90" i="70"/>
  <c r="CE90" i="70"/>
  <c r="CR90" i="70"/>
  <c r="CS90" i="70"/>
  <c r="CT90" i="70"/>
  <c r="CU90" i="70"/>
  <c r="CW90" i="70"/>
  <c r="CV90" i="70" s="1"/>
  <c r="CX90" i="70"/>
  <c r="CY90" i="70"/>
  <c r="CZ90" i="70"/>
  <c r="DA90" i="70"/>
  <c r="DB90" i="70"/>
  <c r="DC90" i="70"/>
  <c r="DD90" i="70"/>
  <c r="DE90" i="70"/>
  <c r="DF90" i="70"/>
  <c r="DG90" i="70"/>
  <c r="DI90" i="70"/>
  <c r="DJ90" i="70"/>
  <c r="DK90" i="70"/>
  <c r="DL90" i="70"/>
  <c r="DM90" i="70"/>
  <c r="DR90" i="70"/>
  <c r="DS90" i="70"/>
  <c r="DT90" i="70"/>
  <c r="DU90" i="70"/>
  <c r="DV90" i="70"/>
  <c r="DW90" i="70"/>
  <c r="BW91" i="70"/>
  <c r="BZ91" i="70" s="1"/>
  <c r="BY91" i="70"/>
  <c r="DO91" i="70" s="1"/>
  <c r="CB91" i="70"/>
  <c r="CC91" i="70"/>
  <c r="CD91" i="70"/>
  <c r="CE91" i="70"/>
  <c r="CR91" i="70"/>
  <c r="CS91" i="70"/>
  <c r="CT91" i="70"/>
  <c r="CU91" i="70"/>
  <c r="CW91" i="70"/>
  <c r="CV91" i="70" s="1"/>
  <c r="CX91" i="70"/>
  <c r="CY91" i="70"/>
  <c r="CZ91" i="70"/>
  <c r="DA91" i="70"/>
  <c r="DB91" i="70"/>
  <c r="DC91" i="70"/>
  <c r="DD91" i="70"/>
  <c r="DE91" i="70"/>
  <c r="DF91" i="70"/>
  <c r="DG91" i="70"/>
  <c r="DI91" i="70"/>
  <c r="DJ91" i="70"/>
  <c r="DK91" i="70"/>
  <c r="DL91" i="70"/>
  <c r="DM91" i="70"/>
  <c r="DR91" i="70"/>
  <c r="DS91" i="70"/>
  <c r="DT91" i="70"/>
  <c r="DU91" i="70"/>
  <c r="DV91" i="70"/>
  <c r="DW91" i="70"/>
  <c r="BW92" i="70"/>
  <c r="BZ92" i="70" s="1"/>
  <c r="BY92" i="70"/>
  <c r="CA92" i="70" s="1"/>
  <c r="CB92" i="70"/>
  <c r="CC92" i="70"/>
  <c r="CD92" i="70"/>
  <c r="CE92" i="70"/>
  <c r="CR92" i="70"/>
  <c r="CS92" i="70"/>
  <c r="CT92" i="70"/>
  <c r="CU92" i="70"/>
  <c r="CW92" i="70"/>
  <c r="CV92" i="70" s="1"/>
  <c r="CX92" i="70"/>
  <c r="CY92" i="70"/>
  <c r="CZ92" i="70"/>
  <c r="DA92" i="70"/>
  <c r="DB92" i="70"/>
  <c r="DC92" i="70"/>
  <c r="DD92" i="70"/>
  <c r="DE92" i="70"/>
  <c r="DF92" i="70"/>
  <c r="DG92" i="70"/>
  <c r="DI92" i="70"/>
  <c r="DJ92" i="70"/>
  <c r="DK92" i="70"/>
  <c r="DL92" i="70"/>
  <c r="DM92" i="70"/>
  <c r="DR92" i="70"/>
  <c r="DS92" i="70"/>
  <c r="DT92" i="70"/>
  <c r="DU92" i="70"/>
  <c r="DV92" i="70"/>
  <c r="DW92" i="70"/>
  <c r="BW93" i="70"/>
  <c r="BY93" i="70"/>
  <c r="DO93" i="70" s="1"/>
  <c r="BZ93" i="70"/>
  <c r="CA93" i="70"/>
  <c r="CB93" i="70"/>
  <c r="CC93" i="70"/>
  <c r="CD93" i="70"/>
  <c r="CE93" i="70"/>
  <c r="CR93" i="70"/>
  <c r="CS93" i="70"/>
  <c r="CT93" i="70"/>
  <c r="CU93" i="70"/>
  <c r="CW93" i="70"/>
  <c r="CV93" i="70" s="1"/>
  <c r="CX93" i="70"/>
  <c r="CY93" i="70"/>
  <c r="CZ93" i="70"/>
  <c r="DA93" i="70"/>
  <c r="DB93" i="70"/>
  <c r="DC93" i="70"/>
  <c r="DD93" i="70"/>
  <c r="DE93" i="70"/>
  <c r="DF93" i="70"/>
  <c r="DG93" i="70"/>
  <c r="DI93" i="70"/>
  <c r="DJ93" i="70"/>
  <c r="DK93" i="70"/>
  <c r="DL93" i="70"/>
  <c r="DM93" i="70"/>
  <c r="DR93" i="70"/>
  <c r="DS93" i="70"/>
  <c r="DT93" i="70"/>
  <c r="DU93" i="70"/>
  <c r="DV93" i="70"/>
  <c r="DW93" i="70"/>
  <c r="BW94" i="70"/>
  <c r="BZ94" i="70" s="1"/>
  <c r="BY94" i="70"/>
  <c r="DO94" i="70" s="1"/>
  <c r="CB94" i="70"/>
  <c r="CC94" i="70"/>
  <c r="CD94" i="70"/>
  <c r="CE94" i="70"/>
  <c r="CR94" i="70"/>
  <c r="CS94" i="70"/>
  <c r="CT94" i="70"/>
  <c r="CU94" i="70"/>
  <c r="CW94" i="70"/>
  <c r="CV94" i="70" s="1"/>
  <c r="CX94" i="70"/>
  <c r="CY94" i="70"/>
  <c r="CZ94" i="70"/>
  <c r="DA94" i="70"/>
  <c r="DB94" i="70"/>
  <c r="DC94" i="70"/>
  <c r="DD94" i="70"/>
  <c r="DE94" i="70"/>
  <c r="DF94" i="70"/>
  <c r="DG94" i="70"/>
  <c r="DI94" i="70"/>
  <c r="DJ94" i="70"/>
  <c r="DK94" i="70"/>
  <c r="DL94" i="70"/>
  <c r="DM94" i="70"/>
  <c r="DR94" i="70"/>
  <c r="DS94" i="70"/>
  <c r="DT94" i="70"/>
  <c r="DU94" i="70"/>
  <c r="DV94" i="70"/>
  <c r="DW94" i="70"/>
  <c r="BW95" i="70"/>
  <c r="BZ95" i="70" s="1"/>
  <c r="BY95" i="70"/>
  <c r="DO95" i="70" s="1"/>
  <c r="CB95" i="70"/>
  <c r="CC95" i="70"/>
  <c r="CD95" i="70"/>
  <c r="CE95" i="70"/>
  <c r="CR95" i="70"/>
  <c r="CS95" i="70"/>
  <c r="CT95" i="70"/>
  <c r="CU95" i="70"/>
  <c r="CW95" i="70"/>
  <c r="CV95" i="70" s="1"/>
  <c r="CX95" i="70"/>
  <c r="CY95" i="70"/>
  <c r="CZ95" i="70"/>
  <c r="DA95" i="70"/>
  <c r="DB95" i="70"/>
  <c r="DC95" i="70"/>
  <c r="DD95" i="70"/>
  <c r="DE95" i="70"/>
  <c r="DF95" i="70"/>
  <c r="DG95" i="70"/>
  <c r="DI95" i="70"/>
  <c r="DJ95" i="70"/>
  <c r="DK95" i="70"/>
  <c r="DL95" i="70"/>
  <c r="DM95" i="70"/>
  <c r="DR95" i="70"/>
  <c r="DS95" i="70"/>
  <c r="DT95" i="70"/>
  <c r="DU95" i="70"/>
  <c r="DV95" i="70"/>
  <c r="DW95" i="70"/>
  <c r="BW96" i="70"/>
  <c r="BZ96" i="70" s="1"/>
  <c r="BY96" i="70"/>
  <c r="CA96" i="70" s="1"/>
  <c r="CB96" i="70"/>
  <c r="CC96" i="70"/>
  <c r="CD96" i="70"/>
  <c r="CE96" i="70"/>
  <c r="CR96" i="70"/>
  <c r="CS96" i="70"/>
  <c r="CT96" i="70"/>
  <c r="CU96" i="70"/>
  <c r="CW96" i="70"/>
  <c r="CV96" i="70" s="1"/>
  <c r="CX96" i="70"/>
  <c r="CY96" i="70"/>
  <c r="CZ96" i="70"/>
  <c r="DA96" i="70"/>
  <c r="DB96" i="70"/>
  <c r="DC96" i="70"/>
  <c r="DD96" i="70"/>
  <c r="DE96" i="70"/>
  <c r="DF96" i="70"/>
  <c r="DG96" i="70"/>
  <c r="DI96" i="70"/>
  <c r="DJ96" i="70"/>
  <c r="DK96" i="70"/>
  <c r="DL96" i="70"/>
  <c r="DM96" i="70"/>
  <c r="DR96" i="70"/>
  <c r="DS96" i="70"/>
  <c r="DT96" i="70"/>
  <c r="DU96" i="70"/>
  <c r="DV96" i="70"/>
  <c r="DW96" i="70"/>
  <c r="BW97" i="70"/>
  <c r="BY97" i="70"/>
  <c r="DO97" i="70" s="1"/>
  <c r="BZ97" i="70"/>
  <c r="CA97" i="70"/>
  <c r="CB97" i="70"/>
  <c r="CC97" i="70"/>
  <c r="CD97" i="70"/>
  <c r="CE97" i="70"/>
  <c r="CR97" i="70"/>
  <c r="CS97" i="70"/>
  <c r="CT97" i="70"/>
  <c r="CU97" i="70"/>
  <c r="CW97" i="70"/>
  <c r="CV97" i="70" s="1"/>
  <c r="CX97" i="70"/>
  <c r="CY97" i="70"/>
  <c r="CZ97" i="70"/>
  <c r="DA97" i="70"/>
  <c r="DB97" i="70"/>
  <c r="DC97" i="70"/>
  <c r="DD97" i="70"/>
  <c r="DE97" i="70"/>
  <c r="DF97" i="70"/>
  <c r="DG97" i="70"/>
  <c r="DI97" i="70"/>
  <c r="DJ97" i="70"/>
  <c r="DK97" i="70"/>
  <c r="DL97" i="70"/>
  <c r="DM97" i="70"/>
  <c r="DR97" i="70"/>
  <c r="DS97" i="70"/>
  <c r="DT97" i="70"/>
  <c r="DU97" i="70"/>
  <c r="DV97" i="70"/>
  <c r="DW97" i="70"/>
  <c r="BW98" i="70"/>
  <c r="BZ98" i="70" s="1"/>
  <c r="BY98" i="70"/>
  <c r="DO98" i="70" s="1"/>
  <c r="CB98" i="70"/>
  <c r="CC98" i="70"/>
  <c r="CD98" i="70"/>
  <c r="CE98" i="70"/>
  <c r="CR98" i="70"/>
  <c r="CS98" i="70"/>
  <c r="CT98" i="70"/>
  <c r="CU98" i="70"/>
  <c r="CW98" i="70"/>
  <c r="CV98" i="70" s="1"/>
  <c r="CX98" i="70"/>
  <c r="CY98" i="70"/>
  <c r="CZ98" i="70"/>
  <c r="DA98" i="70"/>
  <c r="DB98" i="70"/>
  <c r="DC98" i="70"/>
  <c r="DD98" i="70"/>
  <c r="DE98" i="70"/>
  <c r="DF98" i="70"/>
  <c r="DG98" i="70"/>
  <c r="DI98" i="70"/>
  <c r="DJ98" i="70"/>
  <c r="DK98" i="70"/>
  <c r="DL98" i="70"/>
  <c r="DM98" i="70"/>
  <c r="DR98" i="70"/>
  <c r="DS98" i="70"/>
  <c r="DT98" i="70"/>
  <c r="DU98" i="70"/>
  <c r="DV98" i="70"/>
  <c r="DW98" i="70"/>
  <c r="BW99" i="70"/>
  <c r="BZ99" i="70" s="1"/>
  <c r="BY99" i="70"/>
  <c r="DO99" i="70" s="1"/>
  <c r="CB99" i="70"/>
  <c r="CC99" i="70"/>
  <c r="CD99" i="70"/>
  <c r="CE99" i="70"/>
  <c r="CR99" i="70"/>
  <c r="CS99" i="70"/>
  <c r="CT99" i="70"/>
  <c r="CU99" i="70"/>
  <c r="CW99" i="70"/>
  <c r="CV99" i="70" s="1"/>
  <c r="CX99" i="70"/>
  <c r="CY99" i="70"/>
  <c r="CZ99" i="70"/>
  <c r="DA99" i="70"/>
  <c r="DB99" i="70"/>
  <c r="DC99" i="70"/>
  <c r="DD99" i="70"/>
  <c r="DE99" i="70"/>
  <c r="DF99" i="70"/>
  <c r="DG99" i="70"/>
  <c r="DI99" i="70"/>
  <c r="DJ99" i="70"/>
  <c r="DK99" i="70"/>
  <c r="DL99" i="70"/>
  <c r="DM99" i="70"/>
  <c r="DR99" i="70"/>
  <c r="DS99" i="70"/>
  <c r="DT99" i="70"/>
  <c r="DU99" i="70"/>
  <c r="DV99" i="70"/>
  <c r="DW99" i="70"/>
  <c r="BW100" i="70"/>
  <c r="BZ100" i="70" s="1"/>
  <c r="BY100" i="70"/>
  <c r="DO100" i="70" s="1"/>
  <c r="CB100" i="70"/>
  <c r="CC100" i="70"/>
  <c r="CD100" i="70"/>
  <c r="CE100" i="70"/>
  <c r="CR100" i="70"/>
  <c r="CS100" i="70"/>
  <c r="CT100" i="70"/>
  <c r="CU100" i="70"/>
  <c r="CW100" i="70"/>
  <c r="CV100" i="70" s="1"/>
  <c r="CX100" i="70"/>
  <c r="CY100" i="70"/>
  <c r="CZ100" i="70"/>
  <c r="DA100" i="70"/>
  <c r="DB100" i="70"/>
  <c r="DC100" i="70"/>
  <c r="DD100" i="70"/>
  <c r="DE100" i="70"/>
  <c r="DF100" i="70"/>
  <c r="DG100" i="70"/>
  <c r="DI100" i="70"/>
  <c r="DJ100" i="70"/>
  <c r="DK100" i="70"/>
  <c r="DL100" i="70"/>
  <c r="DM100" i="70"/>
  <c r="DR100" i="70"/>
  <c r="DS100" i="70"/>
  <c r="DT100" i="70"/>
  <c r="DU100" i="70"/>
  <c r="DV100" i="70"/>
  <c r="DW100" i="70"/>
  <c r="BW101" i="70"/>
  <c r="BY101" i="70"/>
  <c r="DO101" i="70" s="1"/>
  <c r="BZ101" i="70"/>
  <c r="CA101" i="70"/>
  <c r="CB101" i="70"/>
  <c r="CC101" i="70"/>
  <c r="CD101" i="70"/>
  <c r="CE101" i="70"/>
  <c r="CR101" i="70"/>
  <c r="CS101" i="70"/>
  <c r="CT101" i="70"/>
  <c r="CU101" i="70"/>
  <c r="CW101" i="70"/>
  <c r="CV101" i="70" s="1"/>
  <c r="CX101" i="70"/>
  <c r="CY101" i="70"/>
  <c r="CZ101" i="70"/>
  <c r="DA101" i="70"/>
  <c r="DB101" i="70"/>
  <c r="DC101" i="70"/>
  <c r="DD101" i="70"/>
  <c r="DE101" i="70"/>
  <c r="DF101" i="70"/>
  <c r="DG101" i="70"/>
  <c r="DI101" i="70"/>
  <c r="DJ101" i="70"/>
  <c r="DK101" i="70"/>
  <c r="DL101" i="70"/>
  <c r="DM101" i="70"/>
  <c r="DR101" i="70"/>
  <c r="DS101" i="70"/>
  <c r="DT101" i="70"/>
  <c r="DU101" i="70"/>
  <c r="DV101" i="70"/>
  <c r="DW101" i="70"/>
  <c r="BW102" i="70"/>
  <c r="BZ102" i="70" s="1"/>
  <c r="BY102" i="70"/>
  <c r="DO102" i="70" s="1"/>
  <c r="CB102" i="70"/>
  <c r="CC102" i="70"/>
  <c r="CD102" i="70"/>
  <c r="CE102" i="70"/>
  <c r="CR102" i="70"/>
  <c r="CS102" i="70"/>
  <c r="CT102" i="70"/>
  <c r="CU102" i="70"/>
  <c r="CW102" i="70"/>
  <c r="CV102" i="70" s="1"/>
  <c r="CX102" i="70"/>
  <c r="CY102" i="70"/>
  <c r="CZ102" i="70"/>
  <c r="DA102" i="70"/>
  <c r="DB102" i="70"/>
  <c r="DC102" i="70"/>
  <c r="DD102" i="70"/>
  <c r="DE102" i="70"/>
  <c r="DF102" i="70"/>
  <c r="DG102" i="70"/>
  <c r="DI102" i="70"/>
  <c r="DJ102" i="70"/>
  <c r="DK102" i="70"/>
  <c r="DL102" i="70"/>
  <c r="DM102" i="70"/>
  <c r="DR102" i="70"/>
  <c r="DS102" i="70"/>
  <c r="DT102" i="70"/>
  <c r="DU102" i="70"/>
  <c r="DV102" i="70"/>
  <c r="DW102" i="70"/>
  <c r="BW103" i="70"/>
  <c r="BZ103" i="70" s="1"/>
  <c r="BY103" i="70"/>
  <c r="DO103" i="70" s="1"/>
  <c r="CB103" i="70"/>
  <c r="CC103" i="70"/>
  <c r="CD103" i="70"/>
  <c r="CE103" i="70"/>
  <c r="CR103" i="70"/>
  <c r="CS103" i="70"/>
  <c r="CT103" i="70"/>
  <c r="CU103" i="70"/>
  <c r="CW103" i="70"/>
  <c r="CV103" i="70" s="1"/>
  <c r="CX103" i="70"/>
  <c r="CY103" i="70"/>
  <c r="CZ103" i="70"/>
  <c r="DA103" i="70"/>
  <c r="DB103" i="70"/>
  <c r="DC103" i="70"/>
  <c r="DD103" i="70"/>
  <c r="DE103" i="70"/>
  <c r="DF103" i="70"/>
  <c r="DG103" i="70"/>
  <c r="DI103" i="70"/>
  <c r="DJ103" i="70"/>
  <c r="DK103" i="70"/>
  <c r="DL103" i="70"/>
  <c r="DM103" i="70"/>
  <c r="DR103" i="70"/>
  <c r="DS103" i="70"/>
  <c r="DT103" i="70"/>
  <c r="DU103" i="70"/>
  <c r="DV103" i="70"/>
  <c r="DW103" i="70"/>
  <c r="BY104" i="70"/>
  <c r="DN104" i="70" s="1"/>
  <c r="BZ104" i="70"/>
  <c r="CB104" i="70"/>
  <c r="CC104" i="70"/>
  <c r="CD104" i="70"/>
  <c r="CE104" i="70"/>
  <c r="CR104" i="70"/>
  <c r="CS104" i="70"/>
  <c r="CT104" i="70"/>
  <c r="CU104" i="70"/>
  <c r="CW104" i="70"/>
  <c r="CV104" i="70" s="1"/>
  <c r="CX104" i="70"/>
  <c r="CY104" i="70"/>
  <c r="CZ104" i="70"/>
  <c r="DA104" i="70"/>
  <c r="DB104" i="70"/>
  <c r="DC104" i="70"/>
  <c r="DD104" i="70"/>
  <c r="DE104" i="70"/>
  <c r="DF104" i="70"/>
  <c r="DG104" i="70"/>
  <c r="DI104" i="70"/>
  <c r="DJ104" i="70"/>
  <c r="DK104" i="70"/>
  <c r="DL104" i="70"/>
  <c r="DM104" i="70"/>
  <c r="DR104" i="70"/>
  <c r="DS104" i="70"/>
  <c r="DT104" i="70"/>
  <c r="DU104" i="70"/>
  <c r="DV104" i="70"/>
  <c r="DW104" i="70"/>
  <c r="BY105" i="70"/>
  <c r="CA105" i="70" s="1"/>
  <c r="BZ105" i="70"/>
  <c r="CB105" i="70"/>
  <c r="CC105" i="70"/>
  <c r="CD105" i="70"/>
  <c r="CE105" i="70"/>
  <c r="CR105" i="70"/>
  <c r="CS105" i="70"/>
  <c r="CT105" i="70"/>
  <c r="CU105" i="70"/>
  <c r="CW105" i="70"/>
  <c r="CV105" i="70" s="1"/>
  <c r="CX105" i="70"/>
  <c r="CY105" i="70"/>
  <c r="CZ105" i="70"/>
  <c r="DA105" i="70"/>
  <c r="DB105" i="70"/>
  <c r="DC105" i="70"/>
  <c r="DD105" i="70"/>
  <c r="DE105" i="70"/>
  <c r="DF105" i="70"/>
  <c r="DG105" i="70"/>
  <c r="DI105" i="70"/>
  <c r="DJ105" i="70"/>
  <c r="DK105" i="70"/>
  <c r="DL105" i="70"/>
  <c r="DM105" i="70"/>
  <c r="DR105" i="70"/>
  <c r="DS105" i="70"/>
  <c r="DT105" i="70"/>
  <c r="DU105" i="70"/>
  <c r="DV105" i="70"/>
  <c r="DW105" i="70"/>
  <c r="BY106" i="70"/>
  <c r="DO106" i="70" s="1"/>
  <c r="BZ106" i="70"/>
  <c r="CA106" i="70"/>
  <c r="CB106" i="70"/>
  <c r="CC106" i="70"/>
  <c r="CD106" i="70"/>
  <c r="CE106" i="70"/>
  <c r="CR106" i="70"/>
  <c r="CS106" i="70"/>
  <c r="CT106" i="70"/>
  <c r="CU106" i="70"/>
  <c r="CW106" i="70"/>
  <c r="CV106" i="70" s="1"/>
  <c r="CX106" i="70"/>
  <c r="CY106" i="70"/>
  <c r="CZ106" i="70"/>
  <c r="DA106" i="70"/>
  <c r="DB106" i="70"/>
  <c r="DC106" i="70"/>
  <c r="DD106" i="70"/>
  <c r="DE106" i="70"/>
  <c r="DF106" i="70"/>
  <c r="DG106" i="70"/>
  <c r="DI106" i="70"/>
  <c r="DJ106" i="70"/>
  <c r="DK106" i="70"/>
  <c r="DL106" i="70"/>
  <c r="DM106" i="70"/>
  <c r="DR106" i="70"/>
  <c r="DS106" i="70"/>
  <c r="DT106" i="70"/>
  <c r="DU106" i="70"/>
  <c r="DV106" i="70"/>
  <c r="DW106" i="70"/>
  <c r="BY107" i="70"/>
  <c r="DO107" i="70" s="1"/>
  <c r="BZ107" i="70"/>
  <c r="CA107" i="70"/>
  <c r="CB107" i="70"/>
  <c r="CC107" i="70"/>
  <c r="CD107" i="70"/>
  <c r="CE107" i="70"/>
  <c r="CR107" i="70"/>
  <c r="CS107" i="70"/>
  <c r="CT107" i="70"/>
  <c r="CU107" i="70"/>
  <c r="CW107" i="70"/>
  <c r="CV107" i="70" s="1"/>
  <c r="CX107" i="70"/>
  <c r="CY107" i="70"/>
  <c r="CZ107" i="70"/>
  <c r="DA107" i="70"/>
  <c r="DB107" i="70"/>
  <c r="DC107" i="70"/>
  <c r="DD107" i="70"/>
  <c r="DE107" i="70"/>
  <c r="DF107" i="70"/>
  <c r="DG107" i="70"/>
  <c r="DI107" i="70"/>
  <c r="DJ107" i="70"/>
  <c r="DK107" i="70"/>
  <c r="DL107" i="70"/>
  <c r="DM107" i="70"/>
  <c r="DR107" i="70"/>
  <c r="DS107" i="70"/>
  <c r="DT107" i="70"/>
  <c r="DU107" i="70"/>
  <c r="DV107" i="70"/>
  <c r="DW107" i="70"/>
  <c r="BY108" i="70"/>
  <c r="DN108" i="70" s="1"/>
  <c r="BZ108" i="70"/>
  <c r="CB108" i="70"/>
  <c r="CC108" i="70"/>
  <c r="CD108" i="70"/>
  <c r="CE108" i="70"/>
  <c r="CR108" i="70"/>
  <c r="CS108" i="70"/>
  <c r="CT108" i="70"/>
  <c r="CU108" i="70"/>
  <c r="CW108" i="70"/>
  <c r="CV108" i="70" s="1"/>
  <c r="CX108" i="70"/>
  <c r="CY108" i="70"/>
  <c r="CZ108" i="70"/>
  <c r="DA108" i="70"/>
  <c r="DB108" i="70"/>
  <c r="DC108" i="70"/>
  <c r="DD108" i="70"/>
  <c r="DE108" i="70"/>
  <c r="DF108" i="70"/>
  <c r="DG108" i="70"/>
  <c r="DI108" i="70"/>
  <c r="DJ108" i="70"/>
  <c r="DK108" i="70"/>
  <c r="DL108" i="70"/>
  <c r="DM108" i="70"/>
  <c r="DR108" i="70"/>
  <c r="DS108" i="70"/>
  <c r="DT108" i="70"/>
  <c r="DU108" i="70"/>
  <c r="DV108" i="70"/>
  <c r="DW108" i="70"/>
  <c r="DO57" i="70" l="1"/>
  <c r="CA83" i="70"/>
  <c r="CA79" i="70"/>
  <c r="CA75" i="70"/>
  <c r="CA53" i="70"/>
  <c r="DH35" i="70"/>
  <c r="CA34" i="70"/>
  <c r="CA31" i="70"/>
  <c r="DO27" i="70"/>
  <c r="CA5" i="70"/>
  <c r="DO44" i="70"/>
  <c r="CA103" i="70"/>
  <c r="CA99" i="70"/>
  <c r="CA95" i="70"/>
  <c r="CA91" i="70"/>
  <c r="CA87" i="70"/>
  <c r="CA57" i="70"/>
  <c r="DO53" i="70"/>
  <c r="CA44" i="70"/>
  <c r="CA40" i="70"/>
  <c r="DO37" i="70"/>
  <c r="DO31" i="70"/>
  <c r="DH38" i="70"/>
  <c r="DQ73" i="70"/>
  <c r="DH54" i="70"/>
  <c r="CP54" i="70" s="1"/>
  <c r="DH51" i="70"/>
  <c r="CN51" i="70" s="1"/>
  <c r="DH43" i="70"/>
  <c r="DO23" i="70"/>
  <c r="DH21" i="70"/>
  <c r="CN21" i="70" s="1"/>
  <c r="DQ11" i="70"/>
  <c r="DQ10" i="70"/>
  <c r="DH10" i="70"/>
  <c r="CQ10" i="70" s="1"/>
  <c r="CA102" i="70"/>
  <c r="CA100" i="70"/>
  <c r="CA98" i="70"/>
  <c r="CA94" i="70"/>
  <c r="CA90" i="70"/>
  <c r="DQ86" i="70"/>
  <c r="CA73" i="70"/>
  <c r="CA71" i="70"/>
  <c r="CA69" i="70"/>
  <c r="CA67" i="70"/>
  <c r="DQ65" i="70"/>
  <c r="CA56" i="70"/>
  <c r="CA54" i="70"/>
  <c r="CA51" i="70"/>
  <c r="CA49" i="70"/>
  <c r="DH46" i="70"/>
  <c r="CQ46" i="70" s="1"/>
  <c r="CA43" i="70"/>
  <c r="CA41" i="70"/>
  <c r="CA39" i="70"/>
  <c r="DN37" i="70"/>
  <c r="DH37" i="70"/>
  <c r="CP37" i="70" s="1"/>
  <c r="DN36" i="70"/>
  <c r="DH36" i="70"/>
  <c r="DH33" i="70"/>
  <c r="CO33" i="70" s="1"/>
  <c r="CA30" i="70"/>
  <c r="CA23" i="70"/>
  <c r="CA19" i="70"/>
  <c r="DO17" i="70"/>
  <c r="DH17" i="70"/>
  <c r="CO17" i="70" s="1"/>
  <c r="CA6" i="70"/>
  <c r="CA4" i="70"/>
  <c r="CA108" i="70"/>
  <c r="CA104" i="70"/>
  <c r="CA86" i="70"/>
  <c r="CA82" i="70"/>
  <c r="CA78" i="70"/>
  <c r="CA65" i="70"/>
  <c r="CA63" i="70"/>
  <c r="CA61" i="70"/>
  <c r="CA59" i="70"/>
  <c r="DH55" i="70"/>
  <c r="CO55" i="70" s="1"/>
  <c r="CA46" i="70"/>
  <c r="CA38" i="70"/>
  <c r="CA35" i="70"/>
  <c r="CA33" i="70"/>
  <c r="CA26" i="70"/>
  <c r="DH20" i="70"/>
  <c r="CA17" i="70"/>
  <c r="DQ14" i="70"/>
  <c r="DQ12" i="70"/>
  <c r="CA11" i="70"/>
  <c r="DO108" i="70"/>
  <c r="DH108" i="70"/>
  <c r="CP108" i="70" s="1"/>
  <c r="DQ94" i="70"/>
  <c r="DQ78" i="70"/>
  <c r="DQ69" i="70"/>
  <c r="DQ61" i="70"/>
  <c r="DN54" i="70"/>
  <c r="DP54" i="70"/>
  <c r="DH53" i="70"/>
  <c r="CQ53" i="70" s="1"/>
  <c r="DQ53" i="70"/>
  <c r="DH52" i="70"/>
  <c r="CQ52" i="70" s="1"/>
  <c r="DH50" i="70"/>
  <c r="DO45" i="70"/>
  <c r="DO41" i="70"/>
  <c r="DH39" i="70"/>
  <c r="CP39" i="70" s="1"/>
  <c r="DN33" i="70"/>
  <c r="DH32" i="70"/>
  <c r="CP32" i="70" s="1"/>
  <c r="DO30" i="70"/>
  <c r="DH29" i="70"/>
  <c r="CP29" i="70" s="1"/>
  <c r="DH28" i="70"/>
  <c r="DO26" i="70"/>
  <c r="DP17" i="70"/>
  <c r="DQ17" i="70"/>
  <c r="DH16" i="70"/>
  <c r="DQ5" i="70"/>
  <c r="DO104" i="70"/>
  <c r="DQ100" i="70"/>
  <c r="DQ90" i="70"/>
  <c r="DQ82" i="70"/>
  <c r="DQ75" i="70"/>
  <c r="DQ71" i="70"/>
  <c r="DQ67" i="70"/>
  <c r="DQ63" i="70"/>
  <c r="DQ59" i="70"/>
  <c r="DN55" i="70"/>
  <c r="DO49" i="70"/>
  <c r="DN46" i="70"/>
  <c r="DP46" i="70"/>
  <c r="DH45" i="70"/>
  <c r="CN45" i="70" s="1"/>
  <c r="DQ45" i="70"/>
  <c r="DH44" i="70"/>
  <c r="CO44" i="70" s="1"/>
  <c r="DH42" i="70"/>
  <c r="CO42" i="70" s="1"/>
  <c r="DN39" i="70"/>
  <c r="DN32" i="70"/>
  <c r="DP32" i="70"/>
  <c r="DH31" i="70"/>
  <c r="CP31" i="70" s="1"/>
  <c r="DQ31" i="70"/>
  <c r="DH30" i="70"/>
  <c r="CP30" i="70" s="1"/>
  <c r="DH27" i="70"/>
  <c r="CQ27" i="70" s="1"/>
  <c r="DQ27" i="70"/>
  <c r="DH26" i="70"/>
  <c r="CO26" i="70" s="1"/>
  <c r="DH25" i="70"/>
  <c r="DH24" i="70"/>
  <c r="CQ24" i="70" s="1"/>
  <c r="DO19" i="70"/>
  <c r="DP15" i="70"/>
  <c r="DH14" i="70"/>
  <c r="DQ8" i="70"/>
  <c r="DQ7" i="70"/>
  <c r="DQ3" i="70"/>
  <c r="DO96" i="70"/>
  <c r="DQ96" i="70"/>
  <c r="DO88" i="70"/>
  <c r="DQ88" i="70"/>
  <c r="DO80" i="70"/>
  <c r="DQ80" i="70"/>
  <c r="DO74" i="70"/>
  <c r="DQ74" i="70"/>
  <c r="DO70" i="70"/>
  <c r="DQ70" i="70"/>
  <c r="DO66" i="70"/>
  <c r="DQ66" i="70"/>
  <c r="DO62" i="70"/>
  <c r="DQ62" i="70"/>
  <c r="DO58" i="70"/>
  <c r="DQ58" i="70"/>
  <c r="DO50" i="70"/>
  <c r="DP50" i="70"/>
  <c r="DO42" i="70"/>
  <c r="DP42" i="70"/>
  <c r="DO24" i="70"/>
  <c r="DN24" i="70"/>
  <c r="DP108" i="70"/>
  <c r="DQ108" i="70"/>
  <c r="DQ107" i="70"/>
  <c r="DH106" i="70"/>
  <c r="CO106" i="70" s="1"/>
  <c r="DQ105" i="70"/>
  <c r="DH104" i="70"/>
  <c r="CP104" i="70" s="1"/>
  <c r="DQ102" i="70"/>
  <c r="DQ98" i="70"/>
  <c r="DO92" i="70"/>
  <c r="DQ92" i="70"/>
  <c r="DO84" i="70"/>
  <c r="DQ84" i="70"/>
  <c r="DO76" i="70"/>
  <c r="DQ76" i="70"/>
  <c r="DO72" i="70"/>
  <c r="DQ72" i="70"/>
  <c r="DO68" i="70"/>
  <c r="DQ68" i="70"/>
  <c r="DO64" i="70"/>
  <c r="DQ64" i="70"/>
  <c r="DO60" i="70"/>
  <c r="DQ60" i="70"/>
  <c r="DO56" i="70"/>
  <c r="DO48" i="70"/>
  <c r="DO40" i="70"/>
  <c r="DN34" i="70"/>
  <c r="DP34" i="70"/>
  <c r="DO25" i="70"/>
  <c r="DN25" i="70"/>
  <c r="DP24" i="70"/>
  <c r="DO22" i="70"/>
  <c r="DQ6" i="70"/>
  <c r="DQ4" i="70"/>
  <c r="DQ2" i="70"/>
  <c r="DH57" i="70"/>
  <c r="CN57" i="70" s="1"/>
  <c r="DQ57" i="70"/>
  <c r="DH56" i="70"/>
  <c r="CP56" i="70" s="1"/>
  <c r="DH49" i="70"/>
  <c r="CQ49" i="70" s="1"/>
  <c r="DQ49" i="70"/>
  <c r="DH48" i="70"/>
  <c r="CP48" i="70" s="1"/>
  <c r="DH41" i="70"/>
  <c r="CN41" i="70" s="1"/>
  <c r="DQ41" i="70"/>
  <c r="DH40" i="70"/>
  <c r="CP40" i="70" s="1"/>
  <c r="CP36" i="70"/>
  <c r="DH34" i="70"/>
  <c r="CP34" i="70" s="1"/>
  <c r="DQ34" i="70"/>
  <c r="DH23" i="70"/>
  <c r="CN23" i="70" s="1"/>
  <c r="DQ23" i="70"/>
  <c r="DH22" i="70"/>
  <c r="CP22" i="70" s="1"/>
  <c r="DH19" i="70"/>
  <c r="CN19" i="70" s="1"/>
  <c r="DQ19" i="70"/>
  <c r="DH18" i="70"/>
  <c r="CQ18" i="70" s="1"/>
  <c r="DH15" i="70"/>
  <c r="CN15" i="70" s="1"/>
  <c r="DQ13" i="70"/>
  <c r="DH12" i="70"/>
  <c r="CN12" i="70" s="1"/>
  <c r="DQ9" i="70"/>
  <c r="DN106" i="70"/>
  <c r="DP106" i="70"/>
  <c r="DQ104" i="70"/>
  <c r="DP104" i="70"/>
  <c r="DQ103" i="70"/>
  <c r="DQ101" i="70"/>
  <c r="DQ99" i="70"/>
  <c r="DQ97" i="70"/>
  <c r="DQ95" i="70"/>
  <c r="DQ93" i="70"/>
  <c r="DQ91" i="70"/>
  <c r="DQ89" i="70"/>
  <c r="DQ87" i="70"/>
  <c r="DQ85" i="70"/>
  <c r="DQ83" i="70"/>
  <c r="DQ81" i="70"/>
  <c r="DQ79" i="70"/>
  <c r="DQ77" i="70"/>
  <c r="CN55" i="70"/>
  <c r="DQ52" i="70"/>
  <c r="DP52" i="70"/>
  <c r="CN47" i="70"/>
  <c r="DQ44" i="70"/>
  <c r="DP44" i="70"/>
  <c r="CN39" i="70"/>
  <c r="CP38" i="70"/>
  <c r="DQ36" i="70"/>
  <c r="DP36" i="70"/>
  <c r="DQ30" i="70"/>
  <c r="DP30" i="70"/>
  <c r="DO28" i="70"/>
  <c r="DN28" i="70"/>
  <c r="DQ22" i="70"/>
  <c r="DP22" i="70"/>
  <c r="DO20" i="70"/>
  <c r="DN20" i="70"/>
  <c r="DN16" i="70"/>
  <c r="DP16" i="70"/>
  <c r="DO16" i="70"/>
  <c r="DH107" i="70"/>
  <c r="CQ107" i="70" s="1"/>
  <c r="DQ106" i="70"/>
  <c r="DH105" i="70"/>
  <c r="CO105" i="70" s="1"/>
  <c r="DH103" i="70"/>
  <c r="CQ103" i="70" s="1"/>
  <c r="DH102" i="70"/>
  <c r="CQ102" i="70" s="1"/>
  <c r="DH101" i="70"/>
  <c r="CO101" i="70" s="1"/>
  <c r="DH100" i="70"/>
  <c r="CQ100" i="70" s="1"/>
  <c r="DH99" i="70"/>
  <c r="CQ99" i="70" s="1"/>
  <c r="DH98" i="70"/>
  <c r="CQ98" i="70" s="1"/>
  <c r="DH97" i="70"/>
  <c r="CO97" i="70" s="1"/>
  <c r="DH96" i="70"/>
  <c r="CQ96" i="70" s="1"/>
  <c r="DH95" i="70"/>
  <c r="CQ95" i="70" s="1"/>
  <c r="DH94" i="70"/>
  <c r="CQ94" i="70" s="1"/>
  <c r="DH93" i="70"/>
  <c r="CO93" i="70" s="1"/>
  <c r="DH92" i="70"/>
  <c r="CQ92" i="70" s="1"/>
  <c r="DH91" i="70"/>
  <c r="CQ91" i="70" s="1"/>
  <c r="DH90" i="70"/>
  <c r="CQ90" i="70" s="1"/>
  <c r="DH89" i="70"/>
  <c r="CN89" i="70" s="1"/>
  <c r="DH88" i="70"/>
  <c r="CQ88" i="70" s="1"/>
  <c r="DH87" i="70"/>
  <c r="CQ87" i="70" s="1"/>
  <c r="DH86" i="70"/>
  <c r="CQ86" i="70" s="1"/>
  <c r="DH85" i="70"/>
  <c r="CO85" i="70" s="1"/>
  <c r="DH84" i="70"/>
  <c r="CQ84" i="70" s="1"/>
  <c r="DH83" i="70"/>
  <c r="CQ83" i="70" s="1"/>
  <c r="DH82" i="70"/>
  <c r="CQ82" i="70" s="1"/>
  <c r="DH81" i="70"/>
  <c r="CO81" i="70" s="1"/>
  <c r="DH80" i="70"/>
  <c r="CQ80" i="70" s="1"/>
  <c r="DH79" i="70"/>
  <c r="CQ79" i="70" s="1"/>
  <c r="DH78" i="70"/>
  <c r="CQ78" i="70" s="1"/>
  <c r="DH77" i="70"/>
  <c r="CO77" i="70" s="1"/>
  <c r="DH76" i="70"/>
  <c r="CQ76" i="70" s="1"/>
  <c r="DH75" i="70"/>
  <c r="CO75" i="70" s="1"/>
  <c r="DH74" i="70"/>
  <c r="CQ74" i="70" s="1"/>
  <c r="DH73" i="70"/>
  <c r="CO73" i="70" s="1"/>
  <c r="DH72" i="70"/>
  <c r="CQ72" i="70" s="1"/>
  <c r="DH71" i="70"/>
  <c r="CO71" i="70" s="1"/>
  <c r="DH70" i="70"/>
  <c r="CQ70" i="70" s="1"/>
  <c r="DH69" i="70"/>
  <c r="CO69" i="70" s="1"/>
  <c r="DH68" i="70"/>
  <c r="CQ68" i="70" s="1"/>
  <c r="DH67" i="70"/>
  <c r="CO67" i="70" s="1"/>
  <c r="DH66" i="70"/>
  <c r="CQ66" i="70" s="1"/>
  <c r="DH65" i="70"/>
  <c r="CO65" i="70" s="1"/>
  <c r="DH64" i="70"/>
  <c r="CQ64" i="70" s="1"/>
  <c r="DH63" i="70"/>
  <c r="CO63" i="70" s="1"/>
  <c r="DH62" i="70"/>
  <c r="CQ62" i="70" s="1"/>
  <c r="DH61" i="70"/>
  <c r="CO61" i="70" s="1"/>
  <c r="DH60" i="70"/>
  <c r="CQ60" i="70" s="1"/>
  <c r="DH59" i="70"/>
  <c r="CO59" i="70" s="1"/>
  <c r="DH58" i="70"/>
  <c r="CQ58" i="70" s="1"/>
  <c r="DQ56" i="70"/>
  <c r="DP56" i="70"/>
  <c r="DN51" i="70"/>
  <c r="DN50" i="70"/>
  <c r="CP50" i="70"/>
  <c r="DQ48" i="70"/>
  <c r="DP48" i="70"/>
  <c r="DN43" i="70"/>
  <c r="CN43" i="70"/>
  <c r="DN42" i="70"/>
  <c r="CP42" i="70"/>
  <c r="DQ40" i="70"/>
  <c r="DP40" i="70"/>
  <c r="DN35" i="70"/>
  <c r="CN35" i="70"/>
  <c r="CN33" i="70"/>
  <c r="DO29" i="70"/>
  <c r="DN29" i="70"/>
  <c r="DP28" i="70"/>
  <c r="CN25" i="70"/>
  <c r="DO21" i="70"/>
  <c r="DN21" i="70"/>
  <c r="DP20" i="70"/>
  <c r="DN18" i="70"/>
  <c r="DP18" i="70"/>
  <c r="DO18" i="70"/>
  <c r="DQ55" i="70"/>
  <c r="DQ54" i="70"/>
  <c r="DQ51" i="70"/>
  <c r="DQ50" i="70"/>
  <c r="DQ47" i="70"/>
  <c r="DQ46" i="70"/>
  <c r="DQ43" i="70"/>
  <c r="DQ42" i="70"/>
  <c r="DQ39" i="70"/>
  <c r="DQ38" i="70"/>
  <c r="DQ35" i="70"/>
  <c r="CP28" i="70"/>
  <c r="DQ26" i="70"/>
  <c r="DP26" i="70"/>
  <c r="CP20" i="70"/>
  <c r="DO15" i="70"/>
  <c r="DN15" i="70"/>
  <c r="DN8" i="70"/>
  <c r="DO8" i="70"/>
  <c r="DN7" i="70"/>
  <c r="DP7" i="70"/>
  <c r="DN6" i="70"/>
  <c r="DP6" i="70"/>
  <c r="DN5" i="70"/>
  <c r="DP5" i="70"/>
  <c r="DN4" i="70"/>
  <c r="DP4" i="70"/>
  <c r="DN3" i="70"/>
  <c r="DP3" i="70"/>
  <c r="CA2" i="70"/>
  <c r="DN2" i="70"/>
  <c r="DP2" i="70"/>
  <c r="DQ33" i="70"/>
  <c r="DQ32" i="70"/>
  <c r="DQ29" i="70"/>
  <c r="DQ28" i="70"/>
  <c r="DQ25" i="70"/>
  <c r="DQ24" i="70"/>
  <c r="DQ21" i="70"/>
  <c r="DQ20" i="70"/>
  <c r="DQ18" i="70"/>
  <c r="CO16" i="70"/>
  <c r="DQ16" i="70"/>
  <c r="CO14" i="70"/>
  <c r="DH13" i="70"/>
  <c r="CO13" i="70" s="1"/>
  <c r="DH11" i="70"/>
  <c r="CO11" i="70" s="1"/>
  <c r="DH9" i="70"/>
  <c r="CO9" i="70" s="1"/>
  <c r="DH8" i="70"/>
  <c r="CQ8" i="70" s="1"/>
  <c r="DH7" i="70"/>
  <c r="CO7" i="70" s="1"/>
  <c r="DH6" i="70"/>
  <c r="CQ6" i="70" s="1"/>
  <c r="DH5" i="70"/>
  <c r="CO5" i="70" s="1"/>
  <c r="DH4" i="70"/>
  <c r="CQ4" i="70" s="1"/>
  <c r="DH3" i="70"/>
  <c r="CO3" i="70" s="1"/>
  <c r="CO108" i="70"/>
  <c r="CQ106" i="70"/>
  <c r="DN105" i="70"/>
  <c r="DP105" i="70"/>
  <c r="CN103" i="70"/>
  <c r="CN99" i="70"/>
  <c r="CN95" i="70"/>
  <c r="CN87" i="70"/>
  <c r="CN83" i="70"/>
  <c r="CN79" i="70"/>
  <c r="CN75" i="70"/>
  <c r="CN71" i="70"/>
  <c r="CN67" i="70"/>
  <c r="CN63" i="70"/>
  <c r="CN59" i="70"/>
  <c r="CQ108" i="70"/>
  <c r="CN108" i="70"/>
  <c r="DN107" i="70"/>
  <c r="DP107" i="70"/>
  <c r="DO105" i="70"/>
  <c r="CQ104" i="70"/>
  <c r="DN103" i="70"/>
  <c r="DP103" i="70"/>
  <c r="DN102" i="70"/>
  <c r="DP102" i="70"/>
  <c r="DN101" i="70"/>
  <c r="DP101" i="70"/>
  <c r="DN100" i="70"/>
  <c r="DP100" i="70"/>
  <c r="DN99" i="70"/>
  <c r="DP99" i="70"/>
  <c r="DN98" i="70"/>
  <c r="DP98" i="70"/>
  <c r="DN97" i="70"/>
  <c r="DP97" i="70"/>
  <c r="DN96" i="70"/>
  <c r="DP96" i="70"/>
  <c r="DN95" i="70"/>
  <c r="DP95" i="70"/>
  <c r="DN94" i="70"/>
  <c r="DP94" i="70"/>
  <c r="DN93" i="70"/>
  <c r="DP93" i="70"/>
  <c r="DN92" i="70"/>
  <c r="DP92" i="70"/>
  <c r="DN91" i="70"/>
  <c r="DP91" i="70"/>
  <c r="DN90" i="70"/>
  <c r="DP90" i="70"/>
  <c r="DN89" i="70"/>
  <c r="DP89" i="70"/>
  <c r="DN88" i="70"/>
  <c r="DP88" i="70"/>
  <c r="DN87" i="70"/>
  <c r="DP87" i="70"/>
  <c r="DN86" i="70"/>
  <c r="DP86" i="70"/>
  <c r="DN85" i="70"/>
  <c r="DP85" i="70"/>
  <c r="DN84" i="70"/>
  <c r="DP84" i="70"/>
  <c r="DN83" i="70"/>
  <c r="DP83" i="70"/>
  <c r="DN82" i="70"/>
  <c r="DP82" i="70"/>
  <c r="DN81" i="70"/>
  <c r="DP81" i="70"/>
  <c r="DN80" i="70"/>
  <c r="DP80" i="70"/>
  <c r="DN79" i="70"/>
  <c r="DP79" i="70"/>
  <c r="DN78" i="70"/>
  <c r="DP78" i="70"/>
  <c r="DN77" i="70"/>
  <c r="DP77" i="70"/>
  <c r="DN76" i="70"/>
  <c r="DP76" i="70"/>
  <c r="DN75" i="70"/>
  <c r="DP75" i="70"/>
  <c r="DN74" i="70"/>
  <c r="DP74" i="70"/>
  <c r="DN73" i="70"/>
  <c r="DP73" i="70"/>
  <c r="DN72" i="70"/>
  <c r="DP72" i="70"/>
  <c r="DN71" i="70"/>
  <c r="DP71" i="70"/>
  <c r="DN70" i="70"/>
  <c r="DP70" i="70"/>
  <c r="DN69" i="70"/>
  <c r="DP69" i="70"/>
  <c r="DN68" i="70"/>
  <c r="DP68" i="70"/>
  <c r="DN67" i="70"/>
  <c r="DP67" i="70"/>
  <c r="DN66" i="70"/>
  <c r="DP66" i="70"/>
  <c r="DN65" i="70"/>
  <c r="DP65" i="70"/>
  <c r="DN64" i="70"/>
  <c r="DP64" i="70"/>
  <c r="DN63" i="70"/>
  <c r="DP63" i="70"/>
  <c r="DN62" i="70"/>
  <c r="DP62" i="70"/>
  <c r="DN61" i="70"/>
  <c r="DP61" i="70"/>
  <c r="DN60" i="70"/>
  <c r="DP60" i="70"/>
  <c r="DN59" i="70"/>
  <c r="DP59" i="70"/>
  <c r="DN58" i="70"/>
  <c r="DP58" i="70"/>
  <c r="DP57" i="70"/>
  <c r="CO57" i="70"/>
  <c r="CQ57" i="70"/>
  <c r="CP57" i="70"/>
  <c r="DP55" i="70"/>
  <c r="CQ55" i="70"/>
  <c r="CP55" i="70"/>
  <c r="DP53" i="70"/>
  <c r="CO53" i="70"/>
  <c r="DP51" i="70"/>
  <c r="CP51" i="70"/>
  <c r="DP49" i="70"/>
  <c r="DP47" i="70"/>
  <c r="CO47" i="70"/>
  <c r="CQ47" i="70"/>
  <c r="CP47" i="70"/>
  <c r="DP45" i="70"/>
  <c r="CO45" i="70"/>
  <c r="DP43" i="70"/>
  <c r="CO43" i="70"/>
  <c r="CQ43" i="70"/>
  <c r="CP43" i="70"/>
  <c r="DP41" i="70"/>
  <c r="CO41" i="70"/>
  <c r="CQ41" i="70"/>
  <c r="DP39" i="70"/>
  <c r="CQ39" i="70"/>
  <c r="DP37" i="70"/>
  <c r="CO37" i="70"/>
  <c r="CQ37" i="70"/>
  <c r="DP35" i="70"/>
  <c r="CO35" i="70"/>
  <c r="CQ35" i="70"/>
  <c r="CP35" i="70"/>
  <c r="DP33" i="70"/>
  <c r="DP31" i="70"/>
  <c r="CO31" i="70"/>
  <c r="CQ31" i="70"/>
  <c r="DP29" i="70"/>
  <c r="CQ29" i="70"/>
  <c r="DP27" i="70"/>
  <c r="DP25" i="70"/>
  <c r="CO25" i="70"/>
  <c r="CQ25" i="70"/>
  <c r="CP25" i="70"/>
  <c r="DP23" i="70"/>
  <c r="CP23" i="70"/>
  <c r="DP21" i="70"/>
  <c r="CQ21" i="70"/>
  <c r="CP21" i="70"/>
  <c r="DP19" i="70"/>
  <c r="CP105" i="70"/>
  <c r="CP103" i="70"/>
  <c r="CP100" i="70"/>
  <c r="CP99" i="70"/>
  <c r="CP96" i="70"/>
  <c r="CP95" i="70"/>
  <c r="CP92" i="70"/>
  <c r="CP91" i="70"/>
  <c r="CP88" i="70"/>
  <c r="CP87" i="70"/>
  <c r="CP84" i="70"/>
  <c r="CP83" i="70"/>
  <c r="CP80" i="70"/>
  <c r="CP79" i="70"/>
  <c r="CP76" i="70"/>
  <c r="CP75" i="70"/>
  <c r="CP72" i="70"/>
  <c r="CP71" i="70"/>
  <c r="CP68" i="70"/>
  <c r="CP67" i="70"/>
  <c r="CP64" i="70"/>
  <c r="CP63" i="70"/>
  <c r="CP60" i="70"/>
  <c r="CP59" i="70"/>
  <c r="CN56" i="70"/>
  <c r="CN54" i="70"/>
  <c r="CO52" i="70"/>
  <c r="CO50" i="70"/>
  <c r="CQ50" i="70"/>
  <c r="CN50" i="70"/>
  <c r="CO46" i="70"/>
  <c r="CQ42" i="70"/>
  <c r="CN42" i="70"/>
  <c r="CO40" i="70"/>
  <c r="CQ40" i="70"/>
  <c r="CN40" i="70"/>
  <c r="CO38" i="70"/>
  <c r="CQ38" i="70"/>
  <c r="CN38" i="70"/>
  <c r="CO36" i="70"/>
  <c r="CQ36" i="70"/>
  <c r="CN36" i="70"/>
  <c r="CQ32" i="70"/>
  <c r="CO30" i="70"/>
  <c r="CQ30" i="70"/>
  <c r="CN30" i="70"/>
  <c r="CO28" i="70"/>
  <c r="CQ28" i="70"/>
  <c r="CN28" i="70"/>
  <c r="CQ26" i="70"/>
  <c r="CQ22" i="70"/>
  <c r="CO20" i="70"/>
  <c r="CQ20" i="70"/>
  <c r="CN20" i="70"/>
  <c r="CN18" i="70"/>
  <c r="CN17" i="70"/>
  <c r="CP16" i="70"/>
  <c r="CN16" i="70"/>
  <c r="CQ14" i="70"/>
  <c r="DN14" i="70"/>
  <c r="DP14" i="70"/>
  <c r="CQ13" i="70"/>
  <c r="DN13" i="70"/>
  <c r="DP13" i="70"/>
  <c r="DN12" i="70"/>
  <c r="DP12" i="70"/>
  <c r="DN11" i="70"/>
  <c r="DP11" i="70"/>
  <c r="DN10" i="70"/>
  <c r="DP10" i="70"/>
  <c r="CQ9" i="70"/>
  <c r="DN9" i="70"/>
  <c r="DP9" i="70"/>
  <c r="CQ17" i="70"/>
  <c r="CQ16" i="70"/>
  <c r="DQ15" i="70"/>
  <c r="DO14" i="70"/>
  <c r="CN14" i="70"/>
  <c r="DO13" i="70"/>
  <c r="CN13" i="70"/>
  <c r="DO12" i="70"/>
  <c r="DO11" i="70"/>
  <c r="CN11" i="70"/>
  <c r="DO10" i="70"/>
  <c r="CN10" i="70"/>
  <c r="DO9" i="70"/>
  <c r="CN8" i="70"/>
  <c r="CN5" i="70"/>
  <c r="CN4" i="70"/>
  <c r="CO4" i="70"/>
  <c r="CP14" i="70"/>
  <c r="CP13" i="70"/>
  <c r="CP11" i="70"/>
  <c r="DP8" i="70"/>
  <c r="CP7" i="70"/>
  <c r="CV2" i="70"/>
  <c r="CR16" i="58"/>
  <c r="CR15" i="58"/>
  <c r="CR14" i="58"/>
  <c r="CR13" i="58"/>
  <c r="CR12" i="58"/>
  <c r="CR11" i="58"/>
  <c r="CR10" i="58"/>
  <c r="CR9" i="58"/>
  <c r="CR8" i="58"/>
  <c r="CR7" i="58"/>
  <c r="DW16" i="58"/>
  <c r="DV16" i="58"/>
  <c r="DU16" i="58"/>
  <c r="DT16" i="58"/>
  <c r="DS16" i="58"/>
  <c r="DR16" i="58"/>
  <c r="DM16" i="58"/>
  <c r="DL16" i="58"/>
  <c r="DK16" i="58"/>
  <c r="DJ16" i="58"/>
  <c r="DI16" i="58"/>
  <c r="DG16" i="58"/>
  <c r="DF16" i="58"/>
  <c r="DE16" i="58"/>
  <c r="DD16" i="58"/>
  <c r="DC16" i="58"/>
  <c r="DB16" i="58"/>
  <c r="DA16" i="58"/>
  <c r="CZ16" i="58"/>
  <c r="CY16" i="58"/>
  <c r="CX16" i="58"/>
  <c r="CW16" i="58"/>
  <c r="CV16" i="58" s="1"/>
  <c r="CU16" i="58"/>
  <c r="CT16" i="58"/>
  <c r="CS16" i="58"/>
  <c r="DW15" i="58"/>
  <c r="DV15" i="58"/>
  <c r="DU15" i="58"/>
  <c r="DT15" i="58"/>
  <c r="DS15" i="58"/>
  <c r="DR15" i="58"/>
  <c r="DM15" i="58"/>
  <c r="DL15" i="58"/>
  <c r="DK15" i="58"/>
  <c r="DJ15" i="58"/>
  <c r="DI15" i="58"/>
  <c r="DG15" i="58"/>
  <c r="DF15" i="58"/>
  <c r="DE15" i="58"/>
  <c r="DD15" i="58"/>
  <c r="DC15" i="58"/>
  <c r="DB15" i="58"/>
  <c r="DA15" i="58"/>
  <c r="CZ15" i="58"/>
  <c r="CY15" i="58"/>
  <c r="CX15" i="58"/>
  <c r="CW15" i="58"/>
  <c r="CV15" i="58" s="1"/>
  <c r="CU15" i="58"/>
  <c r="CT15" i="58"/>
  <c r="CS15" i="58"/>
  <c r="DW14" i="58"/>
  <c r="DV14" i="58"/>
  <c r="DU14" i="58"/>
  <c r="DT14" i="58"/>
  <c r="DS14" i="58"/>
  <c r="DR14" i="58"/>
  <c r="DM14" i="58"/>
  <c r="DL14" i="58"/>
  <c r="DK14" i="58"/>
  <c r="DJ14" i="58"/>
  <c r="DI14" i="58"/>
  <c r="DG14" i="58"/>
  <c r="DF14" i="58"/>
  <c r="DE14" i="58"/>
  <c r="DD14" i="58"/>
  <c r="DC14" i="58"/>
  <c r="DB14" i="58"/>
  <c r="DA14" i="58"/>
  <c r="CZ14" i="58"/>
  <c r="CY14" i="58"/>
  <c r="CX14" i="58"/>
  <c r="CW14" i="58"/>
  <c r="CV14" i="58" s="1"/>
  <c r="CU14" i="58"/>
  <c r="CT14" i="58"/>
  <c r="CS14" i="58"/>
  <c r="DW13" i="58"/>
  <c r="DV13" i="58"/>
  <c r="DU13" i="58"/>
  <c r="DT13" i="58"/>
  <c r="DS13" i="58"/>
  <c r="DR13" i="58"/>
  <c r="DM13" i="58"/>
  <c r="DL13" i="58"/>
  <c r="DK13" i="58"/>
  <c r="DJ13" i="58"/>
  <c r="DI13" i="58"/>
  <c r="DG13" i="58"/>
  <c r="DF13" i="58"/>
  <c r="DE13" i="58"/>
  <c r="DD13" i="58"/>
  <c r="DC13" i="58"/>
  <c r="DB13" i="58"/>
  <c r="DA13" i="58"/>
  <c r="CZ13" i="58"/>
  <c r="CY13" i="58"/>
  <c r="CX13" i="58"/>
  <c r="CW13" i="58"/>
  <c r="CV13" i="58" s="1"/>
  <c r="CU13" i="58"/>
  <c r="CT13" i="58"/>
  <c r="CS13" i="58"/>
  <c r="DW12" i="58"/>
  <c r="DV12" i="58"/>
  <c r="DU12" i="58"/>
  <c r="DT12" i="58"/>
  <c r="DS12" i="58"/>
  <c r="DR12" i="58"/>
  <c r="DM12" i="58"/>
  <c r="DL12" i="58"/>
  <c r="DK12" i="58"/>
  <c r="DJ12" i="58"/>
  <c r="DI12" i="58"/>
  <c r="DG12" i="58"/>
  <c r="DF12" i="58"/>
  <c r="DE12" i="58"/>
  <c r="DD12" i="58"/>
  <c r="DC12" i="58"/>
  <c r="DB12" i="58"/>
  <c r="DA12" i="58"/>
  <c r="CZ12" i="58"/>
  <c r="CY12" i="58"/>
  <c r="CX12" i="58"/>
  <c r="CW12" i="58"/>
  <c r="CV12" i="58" s="1"/>
  <c r="CU12" i="58"/>
  <c r="CT12" i="58"/>
  <c r="CS12" i="58"/>
  <c r="DW11" i="58"/>
  <c r="DV11" i="58"/>
  <c r="DU11" i="58"/>
  <c r="DT11" i="58"/>
  <c r="DS11" i="58"/>
  <c r="DR11" i="58"/>
  <c r="DM11" i="58"/>
  <c r="DL11" i="58"/>
  <c r="DK11" i="58"/>
  <c r="DJ11" i="58"/>
  <c r="DI11" i="58"/>
  <c r="DG11" i="58"/>
  <c r="DF11" i="58"/>
  <c r="DE11" i="58"/>
  <c r="DD11" i="58"/>
  <c r="DC11" i="58"/>
  <c r="DB11" i="58"/>
  <c r="DA11" i="58"/>
  <c r="CZ11" i="58"/>
  <c r="CY11" i="58"/>
  <c r="CX11" i="58"/>
  <c r="CW11" i="58"/>
  <c r="CV11" i="58" s="1"/>
  <c r="CU11" i="58"/>
  <c r="CT11" i="58"/>
  <c r="CS11" i="58"/>
  <c r="DW10" i="58"/>
  <c r="DV10" i="58"/>
  <c r="DU10" i="58"/>
  <c r="DT10" i="58"/>
  <c r="DS10" i="58"/>
  <c r="DR10" i="58"/>
  <c r="DM10" i="58"/>
  <c r="DL10" i="58"/>
  <c r="DK10" i="58"/>
  <c r="DJ10" i="58"/>
  <c r="DI10" i="58"/>
  <c r="DG10" i="58"/>
  <c r="DF10" i="58"/>
  <c r="DE10" i="58"/>
  <c r="DD10" i="58"/>
  <c r="DC10" i="58"/>
  <c r="DB10" i="58"/>
  <c r="DA10" i="58"/>
  <c r="CZ10" i="58"/>
  <c r="CY10" i="58"/>
  <c r="CX10" i="58"/>
  <c r="CW10" i="58"/>
  <c r="CV10" i="58" s="1"/>
  <c r="CU10" i="58"/>
  <c r="CT10" i="58"/>
  <c r="CS10" i="58"/>
  <c r="DW9" i="58"/>
  <c r="DV9" i="58"/>
  <c r="DU9" i="58"/>
  <c r="DT9" i="58"/>
  <c r="DS9" i="58"/>
  <c r="DR9" i="58"/>
  <c r="DM9" i="58"/>
  <c r="DL9" i="58"/>
  <c r="DK9" i="58"/>
  <c r="DJ9" i="58"/>
  <c r="DI9" i="58"/>
  <c r="DG9" i="58"/>
  <c r="DF9" i="58"/>
  <c r="DE9" i="58"/>
  <c r="DD9" i="58"/>
  <c r="DC9" i="58"/>
  <c r="DB9" i="58"/>
  <c r="DA9" i="58"/>
  <c r="CZ9" i="58"/>
  <c r="CY9" i="58"/>
  <c r="CX9" i="58"/>
  <c r="CW9" i="58"/>
  <c r="CV9" i="58" s="1"/>
  <c r="CU9" i="58"/>
  <c r="CT9" i="58"/>
  <c r="CS9" i="58"/>
  <c r="DW8" i="58"/>
  <c r="DV8" i="58"/>
  <c r="DU8" i="58"/>
  <c r="DT8" i="58"/>
  <c r="DS8" i="58"/>
  <c r="DR8" i="58"/>
  <c r="DM8" i="58"/>
  <c r="DL8" i="58"/>
  <c r="DK8" i="58"/>
  <c r="DJ8" i="58"/>
  <c r="DI8" i="58"/>
  <c r="DG8" i="58"/>
  <c r="DF8" i="58"/>
  <c r="DE8" i="58"/>
  <c r="DD8" i="58"/>
  <c r="DC8" i="58"/>
  <c r="DB8" i="58"/>
  <c r="DA8" i="58"/>
  <c r="CZ8" i="58"/>
  <c r="CY8" i="58"/>
  <c r="CX8" i="58"/>
  <c r="CW8" i="58"/>
  <c r="CV8" i="58" s="1"/>
  <c r="CU8" i="58"/>
  <c r="CT8" i="58"/>
  <c r="CS8" i="58"/>
  <c r="DW7" i="58"/>
  <c r="DV7" i="58"/>
  <c r="DU7" i="58"/>
  <c r="DT7" i="58"/>
  <c r="DS7" i="58"/>
  <c r="DR7" i="58"/>
  <c r="DM7" i="58"/>
  <c r="DL7" i="58"/>
  <c r="DK7" i="58"/>
  <c r="DJ7" i="58"/>
  <c r="DI7" i="58"/>
  <c r="DG7" i="58"/>
  <c r="DF7" i="58"/>
  <c r="DE7" i="58"/>
  <c r="DD7" i="58"/>
  <c r="DC7" i="58"/>
  <c r="DB7" i="58"/>
  <c r="DA7" i="58"/>
  <c r="CZ7" i="58"/>
  <c r="CY7" i="58"/>
  <c r="CX7" i="58"/>
  <c r="CW7" i="58"/>
  <c r="CV7" i="58" s="1"/>
  <c r="CU7" i="58"/>
  <c r="CT7" i="58"/>
  <c r="CS7" i="58"/>
  <c r="CO15" i="70" l="1"/>
  <c r="CO22" i="70"/>
  <c r="CO32" i="70"/>
  <c r="CQ44" i="70"/>
  <c r="CP27" i="70"/>
  <c r="CO10" i="70"/>
  <c r="CP10" i="70"/>
  <c r="CN9" i="70"/>
  <c r="CQ15" i="70"/>
  <c r="CP15" i="70"/>
  <c r="CN24" i="70"/>
  <c r="CN46" i="70"/>
  <c r="CO27" i="70"/>
  <c r="CQ33" i="70"/>
  <c r="CP53" i="70"/>
  <c r="CP24" i="70"/>
  <c r="CP46" i="70"/>
  <c r="CP44" i="70"/>
  <c r="CN53" i="70"/>
  <c r="CP9" i="70"/>
  <c r="CP33" i="70"/>
  <c r="CN22" i="70"/>
  <c r="CO24" i="70"/>
  <c r="CN32" i="70"/>
  <c r="CN27" i="70"/>
  <c r="CQ56" i="70"/>
  <c r="CO29" i="70"/>
  <c r="CN65" i="70"/>
  <c r="CN93" i="70"/>
  <c r="CO39" i="70"/>
  <c r="CP12" i="70"/>
  <c r="CN6" i="70"/>
  <c r="CQ12" i="70"/>
  <c r="CP17" i="70"/>
  <c r="CO34" i="70"/>
  <c r="CN52" i="70"/>
  <c r="CQ54" i="70"/>
  <c r="CO56" i="70"/>
  <c r="CP61" i="70"/>
  <c r="CP65" i="70"/>
  <c r="CP69" i="70"/>
  <c r="CP73" i="70"/>
  <c r="CP77" i="70"/>
  <c r="CP81" i="70"/>
  <c r="CP85" i="70"/>
  <c r="CP89" i="70"/>
  <c r="CP93" i="70"/>
  <c r="CP97" i="70"/>
  <c r="CP101" i="70"/>
  <c r="CO19" i="70"/>
  <c r="CO21" i="70"/>
  <c r="CO23" i="70"/>
  <c r="CP49" i="70"/>
  <c r="CO51" i="70"/>
  <c r="CN107" i="70"/>
  <c r="CO12" i="70"/>
  <c r="CN29" i="70"/>
  <c r="CN31" i="70"/>
  <c r="CN37" i="70"/>
  <c r="CP52" i="70"/>
  <c r="CQ23" i="70"/>
  <c r="CQ51" i="70"/>
  <c r="CN73" i="70"/>
  <c r="CN81" i="70"/>
  <c r="CN101" i="70"/>
  <c r="CN3" i="70"/>
  <c r="CN7" i="70"/>
  <c r="CQ11" i="70"/>
  <c r="CO54" i="70"/>
  <c r="CP58" i="70"/>
  <c r="CP62" i="70"/>
  <c r="CP66" i="70"/>
  <c r="CP70" i="70"/>
  <c r="CP74" i="70"/>
  <c r="CP78" i="70"/>
  <c r="CP82" i="70"/>
  <c r="CP86" i="70"/>
  <c r="CP90" i="70"/>
  <c r="CP94" i="70"/>
  <c r="CP98" i="70"/>
  <c r="CP102" i="70"/>
  <c r="CP41" i="70"/>
  <c r="CP45" i="70"/>
  <c r="CN61" i="70"/>
  <c r="CN69" i="70"/>
  <c r="CN77" i="70"/>
  <c r="CN85" i="70"/>
  <c r="CN97" i="70"/>
  <c r="CP26" i="70"/>
  <c r="CP3" i="70"/>
  <c r="CQ3" i="70"/>
  <c r="CQ5" i="70"/>
  <c r="CO58" i="70"/>
  <c r="CN60" i="70"/>
  <c r="CO62" i="70"/>
  <c r="CN64" i="70"/>
  <c r="CO66" i="70"/>
  <c r="CN68" i="70"/>
  <c r="CO70" i="70"/>
  <c r="CN72" i="70"/>
  <c r="CO74" i="70"/>
  <c r="CN76" i="70"/>
  <c r="CO78" i="70"/>
  <c r="CN80" i="70"/>
  <c r="CO82" i="70"/>
  <c r="CN84" i="70"/>
  <c r="CO86" i="70"/>
  <c r="CN88" i="70"/>
  <c r="CP5" i="70"/>
  <c r="CQ7" i="70"/>
  <c r="CO18" i="70"/>
  <c r="CN26" i="70"/>
  <c r="CN34" i="70"/>
  <c r="CN44" i="70"/>
  <c r="CQ48" i="70"/>
  <c r="CP19" i="70"/>
  <c r="CQ45" i="70"/>
  <c r="CO49" i="70"/>
  <c r="CN104" i="70"/>
  <c r="CO104" i="70"/>
  <c r="CP106" i="70"/>
  <c r="CN92" i="70"/>
  <c r="CO94" i="70"/>
  <c r="CN96" i="70"/>
  <c r="CO98" i="70"/>
  <c r="CN100" i="70"/>
  <c r="CO102" i="70"/>
  <c r="CN106" i="70"/>
  <c r="CO92" i="70"/>
  <c r="CN49" i="70"/>
  <c r="CP18" i="70"/>
  <c r="CQ34" i="70"/>
  <c r="CN48" i="70"/>
  <c r="CO48" i="70"/>
  <c r="CP107" i="70"/>
  <c r="CQ19" i="70"/>
  <c r="CN105" i="70"/>
  <c r="CN58" i="70"/>
  <c r="CO60" i="70"/>
  <c r="CN62" i="70"/>
  <c r="CO64" i="70"/>
  <c r="CN66" i="70"/>
  <c r="CO68" i="70"/>
  <c r="CN70" i="70"/>
  <c r="CO72" i="70"/>
  <c r="CN74" i="70"/>
  <c r="CO76" i="70"/>
  <c r="CN78" i="70"/>
  <c r="CO80" i="70"/>
  <c r="CN82" i="70"/>
  <c r="CO84" i="70"/>
  <c r="CN86" i="70"/>
  <c r="CO88" i="70"/>
  <c r="CN90" i="70"/>
  <c r="CN94" i="70"/>
  <c r="CO96" i="70"/>
  <c r="CN98" i="70"/>
  <c r="CO100" i="70"/>
  <c r="CN102" i="70"/>
  <c r="CQ105" i="70"/>
  <c r="CO107" i="70"/>
  <c r="CO90" i="70"/>
  <c r="CO6" i="70"/>
  <c r="CO8" i="70"/>
  <c r="CQ59" i="70"/>
  <c r="CQ61" i="70"/>
  <c r="CQ63" i="70"/>
  <c r="CQ65" i="70"/>
  <c r="CQ67" i="70"/>
  <c r="CQ69" i="70"/>
  <c r="CQ71" i="70"/>
  <c r="CQ73" i="70"/>
  <c r="CQ75" i="70"/>
  <c r="CQ77" i="70"/>
  <c r="CQ81" i="70"/>
  <c r="CQ85" i="70"/>
  <c r="CQ89" i="70"/>
  <c r="CQ93" i="70"/>
  <c r="CQ97" i="70"/>
  <c r="CQ101" i="70"/>
  <c r="CP4" i="70"/>
  <c r="CP6" i="70"/>
  <c r="CP8" i="70"/>
  <c r="CO79" i="70"/>
  <c r="CO83" i="70"/>
  <c r="CO87" i="70"/>
  <c r="CO89" i="70"/>
  <c r="CO91" i="70"/>
  <c r="CO95" i="70"/>
  <c r="CO99" i="70"/>
  <c r="CO103" i="70"/>
  <c r="CN91" i="70"/>
  <c r="DH2" i="70"/>
  <c r="CN2" i="70" s="1"/>
  <c r="DH16" i="58"/>
  <c r="CQ16" i="58" s="1"/>
  <c r="DH11" i="58"/>
  <c r="CP11" i="58" s="1"/>
  <c r="DH13" i="58"/>
  <c r="CQ13" i="58" s="1"/>
  <c r="DH14" i="58"/>
  <c r="CQ14" i="58" s="1"/>
  <c r="DH10" i="58"/>
  <c r="CQ10" i="58" s="1"/>
  <c r="DH15" i="58"/>
  <c r="CP15" i="58" s="1"/>
  <c r="DH8" i="58"/>
  <c r="CO8" i="58" s="1"/>
  <c r="DH9" i="58"/>
  <c r="CQ9" i="58" s="1"/>
  <c r="DH12" i="58"/>
  <c r="CO12" i="58" s="1"/>
  <c r="DH7" i="58"/>
  <c r="CP7" i="58" s="1"/>
  <c r="BY16" i="58"/>
  <c r="BW16" i="58"/>
  <c r="BZ16" i="58" s="1"/>
  <c r="BY15" i="58"/>
  <c r="BW15" i="58"/>
  <c r="BZ15" i="58" s="1"/>
  <c r="BY14" i="58"/>
  <c r="BW14" i="58"/>
  <c r="BZ14" i="58" s="1"/>
  <c r="BY13" i="58"/>
  <c r="BW13" i="58"/>
  <c r="BZ13" i="58" s="1"/>
  <c r="BY12" i="58"/>
  <c r="BW12" i="58"/>
  <c r="BZ12" i="58" s="1"/>
  <c r="BY11" i="58"/>
  <c r="BW11" i="58"/>
  <c r="BZ11" i="58" s="1"/>
  <c r="BY10" i="58"/>
  <c r="BW10" i="58"/>
  <c r="BZ10" i="58" s="1"/>
  <c r="BY9" i="58"/>
  <c r="BW9" i="58"/>
  <c r="BZ9" i="58" s="1"/>
  <c r="BY8" i="58"/>
  <c r="BW8" i="58"/>
  <c r="BZ8" i="58" s="1"/>
  <c r="BY7" i="58"/>
  <c r="BW7" i="58"/>
  <c r="BZ7" i="58" s="1"/>
  <c r="CQ2" i="70" l="1"/>
  <c r="CO2" i="70"/>
  <c r="CP2" i="70"/>
  <c r="CO16" i="58"/>
  <c r="CP16" i="58"/>
  <c r="CO14" i="58"/>
  <c r="CP12" i="58"/>
  <c r="CQ12" i="58"/>
  <c r="CO10" i="58"/>
  <c r="CP8" i="58"/>
  <c r="CQ8" i="58"/>
  <c r="CQ15" i="58"/>
  <c r="CO13" i="58"/>
  <c r="CP13" i="58"/>
  <c r="CQ11" i="58"/>
  <c r="CO9" i="58"/>
  <c r="CP9" i="58"/>
  <c r="CQ7" i="58"/>
  <c r="CP14" i="58"/>
  <c r="CP10" i="58"/>
  <c r="CO15" i="58"/>
  <c r="CO11" i="58"/>
  <c r="CO7" i="58"/>
  <c r="CK15" i="58"/>
  <c r="DN15" i="58"/>
  <c r="DO15" i="58"/>
  <c r="DQ15" i="58"/>
  <c r="DP15" i="58"/>
  <c r="DO14" i="58"/>
  <c r="DP14" i="58"/>
  <c r="DQ14" i="58"/>
  <c r="DN14" i="58"/>
  <c r="DQ8" i="58"/>
  <c r="DN8" i="58"/>
  <c r="DO8" i="58"/>
  <c r="DP8" i="58"/>
  <c r="DQ12" i="58"/>
  <c r="DN12" i="58"/>
  <c r="DO12" i="58"/>
  <c r="DP12" i="58"/>
  <c r="DN16" i="58"/>
  <c r="DO16" i="58"/>
  <c r="DP16" i="58"/>
  <c r="DQ16" i="58"/>
  <c r="DN7" i="58"/>
  <c r="DO7" i="58"/>
  <c r="DQ7" i="58"/>
  <c r="DP7" i="58"/>
  <c r="DO10" i="58"/>
  <c r="DP10" i="58"/>
  <c r="DQ10" i="58"/>
  <c r="DN10" i="58"/>
  <c r="DP11" i="58"/>
  <c r="DN11" i="58"/>
  <c r="DQ11" i="58"/>
  <c r="DO11" i="58"/>
  <c r="DO9" i="58"/>
  <c r="DQ9" i="58"/>
  <c r="DN9" i="58"/>
  <c r="DP9" i="58"/>
  <c r="DN13" i="58"/>
  <c r="DP13" i="58"/>
  <c r="DQ13" i="58"/>
  <c r="DO13" i="58"/>
  <c r="CN16" i="58"/>
  <c r="CN8" i="58"/>
  <c r="CN12" i="58"/>
  <c r="CN7" i="58"/>
  <c r="CN10" i="58"/>
  <c r="CN14" i="58"/>
  <c r="CN9" i="58"/>
  <c r="CN11" i="58"/>
  <c r="CN13" i="58"/>
  <c r="CN15" i="58"/>
  <c r="CK13" i="58" l="1"/>
  <c r="CK7" i="58"/>
  <c r="CK14" i="58"/>
  <c r="CK8" i="58"/>
  <c r="CK9" i="58"/>
  <c r="CK11" i="58"/>
  <c r="CK10" i="58"/>
  <c r="CK16" i="58"/>
  <c r="CK12" i="58"/>
</calcChain>
</file>

<file path=xl/sharedStrings.xml><?xml version="1.0" encoding="utf-8"?>
<sst xmlns="http://schemas.openxmlformats.org/spreadsheetml/2006/main" count="512" uniqueCount="163">
  <si>
    <t>Filename</t>
  </si>
  <si>
    <t xml:space="preserve"> Event</t>
  </si>
  <si>
    <t>Distance (m)</t>
  </si>
  <si>
    <t>Sensor Height     (m)</t>
  </si>
  <si>
    <t>Source Height     (m)</t>
  </si>
  <si>
    <t>Pressure (mbar)</t>
  </si>
  <si>
    <t>&lt;u&gt;</t>
  </si>
  <si>
    <t>&lt;v&gt;</t>
  </si>
  <si>
    <t>&lt;w&gt;</t>
  </si>
  <si>
    <t>&lt;t&gt;</t>
  </si>
  <si>
    <t>&lt;uv&gt;</t>
  </si>
  <si>
    <t>&lt;uw&gt;</t>
  </si>
  <si>
    <t>&lt;ut&gt;</t>
  </si>
  <si>
    <t>&lt;vw&gt;</t>
  </si>
  <si>
    <t>&lt;vt&gt;</t>
  </si>
  <si>
    <t>&lt;wt&gt;</t>
  </si>
  <si>
    <t>GPS Latitude</t>
  </si>
  <si>
    <t>GPS Longitude</t>
  </si>
  <si>
    <t>Mean Methane (ppm)</t>
  </si>
  <si>
    <t>Mean Methane - bkg (ppm)</t>
  </si>
  <si>
    <t>3DS 2D Wind Speed (m/s)</t>
  </si>
  <si>
    <t>Temp.       (K)</t>
  </si>
  <si>
    <t>Mean 2DWind (deg)</t>
  </si>
  <si>
    <t>Mean 3DWind (deg)</t>
  </si>
  <si>
    <t>Std WD 2D (deg)</t>
  </si>
  <si>
    <t>Std WD 3D (deg)</t>
  </si>
  <si>
    <t>Turbulent Intensity</t>
  </si>
  <si>
    <t>WS 2D   PGI</t>
  </si>
  <si>
    <t>WS 3D   PGI</t>
  </si>
  <si>
    <t>StdDev. WD 2D    PGI</t>
  </si>
  <si>
    <t>StdDev. WD 3D    PGI</t>
  </si>
  <si>
    <t>Turbulent Intensity PGI</t>
  </si>
  <si>
    <t>Weighted Avg.        PGI</t>
  </si>
  <si>
    <t>Estimated     PGI</t>
  </si>
  <si>
    <t>PGσy             (m)</t>
  </si>
  <si>
    <t>PGσz            (m)</t>
  </si>
  <si>
    <t>Centroid Dir (deg)</t>
  </si>
  <si>
    <t>Angle Bin Size     (deg)</t>
  </si>
  <si>
    <t>wind Speed Cut    (m/s)</t>
  </si>
  <si>
    <t>Accept Angle Limit         (+/- deg)</t>
  </si>
  <si>
    <t>a1         (ppm)</t>
  </si>
  <si>
    <t>σ             (deg)</t>
  </si>
  <si>
    <t>σy               (m)</t>
  </si>
  <si>
    <t>rsq</t>
  </si>
  <si>
    <t>BinQA</t>
  </si>
  <si>
    <t>Count QA</t>
  </si>
  <si>
    <t>Temp QA</t>
  </si>
  <si>
    <t>3Dtemp stdev QA</t>
  </si>
  <si>
    <t>3Dtemp min QA</t>
  </si>
  <si>
    <t>3Dtemp max QA</t>
  </si>
  <si>
    <t>Estimated σz             (m)</t>
  </si>
  <si>
    <t>Sig y Emission Estimate           (g/s)</t>
  </si>
  <si>
    <t>3d xcord (m)</t>
  </si>
  <si>
    <t>3d ycord (m)</t>
  </si>
  <si>
    <t>Centroid xcord (m)</t>
  </si>
  <si>
    <t>Centroid ycord  (m)</t>
  </si>
  <si>
    <t>A1 bLs     (g/s)</t>
  </si>
  <si>
    <t>Group ID</t>
  </si>
  <si>
    <t>PSG Emission Estimate          (g/s)</t>
  </si>
  <si>
    <t>PSG-bLs combined Emission Estimate          (g/s)</t>
  </si>
  <si>
    <t>a1 + bkgCH4 (ppm)</t>
  </si>
  <si>
    <t>bkgCH4 (ppm)</t>
  </si>
  <si>
    <t>&lt;u2&gt;</t>
  </si>
  <si>
    <t>&lt;v2&gt;</t>
  </si>
  <si>
    <t>&lt;w2&gt;</t>
  </si>
  <si>
    <t>&lt;t2&gt;</t>
  </si>
  <si>
    <t>CH4 a1      (g/m3 )</t>
  </si>
  <si>
    <t>5% N</t>
  </si>
  <si>
    <t>High Methane (ppm)</t>
  </si>
  <si>
    <t>Avg. High 5% Methane (ppm)</t>
  </si>
  <si>
    <t>Stddev High 5% Methane (ppm)</t>
  </si>
  <si>
    <t>Low Methane (ppm)</t>
  </si>
  <si>
    <t>Mean    CO2     (ppm)</t>
  </si>
  <si>
    <t>Stdev    CO2     (ppm)</t>
  </si>
  <si>
    <t>Avg. Low 5% Methane (ppm)</t>
  </si>
  <si>
    <t>Stddev Low 5% Methane (ppm)</t>
  </si>
  <si>
    <t>GPS Longitude StdDev</t>
  </si>
  <si>
    <t>GPS Latitude StdDev</t>
  </si>
  <si>
    <t>GPS    DQI</t>
  </si>
  <si>
    <t>CO2  Level        DQI</t>
  </si>
  <si>
    <t>CO2  Variance       DQI</t>
  </si>
  <si>
    <t>Temp Comp  DQI</t>
  </si>
  <si>
    <t>3Dtemp StdDev DQI</t>
  </si>
  <si>
    <t>PSG/bLs High      DQI</t>
  </si>
  <si>
    <t>PSG/bLs Low     DQI</t>
  </si>
  <si>
    <t>PSG/Sigy  High          DQI</t>
  </si>
  <si>
    <t>PSG/Sigy  low          DQI</t>
  </si>
  <si>
    <t>Bar</t>
  </si>
  <si>
    <t>A1 bLs bkg</t>
  </si>
  <si>
    <t>Order</t>
  </si>
  <si>
    <t>Count  DQI 1</t>
  </si>
  <si>
    <t>Count  DQI 2</t>
  </si>
  <si>
    <t>Wind Var DQI</t>
  </si>
  <si>
    <t>Bin       DQI 1</t>
  </si>
  <si>
    <t>Bin       DQI 2</t>
  </si>
  <si>
    <t>CH4 High   DQI 1</t>
  </si>
  <si>
    <t>CH4 High   DQI 2</t>
  </si>
  <si>
    <t>CH4 Low   DQI 3</t>
  </si>
  <si>
    <t>CH4 Low   DQI 1</t>
  </si>
  <si>
    <t>CH4 Low    DQI 2</t>
  </si>
  <si>
    <t>WS Var DQI 1</t>
  </si>
  <si>
    <t>WS Var DQI 2</t>
  </si>
  <si>
    <t>Sig y DQI</t>
  </si>
  <si>
    <t>Cat 1</t>
  </si>
  <si>
    <t>Cat 2</t>
  </si>
  <si>
    <t>EXP #</t>
  </si>
  <si>
    <t>Cat 3</t>
  </si>
  <si>
    <t xml:space="preserve"> Flag</t>
  </si>
  <si>
    <t>Dist. DQI</t>
  </si>
  <si>
    <t>Release Type              (FS =1, T=2, OBS =3)</t>
  </si>
  <si>
    <t>CH4 Low   DQI 4</t>
  </si>
  <si>
    <t>CH4 High   DQI 3</t>
  </si>
  <si>
    <t>CH4 High   DQI 4</t>
  </si>
  <si>
    <t>Wind DQI 1</t>
  </si>
  <si>
    <t>Wind DQI 2</t>
  </si>
  <si>
    <t>Fit       DQI 1</t>
  </si>
  <si>
    <t>Fit       DQI 2</t>
  </si>
  <si>
    <t>WS DQI 2</t>
  </si>
  <si>
    <t>WS  DQI 2</t>
  </si>
  <si>
    <t>Turb WS Int DQI 1</t>
  </si>
  <si>
    <t>Release Site ID</t>
  </si>
  <si>
    <t>TBD</t>
  </si>
  <si>
    <t>PSG code ver:</t>
  </si>
  <si>
    <t>Measurment Date:</t>
  </si>
  <si>
    <t>Measurment Location:</t>
  </si>
  <si>
    <t>Primary Analyte:</t>
  </si>
  <si>
    <t>File Archive loc:</t>
  </si>
  <si>
    <t>N/A</t>
  </si>
  <si>
    <t>Bin Density Cut          (%)</t>
  </si>
  <si>
    <t>DQI SUM</t>
  </si>
  <si>
    <t>SUM</t>
  </si>
  <si>
    <t>PSG % Error</t>
  </si>
  <si>
    <t>Approx Release Rate (g/s)</t>
  </si>
  <si>
    <t>Bin Density Cut         (%)</t>
  </si>
  <si>
    <t>EPA TW T NEIC</t>
  </si>
  <si>
    <t>EPA TW T ORD</t>
  </si>
  <si>
    <t>EPA TW FS ORD</t>
  </si>
  <si>
    <t>DF   T ORD</t>
  </si>
  <si>
    <t>BT T ORD</t>
  </si>
  <si>
    <t>BT FS ORD</t>
  </si>
  <si>
    <t>WY T NEIC</t>
  </si>
  <si>
    <t>DF T NEIC</t>
  </si>
  <si>
    <t>DF T R5</t>
  </si>
  <si>
    <t>WY T ORD</t>
  </si>
  <si>
    <t>DF T ORD</t>
  </si>
  <si>
    <t>EPA A FS ORD</t>
  </si>
  <si>
    <t>EPA NCC PL FS ORD</t>
  </si>
  <si>
    <t>DQI Sum</t>
  </si>
  <si>
    <t>Release Type</t>
  </si>
  <si>
    <t>Distance</t>
  </si>
  <si>
    <t xml:space="preserve">Sensor Height </t>
  </si>
  <si>
    <t>Source Height</t>
  </si>
  <si>
    <t>a1 + bkgCH4</t>
  </si>
  <si>
    <t>bkgCH4</t>
  </si>
  <si>
    <t>Pressure</t>
  </si>
  <si>
    <t>u</t>
  </si>
  <si>
    <t>v</t>
  </si>
  <si>
    <t>w</t>
  </si>
  <si>
    <t>t</t>
  </si>
  <si>
    <t>u2</t>
  </si>
  <si>
    <t>v2</t>
  </si>
  <si>
    <t>w2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</si>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</sst>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E+00"/>
    <numFmt numFmtId="167" formatCode="0.0000"/>
  </numFmts>
  <fonts count="30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b/>
      <sz val="10"/>
      <color rgb="FF0033CC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sz val="10"/>
      <color rgb="FF0033CC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9" fillId="0" borderId="0"/>
    <xf numFmtId="0" fontId="2" fillId="0" borderId="0"/>
    <xf numFmtId="0" fontId="21" fillId="0" borderId="0"/>
    <xf numFmtId="0" fontId="2" fillId="0" borderId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</cellStyleXfs>
  <cellXfs count="104">
    <xf numFmtId="0" fontId="0" fillId="0" borderId="0" xfId="0"/>
    <xf numFmtId="2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 wrapText="1"/>
    </xf>
    <xf numFmtId="1" fontId="20" fillId="0" borderId="13" xfId="0" applyNumberFormat="1" applyFont="1" applyFill="1" applyBorder="1" applyAlignment="1">
      <alignment horizontal="center" vertical="center" wrapText="1"/>
    </xf>
    <xf numFmtId="1" fontId="1" fillId="0" borderId="13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37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0" fontId="1" fillId="0" borderId="0" xfId="40" applyFont="1" applyFill="1" applyBorder="1" applyAlignment="1">
      <alignment horizontal="left" vertical="center"/>
    </xf>
    <xf numFmtId="0" fontId="1" fillId="0" borderId="0" xfId="40" applyFont="1" applyFill="1" applyBorder="1" applyAlignment="1">
      <alignment horizontal="center" vertical="center"/>
    </xf>
    <xf numFmtId="166" fontId="1" fillId="0" borderId="0" xfId="40" applyNumberFormat="1" applyFont="1" applyFill="1" applyBorder="1" applyAlignment="1">
      <alignment horizontal="center" vertical="center"/>
    </xf>
    <xf numFmtId="166" fontId="20" fillId="0" borderId="0" xfId="40" applyNumberFormat="1" applyFont="1" applyFill="1" applyBorder="1" applyAlignment="1">
      <alignment horizontal="center" vertical="center"/>
    </xf>
    <xf numFmtId="14" fontId="1" fillId="0" borderId="11" xfId="40" applyNumberFormat="1" applyFont="1" applyFill="1" applyBorder="1" applyAlignment="1">
      <alignment horizontal="center" vertical="center"/>
    </xf>
    <xf numFmtId="165" fontId="20" fillId="0" borderId="0" xfId="0" applyNumberFormat="1" applyFont="1" applyFill="1" applyBorder="1" applyAlignment="1">
      <alignment horizontal="center" vertical="center" wrapText="1"/>
    </xf>
    <xf numFmtId="166" fontId="20" fillId="0" borderId="0" xfId="0" applyNumberFormat="1" applyFont="1" applyFill="1" applyBorder="1" applyAlignment="1">
      <alignment horizontal="center" vertical="center" wrapText="1"/>
    </xf>
    <xf numFmtId="11" fontId="20" fillId="0" borderId="0" xfId="0" applyNumberFormat="1" applyFont="1" applyFill="1" applyBorder="1" applyAlignment="1">
      <alignment horizontal="center" vertical="center" wrapText="1"/>
    </xf>
    <xf numFmtId="2" fontId="20" fillId="0" borderId="12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65" fontId="20" fillId="0" borderId="0" xfId="40" applyNumberFormat="1" applyFont="1" applyFill="1" applyBorder="1" applyAlignment="1">
      <alignment horizontal="center" vertical="center"/>
    </xf>
    <xf numFmtId="165" fontId="20" fillId="0" borderId="1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/>
    <xf numFmtId="165" fontId="1" fillId="0" borderId="10" xfId="0" applyNumberFormat="1" applyFont="1" applyFill="1" applyBorder="1" applyAlignment="1">
      <alignment horizontal="center" vertical="center"/>
    </xf>
    <xf numFmtId="2" fontId="1" fillId="0" borderId="0" xfId="4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167" fontId="1" fillId="0" borderId="0" xfId="40" applyNumberFormat="1" applyFont="1" applyFill="1" applyBorder="1" applyAlignment="1">
      <alignment horizontal="center" vertical="center"/>
    </xf>
    <xf numFmtId="1" fontId="1" fillId="0" borderId="0" xfId="40" applyNumberFormat="1" applyFont="1" applyFill="1" applyBorder="1" applyAlignment="1">
      <alignment horizontal="center" vertical="center"/>
    </xf>
    <xf numFmtId="164" fontId="1" fillId="0" borderId="0" xfId="40" applyNumberFormat="1" applyFont="1" applyFill="1" applyBorder="1" applyAlignment="1">
      <alignment horizontal="center" vertical="center"/>
    </xf>
    <xf numFmtId="165" fontId="1" fillId="0" borderId="0" xfId="4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4" fontId="1" fillId="0" borderId="12" xfId="40" applyNumberFormat="1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46" applyFont="1" applyFill="1" applyBorder="1" applyAlignment="1">
      <alignment horizontal="center" vertical="center"/>
    </xf>
    <xf numFmtId="1" fontId="1" fillId="0" borderId="0" xfId="46" applyNumberFormat="1" applyFont="1" applyFill="1" applyBorder="1" applyAlignment="1">
      <alignment horizontal="center" vertical="center"/>
    </xf>
    <xf numFmtId="3" fontId="1" fillId="0" borderId="0" xfId="46" applyNumberFormat="1" applyFont="1" applyFill="1" applyBorder="1" applyAlignment="1">
      <alignment horizontal="center" vertical="center"/>
    </xf>
    <xf numFmtId="1" fontId="1" fillId="0" borderId="10" xfId="46" applyNumberFormat="1" applyFont="1" applyFill="1" applyBorder="1" applyAlignment="1">
      <alignment horizontal="center" vertical="center"/>
    </xf>
    <xf numFmtId="1" fontId="25" fillId="0" borderId="0" xfId="46" applyNumberFormat="1" applyFont="1" applyFill="1" applyBorder="1" applyAlignment="1">
      <alignment horizontal="center" vertical="center"/>
    </xf>
    <xf numFmtId="0" fontId="1" fillId="0" borderId="0" xfId="46" applyFill="1" applyBorder="1"/>
    <xf numFmtId="165" fontId="1" fillId="0" borderId="0" xfId="46" applyNumberFormat="1" applyFont="1" applyFill="1" applyBorder="1" applyAlignment="1">
      <alignment horizontal="center" vertical="center"/>
    </xf>
    <xf numFmtId="2" fontId="1" fillId="0" borderId="0" xfId="46" applyNumberFormat="1" applyFont="1" applyFill="1" applyBorder="1" applyAlignment="1">
      <alignment horizontal="center" vertical="center"/>
    </xf>
    <xf numFmtId="1" fontId="26" fillId="0" borderId="0" xfId="46" applyNumberFormat="1" applyFont="1" applyFill="1" applyBorder="1" applyAlignment="1">
      <alignment horizontal="center" vertical="center"/>
    </xf>
    <xf numFmtId="0" fontId="20" fillId="0" borderId="0" xfId="46" applyFont="1" applyFill="1" applyBorder="1" applyAlignment="1">
      <alignment horizontal="center" vertical="center"/>
    </xf>
    <xf numFmtId="0" fontId="22" fillId="0" borderId="0" xfId="46" applyFont="1" applyFill="1" applyBorder="1" applyAlignment="1">
      <alignment horizontal="center" vertical="center"/>
    </xf>
    <xf numFmtId="2" fontId="27" fillId="0" borderId="0" xfId="46" applyNumberFormat="1" applyFont="1" applyFill="1" applyBorder="1" applyAlignment="1">
      <alignment horizontal="center" vertical="center"/>
    </xf>
    <xf numFmtId="164" fontId="23" fillId="0" borderId="0" xfId="46" applyNumberFormat="1" applyFont="1" applyFill="1" applyBorder="1" applyAlignment="1">
      <alignment horizontal="center" vertical="center"/>
    </xf>
    <xf numFmtId="164" fontId="1" fillId="0" borderId="0" xfId="46" applyNumberFormat="1" applyFont="1" applyFill="1" applyBorder="1" applyAlignment="1">
      <alignment horizontal="center" vertical="center"/>
    </xf>
    <xf numFmtId="166" fontId="1" fillId="0" borderId="0" xfId="46" applyNumberFormat="1" applyFont="1" applyFill="1" applyBorder="1" applyAlignment="1">
      <alignment horizontal="center" vertical="center"/>
    </xf>
    <xf numFmtId="2" fontId="28" fillId="0" borderId="0" xfId="46" applyNumberFormat="1" applyFont="1" applyFill="1" applyBorder="1" applyAlignment="1">
      <alignment horizontal="center" vertical="center"/>
    </xf>
    <xf numFmtId="2" fontId="20" fillId="0" borderId="0" xfId="46" applyNumberFormat="1" applyFont="1" applyFill="1" applyBorder="1" applyAlignment="1">
      <alignment horizontal="center" vertical="center"/>
    </xf>
    <xf numFmtId="2" fontId="22" fillId="0" borderId="0" xfId="46" applyNumberFormat="1" applyFont="1" applyFill="1" applyBorder="1" applyAlignment="1">
      <alignment horizontal="center" vertical="center"/>
    </xf>
    <xf numFmtId="2" fontId="27" fillId="0" borderId="0" xfId="46" applyNumberFormat="1" applyFont="1" applyFill="1" applyBorder="1" applyAlignment="1">
      <alignment horizontal="center"/>
    </xf>
    <xf numFmtId="11" fontId="1" fillId="0" borderId="0" xfId="46" applyNumberFormat="1" applyFont="1" applyFill="1" applyBorder="1" applyAlignment="1">
      <alignment horizontal="center" vertical="center"/>
    </xf>
    <xf numFmtId="4" fontId="1" fillId="0" borderId="0" xfId="46" applyNumberFormat="1" applyFont="1" applyFill="1" applyBorder="1" applyAlignment="1">
      <alignment horizontal="center" vertical="center"/>
    </xf>
    <xf numFmtId="0" fontId="1" fillId="0" borderId="0" xfId="47" applyFont="1" applyFill="1" applyBorder="1" applyAlignment="1">
      <alignment horizontal="center" vertical="center"/>
    </xf>
    <xf numFmtId="0" fontId="1" fillId="0" borderId="0" xfId="46" applyFont="1" applyFill="1" applyBorder="1" applyAlignment="1">
      <alignment vertical="center"/>
    </xf>
    <xf numFmtId="165" fontId="20" fillId="0" borderId="0" xfId="46" applyNumberFormat="1" applyFont="1" applyFill="1" applyBorder="1" applyAlignment="1">
      <alignment horizontal="center" vertical="center" wrapText="1"/>
    </xf>
    <xf numFmtId="0" fontId="20" fillId="0" borderId="0" xfId="46" applyFont="1" applyFill="1" applyBorder="1" applyAlignment="1">
      <alignment horizontal="center" vertical="center" wrapText="1"/>
    </xf>
    <xf numFmtId="1" fontId="20" fillId="0" borderId="0" xfId="46" applyNumberFormat="1" applyFont="1" applyFill="1" applyBorder="1" applyAlignment="1">
      <alignment horizontal="center" vertical="center" wrapText="1"/>
    </xf>
    <xf numFmtId="3" fontId="20" fillId="0" borderId="0" xfId="46" applyNumberFormat="1" applyFont="1" applyFill="1" applyBorder="1" applyAlignment="1">
      <alignment horizontal="center" vertical="center" wrapText="1"/>
    </xf>
    <xf numFmtId="1" fontId="20" fillId="0" borderId="10" xfId="46" applyNumberFormat="1" applyFont="1" applyFill="1" applyBorder="1" applyAlignment="1">
      <alignment horizontal="center" vertical="center" wrapText="1"/>
    </xf>
    <xf numFmtId="2" fontId="20" fillId="0" borderId="0" xfId="46" applyNumberFormat="1" applyFont="1" applyFill="1" applyBorder="1" applyAlignment="1">
      <alignment horizontal="center" vertical="center" wrapText="1"/>
    </xf>
    <xf numFmtId="1" fontId="22" fillId="0" borderId="0" xfId="46" applyNumberFormat="1" applyFont="1" applyFill="1" applyBorder="1" applyAlignment="1">
      <alignment horizontal="center" vertical="center" wrapText="1"/>
    </xf>
    <xf numFmtId="2" fontId="22" fillId="0" borderId="0" xfId="46" applyNumberFormat="1" applyFont="1" applyFill="1" applyBorder="1" applyAlignment="1">
      <alignment horizontal="center" vertical="center" wrapText="1"/>
    </xf>
    <xf numFmtId="2" fontId="29" fillId="0" borderId="0" xfId="46" applyNumberFormat="1" applyFont="1" applyFill="1" applyBorder="1" applyAlignment="1">
      <alignment horizontal="center" vertical="center" wrapText="1"/>
    </xf>
    <xf numFmtId="11" fontId="20" fillId="0" borderId="0" xfId="46" applyNumberFormat="1" applyFont="1" applyFill="1" applyBorder="1" applyAlignment="1">
      <alignment horizontal="center" vertical="center" wrapText="1"/>
    </xf>
    <xf numFmtId="164" fontId="24" fillId="0" borderId="0" xfId="46" applyNumberFormat="1" applyFont="1" applyFill="1" applyBorder="1" applyAlignment="1">
      <alignment horizontal="center" vertical="center" wrapText="1"/>
    </xf>
    <xf numFmtId="164" fontId="20" fillId="0" borderId="0" xfId="46" applyNumberFormat="1" applyFont="1" applyFill="1" applyBorder="1" applyAlignment="1">
      <alignment horizontal="center" vertical="center" wrapText="1"/>
    </xf>
    <xf numFmtId="166" fontId="20" fillId="0" borderId="0" xfId="46" applyNumberFormat="1" applyFont="1" applyFill="1" applyBorder="1" applyAlignment="1">
      <alignment horizontal="center" vertical="center" wrapText="1"/>
    </xf>
    <xf numFmtId="1" fontId="1" fillId="24" borderId="0" xfId="46" applyNumberFormat="1" applyFont="1" applyFill="1" applyBorder="1" applyAlignment="1">
      <alignment horizontal="center" vertical="center"/>
    </xf>
    <xf numFmtId="2" fontId="24" fillId="0" borderId="0" xfId="46" applyNumberFormat="1" applyFont="1" applyFill="1" applyBorder="1" applyAlignment="1">
      <alignment horizontal="center" vertical="center"/>
    </xf>
    <xf numFmtId="2" fontId="23" fillId="0" borderId="0" xfId="46" applyNumberFormat="1" applyFont="1" applyFill="1" applyBorder="1" applyAlignment="1">
      <alignment horizontal="center" vertical="center"/>
    </xf>
    <xf numFmtId="0" fontId="23" fillId="0" borderId="0" xfId="46" applyFont="1" applyFill="1" applyBorder="1" applyAlignment="1">
      <alignment horizontal="center" vertical="center"/>
    </xf>
    <xf numFmtId="165" fontId="23" fillId="0" borderId="0" xfId="46" applyNumberFormat="1" applyFont="1" applyFill="1" applyBorder="1" applyAlignment="1">
      <alignment horizontal="center" vertical="center"/>
    </xf>
    <xf numFmtId="11" fontId="23" fillId="0" borderId="0" xfId="46" applyNumberFormat="1" applyFont="1" applyFill="1" applyBorder="1" applyAlignment="1">
      <alignment horizontal="center" vertical="center"/>
    </xf>
    <xf numFmtId="1" fontId="23" fillId="0" borderId="0" xfId="46" applyNumberFormat="1" applyFont="1" applyFill="1" applyBorder="1" applyAlignment="1">
      <alignment horizontal="center" vertical="center"/>
    </xf>
    <xf numFmtId="166" fontId="23" fillId="0" borderId="0" xfId="46" applyNumberFormat="1" applyFont="1" applyFill="1" applyBorder="1" applyAlignment="1">
      <alignment horizontal="center" vertical="center"/>
    </xf>
    <xf numFmtId="4" fontId="23" fillId="0" borderId="0" xfId="46" applyNumberFormat="1" applyFont="1" applyFill="1" applyBorder="1" applyAlignment="1">
      <alignment horizontal="center" vertical="center"/>
    </xf>
    <xf numFmtId="0" fontId="23" fillId="0" borderId="0" xfId="47" applyFont="1" applyFill="1" applyBorder="1" applyAlignment="1">
      <alignment horizontal="center" vertical="center"/>
    </xf>
    <xf numFmtId="165" fontId="1" fillId="0" borderId="0" xfId="46" applyNumberFormat="1" applyFill="1" applyBorder="1" applyAlignment="1">
      <alignment horizontal="center" vertical="center"/>
    </xf>
    <xf numFmtId="2" fontId="26" fillId="0" borderId="0" xfId="46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47"/>
    <cellStyle name="Normal 3" xfId="38"/>
    <cellStyle name="Normal 4" xfId="39"/>
    <cellStyle name="Normal 5" xfId="46"/>
    <cellStyle name="Normal_Xl0000045" xfId="4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colors>
    <mruColors>
      <color rgb="FF0033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17"/>
  <sheetViews>
    <sheetView zoomScale="90" zoomScaleNormal="90" workbookViewId="0">
      <selection activeCell="CD4" sqref="CD4"/>
    </sheetView>
  </sheetViews>
  <sheetFormatPr defaultRowHeight="12.75" x14ac:dyDescent="0.2"/>
  <cols>
    <col min="1" max="1" width="9.140625" style="14"/>
    <col min="2" max="3" width="11.85546875" style="14" customWidth="1"/>
    <col min="4" max="4" width="19.28515625" style="14" customWidth="1"/>
    <col min="5" max="27" width="10.7109375" style="14" customWidth="1"/>
    <col min="28" max="28" width="10.7109375" style="19" customWidth="1"/>
    <col min="29" max="29" width="10.7109375" style="14" customWidth="1"/>
    <col min="30" max="30" width="10.7109375" style="19" customWidth="1"/>
    <col min="31" max="33" width="10.7109375" style="6" customWidth="1"/>
    <col min="34" max="38" width="10.7109375" style="14" customWidth="1"/>
    <col min="39" max="39" width="10.7109375" style="18" customWidth="1"/>
    <col min="40" max="50" width="10.7109375" style="14" customWidth="1"/>
    <col min="51" max="54" width="10.7109375" style="17" customWidth="1"/>
    <col min="55" max="55" width="10.7109375" style="14" customWidth="1"/>
    <col min="56" max="58" width="10.7109375" style="6" customWidth="1"/>
    <col min="59" max="62" width="10.7109375" style="14" customWidth="1"/>
    <col min="63" max="63" width="10.7109375" style="18" customWidth="1"/>
    <col min="64" max="69" width="10.7109375" style="14" customWidth="1"/>
    <col min="70" max="73" width="10.7109375" style="17" customWidth="1"/>
    <col min="74" max="74" width="4.85546875" style="17" customWidth="1"/>
    <col min="75" max="75" width="10.7109375" style="17" customWidth="1"/>
    <col min="76" max="76" width="10.7109375" style="13" customWidth="1"/>
    <col min="77" max="77" width="10.7109375" style="55" customWidth="1"/>
    <col min="78" max="78" width="10.7109375" style="32" customWidth="1"/>
    <col min="79" max="79" width="9.140625" style="6"/>
    <col min="80" max="81" width="10.7109375" style="14" customWidth="1"/>
    <col min="82" max="84" width="9.140625" style="14"/>
    <col min="85" max="85" width="10.140625" style="21" customWidth="1"/>
    <col min="86" max="86" width="10.7109375" style="17" customWidth="1"/>
    <col min="87" max="87" width="9.140625" style="37"/>
    <col min="88" max="89" width="12.28515625" style="3" customWidth="1"/>
    <col min="90" max="90" width="9.140625" style="6"/>
    <col min="91" max="91" width="10.7109375" style="14" customWidth="1"/>
    <col min="92" max="92" width="7.7109375" style="6" customWidth="1"/>
    <col min="93" max="93" width="7.7109375" style="11" customWidth="1"/>
    <col min="94" max="94" width="7.7109375" style="6" customWidth="1"/>
    <col min="95" max="95" width="7.7109375" style="12" customWidth="1"/>
    <col min="96" max="96" width="7.7109375" style="6" customWidth="1"/>
    <col min="97" max="97" width="7.7109375" style="14" customWidth="1"/>
    <col min="98" max="98" width="7.7109375" style="6" customWidth="1"/>
    <col min="99" max="99" width="7.7109375" style="14" customWidth="1"/>
    <col min="100" max="104" width="7.7109375" style="6" customWidth="1"/>
    <col min="105" max="110" width="7.7109375" style="14" customWidth="1"/>
    <col min="111" max="111" width="7.7109375" style="6" customWidth="1"/>
    <col min="112" max="112" width="7.7109375" style="40" customWidth="1"/>
    <col min="113" max="116" width="7.7109375" style="14" customWidth="1"/>
    <col min="117" max="117" width="7.7109375" style="8" customWidth="1"/>
    <col min="118" max="121" width="7.7109375" style="6" customWidth="1"/>
    <col min="122" max="126" width="7.7109375" style="14" customWidth="1"/>
    <col min="127" max="127" width="7.7109375" style="8" customWidth="1"/>
    <col min="128" max="128" width="10.7109375" style="14" customWidth="1"/>
    <col min="129" max="129" width="7.7109375" style="17" customWidth="1"/>
    <col min="130" max="130" width="12" style="17" customWidth="1"/>
    <col min="131" max="131" width="9.140625" style="17"/>
    <col min="132" max="132" width="2.28515625" style="17" customWidth="1"/>
    <col min="133" max="135" width="9.140625" style="17"/>
    <col min="136" max="136" width="2.5703125" style="17" customWidth="1"/>
    <col min="137" max="140" width="9.140625" style="17"/>
    <col min="141" max="141" width="10.7109375" style="14" customWidth="1"/>
    <col min="142" max="142" width="9.140625" style="13"/>
    <col min="143" max="143" width="9.140625" style="6"/>
    <col min="144" max="147" width="9.140625" style="13"/>
    <col min="148" max="148" width="16.28515625" style="14" customWidth="1"/>
    <col min="149" max="150" width="9.140625" style="13"/>
    <col min="151" max="151" width="9.140625" style="13" customWidth="1"/>
    <col min="152" max="153" width="10.7109375" style="14" customWidth="1"/>
    <col min="154" max="155" width="10.7109375" style="44" customWidth="1"/>
    <col min="156" max="156" width="9.140625" style="42"/>
    <col min="157" max="157" width="9.140625" style="13"/>
    <col min="158" max="16384" width="9.140625" style="14"/>
  </cols>
  <sheetData>
    <row r="1" spans="1:233" s="24" customFormat="1" ht="15" customHeight="1" x14ac:dyDescent="0.2">
      <c r="A1" s="23" t="s">
        <v>123</v>
      </c>
      <c r="B1" s="46"/>
      <c r="C1" s="46"/>
      <c r="G1" s="47"/>
      <c r="H1" s="47"/>
      <c r="J1" s="39"/>
      <c r="K1" s="6"/>
      <c r="O1" s="47"/>
      <c r="P1" s="39"/>
      <c r="Q1" s="48"/>
      <c r="R1" s="39"/>
      <c r="S1" s="39"/>
      <c r="T1" s="39"/>
      <c r="U1" s="39"/>
      <c r="V1" s="39"/>
      <c r="W1" s="39"/>
      <c r="X1" s="39"/>
      <c r="Y1" s="39"/>
      <c r="Z1" s="39"/>
      <c r="AA1" s="39"/>
      <c r="AB1" s="25"/>
      <c r="AC1" s="39"/>
      <c r="AD1" s="25"/>
      <c r="AE1" s="47"/>
      <c r="AF1" s="47"/>
      <c r="AG1" s="47"/>
      <c r="AH1" s="39"/>
      <c r="AI1" s="39"/>
      <c r="AJ1" s="39"/>
      <c r="AK1" s="39"/>
      <c r="AL1" s="39"/>
      <c r="AM1" s="48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48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39"/>
      <c r="BY1" s="52"/>
      <c r="BZ1" s="26"/>
      <c r="CA1" s="47"/>
      <c r="CB1" s="25"/>
      <c r="CC1" s="25"/>
      <c r="CD1" s="25"/>
      <c r="CE1" s="25"/>
      <c r="CF1" s="25"/>
      <c r="CG1" s="27"/>
      <c r="CH1" s="49"/>
      <c r="CJ1" s="26"/>
      <c r="CK1" s="33"/>
      <c r="CL1" s="17"/>
      <c r="CN1" s="6"/>
      <c r="CO1" s="50"/>
      <c r="CP1" s="17"/>
      <c r="CQ1" s="38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38"/>
      <c r="DN1" s="17"/>
      <c r="DO1" s="17"/>
      <c r="DP1" s="17"/>
      <c r="DQ1" s="17"/>
      <c r="DR1" s="17"/>
      <c r="DS1" s="17"/>
      <c r="DT1" s="17"/>
      <c r="DU1" s="17"/>
      <c r="DV1" s="17"/>
      <c r="DW1" s="38"/>
      <c r="DY1" s="36"/>
      <c r="DZ1" s="17"/>
      <c r="EA1" s="17"/>
      <c r="EB1" s="17"/>
      <c r="EC1" s="36"/>
      <c r="ED1" s="17"/>
      <c r="EE1" s="17"/>
      <c r="EF1" s="17"/>
      <c r="EG1" s="17"/>
      <c r="EH1" s="17"/>
      <c r="EI1" s="17"/>
      <c r="EJ1" s="17"/>
      <c r="EK1" s="13"/>
      <c r="EL1" s="13"/>
      <c r="EM1" s="6"/>
      <c r="EN1" s="39"/>
      <c r="EO1" s="13"/>
      <c r="EP1" s="13"/>
      <c r="EQ1" s="13"/>
      <c r="ER1" s="17"/>
      <c r="ES1" s="13"/>
      <c r="ET1" s="13"/>
      <c r="EU1" s="35"/>
      <c r="EX1" s="44"/>
      <c r="EY1" s="44"/>
      <c r="EZ1" s="42"/>
      <c r="FA1" s="13"/>
      <c r="FB1" s="14"/>
      <c r="FC1" s="14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</row>
    <row r="2" spans="1:233" s="24" customFormat="1" ht="15" customHeight="1" x14ac:dyDescent="0.2">
      <c r="A2" s="23" t="s">
        <v>124</v>
      </c>
      <c r="B2" s="46"/>
      <c r="C2" s="46"/>
      <c r="G2" s="47"/>
      <c r="H2" s="47"/>
      <c r="J2" s="39"/>
      <c r="K2" s="6"/>
      <c r="O2" s="47"/>
      <c r="P2" s="39"/>
      <c r="Q2" s="48"/>
      <c r="R2" s="39"/>
      <c r="S2" s="39"/>
      <c r="T2" s="39"/>
      <c r="U2" s="39"/>
      <c r="V2" s="39"/>
      <c r="W2" s="39"/>
      <c r="X2" s="39"/>
      <c r="Y2" s="39"/>
      <c r="Z2" s="39"/>
      <c r="AA2" s="39"/>
      <c r="AB2" s="25"/>
      <c r="AC2" s="39"/>
      <c r="AD2" s="25"/>
      <c r="AE2" s="47"/>
      <c r="AF2" s="47"/>
      <c r="AG2" s="47"/>
      <c r="AH2" s="39"/>
      <c r="AI2" s="39"/>
      <c r="AJ2" s="39"/>
      <c r="AK2" s="39"/>
      <c r="AL2" s="39"/>
      <c r="AM2" s="48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48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39"/>
      <c r="BY2" s="52"/>
      <c r="BZ2" s="26"/>
      <c r="CA2" s="47"/>
      <c r="CB2" s="25"/>
      <c r="CC2" s="25"/>
      <c r="CD2" s="25"/>
      <c r="CE2" s="25"/>
      <c r="CF2" s="25"/>
      <c r="CG2" s="51"/>
      <c r="CH2" s="49"/>
      <c r="CJ2" s="26"/>
      <c r="CK2" s="33"/>
      <c r="CL2" s="17"/>
      <c r="CN2" s="6"/>
      <c r="CO2" s="50"/>
      <c r="CP2" s="17"/>
      <c r="CQ2" s="38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38"/>
      <c r="DN2" s="17"/>
      <c r="DO2" s="17"/>
      <c r="DP2" s="17"/>
      <c r="DQ2" s="17"/>
      <c r="DR2" s="17"/>
      <c r="DS2" s="17"/>
      <c r="DT2" s="17"/>
      <c r="DU2" s="17"/>
      <c r="DV2" s="17"/>
      <c r="DW2" s="38"/>
      <c r="DY2" s="36"/>
      <c r="DZ2" s="17"/>
      <c r="EA2" s="17"/>
      <c r="EB2" s="17"/>
      <c r="EC2" s="36"/>
      <c r="ED2" s="17"/>
      <c r="EE2" s="17"/>
      <c r="EF2" s="17"/>
      <c r="EG2" s="17"/>
      <c r="EH2" s="17"/>
      <c r="EI2" s="17"/>
      <c r="EJ2" s="17"/>
      <c r="EK2" s="13"/>
      <c r="EL2" s="13"/>
      <c r="EM2" s="6"/>
      <c r="EN2" s="39"/>
      <c r="EO2" s="13"/>
      <c r="EP2" s="13"/>
      <c r="EQ2" s="13"/>
      <c r="ER2" s="17"/>
      <c r="ES2" s="13"/>
      <c r="ET2" s="13"/>
      <c r="EU2" s="35"/>
      <c r="EX2" s="44"/>
      <c r="EY2" s="44"/>
      <c r="EZ2" s="42"/>
      <c r="FA2" s="13"/>
      <c r="FB2" s="14"/>
      <c r="FC2" s="14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</row>
    <row r="3" spans="1:233" s="24" customFormat="1" ht="15" customHeight="1" x14ac:dyDescent="0.2">
      <c r="A3" s="23" t="s">
        <v>125</v>
      </c>
      <c r="B3" s="46"/>
      <c r="C3" s="46"/>
      <c r="G3" s="47"/>
      <c r="H3" s="47"/>
      <c r="J3" s="39"/>
      <c r="K3" s="6"/>
      <c r="O3" s="47"/>
      <c r="P3" s="39"/>
      <c r="Q3" s="48"/>
      <c r="R3" s="39"/>
      <c r="S3" s="39"/>
      <c r="T3" s="39"/>
      <c r="U3" s="39"/>
      <c r="V3" s="39"/>
      <c r="W3" s="39"/>
      <c r="X3" s="39"/>
      <c r="Y3" s="39"/>
      <c r="Z3" s="39"/>
      <c r="AA3" s="39"/>
      <c r="AB3" s="25"/>
      <c r="AC3" s="39"/>
      <c r="AD3" s="25"/>
      <c r="AE3" s="47"/>
      <c r="AF3" s="47"/>
      <c r="AG3" s="47"/>
      <c r="AH3" s="39"/>
      <c r="AI3" s="39"/>
      <c r="AJ3" s="39"/>
      <c r="AK3" s="39"/>
      <c r="AL3" s="39"/>
      <c r="AM3" s="48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48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39"/>
      <c r="BY3" s="52"/>
      <c r="BZ3" s="26"/>
      <c r="CA3" s="47"/>
      <c r="CB3" s="25"/>
      <c r="CC3" s="25"/>
      <c r="CD3" s="25"/>
      <c r="CE3" s="25"/>
      <c r="CF3" s="25"/>
      <c r="CG3" s="51"/>
      <c r="CH3" s="49"/>
      <c r="CJ3" s="26"/>
      <c r="CK3" s="33"/>
      <c r="CL3" s="17"/>
      <c r="CN3" s="6"/>
      <c r="CO3" s="50"/>
      <c r="CP3" s="17"/>
      <c r="CQ3" s="38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38"/>
      <c r="DN3" s="17"/>
      <c r="DO3" s="17"/>
      <c r="DP3" s="17"/>
      <c r="DQ3" s="17"/>
      <c r="DR3" s="17"/>
      <c r="DS3" s="17"/>
      <c r="DT3" s="17"/>
      <c r="DU3" s="17"/>
      <c r="DV3" s="17"/>
      <c r="DW3" s="38"/>
      <c r="DY3" s="36"/>
      <c r="DZ3" s="17"/>
      <c r="EA3" s="17"/>
      <c r="EB3" s="17"/>
      <c r="EC3" s="36"/>
      <c r="ED3" s="17"/>
      <c r="EE3" s="17"/>
      <c r="EF3" s="17"/>
      <c r="EG3" s="17"/>
      <c r="EH3" s="17"/>
      <c r="EI3" s="17"/>
      <c r="EJ3" s="17"/>
      <c r="EK3" s="13"/>
      <c r="EL3" s="13"/>
      <c r="EM3" s="6"/>
      <c r="EN3" s="39"/>
      <c r="EO3" s="13"/>
      <c r="EP3" s="13"/>
      <c r="EQ3" s="13"/>
      <c r="ER3" s="17"/>
      <c r="ES3" s="13"/>
      <c r="ET3" s="13"/>
      <c r="EU3" s="35"/>
      <c r="EX3" s="44"/>
      <c r="EY3" s="44"/>
      <c r="EZ3" s="42"/>
      <c r="FA3" s="13"/>
      <c r="FB3" s="14"/>
      <c r="FC3" s="14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</row>
    <row r="4" spans="1:233" s="24" customFormat="1" ht="15" customHeight="1" x14ac:dyDescent="0.2">
      <c r="A4" s="23" t="s">
        <v>122</v>
      </c>
      <c r="B4" s="46"/>
      <c r="C4" s="46"/>
      <c r="G4" s="47"/>
      <c r="H4" s="47"/>
      <c r="J4" s="39"/>
      <c r="K4" s="6"/>
      <c r="O4" s="47"/>
      <c r="P4" s="39"/>
      <c r="Q4" s="48"/>
      <c r="R4" s="39"/>
      <c r="S4" s="39"/>
      <c r="T4" s="39"/>
      <c r="U4" s="39"/>
      <c r="V4" s="39"/>
      <c r="W4" s="39"/>
      <c r="X4" s="39"/>
      <c r="Y4" s="39"/>
      <c r="Z4" s="39"/>
      <c r="AA4" s="39"/>
      <c r="AB4" s="25"/>
      <c r="AC4" s="39"/>
      <c r="AD4" s="25"/>
      <c r="AE4" s="47"/>
      <c r="AF4" s="47"/>
      <c r="AG4" s="47"/>
      <c r="AH4" s="39"/>
      <c r="AI4" s="39"/>
      <c r="AJ4" s="39"/>
      <c r="AK4" s="39"/>
      <c r="AL4" s="39"/>
      <c r="AM4" s="48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48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39"/>
      <c r="BY4" s="52"/>
      <c r="BZ4" s="26"/>
      <c r="CA4" s="47"/>
      <c r="CB4" s="25"/>
      <c r="CC4" s="25"/>
      <c r="CD4" s="25"/>
      <c r="CE4" s="25"/>
      <c r="CF4" s="25"/>
      <c r="CG4" s="51"/>
      <c r="CH4" s="49"/>
      <c r="CJ4" s="26"/>
      <c r="CK4" s="33"/>
      <c r="CL4" s="17"/>
      <c r="CN4" s="6"/>
      <c r="CO4" s="50"/>
      <c r="CP4" s="17"/>
      <c r="CQ4" s="38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38"/>
      <c r="DN4" s="17"/>
      <c r="DO4" s="17"/>
      <c r="DP4" s="17"/>
      <c r="DQ4" s="17"/>
      <c r="DR4" s="17"/>
      <c r="DS4" s="17"/>
      <c r="DT4" s="17"/>
      <c r="DU4" s="17"/>
      <c r="DV4" s="17"/>
      <c r="DW4" s="38"/>
      <c r="DY4" s="36"/>
      <c r="DZ4" s="17"/>
      <c r="EA4" s="17"/>
      <c r="EB4" s="17"/>
      <c r="EC4" s="36"/>
      <c r="ED4" s="17"/>
      <c r="EE4" s="17"/>
      <c r="EF4" s="17"/>
      <c r="EG4" s="17"/>
      <c r="EH4" s="17"/>
      <c r="EI4" s="17"/>
      <c r="EJ4" s="17"/>
      <c r="EK4" s="13"/>
      <c r="EL4" s="13"/>
      <c r="EM4" s="6"/>
      <c r="EN4" s="39"/>
      <c r="EO4" s="13"/>
      <c r="EP4" s="13"/>
      <c r="EQ4" s="13"/>
      <c r="ER4" s="17"/>
      <c r="ES4" s="13"/>
      <c r="ET4" s="13"/>
      <c r="EU4" s="35"/>
      <c r="EX4" s="44"/>
      <c r="EY4" s="44"/>
      <c r="EZ4" s="42"/>
      <c r="FA4" s="13"/>
      <c r="FB4" s="14"/>
      <c r="FC4" s="14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</row>
    <row r="5" spans="1:233" s="24" customFormat="1" ht="15" customHeight="1" x14ac:dyDescent="0.2">
      <c r="A5" s="23" t="s">
        <v>126</v>
      </c>
      <c r="B5" s="46"/>
      <c r="C5" s="46"/>
      <c r="G5" s="47"/>
      <c r="H5" s="47"/>
      <c r="J5" s="39"/>
      <c r="K5" s="6"/>
      <c r="O5" s="47"/>
      <c r="P5" s="39"/>
      <c r="Q5" s="48"/>
      <c r="R5" s="39"/>
      <c r="S5" s="39"/>
      <c r="T5" s="39"/>
      <c r="U5" s="39"/>
      <c r="V5" s="39"/>
      <c r="W5" s="39"/>
      <c r="X5" s="39"/>
      <c r="Y5" s="39"/>
      <c r="Z5" s="39"/>
      <c r="AA5" s="39"/>
      <c r="AB5" s="25"/>
      <c r="AC5" s="39"/>
      <c r="AD5" s="25"/>
      <c r="AE5" s="47"/>
      <c r="AF5" s="47"/>
      <c r="AG5" s="47"/>
      <c r="AH5" s="39"/>
      <c r="AI5" s="39"/>
      <c r="AJ5" s="39"/>
      <c r="AK5" s="39"/>
      <c r="AL5" s="39"/>
      <c r="AM5" s="48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48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39"/>
      <c r="BY5" s="52"/>
      <c r="BZ5" s="26"/>
      <c r="CA5" s="47"/>
      <c r="CB5" s="25"/>
      <c r="CC5" s="25"/>
      <c r="CD5" s="25"/>
      <c r="CE5" s="25"/>
      <c r="CF5" s="25"/>
      <c r="CG5" s="51"/>
      <c r="CH5" s="49"/>
      <c r="CJ5" s="26"/>
      <c r="CK5" s="33"/>
      <c r="CL5" s="17"/>
      <c r="CN5" s="6"/>
      <c r="CO5" s="50"/>
      <c r="CP5" s="17"/>
      <c r="CQ5" s="38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38"/>
      <c r="DN5" s="17"/>
      <c r="DO5" s="17"/>
      <c r="DP5" s="17"/>
      <c r="DQ5" s="17"/>
      <c r="DR5" s="17"/>
      <c r="DS5" s="17"/>
      <c r="DT5" s="17"/>
      <c r="DU5" s="17"/>
      <c r="DV5" s="17"/>
      <c r="DW5" s="38"/>
      <c r="DY5" s="36"/>
      <c r="DZ5" s="17"/>
      <c r="EA5" s="17"/>
      <c r="EB5" s="17"/>
      <c r="EC5" s="36"/>
      <c r="ED5" s="17"/>
      <c r="EE5" s="17"/>
      <c r="EF5" s="17"/>
      <c r="EG5" s="17"/>
      <c r="EH5" s="17"/>
      <c r="EI5" s="17"/>
      <c r="EJ5" s="17"/>
      <c r="EK5" s="13"/>
      <c r="EL5" s="13"/>
      <c r="EM5" s="6"/>
      <c r="EN5" s="39"/>
      <c r="EO5" s="13"/>
      <c r="EP5" s="13"/>
      <c r="EQ5" s="13"/>
      <c r="ER5" s="17"/>
      <c r="ES5" s="13"/>
      <c r="ET5" s="13"/>
      <c r="EU5" s="35"/>
      <c r="EX5" s="44"/>
      <c r="EY5" s="44"/>
      <c r="EZ5" s="42"/>
      <c r="FA5" s="13"/>
      <c r="FB5" s="14"/>
      <c r="FC5" s="14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</row>
    <row r="6" spans="1:233" s="32" customFormat="1" ht="67.5" customHeight="1" x14ac:dyDescent="0.2">
      <c r="A6" s="2" t="s">
        <v>89</v>
      </c>
      <c r="B6" s="28" t="s">
        <v>57</v>
      </c>
      <c r="C6" s="28" t="s">
        <v>109</v>
      </c>
      <c r="D6" s="28" t="s">
        <v>120</v>
      </c>
      <c r="E6" s="28" t="s">
        <v>0</v>
      </c>
      <c r="F6" s="28" t="s">
        <v>1</v>
      </c>
      <c r="G6" s="4" t="s">
        <v>2</v>
      </c>
      <c r="H6" s="28" t="s">
        <v>3</v>
      </c>
      <c r="I6" s="28" t="s">
        <v>4</v>
      </c>
      <c r="J6" s="28" t="s">
        <v>60</v>
      </c>
      <c r="K6" s="28" t="s">
        <v>61</v>
      </c>
      <c r="L6" s="28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62</v>
      </c>
      <c r="R6" s="1" t="s">
        <v>63</v>
      </c>
      <c r="S6" s="1" t="s">
        <v>64</v>
      </c>
      <c r="T6" s="1" t="s">
        <v>65</v>
      </c>
      <c r="U6" s="1" t="s">
        <v>10</v>
      </c>
      <c r="V6" s="1" t="s">
        <v>11</v>
      </c>
      <c r="W6" s="1" t="s">
        <v>12</v>
      </c>
      <c r="X6" s="1" t="s">
        <v>13</v>
      </c>
      <c r="Y6" s="1" t="s">
        <v>14</v>
      </c>
      <c r="Z6" s="1" t="s">
        <v>15</v>
      </c>
      <c r="AA6" s="28" t="s">
        <v>16</v>
      </c>
      <c r="AB6" s="29" t="s">
        <v>77</v>
      </c>
      <c r="AC6" s="28" t="s">
        <v>17</v>
      </c>
      <c r="AD6" s="29" t="s">
        <v>76</v>
      </c>
      <c r="AE6" s="4" t="s">
        <v>72</v>
      </c>
      <c r="AF6" s="4" t="s">
        <v>73</v>
      </c>
      <c r="AG6" s="4" t="s">
        <v>67</v>
      </c>
      <c r="AH6" s="28" t="s">
        <v>68</v>
      </c>
      <c r="AI6" s="28" t="s">
        <v>69</v>
      </c>
      <c r="AJ6" s="28" t="s">
        <v>70</v>
      </c>
      <c r="AK6" s="28" t="s">
        <v>71</v>
      </c>
      <c r="AL6" s="28" t="s">
        <v>74</v>
      </c>
      <c r="AM6" s="5" t="s">
        <v>75</v>
      </c>
      <c r="AN6" s="28" t="s">
        <v>18</v>
      </c>
      <c r="AO6" s="28" t="s">
        <v>19</v>
      </c>
      <c r="AP6" s="28" t="s">
        <v>20</v>
      </c>
      <c r="AQ6" s="28" t="s">
        <v>21</v>
      </c>
      <c r="AR6" s="28" t="s">
        <v>22</v>
      </c>
      <c r="AS6" s="28" t="s">
        <v>23</v>
      </c>
      <c r="AT6" s="28" t="s">
        <v>24</v>
      </c>
      <c r="AU6" s="28" t="s">
        <v>25</v>
      </c>
      <c r="AV6" s="5" t="s">
        <v>26</v>
      </c>
      <c r="AW6" s="28" t="s">
        <v>27</v>
      </c>
      <c r="AX6" s="28" t="s">
        <v>28</v>
      </c>
      <c r="AY6" s="28" t="s">
        <v>29</v>
      </c>
      <c r="AZ6" s="28" t="s">
        <v>30</v>
      </c>
      <c r="BA6" s="28" t="s">
        <v>31</v>
      </c>
      <c r="BB6" s="28" t="s">
        <v>32</v>
      </c>
      <c r="BC6" s="28" t="s">
        <v>33</v>
      </c>
      <c r="BD6" s="1" t="s">
        <v>34</v>
      </c>
      <c r="BE6" s="1" t="s">
        <v>35</v>
      </c>
      <c r="BF6" s="1" t="s">
        <v>36</v>
      </c>
      <c r="BG6" s="1" t="s">
        <v>37</v>
      </c>
      <c r="BH6" s="1" t="s">
        <v>38</v>
      </c>
      <c r="BI6" s="1" t="s">
        <v>39</v>
      </c>
      <c r="BJ6" s="1" t="s">
        <v>128</v>
      </c>
      <c r="BK6" s="5" t="s">
        <v>40</v>
      </c>
      <c r="BL6" s="28" t="s">
        <v>41</v>
      </c>
      <c r="BM6" s="30" t="s">
        <v>66</v>
      </c>
      <c r="BN6" s="1" t="s">
        <v>42</v>
      </c>
      <c r="BO6" s="1" t="s">
        <v>43</v>
      </c>
      <c r="BP6" s="4" t="s">
        <v>44</v>
      </c>
      <c r="BQ6" s="4" t="s">
        <v>45</v>
      </c>
      <c r="BR6" s="28" t="s">
        <v>46</v>
      </c>
      <c r="BS6" s="28" t="s">
        <v>47</v>
      </c>
      <c r="BT6" s="28" t="s">
        <v>48</v>
      </c>
      <c r="BU6" s="28" t="s">
        <v>49</v>
      </c>
      <c r="BV6" s="28"/>
      <c r="BW6" s="28" t="s">
        <v>50</v>
      </c>
      <c r="BX6" s="1"/>
      <c r="BY6" s="53" t="s">
        <v>58</v>
      </c>
      <c r="BZ6" s="1" t="s">
        <v>51</v>
      </c>
      <c r="CA6" s="4"/>
      <c r="CB6" s="4" t="s">
        <v>52</v>
      </c>
      <c r="CC6" s="4" t="s">
        <v>53</v>
      </c>
      <c r="CD6" s="4" t="s">
        <v>54</v>
      </c>
      <c r="CE6" s="4" t="s">
        <v>55</v>
      </c>
      <c r="CF6" s="4" t="s">
        <v>88</v>
      </c>
      <c r="CG6" s="31" t="s">
        <v>56</v>
      </c>
      <c r="CH6" s="28" t="s">
        <v>92</v>
      </c>
      <c r="CJ6" s="1" t="s">
        <v>59</v>
      </c>
      <c r="CK6" s="1" t="s">
        <v>87</v>
      </c>
      <c r="CL6" s="4" t="s">
        <v>107</v>
      </c>
      <c r="CM6" s="28" t="s">
        <v>105</v>
      </c>
      <c r="CN6" s="4" t="s">
        <v>129</v>
      </c>
      <c r="CO6" s="10" t="s">
        <v>103</v>
      </c>
      <c r="CP6" s="4" t="s">
        <v>104</v>
      </c>
      <c r="CQ6" s="9" t="s">
        <v>106</v>
      </c>
      <c r="CR6" s="4" t="s">
        <v>90</v>
      </c>
      <c r="CS6" s="4" t="s">
        <v>91</v>
      </c>
      <c r="CT6" s="4" t="s">
        <v>113</v>
      </c>
      <c r="CU6" s="4" t="s">
        <v>114</v>
      </c>
      <c r="CV6" s="4" t="s">
        <v>119</v>
      </c>
      <c r="CW6" s="4" t="s">
        <v>118</v>
      </c>
      <c r="CX6" s="4" t="s">
        <v>117</v>
      </c>
      <c r="CY6" s="28" t="s">
        <v>100</v>
      </c>
      <c r="CZ6" s="28" t="s">
        <v>101</v>
      </c>
      <c r="DA6" s="4" t="s">
        <v>93</v>
      </c>
      <c r="DB6" s="4" t="s">
        <v>94</v>
      </c>
      <c r="DC6" s="2" t="s">
        <v>115</v>
      </c>
      <c r="DD6" s="2" t="s">
        <v>116</v>
      </c>
      <c r="DE6" s="2" t="s">
        <v>95</v>
      </c>
      <c r="DF6" s="2" t="s">
        <v>96</v>
      </c>
      <c r="DG6" s="4" t="s">
        <v>111</v>
      </c>
      <c r="DH6" s="41" t="s">
        <v>112</v>
      </c>
      <c r="DI6" s="2" t="s">
        <v>98</v>
      </c>
      <c r="DJ6" s="2" t="s">
        <v>99</v>
      </c>
      <c r="DK6" s="2" t="s">
        <v>97</v>
      </c>
      <c r="DL6" s="2" t="s">
        <v>110</v>
      </c>
      <c r="DM6" s="7" t="s">
        <v>102</v>
      </c>
      <c r="DN6" s="4" t="s">
        <v>83</v>
      </c>
      <c r="DO6" s="4" t="s">
        <v>84</v>
      </c>
      <c r="DP6" s="4" t="s">
        <v>85</v>
      </c>
      <c r="DQ6" s="4" t="s">
        <v>86</v>
      </c>
      <c r="DR6" s="2" t="s">
        <v>108</v>
      </c>
      <c r="DS6" s="2" t="s">
        <v>78</v>
      </c>
      <c r="DT6" s="2" t="s">
        <v>79</v>
      </c>
      <c r="DU6" s="2" t="s">
        <v>80</v>
      </c>
      <c r="DV6" s="28" t="s">
        <v>81</v>
      </c>
      <c r="DW6" s="34" t="s">
        <v>82</v>
      </c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1"/>
      <c r="EM6" s="4"/>
      <c r="EN6" s="1"/>
      <c r="EO6" s="1"/>
      <c r="EP6" s="1"/>
      <c r="EQ6" s="1"/>
      <c r="ER6" s="28"/>
      <c r="ES6" s="28"/>
      <c r="ET6" s="28"/>
      <c r="EU6" s="28"/>
      <c r="EV6" s="28"/>
      <c r="EW6" s="4"/>
      <c r="EX6" s="45"/>
      <c r="EY6" s="45"/>
      <c r="EZ6" s="43"/>
      <c r="FA6" s="1"/>
      <c r="FB6" s="1"/>
      <c r="FC6" s="1"/>
      <c r="FD6" s="2"/>
      <c r="FE6" s="2"/>
      <c r="FF6" s="2"/>
      <c r="FG6" s="2"/>
      <c r="FH6" s="2"/>
      <c r="FI6" s="2"/>
      <c r="FJ6" s="2"/>
      <c r="FK6" s="2"/>
    </row>
    <row r="7" spans="1:233" ht="15" customHeight="1" x14ac:dyDescent="0.2">
      <c r="A7" s="14">
        <v>1</v>
      </c>
      <c r="B7" s="15" t="s">
        <v>121</v>
      </c>
      <c r="C7" s="15" t="s">
        <v>127</v>
      </c>
      <c r="D7" s="15" t="s">
        <v>121</v>
      </c>
      <c r="E7" s="14">
        <v>9060513</v>
      </c>
      <c r="F7" s="14">
        <v>1</v>
      </c>
      <c r="G7" s="14">
        <v>47.5</v>
      </c>
      <c r="H7" s="14">
        <v>0</v>
      </c>
      <c r="I7" s="14">
        <v>0</v>
      </c>
      <c r="J7" s="13">
        <v>3.2567457395173172</v>
      </c>
      <c r="K7" s="16">
        <v>1.917200869565217</v>
      </c>
      <c r="L7" s="17">
        <v>1008.4805892548085</v>
      </c>
      <c r="M7" s="13">
        <v>-2.5555025992672141E-7</v>
      </c>
      <c r="N7" s="13">
        <v>-2.1895816767764331</v>
      </c>
      <c r="O7" s="13">
        <v>-8.6052859639829618E-8</v>
      </c>
      <c r="P7" s="13">
        <v>22.66571923743501</v>
      </c>
      <c r="Q7" s="13">
        <v>1.0920624995370769</v>
      </c>
      <c r="R7" s="13">
        <v>5.43722219449511</v>
      </c>
      <c r="S7" s="13">
        <v>0.15389384711786463</v>
      </c>
      <c r="T7" s="13">
        <v>514.04408700173235</v>
      </c>
      <c r="U7" s="13">
        <v>-2.3488291507571986E-2</v>
      </c>
      <c r="V7" s="13">
        <v>4.7441952343092848E-2</v>
      </c>
      <c r="W7" s="13">
        <v>-8.4560142872926528E-2</v>
      </c>
      <c r="X7" s="13">
        <v>2.8582884604719708E-2</v>
      </c>
      <c r="Y7" s="13">
        <v>-49.518981640987803</v>
      </c>
      <c r="Z7" s="13">
        <v>8.9273068301734246E-2</v>
      </c>
      <c r="AA7" s="18">
        <v>35.900999999999108</v>
      </c>
      <c r="AB7" s="19">
        <v>8.9547786241314231E-13</v>
      </c>
      <c r="AC7" s="18">
        <v>-78.883999999998935</v>
      </c>
      <c r="AD7" s="19">
        <v>1.06604507430136E-12</v>
      </c>
      <c r="AE7" s="6">
        <v>395.24786828422862</v>
      </c>
      <c r="AF7" s="6">
        <v>1.3256898674285371</v>
      </c>
      <c r="AG7" s="6">
        <v>115.4</v>
      </c>
      <c r="AH7" s="13">
        <v>16.036000000000001</v>
      </c>
      <c r="AI7" s="13">
        <v>8.494592173913043</v>
      </c>
      <c r="AJ7" s="13">
        <v>1.9418334661348722</v>
      </c>
      <c r="AK7" s="13">
        <v>1.9083000000000001</v>
      </c>
      <c r="AL7" s="13">
        <v>1.917200869565217</v>
      </c>
      <c r="AM7" s="18">
        <v>3.4987089260903304E-3</v>
      </c>
      <c r="AN7" s="13">
        <v>2.690292634315429</v>
      </c>
      <c r="AO7" s="13">
        <v>0.77309176475021202</v>
      </c>
      <c r="AP7" s="13">
        <v>2.425563362218373</v>
      </c>
      <c r="AQ7" s="17">
        <v>295.80853552859423</v>
      </c>
      <c r="AR7" s="17">
        <v>89.01642109377147</v>
      </c>
      <c r="AS7" s="17">
        <v>180.00000668709993</v>
      </c>
      <c r="AT7" s="13">
        <v>22.814605595990553</v>
      </c>
      <c r="AU7" s="13">
        <v>25.54202263854345</v>
      </c>
      <c r="AV7" s="18">
        <v>0.16176781115401567</v>
      </c>
      <c r="AW7" s="14">
        <v>3</v>
      </c>
      <c r="AX7" s="14">
        <v>3</v>
      </c>
      <c r="AY7" s="17">
        <v>3</v>
      </c>
      <c r="AZ7" s="17">
        <v>2</v>
      </c>
      <c r="BA7" s="17">
        <v>3</v>
      </c>
      <c r="BB7" s="17">
        <v>3</v>
      </c>
      <c r="BC7" s="14">
        <v>3</v>
      </c>
      <c r="BD7" s="14">
        <v>9.77</v>
      </c>
      <c r="BE7" s="14">
        <v>5.31</v>
      </c>
      <c r="BF7" s="14">
        <v>175</v>
      </c>
      <c r="BG7" s="14">
        <v>10</v>
      </c>
      <c r="BH7" s="14">
        <v>0</v>
      </c>
      <c r="BI7" s="14">
        <v>180</v>
      </c>
      <c r="BJ7" s="14">
        <v>2</v>
      </c>
      <c r="BK7" s="18">
        <v>1.3395448699521002</v>
      </c>
      <c r="BL7" s="13">
        <v>16.832547619266627</v>
      </c>
      <c r="BM7" s="20">
        <v>8.8101197522216551E-4</v>
      </c>
      <c r="BN7" s="13">
        <v>14.055952033277411</v>
      </c>
      <c r="BO7" s="13">
        <v>0.99714510164652015</v>
      </c>
      <c r="BP7" s="14">
        <v>18</v>
      </c>
      <c r="BQ7" s="14">
        <v>434</v>
      </c>
      <c r="BR7" s="18">
        <v>0.99997571559463017</v>
      </c>
      <c r="BS7" s="17">
        <v>0.55623062097747322</v>
      </c>
      <c r="BT7" s="17">
        <v>21.71</v>
      </c>
      <c r="BU7" s="17">
        <v>25.73</v>
      </c>
      <c r="BV7" s="17">
        <v>0.69656779075049924</v>
      </c>
      <c r="BW7" s="17">
        <f t="shared" ref="BW7:BW16" si="0">BN7/2</f>
        <v>7.0279760166387053</v>
      </c>
      <c r="BY7" s="54">
        <f t="shared" ref="BY7:BY16" si="1">AP7*BE7*BM7*6.2832*BD7</f>
        <v>0.69656941962899888</v>
      </c>
      <c r="BZ7" s="3">
        <f t="shared" ref="BZ7:BZ16" si="2">AP7*BN7*BM7*6.2832*BW7</f>
        <v>1.3263735623497157</v>
      </c>
      <c r="CB7" s="17">
        <v>6.9201269945677861</v>
      </c>
      <c r="CC7" s="17">
        <v>39.853661593121586</v>
      </c>
      <c r="CD7" s="17">
        <v>23.201166850399819</v>
      </c>
      <c r="CE7" s="17">
        <v>33.134700191489721</v>
      </c>
      <c r="CF7" s="17"/>
      <c r="CH7" s="22">
        <v>0.86655112651646449</v>
      </c>
      <c r="CK7" s="3">
        <f t="shared" ref="CK7:CK16" si="3">IF(CL7=1,"",(ABS(CJ7-BY7)))</f>
        <v>0.69656941962899888</v>
      </c>
      <c r="CN7" s="6">
        <f t="shared" ref="CN7:CN16" si="4">SUM(CR7:DM7)</f>
        <v>0</v>
      </c>
      <c r="CO7" s="11">
        <f t="shared" ref="CO7:CO16" si="5">IF(SUM(CR7:DM7)&lt;5,1,"")</f>
        <v>1</v>
      </c>
      <c r="CP7" s="6" t="str">
        <f t="shared" ref="CP7:CP16" si="6">IF(AND(SUM(CR7:DM7)&gt;=5, SUM(CR7:DM7)&lt;9),1,"")</f>
        <v/>
      </c>
      <c r="CQ7" s="12" t="str">
        <f t="shared" ref="CQ7:CQ16" si="7">IF(SUM(CR7:DM7)&gt;=9,1,"")</f>
        <v/>
      </c>
      <c r="CR7" s="6" t="str">
        <f>IF(AG7&lt;=50,3,"")</f>
        <v/>
      </c>
      <c r="CS7" s="14" t="str">
        <f t="shared" ref="CS7:CS16" si="8">IF(BQ7&gt;=3*AG7,"",3)</f>
        <v/>
      </c>
      <c r="CT7" s="6" t="str">
        <f t="shared" ref="CT7:CT16" si="9">IF(AVERAGE(AT7:AU7) &gt;30,1,"")</f>
        <v/>
      </c>
      <c r="CU7" s="6" t="str">
        <f t="shared" ref="CU7:CU16" si="10">IF(ABS((AT7-AU7)/AVERAGE(AT7:AU7))*100&lt;50,"",1)</f>
        <v/>
      </c>
      <c r="CV7" s="6" t="str">
        <f t="shared" ref="CV7:CV16" si="11">IF(AND(AV7&gt;0.22,CW7=""),3,"")</f>
        <v/>
      </c>
      <c r="CW7" s="6" t="str">
        <f t="shared" ref="CW7:CW16" si="12">IF(AP7&lt;1.5,1,"")</f>
        <v/>
      </c>
      <c r="CX7" s="6" t="str">
        <f t="shared" ref="CX7:CX16" si="13">IF(AP7&lt;1,5,"")</f>
        <v/>
      </c>
      <c r="CY7" s="14" t="str">
        <f t="shared" ref="CY7:CY16" si="14">IF(CH7&lt;=2.5,"",5)</f>
        <v/>
      </c>
      <c r="CZ7" s="14" t="str">
        <f t="shared" ref="CZ7:CZ16" si="15">IF(CH7&lt;=5,"",10)</f>
        <v/>
      </c>
      <c r="DA7" s="14" t="str">
        <f t="shared" ref="DA7:DA16" si="16">IF(AND(BP7&gt;=15, BP7&lt;=21),"",1)</f>
        <v/>
      </c>
      <c r="DB7" s="14" t="str">
        <f t="shared" ref="DB7:DB16" si="17">IF(AND(BP7&gt;=13, BP7&lt;=23),"",3)</f>
        <v/>
      </c>
      <c r="DC7" s="14" t="str">
        <f t="shared" ref="DC7:DC16" si="18">IF(BO7&gt;=0.95,"",5)</f>
        <v/>
      </c>
      <c r="DD7" s="14" t="str">
        <f t="shared" ref="DD7:DD16" si="19">IF(BO7&gt;=0.9,"",10)</f>
        <v/>
      </c>
      <c r="DE7" s="14" t="str">
        <f t="shared" ref="DE7:DE16" si="20">IF(AH7&lt;=100,"",1)</f>
        <v/>
      </c>
      <c r="DF7" s="14" t="str">
        <f t="shared" ref="DF7:DF16" si="21">IF(AI7&lt;(2*AJ7),1,"")</f>
        <v/>
      </c>
      <c r="DG7" s="6" t="str">
        <f t="shared" ref="DG7:DG16" si="22">IF(AI7&lt;(1*AJ7),5,"")</f>
        <v/>
      </c>
      <c r="DH7" s="40" t="str">
        <f t="shared" ref="DH7:DH16" si="23">IF(AND(CT7=1, CV7=1, DF7=3),5,"")</f>
        <v/>
      </c>
      <c r="DI7" s="14" t="str">
        <f t="shared" ref="DI7:DI16" si="24">IF(AH7&lt;=1.7,1,"")</f>
        <v/>
      </c>
      <c r="DJ7" s="14" t="str">
        <f t="shared" ref="DJ7:DJ16" si="25">IF(AN7&lt;=((10*AM7)+AK7),1,"")</f>
        <v/>
      </c>
      <c r="DK7" s="14" t="str">
        <f t="shared" ref="DK7:DK16" si="26">IF(BK7&lt;=0.15, IF(G7&lt;=50,10,IF(AND(G7&gt;50,G7&lt;=100),5,IF(AND(G7&gt;100,G7&lt;=150),3,IF(G7&gt;150,1)))),"")</f>
        <v/>
      </c>
      <c r="DL7" s="14" t="str">
        <f t="shared" ref="DL7:DL16" si="27">IF(BK7&lt;=0.1, IF(G7&lt;=50,10,IF(AND(G7&gt;50,G7&lt;=100),5,IF(AND(G7&gt;100,G7&lt;=150),3,IF(G7&gt;150,1)))),"")</f>
        <v/>
      </c>
      <c r="DM7" s="8" t="str">
        <f t="shared" ref="DM7:DM16" si="28">IF((BD7/BN7)&gt;=1.2,1,"")</f>
        <v/>
      </c>
      <c r="DN7" s="14" t="e">
        <f t="shared" ref="DN7:DN16" si="29">IF(BY7/CG7&gt;=2,1,"")</f>
        <v>#DIV/0!</v>
      </c>
      <c r="DO7" s="14" t="e">
        <f t="shared" ref="DO7:DO16" si="30">IF(BY7/CG7&lt;=0.5,1,"")</f>
        <v>#DIV/0!</v>
      </c>
      <c r="DP7" s="6" t="str">
        <f t="shared" ref="DP7:DP16" si="31">IF(BY7/BZ7&gt;=2,1,"")</f>
        <v/>
      </c>
      <c r="DQ7" s="6" t="str">
        <f t="shared" ref="DQ7:DQ16" si="32">IF(BY7/BZ7&lt;=0.5,1,"")</f>
        <v/>
      </c>
      <c r="DR7" s="14" t="str">
        <f t="shared" ref="DR7:DR16" si="33">IF(AND(G7&gt;=25, G7&lt;=150),"",1)</f>
        <v/>
      </c>
      <c r="DS7" s="14" t="str">
        <f t="shared" ref="DS7:DS16" si="34">IF(AND(AB7&lt;=0.000002, AD7&lt;=0.000002),"",1)</f>
        <v/>
      </c>
      <c r="DT7" s="14" t="str">
        <f t="shared" ref="DT7:DT16" si="35">IF(AND(AE7&gt;=360, AE7&lt;=410),"",1)</f>
        <v/>
      </c>
      <c r="DU7" s="14" t="str">
        <f t="shared" ref="DU7:DU16" si="36">IF(AF7&lt;=10,"",1)</f>
        <v/>
      </c>
      <c r="DV7" s="14" t="str">
        <f t="shared" ref="DV7:DV16" si="37">IF(ABS((1-BR7)*100)&lt;=1,"",1)</f>
        <v/>
      </c>
      <c r="DW7" s="8" t="str">
        <f t="shared" ref="DW7:DW16" si="38">IF(BS7&lt;=1.1,"",1)</f>
        <v/>
      </c>
      <c r="DX7" s="6"/>
      <c r="EL7" s="6"/>
      <c r="EN7" s="6"/>
      <c r="FB7" s="13"/>
      <c r="FC7" s="13"/>
      <c r="FD7" s="13"/>
    </row>
    <row r="8" spans="1:233" ht="15" customHeight="1" x14ac:dyDescent="0.2">
      <c r="A8" s="14">
        <v>2</v>
      </c>
      <c r="B8" s="15" t="s">
        <v>121</v>
      </c>
      <c r="C8" s="15" t="s">
        <v>127</v>
      </c>
      <c r="D8" s="15" t="s">
        <v>121</v>
      </c>
      <c r="E8" s="14">
        <v>9060513</v>
      </c>
      <c r="F8" s="14">
        <v>2</v>
      </c>
      <c r="G8" s="14">
        <v>47.5</v>
      </c>
      <c r="H8" s="14">
        <v>0</v>
      </c>
      <c r="I8" s="14">
        <v>0</v>
      </c>
      <c r="J8" s="13">
        <v>2.9744869466934567</v>
      </c>
      <c r="K8" s="16">
        <v>1.9077348214285712</v>
      </c>
      <c r="L8" s="17">
        <v>1008.5895157708019</v>
      </c>
      <c r="M8" s="13">
        <v>2.7624211431988235E-7</v>
      </c>
      <c r="N8" s="13">
        <v>-2.5961258457130221</v>
      </c>
      <c r="O8" s="13">
        <v>-6.163705017697481E-8</v>
      </c>
      <c r="P8" s="13">
        <v>23.053887161261695</v>
      </c>
      <c r="Q8" s="13">
        <v>1.592339000394603</v>
      </c>
      <c r="R8" s="13">
        <v>7.7677246250543952</v>
      </c>
      <c r="S8" s="13">
        <v>0.23607710186005265</v>
      </c>
      <c r="T8" s="13">
        <v>531.8233477565517</v>
      </c>
      <c r="U8" s="13">
        <v>-0.20513349561800137</v>
      </c>
      <c r="V8" s="13">
        <v>8.4488373525447441E-2</v>
      </c>
      <c r="W8" s="13">
        <v>-7.3896541192871503E-3</v>
      </c>
      <c r="X8" s="13">
        <v>3.5339407710453997E-2</v>
      </c>
      <c r="Y8" s="13">
        <v>-59.790303905418476</v>
      </c>
      <c r="Z8" s="13">
        <v>0.13471205094349151</v>
      </c>
      <c r="AA8" s="18">
        <v>35.900999999999129</v>
      </c>
      <c r="AB8" s="19">
        <v>8.7416175842471234E-13</v>
      </c>
      <c r="AC8" s="18">
        <v>-78.883999999999148</v>
      </c>
      <c r="AD8" s="19">
        <v>8.5284073992654862E-13</v>
      </c>
      <c r="AE8" s="6">
        <v>391.14390937361162</v>
      </c>
      <c r="AF8" s="6">
        <v>1.2868526631561565</v>
      </c>
      <c r="AG8" s="6">
        <v>112.55000000000001</v>
      </c>
      <c r="AH8" s="13">
        <v>11.137</v>
      </c>
      <c r="AI8" s="13">
        <v>6.5344080357142875</v>
      </c>
      <c r="AJ8" s="13">
        <v>1.434926441981891</v>
      </c>
      <c r="AK8" s="13">
        <v>1.8983000000000001</v>
      </c>
      <c r="AL8" s="13">
        <v>1.9077348214285712</v>
      </c>
      <c r="AM8" s="18">
        <v>2.3359975711694622E-3</v>
      </c>
      <c r="AN8" s="13">
        <v>2.4541563305197673</v>
      </c>
      <c r="AO8" s="13">
        <v>0.54642150909119613</v>
      </c>
      <c r="AP8" s="13">
        <v>2.9072029142603308</v>
      </c>
      <c r="AQ8" s="17">
        <v>296.21765881830197</v>
      </c>
      <c r="AR8" s="17">
        <v>97.273085591808496</v>
      </c>
      <c r="AS8" s="17">
        <v>179.99999390341287</v>
      </c>
      <c r="AT8" s="13">
        <v>26.446952424891304</v>
      </c>
      <c r="AU8" s="13">
        <v>28.419151519042959</v>
      </c>
      <c r="AV8" s="18">
        <v>0.16716604811049471</v>
      </c>
      <c r="AW8" s="14">
        <v>3</v>
      </c>
      <c r="AX8" s="14">
        <v>3</v>
      </c>
      <c r="AY8" s="17">
        <v>2</v>
      </c>
      <c r="AZ8" s="17">
        <v>1</v>
      </c>
      <c r="BA8" s="17">
        <v>3</v>
      </c>
      <c r="BB8" s="17">
        <v>2.5</v>
      </c>
      <c r="BC8" s="14">
        <v>3</v>
      </c>
      <c r="BD8" s="14">
        <v>9.77</v>
      </c>
      <c r="BE8" s="14">
        <v>5.31</v>
      </c>
      <c r="BF8" s="14">
        <v>175</v>
      </c>
      <c r="BG8" s="14">
        <v>10</v>
      </c>
      <c r="BH8" s="14">
        <v>0</v>
      </c>
      <c r="BI8" s="14">
        <v>180</v>
      </c>
      <c r="BJ8" s="14">
        <v>2</v>
      </c>
      <c r="BK8" s="18">
        <v>1.0667521252648853</v>
      </c>
      <c r="BL8" s="13">
        <v>14.212586623456259</v>
      </c>
      <c r="BM8" s="20">
        <v>7.0070420698856064E-4</v>
      </c>
      <c r="BN8" s="13">
        <v>11.843472253409296</v>
      </c>
      <c r="BO8" s="13">
        <v>0.98653119745977691</v>
      </c>
      <c r="BP8" s="14">
        <v>18</v>
      </c>
      <c r="BQ8" s="14">
        <v>429</v>
      </c>
      <c r="BR8" s="18">
        <v>1.0000464938430493</v>
      </c>
      <c r="BS8" s="17">
        <v>0.58462496519429163</v>
      </c>
      <c r="BT8" s="17">
        <v>22.11</v>
      </c>
      <c r="BU8" s="17">
        <v>25.57</v>
      </c>
      <c r="BV8" s="17">
        <v>0.66401673280186269</v>
      </c>
      <c r="BW8" s="17">
        <f t="shared" si="0"/>
        <v>5.9217361267046478</v>
      </c>
      <c r="BY8" s="54">
        <f t="shared" si="1"/>
        <v>0.66401828556182918</v>
      </c>
      <c r="BZ8" s="3">
        <f t="shared" si="2"/>
        <v>0.89767483888032107</v>
      </c>
      <c r="CB8" s="17">
        <v>-0.18131022719705248</v>
      </c>
      <c r="CC8" s="17">
        <v>59.829725275999003</v>
      </c>
      <c r="CD8" s="17">
        <v>-5.2145280885923917</v>
      </c>
      <c r="CE8" s="17">
        <v>59.602328786829133</v>
      </c>
      <c r="CF8" s="17"/>
      <c r="CH8" s="22">
        <v>2.2212350066637048</v>
      </c>
      <c r="CK8" s="3">
        <f t="shared" si="3"/>
        <v>0.66401828556182918</v>
      </c>
      <c r="CN8" s="6">
        <f t="shared" si="4"/>
        <v>0</v>
      </c>
      <c r="CO8" s="11">
        <f t="shared" si="5"/>
        <v>1</v>
      </c>
      <c r="CP8" s="6" t="str">
        <f t="shared" si="6"/>
        <v/>
      </c>
      <c r="CQ8" s="12" t="str">
        <f t="shared" si="7"/>
        <v/>
      </c>
      <c r="CR8" s="6" t="str">
        <f t="shared" ref="CR8:CR16" si="39">IF(AG8&lt;=50,3,"")</f>
        <v/>
      </c>
      <c r="CS8" s="14" t="str">
        <f t="shared" si="8"/>
        <v/>
      </c>
      <c r="CT8" s="6" t="str">
        <f t="shared" si="9"/>
        <v/>
      </c>
      <c r="CU8" s="6" t="str">
        <f t="shared" si="10"/>
        <v/>
      </c>
      <c r="CV8" s="6" t="str">
        <f t="shared" si="11"/>
        <v/>
      </c>
      <c r="CW8" s="6" t="str">
        <f t="shared" si="12"/>
        <v/>
      </c>
      <c r="CX8" s="6" t="str">
        <f t="shared" si="13"/>
        <v/>
      </c>
      <c r="CY8" s="14" t="str">
        <f t="shared" si="14"/>
        <v/>
      </c>
      <c r="CZ8" s="14" t="str">
        <f t="shared" si="15"/>
        <v/>
      </c>
      <c r="DA8" s="14" t="str">
        <f t="shared" si="16"/>
        <v/>
      </c>
      <c r="DB8" s="14" t="str">
        <f t="shared" si="17"/>
        <v/>
      </c>
      <c r="DC8" s="14" t="str">
        <f t="shared" si="18"/>
        <v/>
      </c>
      <c r="DD8" s="14" t="str">
        <f t="shared" si="19"/>
        <v/>
      </c>
      <c r="DE8" s="14" t="str">
        <f t="shared" si="20"/>
        <v/>
      </c>
      <c r="DF8" s="14" t="str">
        <f t="shared" si="21"/>
        <v/>
      </c>
      <c r="DG8" s="6" t="str">
        <f t="shared" si="22"/>
        <v/>
      </c>
      <c r="DH8" s="40" t="str">
        <f t="shared" si="23"/>
        <v/>
      </c>
      <c r="DI8" s="14" t="str">
        <f t="shared" si="24"/>
        <v/>
      </c>
      <c r="DJ8" s="14" t="str">
        <f t="shared" si="25"/>
        <v/>
      </c>
      <c r="DK8" s="14" t="str">
        <f t="shared" si="26"/>
        <v/>
      </c>
      <c r="DL8" s="14" t="str">
        <f t="shared" si="27"/>
        <v/>
      </c>
      <c r="DM8" s="8" t="str">
        <f t="shared" si="28"/>
        <v/>
      </c>
      <c r="DN8" s="14" t="e">
        <f t="shared" si="29"/>
        <v>#DIV/0!</v>
      </c>
      <c r="DO8" s="14" t="e">
        <f t="shared" si="30"/>
        <v>#DIV/0!</v>
      </c>
      <c r="DP8" s="6" t="str">
        <f t="shared" si="31"/>
        <v/>
      </c>
      <c r="DQ8" s="6" t="str">
        <f t="shared" si="32"/>
        <v/>
      </c>
      <c r="DR8" s="14" t="str">
        <f t="shared" si="33"/>
        <v/>
      </c>
      <c r="DS8" s="14" t="str">
        <f t="shared" si="34"/>
        <v/>
      </c>
      <c r="DT8" s="14" t="str">
        <f t="shared" si="35"/>
        <v/>
      </c>
      <c r="DU8" s="14" t="str">
        <f t="shared" si="36"/>
        <v/>
      </c>
      <c r="DV8" s="14" t="str">
        <f t="shared" si="37"/>
        <v/>
      </c>
      <c r="DW8" s="8" t="str">
        <f t="shared" si="38"/>
        <v/>
      </c>
      <c r="DX8" s="6"/>
      <c r="EL8" s="6"/>
      <c r="EN8" s="6"/>
      <c r="FB8" s="13"/>
      <c r="FC8" s="13"/>
      <c r="FD8" s="13"/>
    </row>
    <row r="9" spans="1:233" ht="15" customHeight="1" x14ac:dyDescent="0.2">
      <c r="A9" s="14">
        <v>3</v>
      </c>
      <c r="B9" s="15" t="s">
        <v>121</v>
      </c>
      <c r="C9" s="15" t="s">
        <v>127</v>
      </c>
      <c r="D9" s="15" t="s">
        <v>121</v>
      </c>
      <c r="E9" s="14">
        <v>9060513</v>
      </c>
      <c r="F9" s="14">
        <v>3</v>
      </c>
      <c r="G9" s="14">
        <v>47.5</v>
      </c>
      <c r="H9" s="14">
        <v>0</v>
      </c>
      <c r="I9" s="14">
        <v>0</v>
      </c>
      <c r="J9" s="13">
        <v>3.0170350029195427</v>
      </c>
      <c r="K9" s="16">
        <v>1.9059488888888907</v>
      </c>
      <c r="L9" s="17">
        <v>1008.350646950121</v>
      </c>
      <c r="M9" s="13">
        <v>1.7220480608932776E-7</v>
      </c>
      <c r="N9" s="13">
        <v>-2.6915273224658098</v>
      </c>
      <c r="O9" s="13">
        <v>1.1211829944272768E-7</v>
      </c>
      <c r="P9" s="13">
        <v>23.62139741219962</v>
      </c>
      <c r="Q9" s="13">
        <v>1.6061757491899096</v>
      </c>
      <c r="R9" s="13">
        <v>8.3440357867522739</v>
      </c>
      <c r="S9" s="13">
        <v>0.2226794569446314</v>
      </c>
      <c r="T9" s="13">
        <v>558.41359578558126</v>
      </c>
      <c r="U9" s="13">
        <v>-0.20429443102143177</v>
      </c>
      <c r="V9" s="13">
        <v>5.9076570205840027E-2</v>
      </c>
      <c r="W9" s="13">
        <v>8.0904423398457589E-3</v>
      </c>
      <c r="X9" s="13">
        <v>3.7994122273027522E-2</v>
      </c>
      <c r="Y9" s="13">
        <v>-63.460610418831479</v>
      </c>
      <c r="Z9" s="13">
        <v>0.13777203159689513</v>
      </c>
      <c r="AA9" s="18"/>
      <c r="AC9" s="18"/>
      <c r="AE9" s="6">
        <v>386.63525693160733</v>
      </c>
      <c r="AF9" s="6">
        <v>1.6754126099625397</v>
      </c>
      <c r="AG9" s="6">
        <v>135.25</v>
      </c>
      <c r="AH9" s="13">
        <v>13.153</v>
      </c>
      <c r="AI9" s="13">
        <v>6.9818400000000009</v>
      </c>
      <c r="AJ9" s="13">
        <v>1.6414569533592229</v>
      </c>
      <c r="AK9" s="13">
        <v>1.8987000000000001</v>
      </c>
      <c r="AL9" s="13">
        <v>1.9059488888888907</v>
      </c>
      <c r="AM9" s="18">
        <v>1.8819197354157354E-3</v>
      </c>
      <c r="AN9" s="13">
        <v>2.4700575600739243</v>
      </c>
      <c r="AO9" s="13">
        <v>0.56410867118503361</v>
      </c>
      <c r="AP9" s="13">
        <v>3.018986029574863</v>
      </c>
      <c r="AQ9" s="17">
        <v>296.62330868761478</v>
      </c>
      <c r="AR9" s="17">
        <v>85.999841355262916</v>
      </c>
      <c r="AS9" s="17">
        <v>179.99999633419708</v>
      </c>
      <c r="AT9" s="13">
        <v>25.782284555403098</v>
      </c>
      <c r="AU9" s="13">
        <v>29.061739029058455</v>
      </c>
      <c r="AV9" s="18">
        <v>0.15633609668263185</v>
      </c>
      <c r="AW9" s="14">
        <v>3</v>
      </c>
      <c r="AX9" s="14">
        <v>3</v>
      </c>
      <c r="AY9" s="17">
        <v>2</v>
      </c>
      <c r="AZ9" s="17">
        <v>1</v>
      </c>
      <c r="BA9" s="17">
        <v>3</v>
      </c>
      <c r="BB9" s="17">
        <v>2.5</v>
      </c>
      <c r="BC9" s="14">
        <v>3</v>
      </c>
      <c r="BD9" s="14">
        <v>9.77</v>
      </c>
      <c r="BE9" s="14">
        <v>5.31</v>
      </c>
      <c r="BF9" s="14">
        <v>185</v>
      </c>
      <c r="BG9" s="14">
        <v>10</v>
      </c>
      <c r="BH9" s="14">
        <v>0</v>
      </c>
      <c r="BI9" s="14">
        <v>180</v>
      </c>
      <c r="BJ9" s="14">
        <v>2</v>
      </c>
      <c r="BK9" s="18">
        <v>1.1110861140306523</v>
      </c>
      <c r="BL9" s="13">
        <v>16.204138150739769</v>
      </c>
      <c r="BM9" s="20">
        <v>7.286546324132546E-4</v>
      </c>
      <c r="BN9" s="13">
        <v>13.524002355594677</v>
      </c>
      <c r="BO9" s="13">
        <v>0.97123472962247115</v>
      </c>
      <c r="BP9" s="14">
        <v>19</v>
      </c>
      <c r="BQ9" s="14">
        <v>468</v>
      </c>
      <c r="BR9" s="18">
        <v>0.99950100068309777</v>
      </c>
      <c r="BS9" s="17">
        <v>0.66584080565074311</v>
      </c>
      <c r="BT9" s="17">
        <v>22.46</v>
      </c>
      <c r="BU9" s="17">
        <v>27.17</v>
      </c>
      <c r="BV9" s="17">
        <v>0.71705387441934021</v>
      </c>
      <c r="BW9" s="17">
        <f t="shared" si="0"/>
        <v>6.7620011777973383</v>
      </c>
      <c r="BY9" s="54">
        <f t="shared" si="1"/>
        <v>0.71705555120321463</v>
      </c>
      <c r="BZ9" s="3">
        <f t="shared" si="2"/>
        <v>1.2639916277251932</v>
      </c>
      <c r="CB9" s="17">
        <v>-11.292253483971487</v>
      </c>
      <c r="CC9" s="17">
        <v>33.31842450137362</v>
      </c>
      <c r="CD9" s="17">
        <v>-20.178419030829804</v>
      </c>
      <c r="CE9" s="17">
        <v>28.817768918086728</v>
      </c>
      <c r="CF9" s="17"/>
      <c r="CH9" s="22">
        <v>1.5896487985212568</v>
      </c>
      <c r="CK9" s="3">
        <f t="shared" si="3"/>
        <v>0.71705555120321463</v>
      </c>
      <c r="CN9" s="6">
        <f t="shared" si="4"/>
        <v>0</v>
      </c>
      <c r="CO9" s="11">
        <f t="shared" si="5"/>
        <v>1</v>
      </c>
      <c r="CP9" s="6" t="str">
        <f t="shared" si="6"/>
        <v/>
      </c>
      <c r="CQ9" s="12" t="str">
        <f t="shared" si="7"/>
        <v/>
      </c>
      <c r="CR9" s="6" t="str">
        <f t="shared" si="39"/>
        <v/>
      </c>
      <c r="CS9" s="14" t="str">
        <f t="shared" si="8"/>
        <v/>
      </c>
      <c r="CT9" s="6" t="str">
        <f t="shared" si="9"/>
        <v/>
      </c>
      <c r="CU9" s="6" t="str">
        <f t="shared" si="10"/>
        <v/>
      </c>
      <c r="CV9" s="6" t="str">
        <f t="shared" si="11"/>
        <v/>
      </c>
      <c r="CW9" s="6" t="str">
        <f t="shared" si="12"/>
        <v/>
      </c>
      <c r="CX9" s="6" t="str">
        <f t="shared" si="13"/>
        <v/>
      </c>
      <c r="CY9" s="14" t="str">
        <f t="shared" si="14"/>
        <v/>
      </c>
      <c r="CZ9" s="14" t="str">
        <f t="shared" si="15"/>
        <v/>
      </c>
      <c r="DA9" s="14" t="str">
        <f t="shared" si="16"/>
        <v/>
      </c>
      <c r="DB9" s="14" t="str">
        <f t="shared" si="17"/>
        <v/>
      </c>
      <c r="DC9" s="14" t="str">
        <f t="shared" si="18"/>
        <v/>
      </c>
      <c r="DD9" s="14" t="str">
        <f t="shared" si="19"/>
        <v/>
      </c>
      <c r="DE9" s="14" t="str">
        <f t="shared" si="20"/>
        <v/>
      </c>
      <c r="DF9" s="14" t="str">
        <f t="shared" si="21"/>
        <v/>
      </c>
      <c r="DG9" s="6" t="str">
        <f t="shared" si="22"/>
        <v/>
      </c>
      <c r="DH9" s="40" t="str">
        <f t="shared" si="23"/>
        <v/>
      </c>
      <c r="DI9" s="14" t="str">
        <f t="shared" si="24"/>
        <v/>
      </c>
      <c r="DJ9" s="14" t="str">
        <f t="shared" si="25"/>
        <v/>
      </c>
      <c r="DK9" s="14" t="str">
        <f t="shared" si="26"/>
        <v/>
      </c>
      <c r="DL9" s="14" t="str">
        <f t="shared" si="27"/>
        <v/>
      </c>
      <c r="DM9" s="8" t="str">
        <f t="shared" si="28"/>
        <v/>
      </c>
      <c r="DN9" s="14" t="e">
        <f t="shared" si="29"/>
        <v>#DIV/0!</v>
      </c>
      <c r="DO9" s="14" t="e">
        <f t="shared" si="30"/>
        <v>#DIV/0!</v>
      </c>
      <c r="DP9" s="6" t="str">
        <f t="shared" si="31"/>
        <v/>
      </c>
      <c r="DQ9" s="6" t="str">
        <f t="shared" si="32"/>
        <v/>
      </c>
      <c r="DR9" s="14" t="str">
        <f t="shared" si="33"/>
        <v/>
      </c>
      <c r="DS9" s="14" t="str">
        <f t="shared" si="34"/>
        <v/>
      </c>
      <c r="DT9" s="14" t="str">
        <f t="shared" si="35"/>
        <v/>
      </c>
      <c r="DU9" s="14" t="str">
        <f t="shared" si="36"/>
        <v/>
      </c>
      <c r="DV9" s="14" t="str">
        <f t="shared" si="37"/>
        <v/>
      </c>
      <c r="DW9" s="8" t="str">
        <f t="shared" si="38"/>
        <v/>
      </c>
      <c r="DX9" s="6"/>
      <c r="EL9" s="6"/>
      <c r="EN9" s="6"/>
      <c r="FB9" s="13"/>
      <c r="FC9" s="13"/>
      <c r="FD9" s="13"/>
    </row>
    <row r="10" spans="1:233" ht="15" customHeight="1" x14ac:dyDescent="0.2">
      <c r="A10" s="14">
        <v>4</v>
      </c>
      <c r="B10" s="15" t="s">
        <v>121</v>
      </c>
      <c r="C10" s="15" t="s">
        <v>127</v>
      </c>
      <c r="D10" s="15" t="s">
        <v>121</v>
      </c>
      <c r="E10" s="14">
        <v>9060513</v>
      </c>
      <c r="F10" s="14">
        <v>4</v>
      </c>
      <c r="G10" s="14">
        <v>47.5</v>
      </c>
      <c r="H10" s="14">
        <v>0</v>
      </c>
      <c r="I10" s="14">
        <v>0</v>
      </c>
      <c r="J10" s="13">
        <v>3.0158665844847583</v>
      </c>
      <c r="K10" s="16">
        <v>1.9055348837209312</v>
      </c>
      <c r="L10" s="17">
        <v>1008.2335394127017</v>
      </c>
      <c r="M10" s="13">
        <v>3.3882534772073799E-7</v>
      </c>
      <c r="N10" s="13">
        <v>-2.415399643353938</v>
      </c>
      <c r="O10" s="13">
        <v>-8.8096986091867857E-8</v>
      </c>
      <c r="P10" s="13">
        <v>23.881704018547168</v>
      </c>
      <c r="Q10" s="13">
        <v>1.2997185253451211</v>
      </c>
      <c r="R10" s="13">
        <v>6.9190565774616717</v>
      </c>
      <c r="S10" s="13">
        <v>0.21897876267159466</v>
      </c>
      <c r="T10" s="13">
        <v>570.77232631375489</v>
      </c>
      <c r="U10" s="13">
        <v>-7.9605157577264871E-2</v>
      </c>
      <c r="V10" s="13">
        <v>3.1724373561881021E-2</v>
      </c>
      <c r="W10" s="13">
        <v>3.9190616804792695E-2</v>
      </c>
      <c r="X10" s="13">
        <v>6.4227922247260191E-2</v>
      </c>
      <c r="Y10" s="13">
        <v>-57.513299756955263</v>
      </c>
      <c r="Z10" s="13">
        <v>0.14099563030716805</v>
      </c>
      <c r="AA10" s="18">
        <v>35.900999999998987</v>
      </c>
      <c r="AB10" s="19">
        <v>1.0162724743210427E-12</v>
      </c>
      <c r="AC10" s="18">
        <v>-78.883999999998068</v>
      </c>
      <c r="AD10" s="19">
        <v>1.9330497413658997E-12</v>
      </c>
      <c r="AE10" s="6">
        <v>383.06691267387907</v>
      </c>
      <c r="AF10" s="6">
        <v>1.2454031179788616</v>
      </c>
      <c r="AG10" s="6">
        <v>129.4</v>
      </c>
      <c r="AH10" s="13">
        <v>11.201000000000001</v>
      </c>
      <c r="AI10" s="13">
        <v>6.7898581395348812</v>
      </c>
      <c r="AJ10" s="13">
        <v>1.6463777006136104</v>
      </c>
      <c r="AK10" s="13">
        <v>1.9005000000000001</v>
      </c>
      <c r="AL10" s="13">
        <v>1.9055348837209312</v>
      </c>
      <c r="AM10" s="18">
        <v>1.5131533280491E-3</v>
      </c>
      <c r="AN10" s="13">
        <v>2.4339303709428139</v>
      </c>
      <c r="AO10" s="13">
        <v>0.52839548722188279</v>
      </c>
      <c r="AP10" s="13">
        <v>2.6836954907264343</v>
      </c>
      <c r="AQ10" s="17">
        <v>296.91908809891913</v>
      </c>
      <c r="AR10" s="17">
        <v>93.014294907885812</v>
      </c>
      <c r="AS10" s="17">
        <v>179.99999196271199</v>
      </c>
      <c r="AT10" s="13">
        <v>25.061588650386671</v>
      </c>
      <c r="AU10" s="13">
        <v>27.587767035901013</v>
      </c>
      <c r="AV10" s="18">
        <v>0.17440208951566852</v>
      </c>
      <c r="AW10" s="14">
        <v>3</v>
      </c>
      <c r="AX10" s="14">
        <v>3</v>
      </c>
      <c r="AY10" s="17">
        <v>2</v>
      </c>
      <c r="AZ10" s="17">
        <v>1</v>
      </c>
      <c r="BA10" s="17">
        <v>3</v>
      </c>
      <c r="BB10" s="17">
        <v>2.5</v>
      </c>
      <c r="BC10" s="14">
        <v>3</v>
      </c>
      <c r="BD10" s="14">
        <v>9.77</v>
      </c>
      <c r="BE10" s="14">
        <v>5.31</v>
      </c>
      <c r="BF10" s="14">
        <v>175</v>
      </c>
      <c r="BG10" s="14">
        <v>10</v>
      </c>
      <c r="BH10" s="14">
        <v>0</v>
      </c>
      <c r="BI10" s="14">
        <v>180</v>
      </c>
      <c r="BJ10" s="14">
        <v>2</v>
      </c>
      <c r="BK10" s="18">
        <v>1.1103317007638274</v>
      </c>
      <c r="BL10" s="13">
        <v>14.236187625767233</v>
      </c>
      <c r="BM10" s="20">
        <v>7.2735003769310198E-4</v>
      </c>
      <c r="BN10" s="13">
        <v>11.863342832876866</v>
      </c>
      <c r="BO10" s="13">
        <v>0.98686139326910416</v>
      </c>
      <c r="BP10" s="14">
        <v>18</v>
      </c>
      <c r="BQ10" s="14">
        <v>404</v>
      </c>
      <c r="BR10" s="18">
        <v>0.99962086229145097</v>
      </c>
      <c r="BS10" s="17">
        <v>0.66083903318764858</v>
      </c>
      <c r="BT10" s="17">
        <v>22.69</v>
      </c>
      <c r="BU10" s="17">
        <v>27.32</v>
      </c>
      <c r="BV10" s="17">
        <v>0.6362761657189302</v>
      </c>
      <c r="BW10" s="17">
        <f t="shared" si="0"/>
        <v>5.9316714164384328</v>
      </c>
      <c r="BY10" s="54">
        <f t="shared" si="1"/>
        <v>0.63627765360938371</v>
      </c>
      <c r="BZ10" s="3">
        <f t="shared" si="2"/>
        <v>0.86306151735492453</v>
      </c>
      <c r="CB10" s="17">
        <v>0.1298321740200955</v>
      </c>
      <c r="CC10" s="17">
        <v>97.439913503689993</v>
      </c>
      <c r="CD10" s="17">
        <v>25.219327754789621</v>
      </c>
      <c r="CE10" s="17">
        <v>94.119812513606817</v>
      </c>
      <c r="CF10" s="17"/>
      <c r="CH10" s="22">
        <v>0.81143740340030912</v>
      </c>
      <c r="CK10" s="3">
        <f t="shared" si="3"/>
        <v>0.63627765360938371</v>
      </c>
      <c r="CN10" s="6">
        <f t="shared" si="4"/>
        <v>0</v>
      </c>
      <c r="CO10" s="11">
        <f t="shared" si="5"/>
        <v>1</v>
      </c>
      <c r="CP10" s="6" t="str">
        <f t="shared" si="6"/>
        <v/>
      </c>
      <c r="CQ10" s="12" t="str">
        <f t="shared" si="7"/>
        <v/>
      </c>
      <c r="CR10" s="6" t="str">
        <f t="shared" si="39"/>
        <v/>
      </c>
      <c r="CS10" s="14" t="str">
        <f t="shared" si="8"/>
        <v/>
      </c>
      <c r="CT10" s="6" t="str">
        <f t="shared" si="9"/>
        <v/>
      </c>
      <c r="CU10" s="6" t="str">
        <f t="shared" si="10"/>
        <v/>
      </c>
      <c r="CV10" s="6" t="str">
        <f t="shared" si="11"/>
        <v/>
      </c>
      <c r="CW10" s="6" t="str">
        <f t="shared" si="12"/>
        <v/>
      </c>
      <c r="CX10" s="6" t="str">
        <f t="shared" si="13"/>
        <v/>
      </c>
      <c r="CY10" s="14" t="str">
        <f t="shared" si="14"/>
        <v/>
      </c>
      <c r="CZ10" s="14" t="str">
        <f t="shared" si="15"/>
        <v/>
      </c>
      <c r="DA10" s="14" t="str">
        <f t="shared" si="16"/>
        <v/>
      </c>
      <c r="DB10" s="14" t="str">
        <f t="shared" si="17"/>
        <v/>
      </c>
      <c r="DC10" s="14" t="str">
        <f t="shared" si="18"/>
        <v/>
      </c>
      <c r="DD10" s="14" t="str">
        <f t="shared" si="19"/>
        <v/>
      </c>
      <c r="DE10" s="14" t="str">
        <f t="shared" si="20"/>
        <v/>
      </c>
      <c r="DF10" s="14" t="str">
        <f t="shared" si="21"/>
        <v/>
      </c>
      <c r="DG10" s="6" t="str">
        <f t="shared" si="22"/>
        <v/>
      </c>
      <c r="DH10" s="40" t="str">
        <f t="shared" si="23"/>
        <v/>
      </c>
      <c r="DI10" s="14" t="str">
        <f t="shared" si="24"/>
        <v/>
      </c>
      <c r="DJ10" s="14" t="str">
        <f t="shared" si="25"/>
        <v/>
      </c>
      <c r="DK10" s="14" t="str">
        <f t="shared" si="26"/>
        <v/>
      </c>
      <c r="DL10" s="14" t="str">
        <f t="shared" si="27"/>
        <v/>
      </c>
      <c r="DM10" s="8" t="str">
        <f t="shared" si="28"/>
        <v/>
      </c>
      <c r="DN10" s="14" t="e">
        <f t="shared" si="29"/>
        <v>#DIV/0!</v>
      </c>
      <c r="DO10" s="14" t="e">
        <f t="shared" si="30"/>
        <v>#DIV/0!</v>
      </c>
      <c r="DP10" s="6" t="str">
        <f t="shared" si="31"/>
        <v/>
      </c>
      <c r="DQ10" s="6" t="str">
        <f t="shared" si="32"/>
        <v/>
      </c>
      <c r="DR10" s="14" t="str">
        <f t="shared" si="33"/>
        <v/>
      </c>
      <c r="DS10" s="14" t="str">
        <f t="shared" si="34"/>
        <v/>
      </c>
      <c r="DT10" s="14" t="str">
        <f t="shared" si="35"/>
        <v/>
      </c>
      <c r="DU10" s="14" t="str">
        <f t="shared" si="36"/>
        <v/>
      </c>
      <c r="DV10" s="14" t="str">
        <f t="shared" si="37"/>
        <v/>
      </c>
      <c r="DW10" s="8" t="str">
        <f t="shared" si="38"/>
        <v/>
      </c>
      <c r="DX10" s="6"/>
      <c r="EL10" s="6"/>
      <c r="EN10" s="6"/>
      <c r="FB10" s="13"/>
      <c r="FC10" s="13"/>
      <c r="FD10" s="13"/>
    </row>
    <row r="11" spans="1:233" ht="15" customHeight="1" x14ac:dyDescent="0.2">
      <c r="A11" s="14">
        <v>5</v>
      </c>
      <c r="B11" s="15" t="s">
        <v>121</v>
      </c>
      <c r="C11" s="15" t="s">
        <v>127</v>
      </c>
      <c r="D11" s="15" t="s">
        <v>121</v>
      </c>
      <c r="E11" s="14">
        <v>9060513</v>
      </c>
      <c r="F11" s="14">
        <v>5</v>
      </c>
      <c r="G11" s="14">
        <v>30</v>
      </c>
      <c r="H11" s="14">
        <v>0</v>
      </c>
      <c r="I11" s="14">
        <v>0</v>
      </c>
      <c r="J11" s="13">
        <v>2.9475700321945872</v>
      </c>
      <c r="K11" s="16">
        <v>1.9065437499999991</v>
      </c>
      <c r="L11" s="17">
        <v>1008.1666370106847</v>
      </c>
      <c r="M11" s="13">
        <v>-2.6730426954994111E-7</v>
      </c>
      <c r="N11" s="13">
        <v>-1.7320763576512435</v>
      </c>
      <c r="O11" s="13">
        <v>9.5151244877758367E-9</v>
      </c>
      <c r="P11" s="13">
        <v>24.183385231316684</v>
      </c>
      <c r="Q11" s="13">
        <v>1.1923467408515998</v>
      </c>
      <c r="R11" s="13">
        <v>3.5847523624834987</v>
      </c>
      <c r="S11" s="13">
        <v>0.12853603683580592</v>
      </c>
      <c r="T11" s="13">
        <v>585.26937379893218</v>
      </c>
      <c r="U11" s="13">
        <v>-9.2314949400758753E-2</v>
      </c>
      <c r="V11" s="13">
        <v>8.8061015175084384E-2</v>
      </c>
      <c r="W11" s="13">
        <v>0.13048167196130445</v>
      </c>
      <c r="X11" s="13">
        <v>-1.5708154247985426E-2</v>
      </c>
      <c r="Y11" s="13">
        <v>-41.876852326828271</v>
      </c>
      <c r="Z11" s="13">
        <v>0.12690521309159172</v>
      </c>
      <c r="AA11" s="18">
        <v>35.900999999999136</v>
      </c>
      <c r="AB11" s="19">
        <v>8.6705500939244722E-13</v>
      </c>
      <c r="AC11" s="18">
        <v>-78.883999999999148</v>
      </c>
      <c r="AD11" s="19">
        <v>8.5284099284503008E-13</v>
      </c>
      <c r="AE11" s="6">
        <v>381.67939946619197</v>
      </c>
      <c r="AF11" s="6">
        <v>0.99447474227876775</v>
      </c>
      <c r="AG11" s="6">
        <v>112.4</v>
      </c>
      <c r="AH11" s="13">
        <v>13.497999999999999</v>
      </c>
      <c r="AI11" s="13">
        <v>6.9009062499999985</v>
      </c>
      <c r="AJ11" s="13">
        <v>2.002921486152244</v>
      </c>
      <c r="AK11" s="13">
        <v>1.9026000000000001</v>
      </c>
      <c r="AL11" s="13">
        <v>1.9065437499999991</v>
      </c>
      <c r="AM11" s="18">
        <v>1.3939884607947013E-3</v>
      </c>
      <c r="AN11" s="13">
        <v>2.3905163256227699</v>
      </c>
      <c r="AO11" s="13">
        <v>0.48397257562277085</v>
      </c>
      <c r="AP11" s="13">
        <v>2.0311512989323801</v>
      </c>
      <c r="AQ11" s="17">
        <v>297.24266014234905</v>
      </c>
      <c r="AR11" s="17">
        <v>96.060345796752344</v>
      </c>
      <c r="AS11" s="17">
        <v>180.00000884222371</v>
      </c>
      <c r="AT11" s="13">
        <v>28.427770169715071</v>
      </c>
      <c r="AU11" s="13">
        <v>31.437482295442713</v>
      </c>
      <c r="AV11" s="18">
        <v>0.17654962316690026</v>
      </c>
      <c r="AW11" s="14">
        <v>2</v>
      </c>
      <c r="AX11" s="14">
        <v>2</v>
      </c>
      <c r="AY11" s="17">
        <v>1</v>
      </c>
      <c r="AZ11" s="17">
        <v>1</v>
      </c>
      <c r="BA11" s="17">
        <v>3</v>
      </c>
      <c r="BB11" s="17">
        <v>2</v>
      </c>
      <c r="BC11" s="14">
        <v>2</v>
      </c>
      <c r="BD11" s="14">
        <v>7.97</v>
      </c>
      <c r="BE11" s="14">
        <v>3.88</v>
      </c>
      <c r="BF11" s="14">
        <v>175</v>
      </c>
      <c r="BG11" s="14">
        <v>10</v>
      </c>
      <c r="BH11" s="14">
        <v>0</v>
      </c>
      <c r="BI11" s="14">
        <v>180</v>
      </c>
      <c r="BJ11" s="14">
        <v>2</v>
      </c>
      <c r="BK11" s="18">
        <v>1.0410262821945881</v>
      </c>
      <c r="BL11" s="13">
        <v>14.965130861524997</v>
      </c>
      <c r="BM11" s="20">
        <v>6.8116226358113242E-4</v>
      </c>
      <c r="BN11" s="13">
        <v>7.8805767156512365</v>
      </c>
      <c r="BO11" s="13">
        <v>0.99039807672078128</v>
      </c>
      <c r="BP11" s="14">
        <v>18</v>
      </c>
      <c r="BQ11" s="14">
        <v>323</v>
      </c>
      <c r="BR11" s="18">
        <v>0.99969487083027353</v>
      </c>
      <c r="BS11" s="17">
        <v>0.65836567835782256</v>
      </c>
      <c r="BT11" s="17">
        <v>23.22</v>
      </c>
      <c r="BU11" s="17">
        <v>27.87</v>
      </c>
      <c r="BV11" s="17">
        <v>0.26882073875111751</v>
      </c>
      <c r="BW11" s="17">
        <f t="shared" si="0"/>
        <v>3.9402883578256183</v>
      </c>
      <c r="BY11" s="54">
        <f t="shared" si="1"/>
        <v>0.26882136737094092</v>
      </c>
      <c r="BZ11" s="3">
        <f t="shared" si="2"/>
        <v>0.26993533953501536</v>
      </c>
      <c r="CB11" s="17">
        <v>6.6094006886409451</v>
      </c>
      <c r="CC11" s="17">
        <v>56.60544075031121</v>
      </c>
      <c r="CD11" s="17">
        <v>32.688121107646118</v>
      </c>
      <c r="CE11" s="17">
        <v>46.683475004029646</v>
      </c>
      <c r="CF11" s="17"/>
      <c r="CH11" s="22">
        <v>0.48932384341637009</v>
      </c>
      <c r="CK11" s="3">
        <f t="shared" si="3"/>
        <v>0.26882136737094092</v>
      </c>
      <c r="CN11" s="6">
        <f t="shared" si="4"/>
        <v>3</v>
      </c>
      <c r="CO11" s="11">
        <f t="shared" si="5"/>
        <v>1</v>
      </c>
      <c r="CP11" s="6" t="str">
        <f t="shared" si="6"/>
        <v/>
      </c>
      <c r="CQ11" s="12" t="str">
        <f t="shared" si="7"/>
        <v/>
      </c>
      <c r="CR11" s="6" t="str">
        <f t="shared" si="39"/>
        <v/>
      </c>
      <c r="CS11" s="14">
        <f t="shared" si="8"/>
        <v>3</v>
      </c>
      <c r="CT11" s="6" t="str">
        <f t="shared" si="9"/>
        <v/>
      </c>
      <c r="CU11" s="6" t="str">
        <f t="shared" si="10"/>
        <v/>
      </c>
      <c r="CV11" s="6" t="str">
        <f t="shared" si="11"/>
        <v/>
      </c>
      <c r="CW11" s="6" t="str">
        <f t="shared" si="12"/>
        <v/>
      </c>
      <c r="CX11" s="6" t="str">
        <f t="shared" si="13"/>
        <v/>
      </c>
      <c r="CY11" s="14" t="str">
        <f t="shared" si="14"/>
        <v/>
      </c>
      <c r="CZ11" s="14" t="str">
        <f t="shared" si="15"/>
        <v/>
      </c>
      <c r="DA11" s="14" t="str">
        <f t="shared" si="16"/>
        <v/>
      </c>
      <c r="DB11" s="14" t="str">
        <f t="shared" si="17"/>
        <v/>
      </c>
      <c r="DC11" s="14" t="str">
        <f t="shared" si="18"/>
        <v/>
      </c>
      <c r="DD11" s="14" t="str">
        <f t="shared" si="19"/>
        <v/>
      </c>
      <c r="DE11" s="14" t="str">
        <f t="shared" si="20"/>
        <v/>
      </c>
      <c r="DF11" s="14" t="str">
        <f t="shared" si="21"/>
        <v/>
      </c>
      <c r="DG11" s="6" t="str">
        <f t="shared" si="22"/>
        <v/>
      </c>
      <c r="DH11" s="40" t="str">
        <f t="shared" si="23"/>
        <v/>
      </c>
      <c r="DI11" s="14" t="str">
        <f t="shared" si="24"/>
        <v/>
      </c>
      <c r="DJ11" s="14" t="str">
        <f t="shared" si="25"/>
        <v/>
      </c>
      <c r="DK11" s="14" t="str">
        <f t="shared" si="26"/>
        <v/>
      </c>
      <c r="DL11" s="14" t="str">
        <f t="shared" si="27"/>
        <v/>
      </c>
      <c r="DM11" s="8" t="str">
        <f t="shared" si="28"/>
        <v/>
      </c>
      <c r="DN11" s="14" t="e">
        <f t="shared" si="29"/>
        <v>#DIV/0!</v>
      </c>
      <c r="DO11" s="14" t="e">
        <f t="shared" si="30"/>
        <v>#DIV/0!</v>
      </c>
      <c r="DP11" s="6" t="str">
        <f t="shared" si="31"/>
        <v/>
      </c>
      <c r="DQ11" s="6" t="str">
        <f t="shared" si="32"/>
        <v/>
      </c>
      <c r="DR11" s="14" t="str">
        <f t="shared" si="33"/>
        <v/>
      </c>
      <c r="DS11" s="14" t="str">
        <f t="shared" si="34"/>
        <v/>
      </c>
      <c r="DT11" s="14" t="str">
        <f t="shared" si="35"/>
        <v/>
      </c>
      <c r="DU11" s="14" t="str">
        <f t="shared" si="36"/>
        <v/>
      </c>
      <c r="DV11" s="14" t="str">
        <f t="shared" si="37"/>
        <v/>
      </c>
      <c r="DW11" s="8" t="str">
        <f t="shared" si="38"/>
        <v/>
      </c>
      <c r="DX11" s="6"/>
      <c r="EL11" s="6"/>
      <c r="EN11" s="6"/>
      <c r="FB11" s="13"/>
      <c r="FC11" s="13"/>
      <c r="FD11" s="13"/>
    </row>
    <row r="12" spans="1:233" ht="15" customHeight="1" x14ac:dyDescent="0.2">
      <c r="A12" s="14">
        <v>6</v>
      </c>
      <c r="B12" s="15" t="s">
        <v>121</v>
      </c>
      <c r="C12" s="15" t="s">
        <v>127</v>
      </c>
      <c r="D12" s="15" t="s">
        <v>121</v>
      </c>
      <c r="E12" s="14">
        <v>9060513</v>
      </c>
      <c r="F12" s="14">
        <v>6</v>
      </c>
      <c r="G12" s="14">
        <v>15.5</v>
      </c>
      <c r="H12" s="14">
        <v>0</v>
      </c>
      <c r="I12" s="14">
        <v>0</v>
      </c>
      <c r="J12" s="13">
        <v>4.8614626523278943</v>
      </c>
      <c r="K12" s="16">
        <v>1.9015908333333336</v>
      </c>
      <c r="L12" s="17">
        <v>1008.1536393713873</v>
      </c>
      <c r="M12" s="13">
        <v>-3.7382134015149649E-7</v>
      </c>
      <c r="N12" s="13">
        <v>-2.0811374801488842</v>
      </c>
      <c r="O12" s="13">
        <v>-7.2522746065881401E-8</v>
      </c>
      <c r="P12" s="13">
        <v>24.69759305210917</v>
      </c>
      <c r="Q12" s="13">
        <v>1.3443328246856716</v>
      </c>
      <c r="R12" s="13">
        <v>5.4248820857106193</v>
      </c>
      <c r="S12" s="13">
        <v>0.21245387939643784</v>
      </c>
      <c r="T12" s="13">
        <v>610.62847187758575</v>
      </c>
      <c r="U12" s="13">
        <v>-0.38849028098306482</v>
      </c>
      <c r="V12" s="13">
        <v>0.11201582467020144</v>
      </c>
      <c r="W12" s="13">
        <v>1.1369268054589694E-2</v>
      </c>
      <c r="X12" s="13">
        <v>2.6418787698636644E-2</v>
      </c>
      <c r="Y12" s="13">
        <v>-51.220724513858521</v>
      </c>
      <c r="Z12" s="13">
        <v>0.18075712648610515</v>
      </c>
      <c r="AA12" s="18">
        <v>35.900999999999058</v>
      </c>
      <c r="AB12" s="19">
        <v>9.4521731313920781E-13</v>
      </c>
      <c r="AC12" s="18">
        <v>-78.883999999998579</v>
      </c>
      <c r="AD12" s="19">
        <v>1.4213794182544477E-12</v>
      </c>
      <c r="AE12" s="6">
        <v>382.12370967741936</v>
      </c>
      <c r="AF12" s="6">
        <v>1.4791291682880749</v>
      </c>
      <c r="AG12" s="6">
        <v>120.9</v>
      </c>
      <c r="AH12" s="13">
        <v>17.231000000000002</v>
      </c>
      <c r="AI12" s="13">
        <v>8.8536716666666653</v>
      </c>
      <c r="AJ12" s="13">
        <v>2.0737919585285556</v>
      </c>
      <c r="AK12" s="13">
        <v>1.8960999999999999</v>
      </c>
      <c r="AL12" s="13">
        <v>1.9015908333333336</v>
      </c>
      <c r="AM12" s="18">
        <v>1.5952658867097115E-3</v>
      </c>
      <c r="AN12" s="13">
        <v>2.4939299834574018</v>
      </c>
      <c r="AO12" s="13">
        <v>0.59233915012406824</v>
      </c>
      <c r="AP12" s="13">
        <v>2.4522082092638575</v>
      </c>
      <c r="AQ12" s="17">
        <v>297.88651778329074</v>
      </c>
      <c r="AR12" s="17">
        <v>107.17563158653009</v>
      </c>
      <c r="AS12" s="17">
        <v>180.00001029167245</v>
      </c>
      <c r="AT12" s="13">
        <v>36.117753160796582</v>
      </c>
      <c r="AU12" s="13">
        <v>36.144423416605029</v>
      </c>
      <c r="AV12" s="18">
        <v>0.18800301492552243</v>
      </c>
      <c r="AW12" s="14">
        <v>3</v>
      </c>
      <c r="AX12" s="14">
        <v>3</v>
      </c>
      <c r="AY12" s="17">
        <v>1</v>
      </c>
      <c r="AZ12" s="17">
        <v>1</v>
      </c>
      <c r="BA12" s="17">
        <v>2</v>
      </c>
      <c r="BB12" s="17">
        <v>1.5</v>
      </c>
      <c r="BC12" s="14">
        <v>2</v>
      </c>
      <c r="BD12" s="14">
        <v>5.04</v>
      </c>
      <c r="BE12" s="14">
        <v>2.17</v>
      </c>
      <c r="BF12" s="14">
        <v>135</v>
      </c>
      <c r="BG12" s="14">
        <v>10</v>
      </c>
      <c r="BH12" s="14">
        <v>0</v>
      </c>
      <c r="BI12" s="14">
        <v>180</v>
      </c>
      <c r="BJ12" s="14">
        <v>2</v>
      </c>
      <c r="BK12" s="18">
        <v>2.9598718189945608</v>
      </c>
      <c r="BL12" s="13">
        <v>8.0542788869764088</v>
      </c>
      <c r="BM12" s="20">
        <v>1.93248656059921E-3</v>
      </c>
      <c r="BN12" s="13">
        <v>2.1824873126364248</v>
      </c>
      <c r="BO12" s="13">
        <v>0.95536694108999998</v>
      </c>
      <c r="BP12" s="14">
        <v>14</v>
      </c>
      <c r="BQ12" s="14">
        <v>398</v>
      </c>
      <c r="BR12" s="18">
        <v>1.0001306867407682</v>
      </c>
      <c r="BS12" s="17">
        <v>0.8109508538535819</v>
      </c>
      <c r="BT12" s="17">
        <v>23.45</v>
      </c>
      <c r="BU12" s="17">
        <v>28.65</v>
      </c>
      <c r="BV12" s="17">
        <v>0.32564466153969851</v>
      </c>
      <c r="BW12" s="17">
        <f t="shared" si="0"/>
        <v>1.0912436563182124</v>
      </c>
      <c r="BY12" s="54">
        <f t="shared" si="1"/>
        <v>0.32564542303857152</v>
      </c>
      <c r="BZ12" s="3">
        <f t="shared" si="2"/>
        <v>7.0913377063722485E-2</v>
      </c>
      <c r="CB12" s="17">
        <v>-0.8868124670880726</v>
      </c>
      <c r="CC12" s="17">
        <v>87.755519277411935</v>
      </c>
      <c r="CD12" s="17">
        <v>-7.6487879835344872</v>
      </c>
      <c r="CE12" s="17">
        <v>87.426046704531601</v>
      </c>
      <c r="CF12" s="17"/>
      <c r="CH12" s="22">
        <v>0.90984284532671633</v>
      </c>
      <c r="CK12" s="3">
        <f t="shared" si="3"/>
        <v>0.32564542303857152</v>
      </c>
      <c r="CN12" s="6">
        <f t="shared" si="4"/>
        <v>3</v>
      </c>
      <c r="CO12" s="11">
        <f t="shared" si="5"/>
        <v>1</v>
      </c>
      <c r="CP12" s="6" t="str">
        <f t="shared" si="6"/>
        <v/>
      </c>
      <c r="CQ12" s="12" t="str">
        <f t="shared" si="7"/>
        <v/>
      </c>
      <c r="CR12" s="6" t="str">
        <f t="shared" si="39"/>
        <v/>
      </c>
      <c r="CS12" s="14" t="str">
        <f t="shared" si="8"/>
        <v/>
      </c>
      <c r="CT12" s="6">
        <f t="shared" si="9"/>
        <v>1</v>
      </c>
      <c r="CU12" s="6" t="str">
        <f t="shared" si="10"/>
        <v/>
      </c>
      <c r="CV12" s="6" t="str">
        <f t="shared" si="11"/>
        <v/>
      </c>
      <c r="CW12" s="6" t="str">
        <f t="shared" si="12"/>
        <v/>
      </c>
      <c r="CX12" s="6" t="str">
        <f t="shared" si="13"/>
        <v/>
      </c>
      <c r="CY12" s="14" t="str">
        <f t="shared" si="14"/>
        <v/>
      </c>
      <c r="CZ12" s="14" t="str">
        <f t="shared" si="15"/>
        <v/>
      </c>
      <c r="DA12" s="14">
        <f t="shared" si="16"/>
        <v>1</v>
      </c>
      <c r="DB12" s="14" t="str">
        <f t="shared" si="17"/>
        <v/>
      </c>
      <c r="DC12" s="14" t="str">
        <f t="shared" si="18"/>
        <v/>
      </c>
      <c r="DD12" s="14" t="str">
        <f t="shared" si="19"/>
        <v/>
      </c>
      <c r="DE12" s="14" t="str">
        <f t="shared" si="20"/>
        <v/>
      </c>
      <c r="DF12" s="14" t="str">
        <f t="shared" si="21"/>
        <v/>
      </c>
      <c r="DG12" s="6" t="str">
        <f t="shared" si="22"/>
        <v/>
      </c>
      <c r="DH12" s="40" t="str">
        <f t="shared" si="23"/>
        <v/>
      </c>
      <c r="DI12" s="14" t="str">
        <f t="shared" si="24"/>
        <v/>
      </c>
      <c r="DJ12" s="14" t="str">
        <f t="shared" si="25"/>
        <v/>
      </c>
      <c r="DK12" s="14" t="str">
        <f t="shared" si="26"/>
        <v/>
      </c>
      <c r="DL12" s="14" t="str">
        <f t="shared" si="27"/>
        <v/>
      </c>
      <c r="DM12" s="8">
        <f t="shared" si="28"/>
        <v>1</v>
      </c>
      <c r="DN12" s="14" t="e">
        <f t="shared" si="29"/>
        <v>#DIV/0!</v>
      </c>
      <c r="DO12" s="14" t="e">
        <f t="shared" si="30"/>
        <v>#DIV/0!</v>
      </c>
      <c r="DP12" s="6">
        <f t="shared" si="31"/>
        <v>1</v>
      </c>
      <c r="DQ12" s="6" t="str">
        <f t="shared" si="32"/>
        <v/>
      </c>
      <c r="DR12" s="14">
        <f t="shared" si="33"/>
        <v>1</v>
      </c>
      <c r="DS12" s="14" t="str">
        <f t="shared" si="34"/>
        <v/>
      </c>
      <c r="DT12" s="14" t="str">
        <f t="shared" si="35"/>
        <v/>
      </c>
      <c r="DU12" s="14" t="str">
        <f t="shared" si="36"/>
        <v/>
      </c>
      <c r="DV12" s="14" t="str">
        <f t="shared" si="37"/>
        <v/>
      </c>
      <c r="DW12" s="8" t="str">
        <f t="shared" si="38"/>
        <v/>
      </c>
      <c r="DX12" s="6"/>
      <c r="EL12" s="6"/>
      <c r="EN12" s="6"/>
      <c r="FB12" s="13"/>
      <c r="FC12" s="13"/>
      <c r="FD12" s="13"/>
    </row>
    <row r="13" spans="1:233" ht="15" customHeight="1" x14ac:dyDescent="0.2">
      <c r="A13" s="14">
        <v>7</v>
      </c>
      <c r="B13" s="15" t="s">
        <v>121</v>
      </c>
      <c r="C13" s="15" t="s">
        <v>127</v>
      </c>
      <c r="D13" s="15" t="s">
        <v>121</v>
      </c>
      <c r="E13" s="14">
        <v>9060513</v>
      </c>
      <c r="F13" s="14">
        <v>7</v>
      </c>
      <c r="G13" s="14">
        <v>12</v>
      </c>
      <c r="H13" s="14">
        <v>0</v>
      </c>
      <c r="I13" s="14">
        <v>0</v>
      </c>
      <c r="J13" s="13">
        <v>5.2890024461878635</v>
      </c>
      <c r="K13" s="16">
        <v>1.8987487179487188</v>
      </c>
      <c r="L13" s="17">
        <v>1007.955645161281</v>
      </c>
      <c r="M13" s="13">
        <v>-2.4279102292000656E-4</v>
      </c>
      <c r="N13" s="13">
        <v>-2.3992520314091692</v>
      </c>
      <c r="O13" s="13">
        <v>3.420490662138099E-5</v>
      </c>
      <c r="P13" s="13">
        <v>25.270254668930338</v>
      </c>
      <c r="Q13" s="13">
        <v>1.2949791600302725</v>
      </c>
      <c r="R13" s="13">
        <v>6.8174709122992851</v>
      </c>
      <c r="S13" s="13">
        <v>0.25204578908254527</v>
      </c>
      <c r="T13" s="13">
        <v>639.25116952461997</v>
      </c>
      <c r="U13" s="13">
        <v>-5.5954299912560804E-2</v>
      </c>
      <c r="V13" s="13">
        <v>4.5401272110443799E-2</v>
      </c>
      <c r="W13" s="13">
        <v>-4.4402994750343809E-2</v>
      </c>
      <c r="X13" s="13">
        <v>4.9732933705281021E-2</v>
      </c>
      <c r="Y13" s="13">
        <v>-60.465810524685971</v>
      </c>
      <c r="Z13" s="13">
        <v>0.18289566838251267</v>
      </c>
      <c r="AA13" s="18">
        <v>35.900999999999087</v>
      </c>
      <c r="AB13" s="19">
        <v>9.1679471572207091E-13</v>
      </c>
      <c r="AC13" s="18">
        <v>-78.883999999998778</v>
      </c>
      <c r="AD13" s="19">
        <v>1.2223929542960945E-12</v>
      </c>
      <c r="AE13" s="6">
        <v>381.92724957555106</v>
      </c>
      <c r="AF13" s="6">
        <v>0.94876519980038554</v>
      </c>
      <c r="AG13" s="6">
        <v>117.80000000000001</v>
      </c>
      <c r="AH13" s="13">
        <v>27.658000000000001</v>
      </c>
      <c r="AI13" s="13">
        <v>13.497083760683756</v>
      </c>
      <c r="AJ13" s="13">
        <v>3.3332626664854557</v>
      </c>
      <c r="AK13" s="13">
        <v>1.8903000000000001</v>
      </c>
      <c r="AL13" s="13">
        <v>1.8987487179487188</v>
      </c>
      <c r="AM13" s="18">
        <v>2.4103804029660223E-3</v>
      </c>
      <c r="AN13" s="13">
        <v>3.143742614601019</v>
      </c>
      <c r="AO13" s="13">
        <v>1.2449938966523002</v>
      </c>
      <c r="AP13" s="13">
        <v>2.6968818552631544</v>
      </c>
      <c r="AQ13" s="17">
        <v>298.45318336163416</v>
      </c>
      <c r="AR13" s="17">
        <v>95.781425158179445</v>
      </c>
      <c r="AS13" s="17">
        <v>180.00579801571723</v>
      </c>
      <c r="AT13" s="13">
        <v>27.769038669801485</v>
      </c>
      <c r="AU13" s="13">
        <v>33.190202559398337</v>
      </c>
      <c r="AV13" s="18">
        <v>0.18619584613470258</v>
      </c>
      <c r="AW13" s="14">
        <v>3</v>
      </c>
      <c r="AX13" s="14">
        <v>3</v>
      </c>
      <c r="AY13" s="17">
        <v>1</v>
      </c>
      <c r="AZ13" s="17">
        <v>1</v>
      </c>
      <c r="BA13" s="17">
        <v>2</v>
      </c>
      <c r="BB13" s="17">
        <v>1.5</v>
      </c>
      <c r="BC13" s="14">
        <v>2</v>
      </c>
      <c r="BD13" s="14">
        <v>4.2</v>
      </c>
      <c r="BE13" s="14">
        <v>1.69</v>
      </c>
      <c r="BF13" s="14">
        <v>195</v>
      </c>
      <c r="BG13" s="14">
        <v>10</v>
      </c>
      <c r="BH13" s="14">
        <v>0</v>
      </c>
      <c r="BI13" s="14">
        <v>180</v>
      </c>
      <c r="BJ13" s="14">
        <v>2</v>
      </c>
      <c r="BK13" s="18">
        <v>3.3902537282391449</v>
      </c>
      <c r="BL13" s="13">
        <v>15.649116155611992</v>
      </c>
      <c r="BM13" s="20">
        <v>2.2088443425501533E-3</v>
      </c>
      <c r="BN13" s="13">
        <v>3.298071561015826</v>
      </c>
      <c r="BO13" s="13">
        <v>0.98436544638094836</v>
      </c>
      <c r="BP13" s="14">
        <v>20</v>
      </c>
      <c r="BQ13" s="14">
        <v>360</v>
      </c>
      <c r="BR13" s="18">
        <v>1.0001103433570229</v>
      </c>
      <c r="BS13" s="17">
        <v>0.81589278655358233</v>
      </c>
      <c r="BT13" s="17">
        <v>23.83</v>
      </c>
      <c r="BU13" s="17">
        <v>28.92</v>
      </c>
      <c r="BV13" s="17">
        <v>0.26567023314915689</v>
      </c>
      <c r="BW13" s="17">
        <f t="shared" si="0"/>
        <v>1.649035780507913</v>
      </c>
      <c r="BY13" s="54">
        <f t="shared" si="1"/>
        <v>0.26567085440172766</v>
      </c>
      <c r="BZ13" s="3">
        <f t="shared" si="2"/>
        <v>0.20356263836411292</v>
      </c>
      <c r="CB13" s="17">
        <v>-0.36168376391004309</v>
      </c>
      <c r="CC13" s="17">
        <v>87.759254696327758</v>
      </c>
      <c r="CD13" s="17">
        <v>7.6487879835344783</v>
      </c>
      <c r="CE13" s="17">
        <v>87.426046704531601</v>
      </c>
      <c r="CF13" s="17"/>
      <c r="CH13" s="22">
        <v>3.5578144853875475</v>
      </c>
      <c r="CK13" s="3">
        <f t="shared" si="3"/>
        <v>0.26567085440172766</v>
      </c>
      <c r="CN13" s="6">
        <f t="shared" si="4"/>
        <v>7</v>
      </c>
      <c r="CO13" s="11" t="str">
        <f t="shared" si="5"/>
        <v/>
      </c>
      <c r="CP13" s="6">
        <f t="shared" si="6"/>
        <v>1</v>
      </c>
      <c r="CQ13" s="12" t="str">
        <f t="shared" si="7"/>
        <v/>
      </c>
      <c r="CR13" s="6" t="str">
        <f t="shared" si="39"/>
        <v/>
      </c>
      <c r="CS13" s="14" t="str">
        <f t="shared" si="8"/>
        <v/>
      </c>
      <c r="CT13" s="6">
        <f t="shared" si="9"/>
        <v>1</v>
      </c>
      <c r="CU13" s="6" t="str">
        <f t="shared" si="10"/>
        <v/>
      </c>
      <c r="CV13" s="6" t="str">
        <f t="shared" si="11"/>
        <v/>
      </c>
      <c r="CW13" s="6" t="str">
        <f t="shared" si="12"/>
        <v/>
      </c>
      <c r="CX13" s="6" t="str">
        <f t="shared" si="13"/>
        <v/>
      </c>
      <c r="CY13" s="14">
        <f t="shared" si="14"/>
        <v>5</v>
      </c>
      <c r="CZ13" s="14" t="str">
        <f t="shared" si="15"/>
        <v/>
      </c>
      <c r="DA13" s="14" t="str">
        <f t="shared" si="16"/>
        <v/>
      </c>
      <c r="DB13" s="14" t="str">
        <f t="shared" si="17"/>
        <v/>
      </c>
      <c r="DC13" s="14" t="str">
        <f t="shared" si="18"/>
        <v/>
      </c>
      <c r="DD13" s="14" t="str">
        <f t="shared" si="19"/>
        <v/>
      </c>
      <c r="DE13" s="14" t="str">
        <f t="shared" si="20"/>
        <v/>
      </c>
      <c r="DF13" s="14" t="str">
        <f t="shared" si="21"/>
        <v/>
      </c>
      <c r="DG13" s="6" t="str">
        <f t="shared" si="22"/>
        <v/>
      </c>
      <c r="DH13" s="40" t="str">
        <f t="shared" si="23"/>
        <v/>
      </c>
      <c r="DI13" s="14" t="str">
        <f t="shared" si="24"/>
        <v/>
      </c>
      <c r="DJ13" s="14" t="str">
        <f t="shared" si="25"/>
        <v/>
      </c>
      <c r="DK13" s="14" t="str">
        <f t="shared" si="26"/>
        <v/>
      </c>
      <c r="DL13" s="14" t="str">
        <f t="shared" si="27"/>
        <v/>
      </c>
      <c r="DM13" s="8">
        <f t="shared" si="28"/>
        <v>1</v>
      </c>
      <c r="DN13" s="14" t="e">
        <f t="shared" si="29"/>
        <v>#DIV/0!</v>
      </c>
      <c r="DO13" s="14" t="e">
        <f t="shared" si="30"/>
        <v>#DIV/0!</v>
      </c>
      <c r="DP13" s="6" t="str">
        <f t="shared" si="31"/>
        <v/>
      </c>
      <c r="DQ13" s="6" t="str">
        <f t="shared" si="32"/>
        <v/>
      </c>
      <c r="DR13" s="14">
        <f t="shared" si="33"/>
        <v>1</v>
      </c>
      <c r="DS13" s="14" t="str">
        <f t="shared" si="34"/>
        <v/>
      </c>
      <c r="DT13" s="14" t="str">
        <f t="shared" si="35"/>
        <v/>
      </c>
      <c r="DU13" s="14" t="str">
        <f t="shared" si="36"/>
        <v/>
      </c>
      <c r="DV13" s="14" t="str">
        <f t="shared" si="37"/>
        <v/>
      </c>
      <c r="DW13" s="8" t="str">
        <f t="shared" si="38"/>
        <v/>
      </c>
      <c r="DX13" s="6"/>
      <c r="EL13" s="6"/>
      <c r="EN13" s="6"/>
      <c r="FB13" s="13"/>
      <c r="FC13" s="13"/>
      <c r="FD13" s="13"/>
    </row>
    <row r="14" spans="1:233" ht="15" customHeight="1" x14ac:dyDescent="0.2">
      <c r="A14" s="14">
        <v>8</v>
      </c>
      <c r="B14" s="15" t="s">
        <v>121</v>
      </c>
      <c r="C14" s="15" t="s">
        <v>127</v>
      </c>
      <c r="D14" s="15" t="s">
        <v>121</v>
      </c>
      <c r="E14" s="14">
        <v>9060513</v>
      </c>
      <c r="F14" s="14">
        <v>8</v>
      </c>
      <c r="G14" s="14">
        <v>76.5</v>
      </c>
      <c r="H14" s="14">
        <v>0</v>
      </c>
      <c r="I14" s="14">
        <v>0</v>
      </c>
      <c r="J14" s="13">
        <v>2.1414101149331084</v>
      </c>
      <c r="K14" s="16">
        <v>1.8918222222222221</v>
      </c>
      <c r="L14" s="17">
        <v>1006.9094534711342</v>
      </c>
      <c r="M14" s="13">
        <v>-3.711189071659893E-7</v>
      </c>
      <c r="N14" s="13">
        <v>-1.9404753502781036</v>
      </c>
      <c r="O14" s="13">
        <v>-8.7333825708092459E-8</v>
      </c>
      <c r="P14" s="13">
        <v>26.401155834564275</v>
      </c>
      <c r="Q14" s="13">
        <v>3.1423258699595138</v>
      </c>
      <c r="R14" s="13">
        <v>4.6711544653735597</v>
      </c>
      <c r="S14" s="13">
        <v>0.23311524348903501</v>
      </c>
      <c r="T14" s="13">
        <v>697.56516813146197</v>
      </c>
      <c r="U14" s="13">
        <v>-0.44599548432066799</v>
      </c>
      <c r="V14" s="13">
        <v>-5.5315844421443668E-2</v>
      </c>
      <c r="W14" s="13">
        <v>6.9378524950522963E-2</v>
      </c>
      <c r="X14" s="13">
        <v>7.3677107148330701E-2</v>
      </c>
      <c r="Y14" s="13">
        <v>-51.1860908785562</v>
      </c>
      <c r="Z14" s="13">
        <v>0.13704138846004477</v>
      </c>
      <c r="AA14" s="18">
        <v>35.900999999998945</v>
      </c>
      <c r="AB14" s="19">
        <v>1.058904208406533E-12</v>
      </c>
      <c r="AC14" s="18">
        <v>-78.883999999997755</v>
      </c>
      <c r="AD14" s="19">
        <v>2.2457297305802984E-12</v>
      </c>
      <c r="AE14" s="6">
        <v>381.91559453471177</v>
      </c>
      <c r="AF14" s="6">
        <v>0.747861016524202</v>
      </c>
      <c r="AG14" s="6">
        <v>135.4</v>
      </c>
      <c r="AH14" s="13">
        <v>4.5918999999999999</v>
      </c>
      <c r="AI14" s="13">
        <v>2.8164037037037035</v>
      </c>
      <c r="AJ14" s="13">
        <v>0.48265127106824451</v>
      </c>
      <c r="AK14" s="13">
        <v>1.879</v>
      </c>
      <c r="AL14" s="13">
        <v>1.8918222222222221</v>
      </c>
      <c r="AM14" s="18">
        <v>1.9792832513449718E-3</v>
      </c>
      <c r="AN14" s="13">
        <v>1.9858061299852321</v>
      </c>
      <c r="AO14" s="13">
        <v>9.3983907763010022E-2</v>
      </c>
      <c r="AP14" s="13">
        <v>2.577160605612995</v>
      </c>
      <c r="AQ14" s="17">
        <v>299.58677991137773</v>
      </c>
      <c r="AR14" s="17">
        <v>122.96035497289222</v>
      </c>
      <c r="AS14" s="17">
        <v>180.0000109579064</v>
      </c>
      <c r="AT14" s="13">
        <v>37.568997256782154</v>
      </c>
      <c r="AU14" s="13">
        <v>40.074990796436289</v>
      </c>
      <c r="AV14" s="18">
        <v>0.18738035377589204</v>
      </c>
      <c r="AW14" s="14">
        <v>3</v>
      </c>
      <c r="AX14" s="14">
        <v>3</v>
      </c>
      <c r="AY14" s="17">
        <v>1</v>
      </c>
      <c r="AZ14" s="17">
        <v>1</v>
      </c>
      <c r="BA14" s="17">
        <v>2</v>
      </c>
      <c r="BB14" s="17">
        <v>1.5</v>
      </c>
      <c r="BC14" s="14">
        <v>2</v>
      </c>
      <c r="BD14" s="14">
        <v>17.84</v>
      </c>
      <c r="BE14" s="14">
        <v>9.61</v>
      </c>
      <c r="BF14" s="14">
        <v>195</v>
      </c>
      <c r="BG14" s="14">
        <v>10</v>
      </c>
      <c r="BH14" s="14">
        <v>0</v>
      </c>
      <c r="BI14" s="14">
        <v>180</v>
      </c>
      <c r="BJ14" s="14">
        <v>2</v>
      </c>
      <c r="BK14" s="18">
        <v>0.24958789271088633</v>
      </c>
      <c r="BL14" s="13">
        <v>19.37248130326315</v>
      </c>
      <c r="BM14" s="20">
        <v>1.6182998412406143E-4</v>
      </c>
      <c r="BN14" s="13">
        <v>26.114954624681779</v>
      </c>
      <c r="BO14" s="13">
        <v>0.98863645810653111</v>
      </c>
      <c r="BP14" s="14">
        <v>20</v>
      </c>
      <c r="BQ14" s="14">
        <v>311</v>
      </c>
      <c r="BR14" s="18">
        <v>1.0001189248517977</v>
      </c>
      <c r="BS14" s="17">
        <v>0.73779383450787372</v>
      </c>
      <c r="BT14" s="17">
        <v>25.08</v>
      </c>
      <c r="BU14" s="17">
        <v>30.17</v>
      </c>
      <c r="BV14" s="17">
        <v>0.44926085749645117</v>
      </c>
      <c r="BW14" s="17">
        <f t="shared" si="0"/>
        <v>13.05747731234089</v>
      </c>
      <c r="BY14" s="54">
        <f t="shared" si="1"/>
        <v>0.44926190806376304</v>
      </c>
      <c r="BZ14" s="3">
        <f t="shared" si="2"/>
        <v>0.89357274752755311</v>
      </c>
      <c r="CB14" s="17">
        <v>-5.1761873109001808</v>
      </c>
      <c r="CC14" s="17">
        <v>98.263762827007994</v>
      </c>
      <c r="CD14" s="17">
        <v>-25.467794038088051</v>
      </c>
      <c r="CE14" s="17">
        <v>95.047101306844326</v>
      </c>
      <c r="CF14" s="17"/>
      <c r="CH14" s="22">
        <v>0.14771048744460857</v>
      </c>
      <c r="CK14" s="3">
        <f t="shared" si="3"/>
        <v>0.44926190806376304</v>
      </c>
      <c r="CN14" s="6">
        <f t="shared" si="4"/>
        <v>4</v>
      </c>
      <c r="CO14" s="11">
        <f t="shared" si="5"/>
        <v>1</v>
      </c>
      <c r="CP14" s="6" t="str">
        <f t="shared" si="6"/>
        <v/>
      </c>
      <c r="CQ14" s="12" t="str">
        <f t="shared" si="7"/>
        <v/>
      </c>
      <c r="CR14" s="6" t="str">
        <f t="shared" si="39"/>
        <v/>
      </c>
      <c r="CS14" s="14">
        <f t="shared" si="8"/>
        <v>3</v>
      </c>
      <c r="CT14" s="6">
        <f t="shared" si="9"/>
        <v>1</v>
      </c>
      <c r="CU14" s="6" t="str">
        <f t="shared" si="10"/>
        <v/>
      </c>
      <c r="CV14" s="6" t="str">
        <f t="shared" si="11"/>
        <v/>
      </c>
      <c r="CW14" s="6" t="str">
        <f t="shared" si="12"/>
        <v/>
      </c>
      <c r="CX14" s="6" t="str">
        <f t="shared" si="13"/>
        <v/>
      </c>
      <c r="CY14" s="14" t="str">
        <f t="shared" si="14"/>
        <v/>
      </c>
      <c r="CZ14" s="14" t="str">
        <f t="shared" si="15"/>
        <v/>
      </c>
      <c r="DA14" s="14" t="str">
        <f t="shared" si="16"/>
        <v/>
      </c>
      <c r="DB14" s="14" t="str">
        <f t="shared" si="17"/>
        <v/>
      </c>
      <c r="DC14" s="14" t="str">
        <f t="shared" si="18"/>
        <v/>
      </c>
      <c r="DD14" s="14" t="str">
        <f t="shared" si="19"/>
        <v/>
      </c>
      <c r="DE14" s="14" t="str">
        <f t="shared" si="20"/>
        <v/>
      </c>
      <c r="DF14" s="14" t="str">
        <f t="shared" si="21"/>
        <v/>
      </c>
      <c r="DG14" s="6" t="str">
        <f t="shared" si="22"/>
        <v/>
      </c>
      <c r="DH14" s="40" t="str">
        <f t="shared" si="23"/>
        <v/>
      </c>
      <c r="DI14" s="14" t="str">
        <f t="shared" si="24"/>
        <v/>
      </c>
      <c r="DJ14" s="14" t="str">
        <f t="shared" si="25"/>
        <v/>
      </c>
      <c r="DK14" s="14" t="str">
        <f t="shared" si="26"/>
        <v/>
      </c>
      <c r="DL14" s="14" t="str">
        <f t="shared" si="27"/>
        <v/>
      </c>
      <c r="DM14" s="8" t="str">
        <f t="shared" si="28"/>
        <v/>
      </c>
      <c r="DN14" s="14" t="e">
        <f t="shared" si="29"/>
        <v>#DIV/0!</v>
      </c>
      <c r="DO14" s="14" t="e">
        <f t="shared" si="30"/>
        <v>#DIV/0!</v>
      </c>
      <c r="DP14" s="6" t="str">
        <f t="shared" si="31"/>
        <v/>
      </c>
      <c r="DQ14" s="6" t="str">
        <f t="shared" si="32"/>
        <v/>
      </c>
      <c r="DR14" s="14" t="str">
        <f t="shared" si="33"/>
        <v/>
      </c>
      <c r="DS14" s="14" t="str">
        <f t="shared" si="34"/>
        <v/>
      </c>
      <c r="DT14" s="14" t="str">
        <f t="shared" si="35"/>
        <v/>
      </c>
      <c r="DU14" s="14" t="str">
        <f t="shared" si="36"/>
        <v/>
      </c>
      <c r="DV14" s="14" t="str">
        <f t="shared" si="37"/>
        <v/>
      </c>
      <c r="DW14" s="8" t="str">
        <f t="shared" si="38"/>
        <v/>
      </c>
      <c r="DX14" s="6"/>
      <c r="EL14" s="6"/>
      <c r="EN14" s="6"/>
      <c r="FB14" s="13"/>
      <c r="FC14" s="13"/>
      <c r="FD14" s="13"/>
    </row>
    <row r="15" spans="1:233" ht="15" customHeight="1" x14ac:dyDescent="0.2">
      <c r="A15" s="14">
        <v>9</v>
      </c>
      <c r="B15" s="15" t="s">
        <v>121</v>
      </c>
      <c r="C15" s="15" t="s">
        <v>127</v>
      </c>
      <c r="D15" s="15" t="s">
        <v>121</v>
      </c>
      <c r="E15" s="14">
        <v>9060513</v>
      </c>
      <c r="F15" s="14">
        <v>9</v>
      </c>
      <c r="G15" s="14">
        <v>76</v>
      </c>
      <c r="H15" s="14">
        <v>0</v>
      </c>
      <c r="I15" s="14">
        <v>0</v>
      </c>
      <c r="J15" s="13">
        <v>2.0433398386819612</v>
      </c>
      <c r="K15" s="16">
        <v>1.8934595419847338</v>
      </c>
      <c r="L15" s="17">
        <v>1006.7126143292923</v>
      </c>
      <c r="M15" s="13">
        <v>-3.5758765331780906E-7</v>
      </c>
      <c r="N15" s="13">
        <v>-1.8923109151333866</v>
      </c>
      <c r="O15" s="13">
        <v>-1.4939024394113314E-7</v>
      </c>
      <c r="P15" s="13">
        <v>26.725807926829276</v>
      </c>
      <c r="Q15" s="13">
        <v>1.567717698395944</v>
      </c>
      <c r="R15" s="13">
        <v>4.5016193699065088</v>
      </c>
      <c r="S15" s="13">
        <v>0.21633662224368647</v>
      </c>
      <c r="T15" s="13">
        <v>714.75023376524325</v>
      </c>
      <c r="U15" s="13">
        <v>-0.39127717397517131</v>
      </c>
      <c r="V15" s="13">
        <v>-4.5167305238738055E-2</v>
      </c>
      <c r="W15" s="13">
        <v>4.3710834220265365E-2</v>
      </c>
      <c r="X15" s="13">
        <v>8.6041294660954698E-2</v>
      </c>
      <c r="Y15" s="13">
        <v>-50.500113558743799</v>
      </c>
      <c r="Z15" s="13">
        <v>0.13226312100163595</v>
      </c>
      <c r="AA15" s="18"/>
      <c r="AC15" s="18"/>
      <c r="AE15" s="6">
        <v>381.24874237804767</v>
      </c>
      <c r="AF15" s="6">
        <v>0.76561285154274328</v>
      </c>
      <c r="AG15" s="6">
        <v>131.20000000000002</v>
      </c>
      <c r="AH15" s="13">
        <v>3.4512</v>
      </c>
      <c r="AI15" s="13">
        <v>2.5841427480916019</v>
      </c>
      <c r="AJ15" s="13">
        <v>0.24269179189014908</v>
      </c>
      <c r="AK15" s="13">
        <v>1.8874</v>
      </c>
      <c r="AL15" s="13">
        <v>1.8934595419847338</v>
      </c>
      <c r="AM15" s="18">
        <v>1.5202620536227699E-3</v>
      </c>
      <c r="AN15" s="13">
        <v>1.9744910442073242</v>
      </c>
      <c r="AO15" s="13">
        <v>8.1031502222590479E-2</v>
      </c>
      <c r="AP15" s="13">
        <v>2.264853006097562</v>
      </c>
      <c r="AQ15" s="17">
        <v>299.98719512194828</v>
      </c>
      <c r="AR15" s="17">
        <v>122.65719209119538</v>
      </c>
      <c r="AS15" s="17">
        <v>180.00001082711267</v>
      </c>
      <c r="AT15" s="13">
        <v>32.43103922925232</v>
      </c>
      <c r="AU15" s="13">
        <v>34.874721902389972</v>
      </c>
      <c r="AV15" s="18">
        <v>0.20540346793800573</v>
      </c>
      <c r="AW15" s="14">
        <v>2</v>
      </c>
      <c r="AX15" s="14">
        <v>2</v>
      </c>
      <c r="AY15" s="17">
        <v>1</v>
      </c>
      <c r="AZ15" s="17">
        <v>1</v>
      </c>
      <c r="BA15" s="17">
        <v>1</v>
      </c>
      <c r="BB15" s="17">
        <v>1</v>
      </c>
      <c r="BC15" s="14">
        <v>1</v>
      </c>
      <c r="BD15" s="14">
        <v>20.54</v>
      </c>
      <c r="BE15" s="14">
        <v>10.87</v>
      </c>
      <c r="BF15" s="14">
        <v>195</v>
      </c>
      <c r="BG15" s="14">
        <v>10</v>
      </c>
      <c r="BH15" s="14">
        <v>0</v>
      </c>
      <c r="BI15" s="14">
        <v>180</v>
      </c>
      <c r="BJ15" s="14">
        <v>2</v>
      </c>
      <c r="BK15" s="18">
        <v>0.14988029669722736</v>
      </c>
      <c r="BL15" s="13">
        <v>24.252875702648794</v>
      </c>
      <c r="BM15" s="20">
        <v>9.7032012990394149E-5</v>
      </c>
      <c r="BN15" s="13">
        <v>32.65934419037022</v>
      </c>
      <c r="BO15" s="13">
        <v>0.97421127712727662</v>
      </c>
      <c r="BP15" s="14">
        <v>20</v>
      </c>
      <c r="BQ15" s="14">
        <v>374</v>
      </c>
      <c r="BR15" s="18">
        <v>1.0003714444185716</v>
      </c>
      <c r="BS15" s="17">
        <v>0.69397980020590699</v>
      </c>
      <c r="BT15" s="17">
        <v>25.56</v>
      </c>
      <c r="BU15" s="17">
        <v>30.47</v>
      </c>
      <c r="BV15" s="17">
        <v>0.30829388706091632</v>
      </c>
      <c r="BW15" s="17">
        <f t="shared" si="0"/>
        <v>16.32967209518511</v>
      </c>
      <c r="BY15" s="54">
        <f t="shared" si="1"/>
        <v>0.30829460798613118</v>
      </c>
      <c r="BZ15" s="3">
        <f t="shared" si="2"/>
        <v>0.73641202150338747</v>
      </c>
      <c r="CB15" s="17">
        <v>3.75326247539657E-3</v>
      </c>
      <c r="CC15" s="17">
        <v>98.399999928419817</v>
      </c>
      <c r="CD15" s="17">
        <v>-8.5761250863695704</v>
      </c>
      <c r="CE15" s="17">
        <v>98.025558292227771</v>
      </c>
      <c r="CF15" s="17"/>
      <c r="CH15" s="22">
        <v>0.68597560975609762</v>
      </c>
      <c r="CK15" s="3">
        <f t="shared" si="3"/>
        <v>0.30829460798613118</v>
      </c>
      <c r="CN15" s="6">
        <f t="shared" si="4"/>
        <v>9</v>
      </c>
      <c r="CO15" s="11" t="str">
        <f t="shared" si="5"/>
        <v/>
      </c>
      <c r="CP15" s="6" t="str">
        <f t="shared" si="6"/>
        <v/>
      </c>
      <c r="CQ15" s="12">
        <f t="shared" si="7"/>
        <v>1</v>
      </c>
      <c r="CR15" s="6" t="str">
        <f t="shared" si="39"/>
        <v/>
      </c>
      <c r="CS15" s="14">
        <f t="shared" si="8"/>
        <v>3</v>
      </c>
      <c r="CT15" s="6">
        <f t="shared" si="9"/>
        <v>1</v>
      </c>
      <c r="CU15" s="6" t="str">
        <f t="shared" si="10"/>
        <v/>
      </c>
      <c r="CV15" s="6" t="str">
        <f t="shared" si="11"/>
        <v/>
      </c>
      <c r="CW15" s="6" t="str">
        <f t="shared" si="12"/>
        <v/>
      </c>
      <c r="CX15" s="6" t="str">
        <f t="shared" si="13"/>
        <v/>
      </c>
      <c r="CY15" s="14" t="str">
        <f t="shared" si="14"/>
        <v/>
      </c>
      <c r="CZ15" s="14" t="str">
        <f t="shared" si="15"/>
        <v/>
      </c>
      <c r="DA15" s="14" t="str">
        <f t="shared" si="16"/>
        <v/>
      </c>
      <c r="DB15" s="14" t="str">
        <f t="shared" si="17"/>
        <v/>
      </c>
      <c r="DC15" s="14" t="str">
        <f t="shared" si="18"/>
        <v/>
      </c>
      <c r="DD15" s="14" t="str">
        <f t="shared" si="19"/>
        <v/>
      </c>
      <c r="DE15" s="14" t="str">
        <f t="shared" si="20"/>
        <v/>
      </c>
      <c r="DF15" s="14" t="str">
        <f t="shared" si="21"/>
        <v/>
      </c>
      <c r="DG15" s="6" t="str">
        <f t="shared" si="22"/>
        <v/>
      </c>
      <c r="DH15" s="40" t="str">
        <f t="shared" si="23"/>
        <v/>
      </c>
      <c r="DI15" s="14" t="str">
        <f t="shared" si="24"/>
        <v/>
      </c>
      <c r="DJ15" s="14" t="str">
        <f t="shared" si="25"/>
        <v/>
      </c>
      <c r="DK15" s="14">
        <f t="shared" si="26"/>
        <v>5</v>
      </c>
      <c r="DL15" s="14" t="str">
        <f t="shared" si="27"/>
        <v/>
      </c>
      <c r="DM15" s="8" t="str">
        <f t="shared" si="28"/>
        <v/>
      </c>
      <c r="DN15" s="14" t="e">
        <f t="shared" si="29"/>
        <v>#DIV/0!</v>
      </c>
      <c r="DO15" s="14" t="e">
        <f t="shared" si="30"/>
        <v>#DIV/0!</v>
      </c>
      <c r="DP15" s="6" t="str">
        <f t="shared" si="31"/>
        <v/>
      </c>
      <c r="DQ15" s="6">
        <f t="shared" si="32"/>
        <v>1</v>
      </c>
      <c r="DR15" s="14" t="str">
        <f t="shared" si="33"/>
        <v/>
      </c>
      <c r="DS15" s="14" t="str">
        <f t="shared" si="34"/>
        <v/>
      </c>
      <c r="DT15" s="14" t="str">
        <f t="shared" si="35"/>
        <v/>
      </c>
      <c r="DU15" s="14" t="str">
        <f t="shared" si="36"/>
        <v/>
      </c>
      <c r="DV15" s="14" t="str">
        <f t="shared" si="37"/>
        <v/>
      </c>
      <c r="DW15" s="8" t="str">
        <f t="shared" si="38"/>
        <v/>
      </c>
      <c r="DX15" s="6"/>
      <c r="EL15" s="6"/>
      <c r="EN15" s="6"/>
      <c r="FB15" s="13"/>
      <c r="FC15" s="13"/>
      <c r="FD15" s="13"/>
    </row>
    <row r="16" spans="1:233" ht="15" customHeight="1" x14ac:dyDescent="0.2">
      <c r="A16" s="14">
        <v>10</v>
      </c>
      <c r="B16" s="15" t="s">
        <v>121</v>
      </c>
      <c r="C16" s="15" t="s">
        <v>127</v>
      </c>
      <c r="D16" s="15" t="s">
        <v>121</v>
      </c>
      <c r="E16" s="14">
        <v>9060513</v>
      </c>
      <c r="F16" s="14">
        <v>10</v>
      </c>
      <c r="G16" s="14">
        <v>76</v>
      </c>
      <c r="H16" s="14">
        <v>2.7</v>
      </c>
      <c r="I16" s="14">
        <v>3</v>
      </c>
      <c r="J16" s="13">
        <v>2.0358313723543922</v>
      </c>
      <c r="K16" s="16">
        <v>1.8943886956521745</v>
      </c>
      <c r="L16" s="17">
        <v>1006.4865251299467</v>
      </c>
      <c r="M16" s="13">
        <v>-7.5735008665314986E-5</v>
      </c>
      <c r="N16" s="13">
        <v>-1.2139670460138638</v>
      </c>
      <c r="O16" s="13">
        <v>-2.9013864384748716E-4</v>
      </c>
      <c r="P16" s="13">
        <v>26.897066724436616</v>
      </c>
      <c r="Q16" s="13">
        <v>2.4909278388175822</v>
      </c>
      <c r="R16" s="13">
        <v>2.3872532688427559</v>
      </c>
      <c r="S16" s="13">
        <v>0.13744877401422451</v>
      </c>
      <c r="T16" s="13">
        <v>723.98054224436953</v>
      </c>
      <c r="U16" s="13">
        <v>-0.43942952079889913</v>
      </c>
      <c r="V16" s="13">
        <v>6.9219260112155637E-2</v>
      </c>
      <c r="W16" s="13">
        <v>-5.5628895751302913E-2</v>
      </c>
      <c r="X16" s="13">
        <v>3.5807644866216265E-2</v>
      </c>
      <c r="Y16" s="13">
        <v>-32.647758684626588</v>
      </c>
      <c r="Z16" s="13">
        <v>0.10579108262374348</v>
      </c>
      <c r="AA16" s="18">
        <v>35.900999999999108</v>
      </c>
      <c r="AB16" s="19">
        <v>8.9547786241314231E-13</v>
      </c>
      <c r="AC16" s="18">
        <v>-78.883999999998935</v>
      </c>
      <c r="AD16" s="19">
        <v>1.06604507430136E-12</v>
      </c>
      <c r="AE16" s="6">
        <v>380.47057625649944</v>
      </c>
      <c r="AF16" s="6">
        <v>2.3004451740805552</v>
      </c>
      <c r="AG16" s="6">
        <v>115.4</v>
      </c>
      <c r="AH16" s="13">
        <v>3.4704000000000002</v>
      </c>
      <c r="AI16" s="13">
        <v>2.40495652173913</v>
      </c>
      <c r="AJ16" s="13">
        <v>0.35079216572160682</v>
      </c>
      <c r="AK16" s="13">
        <v>1.8872</v>
      </c>
      <c r="AL16" s="13">
        <v>1.8943886956521745</v>
      </c>
      <c r="AM16" s="18">
        <v>1.5229107182243606E-3</v>
      </c>
      <c r="AN16" s="13">
        <v>1.9328400779895993</v>
      </c>
      <c r="AO16" s="13">
        <v>3.8451382337424844E-2</v>
      </c>
      <c r="AP16" s="13">
        <v>1.9896193396013864</v>
      </c>
      <c r="AQ16" s="17">
        <v>300.17157712304908</v>
      </c>
      <c r="AR16" s="17">
        <v>133.88784761528188</v>
      </c>
      <c r="AS16" s="17">
        <v>180.00357447626226</v>
      </c>
      <c r="AT16" s="13">
        <v>57.050043415961667</v>
      </c>
      <c r="AU16" s="13">
        <v>57.107279402035438</v>
      </c>
      <c r="AV16" s="18">
        <v>0.18637789976335126</v>
      </c>
      <c r="AW16" s="14">
        <v>2</v>
      </c>
      <c r="AX16" s="14">
        <v>2</v>
      </c>
      <c r="AY16" s="17">
        <v>1</v>
      </c>
      <c r="AZ16" s="17">
        <v>1</v>
      </c>
      <c r="BA16" s="17">
        <v>2</v>
      </c>
      <c r="BB16" s="17">
        <v>1.5</v>
      </c>
      <c r="BC16" s="14">
        <v>2</v>
      </c>
      <c r="BD16" s="14">
        <v>17.63</v>
      </c>
      <c r="BE16" s="14">
        <v>9.48</v>
      </c>
      <c r="BF16" s="14">
        <v>205</v>
      </c>
      <c r="BG16" s="14">
        <v>10</v>
      </c>
      <c r="BH16" s="14">
        <v>0</v>
      </c>
      <c r="BI16" s="14">
        <v>180</v>
      </c>
      <c r="BJ16" s="14">
        <v>2</v>
      </c>
      <c r="BK16" s="18">
        <v>0.14144267670221755</v>
      </c>
      <c r="BL16" s="13">
        <v>20.480707987918393</v>
      </c>
      <c r="BM16" s="20">
        <v>9.1492726175050685E-5</v>
      </c>
      <c r="BN16" s="13">
        <v>27.459651672827924</v>
      </c>
      <c r="BO16" s="13">
        <v>0.96770328109022452</v>
      </c>
      <c r="BP16" s="14">
        <v>21</v>
      </c>
      <c r="BQ16" s="14">
        <v>198</v>
      </c>
      <c r="BR16" s="18">
        <v>1.0004149695578488</v>
      </c>
      <c r="BS16" s="17">
        <v>0.72703018044570022</v>
      </c>
      <c r="BT16" s="17">
        <v>25.62</v>
      </c>
      <c r="BU16" s="17">
        <v>30</v>
      </c>
      <c r="BV16" s="17">
        <v>0.19116002560916898</v>
      </c>
      <c r="BW16" s="17">
        <f t="shared" si="0"/>
        <v>13.729825836413962</v>
      </c>
      <c r="BY16" s="54">
        <f t="shared" si="1"/>
        <v>0.19116047262446284</v>
      </c>
      <c r="BZ16" s="3">
        <f t="shared" si="2"/>
        <v>0.43121861272279022</v>
      </c>
      <c r="CB16" s="17">
        <v>3.6350489905200201</v>
      </c>
      <c r="CC16" s="17">
        <v>102.89581147372577</v>
      </c>
      <c r="CD16" s="17">
        <v>43.51277622882241</v>
      </c>
      <c r="CE16" s="17">
        <v>93.313449753293469</v>
      </c>
      <c r="CF16" s="17"/>
      <c r="CH16" s="22">
        <v>0.21645021645021645</v>
      </c>
      <c r="CK16" s="3">
        <f t="shared" si="3"/>
        <v>0.19116047262446284</v>
      </c>
      <c r="CN16" s="6">
        <f t="shared" si="4"/>
        <v>9</v>
      </c>
      <c r="CO16" s="11" t="str">
        <f t="shared" si="5"/>
        <v/>
      </c>
      <c r="CP16" s="6" t="str">
        <f t="shared" si="6"/>
        <v/>
      </c>
      <c r="CQ16" s="12">
        <f t="shared" si="7"/>
        <v>1</v>
      </c>
      <c r="CR16" s="6" t="str">
        <f t="shared" si="39"/>
        <v/>
      </c>
      <c r="CS16" s="14">
        <f t="shared" si="8"/>
        <v>3</v>
      </c>
      <c r="CT16" s="6">
        <f t="shared" si="9"/>
        <v>1</v>
      </c>
      <c r="CU16" s="6" t="str">
        <f t="shared" si="10"/>
        <v/>
      </c>
      <c r="CV16" s="6" t="str">
        <f t="shared" si="11"/>
        <v/>
      </c>
      <c r="CW16" s="6" t="str">
        <f t="shared" si="12"/>
        <v/>
      </c>
      <c r="CX16" s="6" t="str">
        <f t="shared" si="13"/>
        <v/>
      </c>
      <c r="CY16" s="14" t="str">
        <f t="shared" si="14"/>
        <v/>
      </c>
      <c r="CZ16" s="14" t="str">
        <f t="shared" si="15"/>
        <v/>
      </c>
      <c r="DA16" s="14" t="str">
        <f t="shared" si="16"/>
        <v/>
      </c>
      <c r="DB16" s="14" t="str">
        <f t="shared" si="17"/>
        <v/>
      </c>
      <c r="DC16" s="14" t="str">
        <f t="shared" si="18"/>
        <v/>
      </c>
      <c r="DD16" s="14" t="str">
        <f t="shared" si="19"/>
        <v/>
      </c>
      <c r="DE16" s="14" t="str">
        <f t="shared" si="20"/>
        <v/>
      </c>
      <c r="DF16" s="14" t="str">
        <f t="shared" si="21"/>
        <v/>
      </c>
      <c r="DG16" s="6" t="str">
        <f t="shared" si="22"/>
        <v/>
      </c>
      <c r="DH16" s="40" t="str">
        <f t="shared" si="23"/>
        <v/>
      </c>
      <c r="DI16" s="14" t="str">
        <f t="shared" si="24"/>
        <v/>
      </c>
      <c r="DJ16" s="14" t="str">
        <f t="shared" si="25"/>
        <v/>
      </c>
      <c r="DK16" s="14">
        <f t="shared" si="26"/>
        <v>5</v>
      </c>
      <c r="DL16" s="14" t="str">
        <f t="shared" si="27"/>
        <v/>
      </c>
      <c r="DM16" s="8" t="str">
        <f t="shared" si="28"/>
        <v/>
      </c>
      <c r="DN16" s="14" t="e">
        <f t="shared" si="29"/>
        <v>#DIV/0!</v>
      </c>
      <c r="DO16" s="14" t="e">
        <f t="shared" si="30"/>
        <v>#DIV/0!</v>
      </c>
      <c r="DP16" s="6" t="str">
        <f t="shared" si="31"/>
        <v/>
      </c>
      <c r="DQ16" s="6">
        <f t="shared" si="32"/>
        <v>1</v>
      </c>
      <c r="DR16" s="14" t="str">
        <f t="shared" si="33"/>
        <v/>
      </c>
      <c r="DS16" s="14" t="str">
        <f t="shared" si="34"/>
        <v/>
      </c>
      <c r="DT16" s="14" t="str">
        <f t="shared" si="35"/>
        <v/>
      </c>
      <c r="DU16" s="14" t="str">
        <f t="shared" si="36"/>
        <v/>
      </c>
      <c r="DV16" s="14" t="str">
        <f t="shared" si="37"/>
        <v/>
      </c>
      <c r="DW16" s="8" t="str">
        <f t="shared" si="38"/>
        <v/>
      </c>
      <c r="DX16" s="6"/>
      <c r="EL16" s="6"/>
      <c r="EN16" s="6"/>
      <c r="FB16" s="13"/>
      <c r="FC16" s="13"/>
      <c r="FD16" s="13"/>
    </row>
    <row r="17" spans="2:160" ht="15" customHeight="1" x14ac:dyDescent="0.2">
      <c r="B17" s="15"/>
      <c r="C17" s="15"/>
      <c r="D17" s="15"/>
      <c r="J17" s="13"/>
      <c r="K17" s="16"/>
      <c r="L17" s="17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8"/>
      <c r="AC17" s="18"/>
      <c r="AH17" s="13"/>
      <c r="AI17" s="13"/>
      <c r="AJ17" s="13"/>
      <c r="AK17" s="13"/>
      <c r="AL17" s="13"/>
      <c r="AN17" s="13"/>
      <c r="AO17" s="13"/>
      <c r="AP17" s="13"/>
      <c r="AQ17" s="17"/>
      <c r="AR17" s="17"/>
      <c r="AS17" s="17"/>
      <c r="AT17" s="13"/>
      <c r="AU17" s="13"/>
      <c r="AV17" s="18"/>
      <c r="BD17" s="14"/>
      <c r="BE17" s="14"/>
      <c r="BF17" s="14"/>
      <c r="BL17" s="13"/>
      <c r="BM17" s="20"/>
      <c r="BN17" s="13"/>
      <c r="BO17" s="13"/>
      <c r="BR17" s="18"/>
      <c r="BY17" s="54"/>
      <c r="BZ17" s="3"/>
      <c r="CB17" s="17"/>
      <c r="CC17" s="17"/>
      <c r="CD17" s="17"/>
      <c r="CE17" s="17"/>
      <c r="CF17" s="17"/>
      <c r="CH17" s="22"/>
      <c r="CU17" s="6"/>
      <c r="CY17" s="14"/>
      <c r="CZ17" s="14"/>
      <c r="DN17" s="14"/>
      <c r="DO17" s="14"/>
      <c r="DX17" s="6"/>
      <c r="EL17" s="6"/>
      <c r="EN17" s="6"/>
      <c r="FB17" s="13"/>
      <c r="FC17" s="13"/>
      <c r="FD17" s="13"/>
    </row>
  </sheetData>
  <pageMargins left="0.75" right="0.75" top="1" bottom="1" header="0.5" footer="0.5"/>
  <pageSetup orientation="portrait" horizontalDpi="300" verticalDpi="300" r:id="rId1"/>
  <headerFooter alignWithMargins="0"/>
  <ignoredErrors>
    <ignoredError sqref="CT7:CU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12"/>
  <sheetViews>
    <sheetView tabSelected="1" topLeftCell="BG1" zoomScale="90" zoomScaleNormal="90" workbookViewId="0">
      <selection activeCell="BP2" sqref="BP2"/>
    </sheetView>
  </sheetViews>
  <sheetFormatPr defaultRowHeight="12.75" x14ac:dyDescent="0.2"/>
  <cols>
    <col min="1" max="1" width="9.140625" style="56"/>
    <col min="2" max="3" width="11.85546875" style="56" customWidth="1"/>
    <col min="4" max="4" width="19.28515625" style="56" customWidth="1"/>
    <col min="5" max="27" width="10.7109375" style="56" customWidth="1"/>
    <col min="28" max="28" width="10.7109375" style="70" customWidth="1"/>
    <col min="29" max="29" width="10.7109375" style="56" customWidth="1"/>
    <col min="30" max="30" width="10.7109375" style="70" customWidth="1"/>
    <col min="31" max="33" width="10.7109375" style="57" customWidth="1"/>
    <col min="34" max="38" width="10.7109375" style="56" customWidth="1"/>
    <col min="39" max="39" width="10.7109375" style="69" customWidth="1"/>
    <col min="40" max="50" width="10.7109375" style="56" customWidth="1"/>
    <col min="51" max="54" width="10.7109375" style="62" customWidth="1"/>
    <col min="55" max="55" width="10.7109375" style="56" customWidth="1"/>
    <col min="56" max="58" width="10.7109375" style="57" customWidth="1"/>
    <col min="59" max="62" width="10.7109375" style="56" customWidth="1"/>
    <col min="63" max="63" width="10.7109375" style="68" customWidth="1"/>
    <col min="64" max="69" width="10.7109375" style="56" customWidth="1"/>
    <col min="70" max="75" width="10.7109375" style="62" customWidth="1"/>
    <col min="76" max="76" width="10.7109375" style="67" customWidth="1"/>
    <col min="77" max="77" width="10.7109375" style="66" customWidth="1"/>
    <col min="78" max="78" width="10.7109375" style="65" customWidth="1"/>
    <col min="79" max="79" width="9.140625" style="64"/>
    <col min="80" max="81" width="10.7109375" style="56" customWidth="1"/>
    <col min="82" max="84" width="9.140625" style="56"/>
    <col min="85" max="85" width="10.140625" style="63" customWidth="1"/>
    <col min="86" max="86" width="10.7109375" style="62" customWidth="1"/>
    <col min="87" max="87" width="9.140625" style="61"/>
    <col min="88" max="88" width="11.85546875" style="61" customWidth="1"/>
    <col min="89" max="90" width="9.140625" style="61"/>
    <col min="91" max="91" width="10.7109375" style="56" customWidth="1"/>
    <col min="92" max="92" width="11.85546875" style="59" customWidth="1"/>
    <col min="93" max="93" width="7.7109375" style="60" customWidth="1"/>
    <col min="94" max="94" width="7.7109375" style="57" customWidth="1"/>
    <col min="95" max="95" width="7.7109375" style="59" customWidth="1"/>
    <col min="96" max="96" width="7.7109375" style="57" customWidth="1"/>
    <col min="97" max="97" width="7.7109375" style="56" customWidth="1"/>
    <col min="98" max="98" width="7.7109375" style="57" customWidth="1"/>
    <col min="99" max="99" width="7.7109375" style="56" customWidth="1"/>
    <col min="100" max="104" width="7.7109375" style="57" customWidth="1"/>
    <col min="105" max="110" width="7.7109375" style="56" customWidth="1"/>
    <col min="111" max="111" width="7.7109375" style="57" customWidth="1"/>
    <col min="112" max="112" width="7.7109375" style="58" customWidth="1"/>
    <col min="113" max="117" width="7.7109375" style="56" customWidth="1"/>
    <col min="118" max="121" width="7.7109375" style="57" customWidth="1"/>
    <col min="122" max="127" width="7.7109375" style="56" customWidth="1"/>
    <col min="128" max="16384" width="9.140625" style="56"/>
  </cols>
  <sheetData>
    <row r="1" spans="1:127" s="65" customFormat="1" ht="67.5" customHeight="1" x14ac:dyDescent="0.2">
      <c r="A1" s="80" t="s">
        <v>89</v>
      </c>
      <c r="B1" s="79" t="s">
        <v>57</v>
      </c>
      <c r="C1" s="79" t="s">
        <v>148</v>
      </c>
      <c r="D1" s="79" t="s">
        <v>120</v>
      </c>
      <c r="E1" s="79" t="s">
        <v>0</v>
      </c>
      <c r="F1" s="79" t="s">
        <v>1</v>
      </c>
      <c r="G1" s="81" t="s">
        <v>149</v>
      </c>
      <c r="H1" s="79" t="s">
        <v>150</v>
      </c>
      <c r="I1" s="79" t="s">
        <v>151</v>
      </c>
      <c r="J1" s="79" t="s">
        <v>152</v>
      </c>
      <c r="K1" s="79" t="s">
        <v>153</v>
      </c>
      <c r="L1" s="79" t="s">
        <v>154</v>
      </c>
      <c r="M1" s="84" t="s">
        <v>155</v>
      </c>
      <c r="N1" s="84" t="s">
        <v>156</v>
      </c>
      <c r="O1" s="84" t="s">
        <v>157</v>
      </c>
      <c r="P1" s="84" t="s">
        <v>158</v>
      </c>
      <c r="Q1" s="84" t="s">
        <v>159</v>
      </c>
      <c r="R1" s="84" t="s">
        <v>160</v>
      </c>
      <c r="S1" s="84" t="s">
        <v>161</v>
      </c>
      <c r="T1" s="84" t="s">
        <v>162</v>
      </c>
      <c r="U1" s="84" t="s">
        <v>10</v>
      </c>
      <c r="V1" s="84" t="s">
        <v>11</v>
      </c>
      <c r="W1" s="84" t="s">
        <v>12</v>
      </c>
      <c r="X1" s="84" t="s">
        <v>13</v>
      </c>
      <c r="Y1" s="84" t="s">
        <v>14</v>
      </c>
      <c r="Z1" s="84" t="s">
        <v>15</v>
      </c>
      <c r="AA1" s="79" t="s">
        <v>16</v>
      </c>
      <c r="AB1" s="91" t="s">
        <v>77</v>
      </c>
      <c r="AC1" s="79" t="s">
        <v>17</v>
      </c>
      <c r="AD1" s="91" t="s">
        <v>76</v>
      </c>
      <c r="AE1" s="81" t="s">
        <v>72</v>
      </c>
      <c r="AF1" s="81" t="s">
        <v>73</v>
      </c>
      <c r="AG1" s="81" t="s">
        <v>67</v>
      </c>
      <c r="AH1" s="79" t="s">
        <v>68</v>
      </c>
      <c r="AI1" s="79" t="s">
        <v>69</v>
      </c>
      <c r="AJ1" s="79" t="s">
        <v>70</v>
      </c>
      <c r="AK1" s="79" t="s">
        <v>71</v>
      </c>
      <c r="AL1" s="79" t="s">
        <v>74</v>
      </c>
      <c r="AM1" s="90" t="s">
        <v>75</v>
      </c>
      <c r="AN1" s="79" t="s">
        <v>18</v>
      </c>
      <c r="AO1" s="79" t="s">
        <v>19</v>
      </c>
      <c r="AP1" s="79" t="s">
        <v>20</v>
      </c>
      <c r="AQ1" s="79" t="s">
        <v>21</v>
      </c>
      <c r="AR1" s="79" t="s">
        <v>22</v>
      </c>
      <c r="AS1" s="79" t="s">
        <v>23</v>
      </c>
      <c r="AT1" s="79" t="s">
        <v>24</v>
      </c>
      <c r="AU1" s="79" t="s">
        <v>25</v>
      </c>
      <c r="AV1" s="90" t="s">
        <v>26</v>
      </c>
      <c r="AW1" s="79" t="s">
        <v>27</v>
      </c>
      <c r="AX1" s="79" t="s">
        <v>28</v>
      </c>
      <c r="AY1" s="79" t="s">
        <v>29</v>
      </c>
      <c r="AZ1" s="79" t="s">
        <v>30</v>
      </c>
      <c r="BA1" s="79" t="s">
        <v>31</v>
      </c>
      <c r="BB1" s="79" t="s">
        <v>32</v>
      </c>
      <c r="BC1" s="79" t="s">
        <v>33</v>
      </c>
      <c r="BD1" s="84" t="s">
        <v>34</v>
      </c>
      <c r="BE1" s="84" t="s">
        <v>35</v>
      </c>
      <c r="BF1" s="84" t="s">
        <v>36</v>
      </c>
      <c r="BG1" s="84" t="s">
        <v>37</v>
      </c>
      <c r="BH1" s="84" t="s">
        <v>38</v>
      </c>
      <c r="BI1" s="84" t="s">
        <v>39</v>
      </c>
      <c r="BJ1" s="84" t="s">
        <v>133</v>
      </c>
      <c r="BK1" s="89" t="s">
        <v>40</v>
      </c>
      <c r="BL1" s="79" t="s">
        <v>41</v>
      </c>
      <c r="BM1" s="88" t="s">
        <v>66</v>
      </c>
      <c r="BN1" s="84" t="s">
        <v>42</v>
      </c>
      <c r="BO1" s="84" t="s">
        <v>43</v>
      </c>
      <c r="BP1" s="81" t="s">
        <v>44</v>
      </c>
      <c r="BQ1" s="81" t="s">
        <v>45</v>
      </c>
      <c r="BR1" s="79" t="s">
        <v>46</v>
      </c>
      <c r="BS1" s="79" t="s">
        <v>47</v>
      </c>
      <c r="BT1" s="79" t="s">
        <v>48</v>
      </c>
      <c r="BU1" s="79" t="s">
        <v>49</v>
      </c>
      <c r="BV1" s="79"/>
      <c r="BW1" s="79" t="s">
        <v>50</v>
      </c>
      <c r="BX1" s="87" t="s">
        <v>132</v>
      </c>
      <c r="BY1" s="86" t="s">
        <v>58</v>
      </c>
      <c r="BZ1" s="84" t="s">
        <v>51</v>
      </c>
      <c r="CA1" s="85" t="s">
        <v>131</v>
      </c>
      <c r="CB1" s="81" t="s">
        <v>52</v>
      </c>
      <c r="CC1" s="81" t="s">
        <v>53</v>
      </c>
      <c r="CD1" s="81" t="s">
        <v>54</v>
      </c>
      <c r="CE1" s="81" t="s">
        <v>55</v>
      </c>
      <c r="CF1" s="81" t="s">
        <v>88</v>
      </c>
      <c r="CG1" s="84" t="s">
        <v>56</v>
      </c>
      <c r="CH1" s="79" t="s">
        <v>92</v>
      </c>
      <c r="CJ1" s="1" t="s">
        <v>59</v>
      </c>
      <c r="CK1" s="1" t="s">
        <v>87</v>
      </c>
      <c r="CL1" s="4" t="s">
        <v>107</v>
      </c>
      <c r="CM1" s="79" t="s">
        <v>105</v>
      </c>
      <c r="CN1" s="83" t="s">
        <v>147</v>
      </c>
      <c r="CO1" s="81" t="s">
        <v>103</v>
      </c>
      <c r="CP1" s="81" t="s">
        <v>104</v>
      </c>
      <c r="CQ1" s="83" t="s">
        <v>106</v>
      </c>
      <c r="CR1" s="81" t="s">
        <v>90</v>
      </c>
      <c r="CS1" s="81" t="s">
        <v>91</v>
      </c>
      <c r="CT1" s="81" t="s">
        <v>113</v>
      </c>
      <c r="CU1" s="81" t="s">
        <v>114</v>
      </c>
      <c r="CV1" s="81" t="s">
        <v>119</v>
      </c>
      <c r="CW1" s="81" t="s">
        <v>118</v>
      </c>
      <c r="CX1" s="81" t="s">
        <v>117</v>
      </c>
      <c r="CY1" s="79" t="s">
        <v>100</v>
      </c>
      <c r="CZ1" s="79" t="s">
        <v>101</v>
      </c>
      <c r="DA1" s="81" t="s">
        <v>93</v>
      </c>
      <c r="DB1" s="81" t="s">
        <v>94</v>
      </c>
      <c r="DC1" s="80" t="s">
        <v>115</v>
      </c>
      <c r="DD1" s="80" t="s">
        <v>116</v>
      </c>
      <c r="DE1" s="80" t="s">
        <v>95</v>
      </c>
      <c r="DF1" s="80" t="s">
        <v>96</v>
      </c>
      <c r="DG1" s="81" t="s">
        <v>111</v>
      </c>
      <c r="DH1" s="82" t="s">
        <v>112</v>
      </c>
      <c r="DI1" s="80" t="s">
        <v>98</v>
      </c>
      <c r="DJ1" s="80" t="s">
        <v>99</v>
      </c>
      <c r="DK1" s="80" t="s">
        <v>97</v>
      </c>
      <c r="DL1" s="80" t="s">
        <v>110</v>
      </c>
      <c r="DM1" s="80" t="s">
        <v>102</v>
      </c>
      <c r="DN1" s="81" t="s">
        <v>83</v>
      </c>
      <c r="DO1" s="81" t="s">
        <v>84</v>
      </c>
      <c r="DP1" s="81" t="s">
        <v>85</v>
      </c>
      <c r="DQ1" s="81" t="s">
        <v>86</v>
      </c>
      <c r="DR1" s="80" t="s">
        <v>108</v>
      </c>
      <c r="DS1" s="80" t="s">
        <v>78</v>
      </c>
      <c r="DT1" s="80" t="s">
        <v>79</v>
      </c>
      <c r="DU1" s="80" t="s">
        <v>80</v>
      </c>
      <c r="DV1" s="79" t="s">
        <v>81</v>
      </c>
      <c r="DW1" s="79" t="s">
        <v>82</v>
      </c>
    </row>
    <row r="2" spans="1:127" x14ac:dyDescent="0.2">
      <c r="A2" s="56">
        <v>1</v>
      </c>
      <c r="B2" s="77">
        <v>0.5</v>
      </c>
      <c r="C2" s="77">
        <v>1</v>
      </c>
      <c r="D2" s="77" t="s">
        <v>146</v>
      </c>
      <c r="E2" s="56">
        <v>1051810</v>
      </c>
      <c r="F2" s="56">
        <v>1</v>
      </c>
      <c r="G2" s="56">
        <v>30.11</v>
      </c>
      <c r="H2" s="56">
        <v>4</v>
      </c>
      <c r="I2" s="56">
        <v>1.5</v>
      </c>
      <c r="J2" s="63">
        <v>2.7443303954167813</v>
      </c>
      <c r="K2" s="76">
        <v>1.7909025348229735</v>
      </c>
      <c r="L2" s="62">
        <v>1001.0388992270318</v>
      </c>
      <c r="M2" s="63">
        <v>0.84945628233633574</v>
      </c>
      <c r="N2" s="63">
        <v>-0.8227906929306904</v>
      </c>
      <c r="O2" s="63">
        <v>2.1250530402801213E-2</v>
      </c>
      <c r="P2" s="63">
        <v>15.2212111689437</v>
      </c>
      <c r="Q2" s="63">
        <v>0.96644915336295845</v>
      </c>
      <c r="R2" s="63">
        <v>0.90641159724071907</v>
      </c>
      <c r="S2" s="63">
        <v>7.8321342472765412E-2</v>
      </c>
      <c r="T2" s="63">
        <v>231.80756900027913</v>
      </c>
      <c r="U2" s="63">
        <v>-0.72384682175231185</v>
      </c>
      <c r="V2" s="63">
        <v>5.6637978362331642E-2</v>
      </c>
      <c r="W2" s="63">
        <v>12.905651755108472</v>
      </c>
      <c r="X2" s="63">
        <v>-5.3540755404422116E-3</v>
      </c>
      <c r="Y2" s="63">
        <v>-12.489610254073716</v>
      </c>
      <c r="Z2" s="63">
        <v>0.36448434735092017</v>
      </c>
      <c r="AA2" s="69">
        <v>35.888928189000467</v>
      </c>
      <c r="AB2" s="70">
        <v>4.6911639693880223E-13</v>
      </c>
      <c r="AC2" s="69">
        <v>-78.874450232997575</v>
      </c>
      <c r="AD2" s="70">
        <v>2.4308758750465203E-12</v>
      </c>
      <c r="AE2" s="57">
        <v>384.80301473882741</v>
      </c>
      <c r="AF2" s="57">
        <v>5.0801125263816953</v>
      </c>
      <c r="AG2" s="57">
        <v>74.150000000000006</v>
      </c>
      <c r="AH2" s="63">
        <v>32.723086197000001</v>
      </c>
      <c r="AI2" s="63">
        <v>17.241732577040541</v>
      </c>
      <c r="AJ2" s="63">
        <v>4.5426215155483876</v>
      </c>
      <c r="AK2" s="63">
        <v>1.7880838424000001</v>
      </c>
      <c r="AL2" s="63">
        <v>1.7909025348229735</v>
      </c>
      <c r="AM2" s="69">
        <v>6.899134571248356E-4</v>
      </c>
      <c r="AN2" s="63">
        <v>3.6291646596810581</v>
      </c>
      <c r="AO2" s="63">
        <v>1.8382621248580846</v>
      </c>
      <c r="AP2" s="63">
        <v>1.261881431640234</v>
      </c>
      <c r="AQ2" s="62">
        <v>289.44923666503092</v>
      </c>
      <c r="AR2" s="62">
        <v>337.3731546687996</v>
      </c>
      <c r="AS2" s="62">
        <v>134.08644062110324</v>
      </c>
      <c r="AT2" s="63">
        <v>27.322358937167074</v>
      </c>
      <c r="AU2" s="63">
        <v>22.427485089346654</v>
      </c>
      <c r="AV2" s="69">
        <v>0.22121386044637092</v>
      </c>
      <c r="AW2" s="56">
        <v>1</v>
      </c>
      <c r="AX2" s="56">
        <v>1</v>
      </c>
      <c r="AY2" s="62">
        <v>2</v>
      </c>
      <c r="AZ2" s="62">
        <v>3</v>
      </c>
      <c r="BA2" s="62">
        <v>1</v>
      </c>
      <c r="BB2" s="62">
        <v>1.5</v>
      </c>
      <c r="BC2" s="56">
        <v>2</v>
      </c>
      <c r="BD2" s="56">
        <v>7.97</v>
      </c>
      <c r="BE2" s="56">
        <v>3.88</v>
      </c>
      <c r="BF2" s="56">
        <v>155</v>
      </c>
      <c r="BG2" s="56">
        <v>10</v>
      </c>
      <c r="BH2" s="56">
        <v>0</v>
      </c>
      <c r="BI2" s="56">
        <v>60</v>
      </c>
      <c r="BJ2" s="56">
        <v>2</v>
      </c>
      <c r="BK2" s="68">
        <v>0.95342786059380802</v>
      </c>
      <c r="BL2" s="63"/>
      <c r="BM2" s="97">
        <v>1.7667445019166198E-3</v>
      </c>
      <c r="BN2" s="63">
        <v>0.52553197835949428</v>
      </c>
      <c r="BO2" s="63">
        <v>1</v>
      </c>
      <c r="BP2" s="56">
        <v>16</v>
      </c>
      <c r="BQ2" s="56">
        <v>292</v>
      </c>
      <c r="BR2" s="69">
        <v>1.0037383256522638</v>
      </c>
      <c r="BS2" s="62">
        <v>0.34983149374551492</v>
      </c>
      <c r="BT2" s="62">
        <v>14.66</v>
      </c>
      <c r="BU2" s="62">
        <v>16.900476239844799</v>
      </c>
      <c r="BW2" s="62">
        <f t="shared" ref="BW2:BW33" si="0">BN2/2</f>
        <v>0.26276598917974714</v>
      </c>
      <c r="BX2" s="67">
        <v>0.6</v>
      </c>
      <c r="BY2" s="73">
        <f t="shared" ref="BY2:BY33" si="1">AP2*BE2*BM2*6.2832*BD2</f>
        <v>0.43317484555312852</v>
      </c>
      <c r="BZ2" s="72"/>
      <c r="CA2" s="64">
        <f t="shared" ref="CA2:CA33" si="2">-(($BX2-$BY2)/$BX2)*100</f>
        <v>-27.804192407811911</v>
      </c>
      <c r="CB2" s="62">
        <v>21.627741090318516</v>
      </c>
      <c r="CC2" s="62">
        <v>20.948816561566144</v>
      </c>
      <c r="CD2" s="62">
        <v>21.290985181526946</v>
      </c>
      <c r="CE2" s="62">
        <v>21.290985181526942</v>
      </c>
      <c r="CF2" s="62"/>
      <c r="CG2" s="93">
        <v>0.20019999999999999</v>
      </c>
      <c r="CH2" s="102">
        <v>1.2514484356894553</v>
      </c>
      <c r="CI2" s="64"/>
      <c r="CJ2" s="64"/>
      <c r="CK2" s="64"/>
      <c r="CL2" s="64"/>
      <c r="CM2" s="56">
        <v>1</v>
      </c>
      <c r="CN2" s="59">
        <f t="shared" ref="CN2:CN33" si="3">SUM(CR2:DM2)</f>
        <v>2</v>
      </c>
      <c r="CO2" s="57">
        <f t="shared" ref="CO2:CO33" si="4">IF(SUM(CR2:DM2)&lt;5,1,"")</f>
        <v>1</v>
      </c>
      <c r="CP2" s="57" t="str">
        <f t="shared" ref="CP2:CP33" si="5">IF(AND(SUM(CR2:DM2)&gt;=5, SUM(CR2:DM2)&lt;9),1,"")</f>
        <v/>
      </c>
      <c r="CQ2" s="59" t="str">
        <f t="shared" ref="CQ2:CQ33" si="6">IF(SUM(CR2:DM2)&gt;=9,1,"")</f>
        <v/>
      </c>
      <c r="CR2" s="92" t="str">
        <f>IF(AG2&lt;=25,3,"")</f>
        <v/>
      </c>
      <c r="CS2" s="56" t="str">
        <f t="shared" ref="CS2:CS33" si="7">IF(BQ2&gt;=3*AG2,"",3)</f>
        <v/>
      </c>
      <c r="CT2" s="57" t="str">
        <f t="shared" ref="CT2:CT33" si="8">IF(AVERAGE(AT2:AU2) &gt;30,1,"")</f>
        <v/>
      </c>
      <c r="CU2" s="57" t="str">
        <f t="shared" ref="CU2:CU33" si="9">IF(ABS((AT2-AU2)/AVERAGE(AT2:AU2))*100&lt;50,"",1)</f>
        <v/>
      </c>
      <c r="CV2" s="57" t="str">
        <f t="shared" ref="CV2:CV33" si="10">IF(AND(AV2&gt;0.22,CW2=""),3,"")</f>
        <v/>
      </c>
      <c r="CW2" s="57">
        <f t="shared" ref="CW2:CW33" si="11">IF(AP2&lt;1.5,1,"")</f>
        <v>1</v>
      </c>
      <c r="CX2" s="57" t="str">
        <f t="shared" ref="CX2:CX33" si="12">IF(AP2&lt;1,5,"")</f>
        <v/>
      </c>
      <c r="CY2" s="56" t="str">
        <f t="shared" ref="CY2:CY33" si="13">IF(CH2&lt;=2.5,"",5)</f>
        <v/>
      </c>
      <c r="CZ2" s="56" t="str">
        <f t="shared" ref="CZ2:CZ33" si="14">IF(CH2&lt;=5,"",10)</f>
        <v/>
      </c>
      <c r="DA2" s="56" t="str">
        <f t="shared" ref="DA2:DA33" si="15">IF(AND(BP2&gt;=15, BP2&lt;=21),"",1)</f>
        <v/>
      </c>
      <c r="DB2" s="56" t="str">
        <f t="shared" ref="DB2:DB33" si="16">IF(AND(BP2&gt;=13, BP2&lt;=23),"",3)</f>
        <v/>
      </c>
      <c r="DC2" s="56" t="str">
        <f t="shared" ref="DC2:DC33" si="17">IF(BO2&gt;=0.95,"",5)</f>
        <v/>
      </c>
      <c r="DD2" s="56" t="str">
        <f t="shared" ref="DD2:DD33" si="18">IF(BO2&gt;=0.9,"",10)</f>
        <v/>
      </c>
      <c r="DE2" s="56" t="str">
        <f t="shared" ref="DE2:DE33" si="19">IF(AH2&lt;=100,"",1)</f>
        <v/>
      </c>
      <c r="DF2" s="56" t="str">
        <f t="shared" ref="DF2:DF33" si="20">IF(AI2&lt;(2*AJ2),1,"")</f>
        <v/>
      </c>
      <c r="DG2" s="57" t="str">
        <f t="shared" ref="DG2:DG33" si="21">IF(AI2&lt;(1*AJ2),5,"")</f>
        <v/>
      </c>
      <c r="DH2" s="58" t="str">
        <f t="shared" ref="DH2:DH33" si="22">IF(AND(CT2=1, CV2=1, DF2=3),5,"")</f>
        <v/>
      </c>
      <c r="DI2" s="56" t="str">
        <f t="shared" ref="DI2:DI33" si="23">IF(AH2&lt;=1.7,1,"")</f>
        <v/>
      </c>
      <c r="DJ2" s="56" t="str">
        <f t="shared" ref="DJ2:DJ33" si="24">IF(AN2&lt;=((10*AM2)+AK2),1,"")</f>
        <v/>
      </c>
      <c r="DK2" s="56" t="str">
        <f t="shared" ref="DK2:DK33" si="25">IF(BK2&lt;=0.15, IF(G2&lt;=50,10,IF(AND(G2&gt;50,G2&lt;=100),5,IF(AND(G2&gt;100,G2&lt;=150),3,IF(G2&gt;150,1)))),"")</f>
        <v/>
      </c>
      <c r="DL2" s="56" t="str">
        <f t="shared" ref="DL2:DL33" si="26">IF(BK2&lt;=0.1, IF(G2&lt;=50,10,IF(AND(G2&gt;50,G2&lt;=100),5,IF(AND(G2&gt;100,G2&lt;=150),3,IF(G2&gt;150,1)))),"")</f>
        <v/>
      </c>
      <c r="DM2" s="56">
        <f t="shared" ref="DM2:DM33" si="27">IF((BD2/BN2)&gt;=1.2,1,"")</f>
        <v>1</v>
      </c>
      <c r="DN2" s="56">
        <f t="shared" ref="DN2:DN33" si="28">IF(BY2/CG2&gt;=2,1,"")</f>
        <v>1</v>
      </c>
      <c r="DO2" s="56" t="str">
        <f t="shared" ref="DO2:DO33" si="29">IF(BY2/CG2&lt;=0.5,1,"")</f>
        <v/>
      </c>
      <c r="DP2" s="57" t="e">
        <f t="shared" ref="DP2:DP33" si="30">IF(BY2/BZ2&gt;=2,1,"")</f>
        <v>#DIV/0!</v>
      </c>
      <c r="DQ2" s="57" t="e">
        <f t="shared" ref="DQ2:DQ33" si="31">IF(BY2/BZ2&lt;=0.5,1,"")</f>
        <v>#DIV/0!</v>
      </c>
      <c r="DR2" s="56" t="str">
        <f t="shared" ref="DR2:DR33" si="32">IF(AND(G2&gt;=25, G2&lt;=150),"",1)</f>
        <v/>
      </c>
      <c r="DS2" s="56" t="str">
        <f t="shared" ref="DS2:DS33" si="33">IF(AND(AB2&lt;=0.000002, AD2&lt;=0.000002),"",1)</f>
        <v/>
      </c>
      <c r="DT2" s="56" t="str">
        <f t="shared" ref="DT2:DT33" si="34">IF(AND(AE2&gt;=360, AE2&lt;=410),"",1)</f>
        <v/>
      </c>
      <c r="DU2" s="56" t="str">
        <f t="shared" ref="DU2:DU33" si="35">IF(AF2&lt;=10,"",1)</f>
        <v/>
      </c>
      <c r="DV2" s="56" t="str">
        <f t="shared" ref="DV2:DV33" si="36">IF(ABS((1-BR2)*100)&lt;=1,"",1)</f>
        <v/>
      </c>
      <c r="DW2" s="56" t="str">
        <f t="shared" ref="DW2:DW33" si="37">IF(BS2&lt;=1.1,"",1)</f>
        <v/>
      </c>
    </row>
    <row r="3" spans="1:127" ht="15" customHeight="1" x14ac:dyDescent="0.2">
      <c r="A3" s="56">
        <v>2</v>
      </c>
      <c r="B3" s="77">
        <v>0.5</v>
      </c>
      <c r="C3" s="77">
        <v>1</v>
      </c>
      <c r="D3" s="77" t="s">
        <v>146</v>
      </c>
      <c r="E3" s="56">
        <v>1051810</v>
      </c>
      <c r="F3" s="56">
        <v>2</v>
      </c>
      <c r="G3" s="56">
        <v>30.11</v>
      </c>
      <c r="H3" s="56">
        <v>4</v>
      </c>
      <c r="I3" s="56">
        <v>1.5</v>
      </c>
      <c r="J3" s="63">
        <v>4.1115119022421833</v>
      </c>
      <c r="K3" s="76">
        <v>1.790939548238168</v>
      </c>
      <c r="L3" s="62">
        <v>1000.9865541645087</v>
      </c>
      <c r="M3" s="63">
        <v>0.27627131988714065</v>
      </c>
      <c r="N3" s="63">
        <v>-1.3405391590280855</v>
      </c>
      <c r="O3" s="63">
        <v>-3.3935049776477752E-2</v>
      </c>
      <c r="P3" s="63">
        <v>15.401518489796061</v>
      </c>
      <c r="Q3" s="63">
        <v>0.35257138945088284</v>
      </c>
      <c r="R3" s="63">
        <v>2.154599350600312</v>
      </c>
      <c r="S3" s="63">
        <v>0.11670438824425136</v>
      </c>
      <c r="T3" s="63">
        <v>237.25881099637652</v>
      </c>
      <c r="U3" s="63">
        <v>-0.29666641686480805</v>
      </c>
      <c r="V3" s="63">
        <v>2.9724023385307045E-2</v>
      </c>
      <c r="W3" s="63">
        <v>4.282283184285415</v>
      </c>
      <c r="X3" s="63">
        <v>7.6374773449740391E-2</v>
      </c>
      <c r="Y3" s="63">
        <v>-20.597346764087959</v>
      </c>
      <c r="Z3" s="63">
        <v>-0.49419742799655553</v>
      </c>
      <c r="AA3" s="69">
        <v>35.888928189000517</v>
      </c>
      <c r="AB3" s="70">
        <v>5.1879464945407616E-13</v>
      </c>
      <c r="AC3" s="69">
        <v>-78.874450233001255</v>
      </c>
      <c r="AD3" s="70">
        <v>1.2507925795057179E-12</v>
      </c>
      <c r="AE3" s="57">
        <v>383.65043642788635</v>
      </c>
      <c r="AF3" s="57">
        <v>1.3208243064921705</v>
      </c>
      <c r="AG3" s="57">
        <v>131.75</v>
      </c>
      <c r="AH3" s="63">
        <v>49.051874298999998</v>
      </c>
      <c r="AI3" s="63">
        <v>15.519717717839688</v>
      </c>
      <c r="AJ3" s="63">
        <v>8.340956470844203</v>
      </c>
      <c r="AK3" s="63">
        <v>1.788403746</v>
      </c>
      <c r="AL3" s="63">
        <v>1.790939548238168</v>
      </c>
      <c r="AM3" s="69">
        <v>6.442250104503499E-4</v>
      </c>
      <c r="AN3" s="63">
        <v>2.8147985002540059</v>
      </c>
      <c r="AO3" s="63">
        <v>1.0238589520158379</v>
      </c>
      <c r="AP3" s="63">
        <v>1.4809564986789878</v>
      </c>
      <c r="AQ3" s="62">
        <v>289.78370179309621</v>
      </c>
      <c r="AR3" s="62">
        <v>346.9612901027632</v>
      </c>
      <c r="AS3" s="62">
        <v>168.35496907191953</v>
      </c>
      <c r="AT3" s="63">
        <v>34.369162544471259</v>
      </c>
      <c r="AU3" s="63">
        <v>24.175298158306841</v>
      </c>
      <c r="AV3" s="69">
        <v>0.22957804886004185</v>
      </c>
      <c r="AW3" s="56">
        <v>1</v>
      </c>
      <c r="AX3" s="56">
        <v>1</v>
      </c>
      <c r="AY3" s="62">
        <v>1</v>
      </c>
      <c r="AZ3" s="62">
        <v>2</v>
      </c>
      <c r="BA3" s="62">
        <v>1</v>
      </c>
      <c r="BB3" s="62">
        <v>1</v>
      </c>
      <c r="BC3" s="56">
        <v>1</v>
      </c>
      <c r="BD3" s="56">
        <v>9.36</v>
      </c>
      <c r="BE3" s="56">
        <v>4.2300000000000004</v>
      </c>
      <c r="BF3" s="56">
        <v>155</v>
      </c>
      <c r="BG3" s="56">
        <v>10</v>
      </c>
      <c r="BH3" s="56">
        <v>0</v>
      </c>
      <c r="BI3" s="56">
        <v>60</v>
      </c>
      <c r="BJ3" s="56">
        <v>2</v>
      </c>
      <c r="BK3" s="68">
        <v>2.3205723540040157</v>
      </c>
      <c r="BL3" s="63">
        <v>6.3355236893058908</v>
      </c>
      <c r="BM3" s="75">
        <v>1.5463831394592633E-3</v>
      </c>
      <c r="BN3" s="63">
        <v>3.3328323483649176</v>
      </c>
      <c r="BO3" s="63">
        <v>0.97760933694041496</v>
      </c>
      <c r="BP3" s="56">
        <v>16</v>
      </c>
      <c r="BQ3" s="56">
        <v>474</v>
      </c>
      <c r="BR3" s="69">
        <v>1.0042702367665544</v>
      </c>
      <c r="BS3" s="62">
        <v>0.22816433018269699</v>
      </c>
      <c r="BT3" s="62">
        <v>14.953760259888099</v>
      </c>
      <c r="BU3" s="62">
        <v>16.374758596855902</v>
      </c>
      <c r="BW3" s="62">
        <f t="shared" si="0"/>
        <v>1.6664161741824588</v>
      </c>
      <c r="BX3" s="67">
        <v>0.6</v>
      </c>
      <c r="BY3" s="73">
        <f t="shared" si="1"/>
        <v>0.56971349611378019</v>
      </c>
      <c r="BZ3" s="72">
        <f t="shared" ref="BZ3:BZ34" si="38">AP3*BN3*BM3*6.2832*BW3</f>
        <v>7.9916642846984132E-2</v>
      </c>
      <c r="CA3" s="64">
        <f t="shared" si="2"/>
        <v>-5.0477506477032978</v>
      </c>
      <c r="CB3" s="62">
        <v>6.0776355820024355</v>
      </c>
      <c r="CC3" s="62">
        <v>29.490243229454347</v>
      </c>
      <c r="CD3" s="62">
        <v>12.72503586101246</v>
      </c>
      <c r="CE3" s="62">
        <v>27.288927467673528</v>
      </c>
      <c r="CF3" s="62"/>
      <c r="CG3" s="93">
        <v>0.3463</v>
      </c>
      <c r="CH3" s="102">
        <v>1.8826739427012278</v>
      </c>
      <c r="CI3" s="64"/>
      <c r="CJ3" s="64"/>
      <c r="CK3" s="64"/>
      <c r="CL3" s="64"/>
      <c r="CM3" s="56">
        <v>1</v>
      </c>
      <c r="CN3" s="59">
        <f t="shared" si="3"/>
        <v>3</v>
      </c>
      <c r="CO3" s="57">
        <f t="shared" si="4"/>
        <v>1</v>
      </c>
      <c r="CP3" s="57" t="str">
        <f t="shared" si="5"/>
        <v/>
      </c>
      <c r="CQ3" s="59" t="str">
        <f t="shared" si="6"/>
        <v/>
      </c>
      <c r="CR3" s="92" t="str">
        <f>IF(AG3&lt;=25,3,"")</f>
        <v/>
      </c>
      <c r="CS3" s="56" t="str">
        <f t="shared" si="7"/>
        <v/>
      </c>
      <c r="CT3" s="57" t="str">
        <f t="shared" si="8"/>
        <v/>
      </c>
      <c r="CU3" s="57" t="str">
        <f t="shared" si="9"/>
        <v/>
      </c>
      <c r="CV3" s="57" t="str">
        <f t="shared" si="10"/>
        <v/>
      </c>
      <c r="CW3" s="57">
        <f t="shared" si="11"/>
        <v>1</v>
      </c>
      <c r="CX3" s="57" t="str">
        <f t="shared" si="12"/>
        <v/>
      </c>
      <c r="CY3" s="56" t="str">
        <f t="shared" si="13"/>
        <v/>
      </c>
      <c r="CZ3" s="56" t="str">
        <f t="shared" si="14"/>
        <v/>
      </c>
      <c r="DA3" s="56" t="str">
        <f t="shared" si="15"/>
        <v/>
      </c>
      <c r="DB3" s="56" t="str">
        <f t="shared" si="16"/>
        <v/>
      </c>
      <c r="DC3" s="56" t="str">
        <f t="shared" si="17"/>
        <v/>
      </c>
      <c r="DD3" s="56" t="str">
        <f t="shared" si="18"/>
        <v/>
      </c>
      <c r="DE3" s="56" t="str">
        <f t="shared" si="19"/>
        <v/>
      </c>
      <c r="DF3" s="56">
        <f t="shared" si="20"/>
        <v>1</v>
      </c>
      <c r="DG3" s="57" t="str">
        <f t="shared" si="21"/>
        <v/>
      </c>
      <c r="DH3" s="58" t="str">
        <f t="shared" si="22"/>
        <v/>
      </c>
      <c r="DI3" s="56" t="str">
        <f t="shared" si="23"/>
        <v/>
      </c>
      <c r="DJ3" s="56" t="str">
        <f t="shared" si="24"/>
        <v/>
      </c>
      <c r="DK3" s="56" t="str">
        <f t="shared" si="25"/>
        <v/>
      </c>
      <c r="DL3" s="56" t="str">
        <f t="shared" si="26"/>
        <v/>
      </c>
      <c r="DM3" s="56">
        <f t="shared" si="27"/>
        <v>1</v>
      </c>
      <c r="DN3" s="56" t="str">
        <f t="shared" si="28"/>
        <v/>
      </c>
      <c r="DO3" s="56" t="str">
        <f t="shared" si="29"/>
        <v/>
      </c>
      <c r="DP3" s="57">
        <f t="shared" si="30"/>
        <v>1</v>
      </c>
      <c r="DQ3" s="57" t="str">
        <f t="shared" si="31"/>
        <v/>
      </c>
      <c r="DR3" s="56" t="str">
        <f t="shared" si="32"/>
        <v/>
      </c>
      <c r="DS3" s="56" t="str">
        <f t="shared" si="33"/>
        <v/>
      </c>
      <c r="DT3" s="56" t="str">
        <f t="shared" si="34"/>
        <v/>
      </c>
      <c r="DU3" s="56" t="str">
        <f t="shared" si="35"/>
        <v/>
      </c>
      <c r="DV3" s="56" t="str">
        <f t="shared" si="36"/>
        <v/>
      </c>
      <c r="DW3" s="56" t="str">
        <f t="shared" si="37"/>
        <v/>
      </c>
    </row>
    <row r="4" spans="1:127" ht="17.25" customHeight="1" x14ac:dyDescent="0.2">
      <c r="A4" s="56">
        <v>3</v>
      </c>
      <c r="B4" s="77">
        <v>0.5</v>
      </c>
      <c r="C4" s="77">
        <v>1</v>
      </c>
      <c r="D4" s="77" t="s">
        <v>146</v>
      </c>
      <c r="E4" s="56">
        <v>2052210</v>
      </c>
      <c r="F4" s="56">
        <v>1</v>
      </c>
      <c r="G4" s="56">
        <v>32.229999999999997</v>
      </c>
      <c r="H4" s="56">
        <v>3.63</v>
      </c>
      <c r="I4" s="56">
        <v>1.5</v>
      </c>
      <c r="J4" s="63">
        <v>4.3753305256572883</v>
      </c>
      <c r="K4" s="76">
        <v>1.8124381107492182</v>
      </c>
      <c r="L4" s="62">
        <v>1008.8143426782412</v>
      </c>
      <c r="M4" s="63">
        <v>0.13229658869272476</v>
      </c>
      <c r="N4" s="63">
        <v>-1.6821784942245728</v>
      </c>
      <c r="O4" s="63">
        <v>2.6657179556778513E-3</v>
      </c>
      <c r="P4" s="63">
        <v>20.22973775206761</v>
      </c>
      <c r="Q4" s="63">
        <v>0.45157663803244275</v>
      </c>
      <c r="R4" s="63">
        <v>3.2544735087170817</v>
      </c>
      <c r="S4" s="63">
        <v>0.13481805285136195</v>
      </c>
      <c r="T4" s="63">
        <v>409.37073235628537</v>
      </c>
      <c r="U4" s="63">
        <v>-0.31549463319268423</v>
      </c>
      <c r="V4" s="63">
        <v>5.8192569419213414E-2</v>
      </c>
      <c r="W4" s="63">
        <v>2.686523204059466</v>
      </c>
      <c r="X4" s="63">
        <v>2.599516563743124E-2</v>
      </c>
      <c r="Y4" s="63">
        <v>-33.981541122482454</v>
      </c>
      <c r="Z4" s="63">
        <v>8.9891206228722584E-2</v>
      </c>
      <c r="AA4" s="69">
        <v>35.886207261474254</v>
      </c>
      <c r="AB4" s="70">
        <v>1.5155357855429092E-6</v>
      </c>
      <c r="AC4" s="69">
        <v>-78.872579195023249</v>
      </c>
      <c r="AD4" s="70">
        <v>6.6655744734034251E-7</v>
      </c>
      <c r="AE4" s="57">
        <v>386.0210529356699</v>
      </c>
      <c r="AF4" s="57">
        <v>1.4287379372538511</v>
      </c>
      <c r="AG4" s="57">
        <v>1228.8500000000001</v>
      </c>
      <c r="AH4" s="63">
        <v>80.665000000000006</v>
      </c>
      <c r="AI4" s="63">
        <v>21.674516286644927</v>
      </c>
      <c r="AJ4" s="63">
        <v>10.639519438392421</v>
      </c>
      <c r="AK4" s="63">
        <v>1.8049999999999999</v>
      </c>
      <c r="AL4" s="63">
        <v>1.8124381107492182</v>
      </c>
      <c r="AM4" s="69">
        <v>1.386950598126979E-3</v>
      </c>
      <c r="AN4" s="63">
        <v>3.4919892582497516</v>
      </c>
      <c r="AO4" s="63">
        <v>1.6795511475005334</v>
      </c>
      <c r="AP4" s="63">
        <v>1.8059459454115006</v>
      </c>
      <c r="AQ4" s="62">
        <v>293.79606746146959</v>
      </c>
      <c r="AR4" s="62">
        <v>165.35984472878343</v>
      </c>
      <c r="AS4" s="62">
        <v>175.50317281000264</v>
      </c>
      <c r="AT4" s="63">
        <v>23.467020320517019</v>
      </c>
      <c r="AU4" s="63">
        <v>21.897324857449632</v>
      </c>
      <c r="AV4" s="69">
        <v>0.20331371120776273</v>
      </c>
      <c r="AW4" s="56">
        <v>2</v>
      </c>
      <c r="AX4" s="56">
        <v>2</v>
      </c>
      <c r="AY4" s="62">
        <v>3</v>
      </c>
      <c r="AZ4" s="62">
        <v>3</v>
      </c>
      <c r="BA4" s="62">
        <v>2</v>
      </c>
      <c r="BB4" s="62">
        <v>2.5</v>
      </c>
      <c r="BC4" s="56">
        <v>3</v>
      </c>
      <c r="BD4" s="56">
        <v>6.94</v>
      </c>
      <c r="BE4" s="56">
        <v>3.73</v>
      </c>
      <c r="BF4" s="56">
        <v>165</v>
      </c>
      <c r="BG4" s="56">
        <v>10</v>
      </c>
      <c r="BH4" s="56">
        <v>0</v>
      </c>
      <c r="BI4" s="56">
        <v>60</v>
      </c>
      <c r="BJ4" s="56">
        <v>2</v>
      </c>
      <c r="BK4" s="68">
        <v>2.5628924149080703</v>
      </c>
      <c r="BL4" s="63">
        <v>19.345421102843158</v>
      </c>
      <c r="BM4" s="75">
        <v>1.6977093851864278E-3</v>
      </c>
      <c r="BN4" s="63">
        <v>10.986753405325894</v>
      </c>
      <c r="BO4" s="63">
        <v>0.99228219931058992</v>
      </c>
      <c r="BP4" s="56">
        <v>17</v>
      </c>
      <c r="BQ4" s="56">
        <v>4581</v>
      </c>
      <c r="BR4" s="69">
        <v>1.0014190813332646</v>
      </c>
      <c r="BS4" s="62">
        <v>0.35839651951626805</v>
      </c>
      <c r="BT4" s="62">
        <v>19.623399861758902</v>
      </c>
      <c r="BU4" s="62">
        <v>21.746004838430402</v>
      </c>
      <c r="BW4" s="62">
        <f t="shared" si="0"/>
        <v>5.493376702662947</v>
      </c>
      <c r="BX4" s="67">
        <v>0.6</v>
      </c>
      <c r="BY4" s="73">
        <f t="shared" si="1"/>
        <v>0.49867463997883854</v>
      </c>
      <c r="BZ4" s="72">
        <f t="shared" si="38"/>
        <v>1.1626734059605028</v>
      </c>
      <c r="CA4" s="64">
        <f t="shared" si="2"/>
        <v>-16.887560003526907</v>
      </c>
      <c r="CB4" s="62">
        <v>2.5269573854054697</v>
      </c>
      <c r="CC4" s="62">
        <v>32.130785648227537</v>
      </c>
      <c r="CD4" s="62">
        <v>8.3417378236542419</v>
      </c>
      <c r="CE4" s="62">
        <v>31.13178938129667</v>
      </c>
      <c r="CF4" s="62"/>
      <c r="CG4" s="93">
        <v>0.6794</v>
      </c>
      <c r="CH4" s="102">
        <v>1.226927252985885</v>
      </c>
      <c r="CI4" s="64"/>
      <c r="CJ4" s="64"/>
      <c r="CK4" s="64"/>
      <c r="CL4" s="64"/>
      <c r="CM4" s="56">
        <v>2</v>
      </c>
      <c r="CN4" s="59">
        <f t="shared" si="3"/>
        <v>0</v>
      </c>
      <c r="CO4" s="57">
        <f t="shared" si="4"/>
        <v>1</v>
      </c>
      <c r="CP4" s="57" t="str">
        <f t="shared" si="5"/>
        <v/>
      </c>
      <c r="CQ4" s="59" t="str">
        <f t="shared" si="6"/>
        <v/>
      </c>
      <c r="CR4" s="57" t="str">
        <f t="shared" ref="CR4:CR28" si="39">IF(AG4&lt;=250,3,"")</f>
        <v/>
      </c>
      <c r="CS4" s="56" t="str">
        <f t="shared" si="7"/>
        <v/>
      </c>
      <c r="CT4" s="57" t="str">
        <f t="shared" si="8"/>
        <v/>
      </c>
      <c r="CU4" s="57" t="str">
        <f t="shared" si="9"/>
        <v/>
      </c>
      <c r="CV4" s="57" t="str">
        <f t="shared" si="10"/>
        <v/>
      </c>
      <c r="CW4" s="57" t="str">
        <f t="shared" si="11"/>
        <v/>
      </c>
      <c r="CX4" s="57" t="str">
        <f t="shared" si="12"/>
        <v/>
      </c>
      <c r="CY4" s="56" t="str">
        <f t="shared" si="13"/>
        <v/>
      </c>
      <c r="CZ4" s="56" t="str">
        <f t="shared" si="14"/>
        <v/>
      </c>
      <c r="DA4" s="56" t="str">
        <f t="shared" si="15"/>
        <v/>
      </c>
      <c r="DB4" s="56" t="str">
        <f t="shared" si="16"/>
        <v/>
      </c>
      <c r="DC4" s="56" t="str">
        <f t="shared" si="17"/>
        <v/>
      </c>
      <c r="DD4" s="56" t="str">
        <f t="shared" si="18"/>
        <v/>
      </c>
      <c r="DE4" s="56" t="str">
        <f t="shared" si="19"/>
        <v/>
      </c>
      <c r="DF4" s="56" t="str">
        <f t="shared" si="20"/>
        <v/>
      </c>
      <c r="DG4" s="57" t="str">
        <f t="shared" si="21"/>
        <v/>
      </c>
      <c r="DH4" s="58" t="str">
        <f t="shared" si="22"/>
        <v/>
      </c>
      <c r="DI4" s="56" t="str">
        <f t="shared" si="23"/>
        <v/>
      </c>
      <c r="DJ4" s="56" t="str">
        <f t="shared" si="24"/>
        <v/>
      </c>
      <c r="DK4" s="56" t="str">
        <f t="shared" si="25"/>
        <v/>
      </c>
      <c r="DL4" s="56" t="str">
        <f t="shared" si="26"/>
        <v/>
      </c>
      <c r="DM4" s="56" t="str">
        <f t="shared" si="27"/>
        <v/>
      </c>
      <c r="DN4" s="56" t="str">
        <f t="shared" si="28"/>
        <v/>
      </c>
      <c r="DO4" s="56" t="str">
        <f t="shared" si="29"/>
        <v/>
      </c>
      <c r="DP4" s="57" t="str">
        <f t="shared" si="30"/>
        <v/>
      </c>
      <c r="DQ4" s="57">
        <f t="shared" si="31"/>
        <v>1</v>
      </c>
      <c r="DR4" s="56" t="str">
        <f t="shared" si="32"/>
        <v/>
      </c>
      <c r="DS4" s="56" t="str">
        <f t="shared" si="33"/>
        <v/>
      </c>
      <c r="DT4" s="56" t="str">
        <f t="shared" si="34"/>
        <v/>
      </c>
      <c r="DU4" s="56" t="str">
        <f t="shared" si="35"/>
        <v/>
      </c>
      <c r="DV4" s="56" t="str">
        <f t="shared" si="36"/>
        <v/>
      </c>
      <c r="DW4" s="56" t="str">
        <f t="shared" si="37"/>
        <v/>
      </c>
    </row>
    <row r="5" spans="1:127" ht="15" customHeight="1" x14ac:dyDescent="0.2">
      <c r="A5" s="56">
        <v>4</v>
      </c>
      <c r="B5" s="77">
        <v>0.5</v>
      </c>
      <c r="C5" s="77">
        <v>1</v>
      </c>
      <c r="D5" s="77" t="s">
        <v>146</v>
      </c>
      <c r="E5" s="56">
        <v>2052210</v>
      </c>
      <c r="F5" s="56">
        <v>6</v>
      </c>
      <c r="G5" s="56">
        <v>18.03</v>
      </c>
      <c r="H5" s="56">
        <v>4.4000000000000004</v>
      </c>
      <c r="I5" s="56">
        <v>1.5</v>
      </c>
      <c r="J5" s="63">
        <v>4.9456256047052589</v>
      </c>
      <c r="K5" s="76">
        <v>1.7842022471910213</v>
      </c>
      <c r="L5" s="62">
        <v>1008.2868026956652</v>
      </c>
      <c r="M5" s="63">
        <v>-0.51641439250503451</v>
      </c>
      <c r="N5" s="63">
        <v>-2.0019587558267986</v>
      </c>
      <c r="O5" s="63">
        <v>-5.1967075702150929E-2</v>
      </c>
      <c r="P5" s="63">
        <v>22.91031890580399</v>
      </c>
      <c r="Q5" s="63">
        <v>1.2430806607127753</v>
      </c>
      <c r="R5" s="63">
        <v>4.8207678320152842</v>
      </c>
      <c r="S5" s="63">
        <v>0.29820291749966954</v>
      </c>
      <c r="T5" s="63">
        <v>525.04896716256815</v>
      </c>
      <c r="U5" s="63">
        <v>0.69084028569224731</v>
      </c>
      <c r="V5" s="63">
        <v>-7.2473396928059075E-3</v>
      </c>
      <c r="W5" s="63">
        <v>-11.732556085862086</v>
      </c>
      <c r="X5" s="63">
        <v>0.27543873602888491</v>
      </c>
      <c r="Y5" s="63">
        <v>-45.806863247743522</v>
      </c>
      <c r="Z5" s="63">
        <v>-1.0966448420082051</v>
      </c>
      <c r="AA5" s="69">
        <v>35.886064671783039</v>
      </c>
      <c r="AB5" s="70">
        <v>2.8055403821516695E-7</v>
      </c>
      <c r="AC5" s="69">
        <v>-78.872398000891422</v>
      </c>
      <c r="AD5" s="70">
        <v>3.2802358162839327E-7</v>
      </c>
      <c r="AE5" s="57">
        <v>374.49887177087294</v>
      </c>
      <c r="AF5" s="57">
        <v>1.056450182827696</v>
      </c>
      <c r="AG5" s="57">
        <v>267.10000000000002</v>
      </c>
      <c r="AH5" s="63">
        <v>122.17400000000001</v>
      </c>
      <c r="AI5" s="63">
        <v>15.729764044943822</v>
      </c>
      <c r="AJ5" s="63">
        <v>12.608914142090597</v>
      </c>
      <c r="AK5" s="63">
        <v>1.78</v>
      </c>
      <c r="AL5" s="63">
        <v>1.7842022471910213</v>
      </c>
      <c r="AM5" s="69">
        <v>1.0460786994455789E-3</v>
      </c>
      <c r="AN5" s="63">
        <v>2.9609052789217727</v>
      </c>
      <c r="AO5" s="63">
        <v>1.1767030317307514</v>
      </c>
      <c r="AP5" s="63">
        <v>2.3192722276360422</v>
      </c>
      <c r="AQ5" s="62">
        <v>297.02375514788395</v>
      </c>
      <c r="AR5" s="62">
        <v>211.08920507384431</v>
      </c>
      <c r="AS5" s="62">
        <v>194.46438747826409</v>
      </c>
      <c r="AT5" s="63">
        <v>28.508612484634146</v>
      </c>
      <c r="AU5" s="63">
        <v>28.105918618436402</v>
      </c>
      <c r="AV5" s="69">
        <v>0.23440635834762427</v>
      </c>
      <c r="AW5" s="56">
        <v>2</v>
      </c>
      <c r="AX5" s="56">
        <v>2</v>
      </c>
      <c r="AY5" s="62">
        <v>1</v>
      </c>
      <c r="AZ5" s="62">
        <v>1</v>
      </c>
      <c r="BA5" s="62">
        <v>1</v>
      </c>
      <c r="BB5" s="62">
        <v>1</v>
      </c>
      <c r="BC5" s="56">
        <v>1</v>
      </c>
      <c r="BD5" s="56">
        <v>6.45</v>
      </c>
      <c r="BE5" s="56">
        <v>2.5</v>
      </c>
      <c r="BF5" s="56">
        <v>205</v>
      </c>
      <c r="BG5" s="56">
        <v>10</v>
      </c>
      <c r="BH5" s="56">
        <v>0</v>
      </c>
      <c r="BI5" s="56">
        <v>60</v>
      </c>
      <c r="BJ5" s="56">
        <v>2</v>
      </c>
      <c r="BK5" s="68">
        <v>3.1614233575142379</v>
      </c>
      <c r="BL5" s="63">
        <v>13.579442429836943</v>
      </c>
      <c r="BM5" s="75">
        <v>2.0703475657418229E-3</v>
      </c>
      <c r="BN5" s="63">
        <v>4.2933337132469669</v>
      </c>
      <c r="BO5" s="63">
        <v>0.9831347123644637</v>
      </c>
      <c r="BP5" s="56">
        <v>21</v>
      </c>
      <c r="BQ5" s="56">
        <v>741</v>
      </c>
      <c r="BR5" s="69">
        <v>1.0032541890302649</v>
      </c>
      <c r="BS5" s="62">
        <v>0.40778171238841837</v>
      </c>
      <c r="BT5" s="62">
        <v>21.913039917055499</v>
      </c>
      <c r="BU5" s="62">
        <v>24.809498367057</v>
      </c>
      <c r="BW5" s="62">
        <f t="shared" si="0"/>
        <v>2.1466668566234834</v>
      </c>
      <c r="BX5" s="67">
        <v>0.6</v>
      </c>
      <c r="BY5" s="73">
        <f t="shared" si="1"/>
        <v>0.48649187878544092</v>
      </c>
      <c r="BZ5" s="72">
        <f t="shared" si="38"/>
        <v>0.27805785570801778</v>
      </c>
      <c r="CA5" s="64">
        <f t="shared" si="2"/>
        <v>-18.918020202426511</v>
      </c>
      <c r="CB5" s="62">
        <v>-4.5035009096998149</v>
      </c>
      <c r="CC5" s="62">
        <v>17.458504505149715</v>
      </c>
      <c r="CD5" s="62">
        <v>-7.6198072591848094</v>
      </c>
      <c r="CE5" s="62">
        <v>16.340729400270803</v>
      </c>
      <c r="CF5" s="62"/>
      <c r="CG5" s="93">
        <v>0.82289999999999996</v>
      </c>
      <c r="CH5" s="102">
        <v>0.71320806473734744</v>
      </c>
      <c r="CI5" s="64"/>
      <c r="CJ5" s="64"/>
      <c r="CK5" s="64"/>
      <c r="CL5" s="64"/>
      <c r="CM5" s="56">
        <v>3</v>
      </c>
      <c r="CN5" s="59">
        <f t="shared" si="3"/>
        <v>9</v>
      </c>
      <c r="CO5" s="57" t="str">
        <f t="shared" si="4"/>
        <v/>
      </c>
      <c r="CP5" s="57" t="str">
        <f t="shared" si="5"/>
        <v/>
      </c>
      <c r="CQ5" s="59">
        <f t="shared" si="6"/>
        <v>1</v>
      </c>
      <c r="CR5" s="57" t="str">
        <f t="shared" si="39"/>
        <v/>
      </c>
      <c r="CS5" s="56">
        <f t="shared" si="7"/>
        <v>3</v>
      </c>
      <c r="CT5" s="57" t="str">
        <f t="shared" si="8"/>
        <v/>
      </c>
      <c r="CU5" s="57" t="str">
        <f t="shared" si="9"/>
        <v/>
      </c>
      <c r="CV5" s="57">
        <f t="shared" si="10"/>
        <v>3</v>
      </c>
      <c r="CW5" s="57" t="str">
        <f t="shared" si="11"/>
        <v/>
      </c>
      <c r="CX5" s="57" t="str">
        <f t="shared" si="12"/>
        <v/>
      </c>
      <c r="CY5" s="56" t="str">
        <f t="shared" si="13"/>
        <v/>
      </c>
      <c r="CZ5" s="56" t="str">
        <f t="shared" si="14"/>
        <v/>
      </c>
      <c r="DA5" s="56" t="str">
        <f t="shared" si="15"/>
        <v/>
      </c>
      <c r="DB5" s="56" t="str">
        <f t="shared" si="16"/>
        <v/>
      </c>
      <c r="DC5" s="56" t="str">
        <f t="shared" si="17"/>
        <v/>
      </c>
      <c r="DD5" s="56" t="str">
        <f t="shared" si="18"/>
        <v/>
      </c>
      <c r="DE5" s="56">
        <f t="shared" si="19"/>
        <v>1</v>
      </c>
      <c r="DF5" s="56">
        <f t="shared" si="20"/>
        <v>1</v>
      </c>
      <c r="DG5" s="57" t="str">
        <f t="shared" si="21"/>
        <v/>
      </c>
      <c r="DH5" s="58" t="str">
        <f t="shared" si="22"/>
        <v/>
      </c>
      <c r="DI5" s="56" t="str">
        <f t="shared" si="23"/>
        <v/>
      </c>
      <c r="DJ5" s="56" t="str">
        <f t="shared" si="24"/>
        <v/>
      </c>
      <c r="DK5" s="56" t="str">
        <f t="shared" si="25"/>
        <v/>
      </c>
      <c r="DL5" s="56" t="str">
        <f t="shared" si="26"/>
        <v/>
      </c>
      <c r="DM5" s="56">
        <f t="shared" si="27"/>
        <v>1</v>
      </c>
      <c r="DN5" s="56" t="str">
        <f t="shared" si="28"/>
        <v/>
      </c>
      <c r="DO5" s="56" t="str">
        <f t="shared" si="29"/>
        <v/>
      </c>
      <c r="DP5" s="57" t="str">
        <f t="shared" si="30"/>
        <v/>
      </c>
      <c r="DQ5" s="57" t="str">
        <f t="shared" si="31"/>
        <v/>
      </c>
      <c r="DR5" s="56">
        <f t="shared" si="32"/>
        <v>1</v>
      </c>
      <c r="DS5" s="56" t="str">
        <f t="shared" si="33"/>
        <v/>
      </c>
      <c r="DT5" s="56" t="str">
        <f t="shared" si="34"/>
        <v/>
      </c>
      <c r="DU5" s="56" t="str">
        <f t="shared" si="35"/>
        <v/>
      </c>
      <c r="DV5" s="56" t="str">
        <f t="shared" si="36"/>
        <v/>
      </c>
      <c r="DW5" s="56" t="str">
        <f t="shared" si="37"/>
        <v/>
      </c>
    </row>
    <row r="6" spans="1:127" ht="15" customHeight="1" x14ac:dyDescent="0.2">
      <c r="A6" s="56">
        <v>5</v>
      </c>
      <c r="B6" s="77">
        <v>0.5</v>
      </c>
      <c r="C6" s="77">
        <v>1</v>
      </c>
      <c r="D6" s="77" t="s">
        <v>145</v>
      </c>
      <c r="E6" s="56">
        <v>3111210</v>
      </c>
      <c r="F6" s="56">
        <v>1</v>
      </c>
      <c r="G6" s="56">
        <v>41.9</v>
      </c>
      <c r="H6" s="56">
        <v>1.76</v>
      </c>
      <c r="I6" s="56">
        <v>1.5</v>
      </c>
      <c r="J6" s="63">
        <v>2.758924570983587</v>
      </c>
      <c r="K6" s="76">
        <v>1.8101389413988354</v>
      </c>
      <c r="L6" s="62">
        <v>1016.2456241439502</v>
      </c>
      <c r="M6" s="63">
        <v>0.46525345526261519</v>
      </c>
      <c r="N6" s="63">
        <v>-1.8397548946393214</v>
      </c>
      <c r="O6" s="63">
        <v>5.3442859864093369E-2</v>
      </c>
      <c r="P6" s="63">
        <v>13.523236669342486</v>
      </c>
      <c r="Q6" s="63">
        <v>0.80885500747013628</v>
      </c>
      <c r="R6" s="63">
        <v>4.2929624935564226</v>
      </c>
      <c r="S6" s="63">
        <v>0.17765510559510414</v>
      </c>
      <c r="T6" s="63">
        <v>183.26923398196598</v>
      </c>
      <c r="U6" s="63">
        <v>-0.99396879263668281</v>
      </c>
      <c r="V6" s="63">
        <v>0.13609886467363591</v>
      </c>
      <c r="W6" s="63">
        <v>6.2070964979486956</v>
      </c>
      <c r="X6" s="63">
        <v>-9.0854291570655124E-2</v>
      </c>
      <c r="Y6" s="63">
        <v>-24.694667402229342</v>
      </c>
      <c r="Z6" s="63">
        <v>0.77429556326141635</v>
      </c>
      <c r="AA6" s="69">
        <v>35.888831110099211</v>
      </c>
      <c r="AB6" s="70">
        <v>5.9744610192213505E-7</v>
      </c>
      <c r="AC6" s="69">
        <v>-78.874509613783161</v>
      </c>
      <c r="AD6" s="70">
        <v>7.9903851690003217E-7</v>
      </c>
      <c r="AE6" s="57">
        <v>393.95368785717977</v>
      </c>
      <c r="AF6" s="57">
        <v>2.0842150977262452</v>
      </c>
      <c r="AG6" s="57">
        <v>1058.6500000000001</v>
      </c>
      <c r="AH6" s="63">
        <v>24.774000000000001</v>
      </c>
      <c r="AI6" s="63">
        <v>7.6188837429111445</v>
      </c>
      <c r="AJ6" s="63">
        <v>3.7572515743936115</v>
      </c>
      <c r="AK6" s="63">
        <v>1.8009999999999999</v>
      </c>
      <c r="AL6" s="63">
        <v>1.8101389413988354</v>
      </c>
      <c r="AM6" s="69">
        <v>2.2044454128868725E-3</v>
      </c>
      <c r="AN6" s="63">
        <v>2.3404871298351568</v>
      </c>
      <c r="AO6" s="63">
        <v>0.53034818843632148</v>
      </c>
      <c r="AP6" s="63">
        <v>2.0249418976699065</v>
      </c>
      <c r="AQ6" s="62">
        <v>289.17143768007361</v>
      </c>
      <c r="AR6" s="62">
        <v>21.900939508169845</v>
      </c>
      <c r="AS6" s="62">
        <v>165.80808140399429</v>
      </c>
      <c r="AT6" s="63">
        <v>31.104764775098001</v>
      </c>
      <c r="AU6" s="63">
        <v>22.301899540893803</v>
      </c>
      <c r="AV6" s="69">
        <v>0.20647483121911106</v>
      </c>
      <c r="AW6" s="56">
        <v>2</v>
      </c>
      <c r="AX6" s="56">
        <v>2</v>
      </c>
      <c r="AY6" s="62">
        <v>1</v>
      </c>
      <c r="AZ6" s="62">
        <v>3</v>
      </c>
      <c r="BA6" s="62">
        <v>1</v>
      </c>
      <c r="BB6" s="62">
        <v>1</v>
      </c>
      <c r="BC6" s="56">
        <v>1</v>
      </c>
      <c r="BD6" s="56">
        <v>12.28</v>
      </c>
      <c r="BE6" s="56">
        <v>5.96</v>
      </c>
      <c r="BF6" s="56">
        <v>135</v>
      </c>
      <c r="BG6" s="56">
        <v>10</v>
      </c>
      <c r="BH6" s="56">
        <v>0</v>
      </c>
      <c r="BI6" s="56">
        <v>60</v>
      </c>
      <c r="BJ6" s="56">
        <v>2</v>
      </c>
      <c r="BK6" s="68">
        <v>0.94878562958475154</v>
      </c>
      <c r="BL6" s="63">
        <v>21.155829697855751</v>
      </c>
      <c r="BM6" s="75">
        <v>6.4324896567552773E-4</v>
      </c>
      <c r="BN6" s="63">
        <v>15.649313406405984</v>
      </c>
      <c r="BO6" s="63">
        <v>0.99202674334740604</v>
      </c>
      <c r="BP6" s="56">
        <v>14</v>
      </c>
      <c r="BQ6" s="56">
        <v>4198</v>
      </c>
      <c r="BR6" s="69">
        <v>1.0087144549653675</v>
      </c>
      <c r="BS6" s="62">
        <v>0.62555771039832342</v>
      </c>
      <c r="BT6" s="62">
        <v>12.14</v>
      </c>
      <c r="BU6" s="62">
        <v>16.13</v>
      </c>
      <c r="BW6" s="62">
        <f t="shared" si="0"/>
        <v>7.8246567032029919</v>
      </c>
      <c r="BX6" s="67">
        <v>0.6</v>
      </c>
      <c r="BY6" s="73">
        <f t="shared" si="1"/>
        <v>0.59898669178895492</v>
      </c>
      <c r="BZ6" s="72">
        <f t="shared" si="38"/>
        <v>1.0021509155139274</v>
      </c>
      <c r="CA6" s="64">
        <f t="shared" si="2"/>
        <v>-0.16888470184084348</v>
      </c>
      <c r="CB6" s="62">
        <v>10.272650066406706</v>
      </c>
      <c r="CC6" s="62">
        <v>40.621209492248681</v>
      </c>
      <c r="CD6" s="62">
        <v>29.627774131716343</v>
      </c>
      <c r="CE6" s="62">
        <v>29.627774131716336</v>
      </c>
      <c r="CF6" s="62"/>
      <c r="CG6" s="93">
        <v>0.31540000000000001</v>
      </c>
      <c r="CH6" s="102">
        <v>0</v>
      </c>
      <c r="CI6" s="64"/>
      <c r="CJ6" s="64"/>
      <c r="CK6" s="64"/>
      <c r="CL6" s="64"/>
      <c r="CM6" s="56">
        <v>4</v>
      </c>
      <c r="CN6" s="59">
        <f t="shared" si="3"/>
        <v>1</v>
      </c>
      <c r="CO6" s="57">
        <f t="shared" si="4"/>
        <v>1</v>
      </c>
      <c r="CP6" s="57" t="str">
        <f t="shared" si="5"/>
        <v/>
      </c>
      <c r="CQ6" s="59" t="str">
        <f t="shared" si="6"/>
        <v/>
      </c>
      <c r="CR6" s="57" t="str">
        <f t="shared" si="39"/>
        <v/>
      </c>
      <c r="CS6" s="56" t="str">
        <f t="shared" si="7"/>
        <v/>
      </c>
      <c r="CT6" s="57" t="str">
        <f t="shared" si="8"/>
        <v/>
      </c>
      <c r="CU6" s="57" t="str">
        <f t="shared" si="9"/>
        <v/>
      </c>
      <c r="CV6" s="57" t="str">
        <f t="shared" si="10"/>
        <v/>
      </c>
      <c r="CW6" s="57" t="str">
        <f t="shared" si="11"/>
        <v/>
      </c>
      <c r="CX6" s="57" t="str">
        <f t="shared" si="12"/>
        <v/>
      </c>
      <c r="CY6" s="56" t="str">
        <f t="shared" si="13"/>
        <v/>
      </c>
      <c r="CZ6" s="56" t="str">
        <f t="shared" si="14"/>
        <v/>
      </c>
      <c r="DA6" s="56">
        <f t="shared" si="15"/>
        <v>1</v>
      </c>
      <c r="DB6" s="56" t="str">
        <f t="shared" si="16"/>
        <v/>
      </c>
      <c r="DC6" s="56" t="str">
        <f t="shared" si="17"/>
        <v/>
      </c>
      <c r="DD6" s="56" t="str">
        <f t="shared" si="18"/>
        <v/>
      </c>
      <c r="DE6" s="56" t="str">
        <f t="shared" si="19"/>
        <v/>
      </c>
      <c r="DF6" s="56" t="str">
        <f t="shared" si="20"/>
        <v/>
      </c>
      <c r="DG6" s="57" t="str">
        <f t="shared" si="21"/>
        <v/>
      </c>
      <c r="DH6" s="58" t="str">
        <f t="shared" si="22"/>
        <v/>
      </c>
      <c r="DI6" s="56" t="str">
        <f t="shared" si="23"/>
        <v/>
      </c>
      <c r="DJ6" s="56" t="str">
        <f t="shared" si="24"/>
        <v/>
      </c>
      <c r="DK6" s="56" t="str">
        <f t="shared" si="25"/>
        <v/>
      </c>
      <c r="DL6" s="56" t="str">
        <f t="shared" si="26"/>
        <v/>
      </c>
      <c r="DM6" s="56" t="str">
        <f t="shared" si="27"/>
        <v/>
      </c>
      <c r="DN6" s="56" t="str">
        <f t="shared" si="28"/>
        <v/>
      </c>
      <c r="DO6" s="56" t="str">
        <f t="shared" si="29"/>
        <v/>
      </c>
      <c r="DP6" s="57" t="str">
        <f t="shared" si="30"/>
        <v/>
      </c>
      <c r="DQ6" s="57" t="str">
        <f t="shared" si="31"/>
        <v/>
      </c>
      <c r="DR6" s="56" t="str">
        <f t="shared" si="32"/>
        <v/>
      </c>
      <c r="DS6" s="56" t="str">
        <f t="shared" si="33"/>
        <v/>
      </c>
      <c r="DT6" s="56" t="str">
        <f t="shared" si="34"/>
        <v/>
      </c>
      <c r="DU6" s="56" t="str">
        <f t="shared" si="35"/>
        <v/>
      </c>
      <c r="DV6" s="56" t="str">
        <f t="shared" si="36"/>
        <v/>
      </c>
      <c r="DW6" s="56" t="str">
        <f t="shared" si="37"/>
        <v/>
      </c>
    </row>
    <row r="7" spans="1:127" ht="15" customHeight="1" x14ac:dyDescent="0.2">
      <c r="A7" s="56">
        <v>6</v>
      </c>
      <c r="B7" s="77">
        <v>0.5</v>
      </c>
      <c r="C7" s="77">
        <v>1</v>
      </c>
      <c r="D7" s="77" t="s">
        <v>145</v>
      </c>
      <c r="E7" s="56">
        <v>3111210</v>
      </c>
      <c r="F7" s="56">
        <v>2</v>
      </c>
      <c r="G7" s="56">
        <v>46.2</v>
      </c>
      <c r="H7" s="56">
        <v>1.76</v>
      </c>
      <c r="I7" s="56">
        <v>1.5</v>
      </c>
      <c r="J7" s="63">
        <v>2.500799062334603</v>
      </c>
      <c r="K7" s="76">
        <v>1.8105235243798032</v>
      </c>
      <c r="L7" s="62">
        <v>1015.3606988582429</v>
      </c>
      <c r="M7" s="63">
        <v>9.0754465899004863E-2</v>
      </c>
      <c r="N7" s="63">
        <v>-1.9054730599770469</v>
      </c>
      <c r="O7" s="63">
        <v>-2.673014963541864E-2</v>
      </c>
      <c r="P7" s="63">
        <v>14.553362131645255</v>
      </c>
      <c r="Q7" s="63">
        <v>0.79874960625985192</v>
      </c>
      <c r="R7" s="63">
        <v>4.4835045380122001</v>
      </c>
      <c r="S7" s="63">
        <v>0.18637902368476983</v>
      </c>
      <c r="T7" s="63">
        <v>212.04316190924087</v>
      </c>
      <c r="U7" s="63">
        <v>-0.40612948248106273</v>
      </c>
      <c r="V7" s="63">
        <v>9.9510762884935919E-2</v>
      </c>
      <c r="W7" s="63">
        <v>1.3038612493276787</v>
      </c>
      <c r="X7" s="63">
        <v>4.7739530205774497E-2</v>
      </c>
      <c r="Y7" s="63">
        <v>-27.685793717935027</v>
      </c>
      <c r="Z7" s="63">
        <v>-0.30518343746999849</v>
      </c>
      <c r="AA7" s="69">
        <v>35.888793003543135</v>
      </c>
      <c r="AB7" s="70">
        <v>4.2615941585820298E-7</v>
      </c>
      <c r="AC7" s="69">
        <v>-78.874504484792496</v>
      </c>
      <c r="AD7" s="70">
        <v>4.1768475996572044E-7</v>
      </c>
      <c r="AE7" s="57">
        <v>391.89373226123962</v>
      </c>
      <c r="AF7" s="57">
        <v>0.65531179741957013</v>
      </c>
      <c r="AG7" s="57">
        <v>1169.05</v>
      </c>
      <c r="AH7" s="63">
        <v>22.085000000000001</v>
      </c>
      <c r="AI7" s="63">
        <v>5.5586920444824539</v>
      </c>
      <c r="AJ7" s="63">
        <v>2.5299206342010359</v>
      </c>
      <c r="AK7" s="63">
        <v>1.7989999999999999</v>
      </c>
      <c r="AL7" s="63">
        <v>1.8105235243798032</v>
      </c>
      <c r="AM7" s="69">
        <v>2.6963323452530177E-3</v>
      </c>
      <c r="AN7" s="63">
        <v>2.2220941790342503</v>
      </c>
      <c r="AO7" s="63">
        <v>0.41157065465444709</v>
      </c>
      <c r="AP7" s="63">
        <v>2.0925690990732453</v>
      </c>
      <c r="AQ7" s="62">
        <v>290.32060005987728</v>
      </c>
      <c r="AR7" s="62">
        <v>3.8862141171298945</v>
      </c>
      <c r="AS7" s="62">
        <v>177.27315935942718</v>
      </c>
      <c r="AT7" s="63">
        <v>27.744307807427852</v>
      </c>
      <c r="AU7" s="63">
        <v>25.888989764232207</v>
      </c>
      <c r="AV7" s="69">
        <v>0.20591782508849629</v>
      </c>
      <c r="AW7" s="56">
        <v>2</v>
      </c>
      <c r="AX7" s="56">
        <v>2</v>
      </c>
      <c r="AY7" s="62">
        <v>1</v>
      </c>
      <c r="AZ7" s="62">
        <v>2</v>
      </c>
      <c r="BA7" s="62">
        <v>1</v>
      </c>
      <c r="BB7" s="62">
        <v>1</v>
      </c>
      <c r="BC7" s="56">
        <v>1</v>
      </c>
      <c r="BD7" s="56">
        <v>13.25</v>
      </c>
      <c r="BE7" s="56">
        <v>6.54</v>
      </c>
      <c r="BF7" s="56">
        <v>175</v>
      </c>
      <c r="BG7" s="56">
        <v>10</v>
      </c>
      <c r="BH7" s="56">
        <v>0</v>
      </c>
      <c r="BI7" s="56">
        <v>60</v>
      </c>
      <c r="BJ7" s="56">
        <v>2</v>
      </c>
      <c r="BK7" s="68">
        <v>0.69027553795479957</v>
      </c>
      <c r="BL7" s="63">
        <v>20.452211240976169</v>
      </c>
      <c r="BM7" s="75">
        <v>4.6572835888672453E-4</v>
      </c>
      <c r="BN7" s="63">
        <v>16.668850741278071</v>
      </c>
      <c r="BO7" s="63">
        <v>0.96055904696644512</v>
      </c>
      <c r="BP7" s="56">
        <v>18</v>
      </c>
      <c r="BQ7" s="56">
        <v>3495</v>
      </c>
      <c r="BR7" s="69">
        <v>1.009097001539504</v>
      </c>
      <c r="BS7" s="62">
        <v>0.49277069709532334</v>
      </c>
      <c r="BT7" s="62">
        <v>13.28</v>
      </c>
      <c r="BU7" s="62">
        <v>16.59</v>
      </c>
      <c r="BW7" s="62">
        <f t="shared" si="0"/>
        <v>8.3344253706390354</v>
      </c>
      <c r="BX7" s="67">
        <v>0.6</v>
      </c>
      <c r="BY7" s="73">
        <f t="shared" si="1"/>
        <v>0.53062413779131778</v>
      </c>
      <c r="BZ7" s="72">
        <f t="shared" si="38"/>
        <v>0.85069659638228357</v>
      </c>
      <c r="CA7" s="64">
        <f t="shared" si="2"/>
        <v>-11.562643701447033</v>
      </c>
      <c r="CB7" s="62">
        <v>2.1979364959211893</v>
      </c>
      <c r="CC7" s="62">
        <v>46.147687646943893</v>
      </c>
      <c r="CD7" s="62">
        <v>4.0265953149418063</v>
      </c>
      <c r="CE7" s="62">
        <v>46.024195051838646</v>
      </c>
      <c r="CF7" s="62"/>
      <c r="CG7" s="93">
        <v>0.41210000000000002</v>
      </c>
      <c r="CH7" s="102">
        <v>0.11633402406660122</v>
      </c>
      <c r="CI7" s="64"/>
      <c r="CJ7" s="64"/>
      <c r="CK7" s="64"/>
      <c r="CL7" s="64"/>
      <c r="CM7" s="56">
        <v>5</v>
      </c>
      <c r="CN7" s="59">
        <f t="shared" si="3"/>
        <v>3</v>
      </c>
      <c r="CO7" s="57">
        <f t="shared" si="4"/>
        <v>1</v>
      </c>
      <c r="CP7" s="57" t="str">
        <f t="shared" si="5"/>
        <v/>
      </c>
      <c r="CQ7" s="59" t="str">
        <f t="shared" si="6"/>
        <v/>
      </c>
      <c r="CR7" s="57" t="str">
        <f t="shared" si="39"/>
        <v/>
      </c>
      <c r="CS7" s="56">
        <f t="shared" si="7"/>
        <v>3</v>
      </c>
      <c r="CT7" s="57" t="str">
        <f t="shared" si="8"/>
        <v/>
      </c>
      <c r="CU7" s="57" t="str">
        <f t="shared" si="9"/>
        <v/>
      </c>
      <c r="CV7" s="57" t="str">
        <f t="shared" si="10"/>
        <v/>
      </c>
      <c r="CW7" s="57" t="str">
        <f t="shared" si="11"/>
        <v/>
      </c>
      <c r="CX7" s="57" t="str">
        <f t="shared" si="12"/>
        <v/>
      </c>
      <c r="CY7" s="56" t="str">
        <f t="shared" si="13"/>
        <v/>
      </c>
      <c r="CZ7" s="56" t="str">
        <f t="shared" si="14"/>
        <v/>
      </c>
      <c r="DA7" s="56" t="str">
        <f t="shared" si="15"/>
        <v/>
      </c>
      <c r="DB7" s="56" t="str">
        <f t="shared" si="16"/>
        <v/>
      </c>
      <c r="DC7" s="56" t="str">
        <f t="shared" si="17"/>
        <v/>
      </c>
      <c r="DD7" s="56" t="str">
        <f t="shared" si="18"/>
        <v/>
      </c>
      <c r="DE7" s="56" t="str">
        <f t="shared" si="19"/>
        <v/>
      </c>
      <c r="DF7" s="56" t="str">
        <f t="shared" si="20"/>
        <v/>
      </c>
      <c r="DG7" s="57" t="str">
        <f t="shared" si="21"/>
        <v/>
      </c>
      <c r="DH7" s="58" t="str">
        <f t="shared" si="22"/>
        <v/>
      </c>
      <c r="DI7" s="56" t="str">
        <f t="shared" si="23"/>
        <v/>
      </c>
      <c r="DJ7" s="56" t="str">
        <f t="shared" si="24"/>
        <v/>
      </c>
      <c r="DK7" s="56" t="str">
        <f t="shared" si="25"/>
        <v/>
      </c>
      <c r="DL7" s="56" t="str">
        <f t="shared" si="26"/>
        <v/>
      </c>
      <c r="DM7" s="56" t="str">
        <f t="shared" si="27"/>
        <v/>
      </c>
      <c r="DN7" s="56" t="str">
        <f t="shared" si="28"/>
        <v/>
      </c>
      <c r="DO7" s="56" t="str">
        <f t="shared" si="29"/>
        <v/>
      </c>
      <c r="DP7" s="57" t="str">
        <f t="shared" si="30"/>
        <v/>
      </c>
      <c r="DQ7" s="57" t="str">
        <f t="shared" si="31"/>
        <v/>
      </c>
      <c r="DR7" s="56" t="str">
        <f t="shared" si="32"/>
        <v/>
      </c>
      <c r="DS7" s="56" t="str">
        <f t="shared" si="33"/>
        <v/>
      </c>
      <c r="DT7" s="56" t="str">
        <f t="shared" si="34"/>
        <v/>
      </c>
      <c r="DU7" s="56" t="str">
        <f t="shared" si="35"/>
        <v/>
      </c>
      <c r="DV7" s="56" t="str">
        <f t="shared" si="36"/>
        <v/>
      </c>
      <c r="DW7" s="56" t="str">
        <f t="shared" si="37"/>
        <v/>
      </c>
    </row>
    <row r="8" spans="1:127" ht="15" customHeight="1" x14ac:dyDescent="0.2">
      <c r="A8" s="56">
        <v>7</v>
      </c>
      <c r="B8" s="77">
        <v>0.5</v>
      </c>
      <c r="C8" s="77">
        <v>1</v>
      </c>
      <c r="D8" s="77" t="s">
        <v>145</v>
      </c>
      <c r="E8" s="56">
        <v>3111210</v>
      </c>
      <c r="F8" s="56">
        <v>5</v>
      </c>
      <c r="G8" s="56">
        <v>33</v>
      </c>
      <c r="H8" s="56">
        <v>1.76</v>
      </c>
      <c r="I8" s="56">
        <v>1.5</v>
      </c>
      <c r="J8" s="63">
        <v>5.0861465185597936</v>
      </c>
      <c r="K8" s="76">
        <v>1.8073388554216767</v>
      </c>
      <c r="L8" s="62">
        <v>1014.1869470356797</v>
      </c>
      <c r="M8" s="63">
        <v>0.68232382537576641</v>
      </c>
      <c r="N8" s="63">
        <v>-1.2757069556177858</v>
      </c>
      <c r="O8" s="63">
        <v>8.2126072061511964E-4</v>
      </c>
      <c r="P8" s="63">
        <v>16.031674691543582</v>
      </c>
      <c r="Q8" s="63">
        <v>1.0534130161318487</v>
      </c>
      <c r="R8" s="63">
        <v>2.1661530800969455</v>
      </c>
      <c r="S8" s="63">
        <v>0.12193364045493274</v>
      </c>
      <c r="T8" s="63">
        <v>257.10429444777611</v>
      </c>
      <c r="U8" s="63">
        <v>-0.8343913250871563</v>
      </c>
      <c r="V8" s="63">
        <v>9.3497923479121166E-3</v>
      </c>
      <c r="W8" s="63">
        <v>10.884368005200777</v>
      </c>
      <c r="X8" s="63">
        <v>5.3620070101385205E-2</v>
      </c>
      <c r="Y8" s="63">
        <v>-20.381528753037788</v>
      </c>
      <c r="Z8" s="63">
        <v>4.4482564345964815E-2</v>
      </c>
      <c r="AA8" s="69">
        <v>35.888906024634622</v>
      </c>
      <c r="AB8" s="70">
        <v>7.5508143290235073E-7</v>
      </c>
      <c r="AC8" s="69">
        <v>-78.874534419010672</v>
      </c>
      <c r="AD8" s="70">
        <v>5.5016645337747548E-7</v>
      </c>
      <c r="AE8" s="57">
        <v>390.52358313271213</v>
      </c>
      <c r="AF8" s="57">
        <v>0.95534457266061923</v>
      </c>
      <c r="AG8" s="57">
        <v>664.6</v>
      </c>
      <c r="AH8" s="63">
        <v>112.63200000000001</v>
      </c>
      <c r="AI8" s="63">
        <v>18.287701807228942</v>
      </c>
      <c r="AJ8" s="63">
        <v>19.784187827845688</v>
      </c>
      <c r="AK8" s="63">
        <v>1.7989999999999999</v>
      </c>
      <c r="AL8" s="63">
        <v>1.8073388554216767</v>
      </c>
      <c r="AM8" s="69">
        <v>1.8002670868213085E-3</v>
      </c>
      <c r="AN8" s="63">
        <v>3.0869351489617842</v>
      </c>
      <c r="AO8" s="63">
        <v>1.2795962935401075</v>
      </c>
      <c r="AP8" s="63">
        <v>1.6180215025989078</v>
      </c>
      <c r="AQ8" s="62">
        <v>291.73104875112296</v>
      </c>
      <c r="AR8" s="62">
        <v>17.7563800317077</v>
      </c>
      <c r="AS8" s="62">
        <v>151.85948313637837</v>
      </c>
      <c r="AT8" s="63">
        <v>28.400196984336787</v>
      </c>
      <c r="AU8" s="63">
        <v>27.411434032565761</v>
      </c>
      <c r="AV8" s="69">
        <v>0.21582046179357348</v>
      </c>
      <c r="AW8" s="56">
        <v>1</v>
      </c>
      <c r="AX8" s="56">
        <v>1</v>
      </c>
      <c r="AY8" s="62">
        <v>1</v>
      </c>
      <c r="AZ8" s="62">
        <v>2</v>
      </c>
      <c r="BA8" s="62">
        <v>1</v>
      </c>
      <c r="BB8" s="62">
        <v>1</v>
      </c>
      <c r="BC8" s="56">
        <v>1</v>
      </c>
      <c r="BD8" s="56">
        <v>10.09</v>
      </c>
      <c r="BE8" s="56">
        <v>4.67</v>
      </c>
      <c r="BF8" s="56">
        <v>135</v>
      </c>
      <c r="BG8" s="56">
        <v>10</v>
      </c>
      <c r="BH8" s="56">
        <v>0</v>
      </c>
      <c r="BI8" s="56">
        <v>60</v>
      </c>
      <c r="BJ8" s="56">
        <v>2</v>
      </c>
      <c r="BK8" s="68">
        <v>3.2788076631381164</v>
      </c>
      <c r="BL8" s="63">
        <v>13.82569124769207</v>
      </c>
      <c r="BM8" s="75">
        <v>2.1989685033883244E-3</v>
      </c>
      <c r="BN8" s="63">
        <v>8.0018917824229714</v>
      </c>
      <c r="BO8" s="63">
        <v>0.98226534193330417</v>
      </c>
      <c r="BP8" s="56">
        <v>14</v>
      </c>
      <c r="BQ8" s="56">
        <v>1854</v>
      </c>
      <c r="BR8" s="69">
        <v>1.0088158216190521</v>
      </c>
      <c r="BS8" s="62">
        <v>0.29951257287152777</v>
      </c>
      <c r="BT8" s="62">
        <v>15.21</v>
      </c>
      <c r="BU8" s="62">
        <v>17.93</v>
      </c>
      <c r="BW8" s="62">
        <f t="shared" si="0"/>
        <v>4.0009458912114857</v>
      </c>
      <c r="BX8" s="67">
        <v>0.6</v>
      </c>
      <c r="BY8" s="103">
        <f t="shared" si="1"/>
        <v>1.0533973668410372</v>
      </c>
      <c r="BZ8" s="63">
        <f t="shared" si="38"/>
        <v>0.71571403435181535</v>
      </c>
      <c r="CA8" s="64">
        <f t="shared" si="2"/>
        <v>75.566227806839549</v>
      </c>
      <c r="CB8" s="62">
        <v>15.563973538416736</v>
      </c>
      <c r="CC8" s="62">
        <v>29.099187749754524</v>
      </c>
      <c r="CD8" s="62">
        <v>23.334523779156068</v>
      </c>
      <c r="CE8" s="62">
        <v>23.334523779156065</v>
      </c>
      <c r="CF8" s="63"/>
      <c r="CG8" s="93">
        <v>1.0089999999999999</v>
      </c>
      <c r="CH8" s="62">
        <v>0</v>
      </c>
      <c r="CI8" s="64"/>
      <c r="CJ8" s="64"/>
      <c r="CK8" s="64"/>
      <c r="CL8" s="64"/>
      <c r="CM8" s="56">
        <v>6</v>
      </c>
      <c r="CN8" s="59">
        <f t="shared" si="3"/>
        <v>12</v>
      </c>
      <c r="CO8" s="57" t="str">
        <f t="shared" si="4"/>
        <v/>
      </c>
      <c r="CP8" s="57" t="str">
        <f t="shared" si="5"/>
        <v/>
      </c>
      <c r="CQ8" s="59">
        <f t="shared" si="6"/>
        <v>1</v>
      </c>
      <c r="CR8" s="57" t="str">
        <f t="shared" si="39"/>
        <v/>
      </c>
      <c r="CS8" s="56">
        <f t="shared" si="7"/>
        <v>3</v>
      </c>
      <c r="CT8" s="57" t="str">
        <f t="shared" si="8"/>
        <v/>
      </c>
      <c r="CU8" s="57" t="str">
        <f t="shared" si="9"/>
        <v/>
      </c>
      <c r="CV8" s="57" t="str">
        <f t="shared" si="10"/>
        <v/>
      </c>
      <c r="CW8" s="57" t="str">
        <f t="shared" si="11"/>
        <v/>
      </c>
      <c r="CX8" s="57" t="str">
        <f t="shared" si="12"/>
        <v/>
      </c>
      <c r="CY8" s="56" t="str">
        <f t="shared" si="13"/>
        <v/>
      </c>
      <c r="CZ8" s="56" t="str">
        <f t="shared" si="14"/>
        <v/>
      </c>
      <c r="DA8" s="56">
        <f t="shared" si="15"/>
        <v>1</v>
      </c>
      <c r="DB8" s="56" t="str">
        <f t="shared" si="16"/>
        <v/>
      </c>
      <c r="DC8" s="56" t="str">
        <f t="shared" si="17"/>
        <v/>
      </c>
      <c r="DD8" s="56" t="str">
        <f t="shared" si="18"/>
        <v/>
      </c>
      <c r="DE8" s="56">
        <f t="shared" si="19"/>
        <v>1</v>
      </c>
      <c r="DF8" s="56">
        <f t="shared" si="20"/>
        <v>1</v>
      </c>
      <c r="DG8" s="57">
        <f t="shared" si="21"/>
        <v>5</v>
      </c>
      <c r="DH8" s="58" t="str">
        <f t="shared" si="22"/>
        <v/>
      </c>
      <c r="DI8" s="56" t="str">
        <f t="shared" si="23"/>
        <v/>
      </c>
      <c r="DJ8" s="56" t="str">
        <f t="shared" si="24"/>
        <v/>
      </c>
      <c r="DK8" s="56" t="str">
        <f t="shared" si="25"/>
        <v/>
      </c>
      <c r="DL8" s="56" t="str">
        <f t="shared" si="26"/>
        <v/>
      </c>
      <c r="DM8" s="56">
        <f t="shared" si="27"/>
        <v>1</v>
      </c>
      <c r="DN8" s="56" t="str">
        <f t="shared" si="28"/>
        <v/>
      </c>
      <c r="DO8" s="56" t="str">
        <f t="shared" si="29"/>
        <v/>
      </c>
      <c r="DP8" s="57" t="str">
        <f t="shared" si="30"/>
        <v/>
      </c>
      <c r="DQ8" s="57" t="str">
        <f t="shared" si="31"/>
        <v/>
      </c>
      <c r="DR8" s="56" t="str">
        <f t="shared" si="32"/>
        <v/>
      </c>
      <c r="DS8" s="56" t="str">
        <f t="shared" si="33"/>
        <v/>
      </c>
      <c r="DT8" s="56" t="str">
        <f t="shared" si="34"/>
        <v/>
      </c>
      <c r="DU8" s="56" t="str">
        <f t="shared" si="35"/>
        <v/>
      </c>
      <c r="DV8" s="56" t="str">
        <f t="shared" si="36"/>
        <v/>
      </c>
      <c r="DW8" s="56" t="str">
        <f t="shared" si="37"/>
        <v/>
      </c>
    </row>
    <row r="9" spans="1:127" ht="15" customHeight="1" x14ac:dyDescent="0.2">
      <c r="A9" s="56">
        <v>8</v>
      </c>
      <c r="B9" s="77">
        <v>0.5</v>
      </c>
      <c r="C9" s="77">
        <v>2</v>
      </c>
      <c r="D9" s="77" t="s">
        <v>144</v>
      </c>
      <c r="E9" s="56">
        <v>4042011</v>
      </c>
      <c r="F9" s="56">
        <v>1</v>
      </c>
      <c r="G9" s="56">
        <v>40.450000000000003</v>
      </c>
      <c r="H9" s="56">
        <v>2.69</v>
      </c>
      <c r="I9" s="56">
        <v>3.1</v>
      </c>
      <c r="J9" s="63">
        <v>3.1331565948847997</v>
      </c>
      <c r="K9" s="76">
        <v>1.736968814968842</v>
      </c>
      <c r="L9" s="62">
        <v>995.67158583440721</v>
      </c>
      <c r="M9" s="63">
        <v>0.55261551431220413</v>
      </c>
      <c r="N9" s="63">
        <v>-3.1825646995640788</v>
      </c>
      <c r="O9" s="63">
        <v>-1.7509443391812576E-4</v>
      </c>
      <c r="P9" s="63">
        <v>24.030149548239766</v>
      </c>
      <c r="Q9" s="63">
        <v>2.119268275334822</v>
      </c>
      <c r="R9" s="63">
        <v>12.277614847915652</v>
      </c>
      <c r="S9" s="63">
        <v>0.26098791216333134</v>
      </c>
      <c r="T9" s="63">
        <v>577.58981434209977</v>
      </c>
      <c r="U9" s="63">
        <v>-1.9287197946496071</v>
      </c>
      <c r="V9" s="63">
        <v>0.10492875166691139</v>
      </c>
      <c r="W9" s="63">
        <v>13.129420545211087</v>
      </c>
      <c r="X9" s="63">
        <v>0.18096468440370894</v>
      </c>
      <c r="Y9" s="63">
        <v>-76.245800412545137</v>
      </c>
      <c r="Z9" s="63">
        <v>5.7825847220350057E-2</v>
      </c>
      <c r="AA9" s="69">
        <v>35.969951584750063</v>
      </c>
      <c r="AB9" s="70">
        <v>5.7109489981460159E-7</v>
      </c>
      <c r="AC9" s="69">
        <v>-79.093430165853945</v>
      </c>
      <c r="AD9" s="70">
        <v>8.3066763008850916E-7</v>
      </c>
      <c r="AE9" s="57">
        <v>384.10993301485013</v>
      </c>
      <c r="AF9" s="57">
        <v>1.3550935365162857</v>
      </c>
      <c r="AG9" s="57">
        <v>481.45000000000005</v>
      </c>
      <c r="AH9" s="63">
        <v>35.418999999999997</v>
      </c>
      <c r="AI9" s="63">
        <v>8.9615862785862763</v>
      </c>
      <c r="AJ9" s="63">
        <v>5.336746875568922</v>
      </c>
      <c r="AK9" s="63">
        <v>1.732</v>
      </c>
      <c r="AL9" s="63">
        <v>1.736968814968842</v>
      </c>
      <c r="AM9" s="69">
        <v>1.0767739476984532E-3</v>
      </c>
      <c r="AN9" s="63">
        <v>2.2667011112265425</v>
      </c>
      <c r="AO9" s="63">
        <v>0.52973229625770046</v>
      </c>
      <c r="AP9" s="63">
        <v>3.4468004957123317</v>
      </c>
      <c r="AQ9" s="62">
        <v>298.39426212482203</v>
      </c>
      <c r="AR9" s="62">
        <v>232.10839590958273</v>
      </c>
      <c r="AS9" s="62">
        <v>170.14946636345292</v>
      </c>
      <c r="AT9" s="63">
        <v>21.043361314187614</v>
      </c>
      <c r="AU9" s="63">
        <v>20.373906505319454</v>
      </c>
      <c r="AV9" s="69">
        <v>0.14822333373505353</v>
      </c>
      <c r="AW9" s="56">
        <v>4</v>
      </c>
      <c r="AX9" s="56">
        <v>4</v>
      </c>
      <c r="AY9" s="62">
        <v>3</v>
      </c>
      <c r="AZ9" s="62">
        <v>3</v>
      </c>
      <c r="BA9" s="62">
        <v>4</v>
      </c>
      <c r="BB9" s="62">
        <v>3.5</v>
      </c>
      <c r="BC9" s="56">
        <v>4</v>
      </c>
      <c r="BD9" s="56">
        <v>6.85</v>
      </c>
      <c r="BE9" s="56">
        <v>3.87</v>
      </c>
      <c r="BF9" s="56">
        <v>145</v>
      </c>
      <c r="BG9" s="56">
        <v>10</v>
      </c>
      <c r="BH9" s="56">
        <v>0</v>
      </c>
      <c r="BI9" s="56">
        <v>60</v>
      </c>
      <c r="BJ9" s="56">
        <v>2</v>
      </c>
      <c r="BK9" s="68">
        <v>1.3961877799159574</v>
      </c>
      <c r="BL9" s="63">
        <v>10.315748675710854</v>
      </c>
      <c r="BM9" s="75">
        <v>8.9874643828602744E-4</v>
      </c>
      <c r="BN9" s="63">
        <v>7.302507897694916</v>
      </c>
      <c r="BO9" s="63">
        <v>0.96770205865636116</v>
      </c>
      <c r="BP9" s="56">
        <v>15</v>
      </c>
      <c r="BQ9" s="56">
        <v>1594</v>
      </c>
      <c r="BR9" s="69">
        <v>1.0040854430500419</v>
      </c>
      <c r="BS9" s="62">
        <v>0.37648605767747312</v>
      </c>
      <c r="BT9" s="62">
        <v>23.15</v>
      </c>
      <c r="BU9" s="62">
        <v>25.45</v>
      </c>
      <c r="BW9" s="62">
        <f t="shared" si="0"/>
        <v>3.651253948847458</v>
      </c>
      <c r="BX9" s="67">
        <v>0.6</v>
      </c>
      <c r="BY9" s="73">
        <f t="shared" si="1"/>
        <v>0.5159834232289352</v>
      </c>
      <c r="BZ9" s="72">
        <f t="shared" si="38"/>
        <v>0.51897721119381368</v>
      </c>
      <c r="CA9" s="64">
        <f t="shared" si="2"/>
        <v>-14.002762795177464</v>
      </c>
      <c r="CB9" s="62">
        <v>6.9201269945677861</v>
      </c>
      <c r="CC9" s="62">
        <v>39.853661593121586</v>
      </c>
      <c r="CD9" s="62">
        <v>23.201166850399819</v>
      </c>
      <c r="CE9" s="62">
        <v>33.134700191489721</v>
      </c>
      <c r="CF9" s="62"/>
      <c r="CG9" s="93">
        <v>0.71899999999999997</v>
      </c>
      <c r="CH9" s="102">
        <v>0.12757136022962845</v>
      </c>
      <c r="CI9" s="64"/>
      <c r="CJ9" s="64"/>
      <c r="CK9" s="64"/>
      <c r="CL9" s="64"/>
      <c r="CM9" s="56">
        <v>7</v>
      </c>
      <c r="CN9" s="59">
        <f t="shared" si="3"/>
        <v>1</v>
      </c>
      <c r="CO9" s="57">
        <f t="shared" si="4"/>
        <v>1</v>
      </c>
      <c r="CP9" s="57" t="str">
        <f t="shared" si="5"/>
        <v/>
      </c>
      <c r="CQ9" s="59" t="str">
        <f t="shared" si="6"/>
        <v/>
      </c>
      <c r="CR9" s="57" t="str">
        <f t="shared" si="39"/>
        <v/>
      </c>
      <c r="CS9" s="56" t="str">
        <f t="shared" si="7"/>
        <v/>
      </c>
      <c r="CT9" s="57" t="str">
        <f t="shared" si="8"/>
        <v/>
      </c>
      <c r="CU9" s="57" t="str">
        <f t="shared" si="9"/>
        <v/>
      </c>
      <c r="CV9" s="57" t="str">
        <f t="shared" si="10"/>
        <v/>
      </c>
      <c r="CW9" s="57" t="str">
        <f t="shared" si="11"/>
        <v/>
      </c>
      <c r="CX9" s="57" t="str">
        <f t="shared" si="12"/>
        <v/>
      </c>
      <c r="CY9" s="56" t="str">
        <f t="shared" si="13"/>
        <v/>
      </c>
      <c r="CZ9" s="56" t="str">
        <f t="shared" si="14"/>
        <v/>
      </c>
      <c r="DA9" s="56" t="str">
        <f t="shared" si="15"/>
        <v/>
      </c>
      <c r="DB9" s="56" t="str">
        <f t="shared" si="16"/>
        <v/>
      </c>
      <c r="DC9" s="56" t="str">
        <f t="shared" si="17"/>
        <v/>
      </c>
      <c r="DD9" s="56" t="str">
        <f t="shared" si="18"/>
        <v/>
      </c>
      <c r="DE9" s="56" t="str">
        <f t="shared" si="19"/>
        <v/>
      </c>
      <c r="DF9" s="56">
        <f t="shared" si="20"/>
        <v>1</v>
      </c>
      <c r="DG9" s="57" t="str">
        <f t="shared" si="21"/>
        <v/>
      </c>
      <c r="DH9" s="58" t="str">
        <f t="shared" si="22"/>
        <v/>
      </c>
      <c r="DI9" s="56" t="str">
        <f t="shared" si="23"/>
        <v/>
      </c>
      <c r="DJ9" s="56" t="str">
        <f t="shared" si="24"/>
        <v/>
      </c>
      <c r="DK9" s="56" t="str">
        <f t="shared" si="25"/>
        <v/>
      </c>
      <c r="DL9" s="56" t="str">
        <f t="shared" si="26"/>
        <v/>
      </c>
      <c r="DM9" s="56" t="str">
        <f t="shared" si="27"/>
        <v/>
      </c>
      <c r="DN9" s="56" t="str">
        <f t="shared" si="28"/>
        <v/>
      </c>
      <c r="DO9" s="56" t="str">
        <f t="shared" si="29"/>
        <v/>
      </c>
      <c r="DP9" s="57" t="str">
        <f t="shared" si="30"/>
        <v/>
      </c>
      <c r="DQ9" s="57" t="str">
        <f t="shared" si="31"/>
        <v/>
      </c>
      <c r="DR9" s="56" t="str">
        <f t="shared" si="32"/>
        <v/>
      </c>
      <c r="DS9" s="56" t="str">
        <f t="shared" si="33"/>
        <v/>
      </c>
      <c r="DT9" s="56" t="str">
        <f t="shared" si="34"/>
        <v/>
      </c>
      <c r="DU9" s="56" t="str">
        <f t="shared" si="35"/>
        <v/>
      </c>
      <c r="DV9" s="56" t="str">
        <f t="shared" si="36"/>
        <v/>
      </c>
      <c r="DW9" s="56" t="str">
        <f t="shared" si="37"/>
        <v/>
      </c>
    </row>
    <row r="10" spans="1:127" ht="15" customHeight="1" x14ac:dyDescent="0.2">
      <c r="A10" s="56">
        <v>9</v>
      </c>
      <c r="B10" s="77">
        <v>0.5</v>
      </c>
      <c r="C10" s="77">
        <v>2</v>
      </c>
      <c r="D10" s="77" t="s">
        <v>144</v>
      </c>
      <c r="E10" s="56">
        <v>4042011</v>
      </c>
      <c r="F10" s="56">
        <v>3</v>
      </c>
      <c r="G10" s="56">
        <v>59.83</v>
      </c>
      <c r="H10" s="56">
        <v>2.69</v>
      </c>
      <c r="I10" s="56">
        <v>3.1</v>
      </c>
      <c r="J10" s="63">
        <v>2.7242652760053252</v>
      </c>
      <c r="K10" s="76">
        <v>1.7625041876046987</v>
      </c>
      <c r="L10" s="62">
        <v>995.85675562609003</v>
      </c>
      <c r="M10" s="63">
        <v>-7.3284483554077713E-3</v>
      </c>
      <c r="N10" s="63">
        <v>-2.4182808786238876</v>
      </c>
      <c r="O10" s="63">
        <v>-5.1494025551561485E-3</v>
      </c>
      <c r="P10" s="63">
        <v>24.22932987534498</v>
      </c>
      <c r="Q10" s="63">
        <v>1.2064303075982439</v>
      </c>
      <c r="R10" s="63">
        <v>6.8854850726428989</v>
      </c>
      <c r="S10" s="63">
        <v>0.16637119216745544</v>
      </c>
      <c r="T10" s="63">
        <v>587.18498832093326</v>
      </c>
      <c r="U10" s="63">
        <v>4.686469811374528E-2</v>
      </c>
      <c r="V10" s="63">
        <v>-2.6020749176558038E-2</v>
      </c>
      <c r="W10" s="63">
        <v>-0.24224831292764404</v>
      </c>
      <c r="X10" s="63">
        <v>0.1042075780279824</v>
      </c>
      <c r="Y10" s="63">
        <v>-58.458517739687977</v>
      </c>
      <c r="Z10" s="63">
        <v>-8.6419542121339274E-2</v>
      </c>
      <c r="AA10" s="69">
        <v>35.970025409067532</v>
      </c>
      <c r="AB10" s="70">
        <v>1.2620680096854155E-6</v>
      </c>
      <c r="AC10" s="69">
        <v>-79.093354012203363</v>
      </c>
      <c r="AD10" s="70">
        <v>1.3396815170784887E-6</v>
      </c>
      <c r="AE10" s="57">
        <v>385.79217401489251</v>
      </c>
      <c r="AF10" s="57">
        <v>1.9990730353106481</v>
      </c>
      <c r="AG10" s="57">
        <v>597.65</v>
      </c>
      <c r="AH10" s="63">
        <v>21.28</v>
      </c>
      <c r="AI10" s="63">
        <v>5.7651474036850896</v>
      </c>
      <c r="AJ10" s="63">
        <v>2.2959552752365862</v>
      </c>
      <c r="AK10" s="63">
        <v>1.758</v>
      </c>
      <c r="AL10" s="63">
        <v>1.7625041876046987</v>
      </c>
      <c r="AM10" s="69">
        <v>1.0738186352404818E-3</v>
      </c>
      <c r="AN10" s="63">
        <v>2.1480838283275943</v>
      </c>
      <c r="AO10" s="63">
        <v>0.38557964072289552</v>
      </c>
      <c r="AP10" s="63">
        <v>2.6471916045434609</v>
      </c>
      <c r="AQ10" s="62">
        <v>298.75552162636285</v>
      </c>
      <c r="AR10" s="62">
        <v>215.94088508273671</v>
      </c>
      <c r="AS10" s="62">
        <v>180.1736307320931</v>
      </c>
      <c r="AT10" s="63">
        <v>23.383974965885375</v>
      </c>
      <c r="AU10" s="63">
        <v>25.238249364863947</v>
      </c>
      <c r="AV10" s="69">
        <v>0.15407679756589726</v>
      </c>
      <c r="AW10" s="56">
        <v>3</v>
      </c>
      <c r="AX10" s="56">
        <v>3</v>
      </c>
      <c r="AY10" s="62">
        <v>3</v>
      </c>
      <c r="AZ10" s="62">
        <v>2</v>
      </c>
      <c r="BA10" s="62">
        <v>4</v>
      </c>
      <c r="BB10" s="62">
        <v>3.5</v>
      </c>
      <c r="BC10" s="56">
        <v>4</v>
      </c>
      <c r="BD10" s="56">
        <v>9.77</v>
      </c>
      <c r="BE10" s="56">
        <v>5.55</v>
      </c>
      <c r="BF10" s="56">
        <v>185</v>
      </c>
      <c r="BG10" s="56">
        <v>10</v>
      </c>
      <c r="BH10" s="56">
        <v>0</v>
      </c>
      <c r="BI10" s="56">
        <v>60</v>
      </c>
      <c r="BJ10" s="56">
        <v>2</v>
      </c>
      <c r="BK10" s="68">
        <v>0.96176108840062624</v>
      </c>
      <c r="BL10" s="63">
        <v>12.277763723741984</v>
      </c>
      <c r="BM10" s="75">
        <v>6.1846601398609551E-4</v>
      </c>
      <c r="BN10" s="63">
        <v>12.870101592860811</v>
      </c>
      <c r="BO10" s="63">
        <v>0.98174204049662472</v>
      </c>
      <c r="BP10" s="56">
        <v>19</v>
      </c>
      <c r="BQ10" s="56">
        <v>1672</v>
      </c>
      <c r="BR10" s="69">
        <v>1.0046277316974073</v>
      </c>
      <c r="BS10" s="62">
        <v>0.35294834536578612</v>
      </c>
      <c r="BT10" s="62">
        <v>23.51</v>
      </c>
      <c r="BU10" s="62">
        <v>26.54</v>
      </c>
      <c r="BW10" s="62">
        <f t="shared" si="0"/>
        <v>6.4350507964304056</v>
      </c>
      <c r="BX10" s="67">
        <v>0.6</v>
      </c>
      <c r="BY10" s="73">
        <f t="shared" si="1"/>
        <v>0.5577886164676904</v>
      </c>
      <c r="BZ10" s="72">
        <f t="shared" si="38"/>
        <v>0.85195381993156671</v>
      </c>
      <c r="CA10" s="64">
        <f t="shared" si="2"/>
        <v>-7.0352305887182638</v>
      </c>
      <c r="CB10" s="62">
        <v>-0.18131022719705248</v>
      </c>
      <c r="CC10" s="62">
        <v>59.829725275999003</v>
      </c>
      <c r="CD10" s="62">
        <v>-5.2145280885923917</v>
      </c>
      <c r="CE10" s="62">
        <v>59.602328786829133</v>
      </c>
      <c r="CF10" s="62"/>
      <c r="CG10" s="93">
        <v>1.002</v>
      </c>
      <c r="CH10" s="102">
        <v>0.51912786518648668</v>
      </c>
      <c r="CI10" s="64"/>
      <c r="CJ10" s="64"/>
      <c r="CK10" s="64"/>
      <c r="CL10" s="64"/>
      <c r="CM10" s="56">
        <v>8</v>
      </c>
      <c r="CN10" s="59">
        <f t="shared" si="3"/>
        <v>3</v>
      </c>
      <c r="CO10" s="57">
        <f t="shared" si="4"/>
        <v>1</v>
      </c>
      <c r="CP10" s="57" t="str">
        <f t="shared" si="5"/>
        <v/>
      </c>
      <c r="CQ10" s="59" t="str">
        <f t="shared" si="6"/>
        <v/>
      </c>
      <c r="CR10" s="57" t="str">
        <f t="shared" si="39"/>
        <v/>
      </c>
      <c r="CS10" s="56">
        <f t="shared" si="7"/>
        <v>3</v>
      </c>
      <c r="CT10" s="57" t="str">
        <f t="shared" si="8"/>
        <v/>
      </c>
      <c r="CU10" s="57" t="str">
        <f t="shared" si="9"/>
        <v/>
      </c>
      <c r="CV10" s="57" t="str">
        <f t="shared" si="10"/>
        <v/>
      </c>
      <c r="CW10" s="57" t="str">
        <f t="shared" si="11"/>
        <v/>
      </c>
      <c r="CX10" s="57" t="str">
        <f t="shared" si="12"/>
        <v/>
      </c>
      <c r="CY10" s="56" t="str">
        <f t="shared" si="13"/>
        <v/>
      </c>
      <c r="CZ10" s="56" t="str">
        <f t="shared" si="14"/>
        <v/>
      </c>
      <c r="DA10" s="56" t="str">
        <f t="shared" si="15"/>
        <v/>
      </c>
      <c r="DB10" s="56" t="str">
        <f t="shared" si="16"/>
        <v/>
      </c>
      <c r="DC10" s="56" t="str">
        <f t="shared" si="17"/>
        <v/>
      </c>
      <c r="DD10" s="56" t="str">
        <f t="shared" si="18"/>
        <v/>
      </c>
      <c r="DE10" s="56" t="str">
        <f t="shared" si="19"/>
        <v/>
      </c>
      <c r="DF10" s="56" t="str">
        <f t="shared" si="20"/>
        <v/>
      </c>
      <c r="DG10" s="57" t="str">
        <f t="shared" si="21"/>
        <v/>
      </c>
      <c r="DH10" s="58" t="str">
        <f t="shared" si="22"/>
        <v/>
      </c>
      <c r="DI10" s="56" t="str">
        <f t="shared" si="23"/>
        <v/>
      </c>
      <c r="DJ10" s="56" t="str">
        <f t="shared" si="24"/>
        <v/>
      </c>
      <c r="DK10" s="56" t="str">
        <f t="shared" si="25"/>
        <v/>
      </c>
      <c r="DL10" s="56" t="str">
        <f t="shared" si="26"/>
        <v/>
      </c>
      <c r="DM10" s="56" t="str">
        <f t="shared" si="27"/>
        <v/>
      </c>
      <c r="DN10" s="56" t="str">
        <f t="shared" si="28"/>
        <v/>
      </c>
      <c r="DO10" s="56" t="str">
        <f t="shared" si="29"/>
        <v/>
      </c>
      <c r="DP10" s="57" t="str">
        <f t="shared" si="30"/>
        <v/>
      </c>
      <c r="DQ10" s="57" t="str">
        <f t="shared" si="31"/>
        <v/>
      </c>
      <c r="DR10" s="56" t="str">
        <f t="shared" si="32"/>
        <v/>
      </c>
      <c r="DS10" s="56" t="str">
        <f t="shared" si="33"/>
        <v/>
      </c>
      <c r="DT10" s="56" t="str">
        <f t="shared" si="34"/>
        <v/>
      </c>
      <c r="DU10" s="56" t="str">
        <f t="shared" si="35"/>
        <v/>
      </c>
      <c r="DV10" s="56" t="str">
        <f t="shared" si="36"/>
        <v/>
      </c>
      <c r="DW10" s="56" t="str">
        <f t="shared" si="37"/>
        <v/>
      </c>
    </row>
    <row r="11" spans="1:127" ht="15" customHeight="1" x14ac:dyDescent="0.2">
      <c r="A11" s="56">
        <v>10</v>
      </c>
      <c r="B11" s="77">
        <v>0.5</v>
      </c>
      <c r="C11" s="77">
        <v>2</v>
      </c>
      <c r="D11" s="77" t="s">
        <v>144</v>
      </c>
      <c r="E11" s="56">
        <v>4042011</v>
      </c>
      <c r="F11" s="56">
        <v>5</v>
      </c>
      <c r="G11" s="56">
        <v>35.18</v>
      </c>
      <c r="H11" s="56">
        <v>2.69</v>
      </c>
      <c r="I11" s="56">
        <v>3.1</v>
      </c>
      <c r="J11" s="63">
        <v>4.2487365356999636</v>
      </c>
      <c r="K11" s="76">
        <v>1.7551388012618157</v>
      </c>
      <c r="L11" s="62">
        <v>994.25809553828276</v>
      </c>
      <c r="M11" s="63">
        <v>-0.82779494676862253</v>
      </c>
      <c r="N11" s="63">
        <v>-2.4424552395696968</v>
      </c>
      <c r="O11" s="63">
        <v>-6.2870391689183805E-2</v>
      </c>
      <c r="P11" s="63">
        <v>25.141347942613947</v>
      </c>
      <c r="Q11" s="63">
        <v>1.2451791075457599</v>
      </c>
      <c r="R11" s="63">
        <v>7.2081079155374441</v>
      </c>
      <c r="S11" s="63">
        <v>0.24927698448417077</v>
      </c>
      <c r="T11" s="63">
        <v>632.13330025225139</v>
      </c>
      <c r="U11" s="63">
        <v>2.1325826674985606</v>
      </c>
      <c r="V11" s="63">
        <v>7.3508661729157015E-2</v>
      </c>
      <c r="W11" s="63">
        <v>-20.789382756827489</v>
      </c>
      <c r="X11" s="63">
        <v>0.25728086580270865</v>
      </c>
      <c r="Y11" s="63">
        <v>-61.28328945758232</v>
      </c>
      <c r="Z11" s="63">
        <v>-1.5479804210039712</v>
      </c>
      <c r="AA11" s="69">
        <v>35.969815416124902</v>
      </c>
      <c r="AB11" s="70">
        <v>7.5900738124896654E-7</v>
      </c>
      <c r="AC11" s="69">
        <v>-79.093477257907779</v>
      </c>
      <c r="AD11" s="70">
        <v>1.1622871013084741E-6</v>
      </c>
      <c r="AE11" s="57">
        <v>383.47036197382823</v>
      </c>
      <c r="AF11" s="57">
        <v>1.4811302984676264</v>
      </c>
      <c r="AG11" s="57">
        <v>317.15000000000003</v>
      </c>
      <c r="AH11" s="63">
        <v>25.373000000000001</v>
      </c>
      <c r="AI11" s="63">
        <v>10.773577287066249</v>
      </c>
      <c r="AJ11" s="63">
        <v>3.5509492817781805</v>
      </c>
      <c r="AK11" s="63">
        <v>1.7509999999999999</v>
      </c>
      <c r="AL11" s="63">
        <v>1.7551388012618157</v>
      </c>
      <c r="AM11" s="69">
        <v>1.0279214994893197E-3</v>
      </c>
      <c r="AN11" s="63">
        <v>2.7073807346681544</v>
      </c>
      <c r="AO11" s="63">
        <v>0.95224193340633878</v>
      </c>
      <c r="AP11" s="63">
        <v>2.6810689660219169</v>
      </c>
      <c r="AQ11" s="62">
        <v>299.69411161913212</v>
      </c>
      <c r="AR11" s="62">
        <v>221.92796091746303</v>
      </c>
      <c r="AS11" s="62">
        <v>198.72250600091684</v>
      </c>
      <c r="AT11" s="63">
        <v>18.980547085719003</v>
      </c>
      <c r="AU11" s="63">
        <v>16.86786645099988</v>
      </c>
      <c r="AV11" s="69">
        <v>0.18475514184578368</v>
      </c>
      <c r="AW11" s="56">
        <v>3</v>
      </c>
      <c r="AX11" s="56">
        <v>3</v>
      </c>
      <c r="AY11" s="62">
        <v>4</v>
      </c>
      <c r="AZ11" s="62">
        <v>4</v>
      </c>
      <c r="BA11" s="62">
        <v>2</v>
      </c>
      <c r="BB11" s="62">
        <v>3</v>
      </c>
      <c r="BC11" s="56">
        <v>3</v>
      </c>
      <c r="BD11" s="56">
        <v>7.47</v>
      </c>
      <c r="BE11" s="56">
        <v>4.0199999999999996</v>
      </c>
      <c r="BF11" s="56">
        <v>215</v>
      </c>
      <c r="BG11" s="56">
        <v>10</v>
      </c>
      <c r="BH11" s="56">
        <v>0</v>
      </c>
      <c r="BI11" s="56">
        <v>60</v>
      </c>
      <c r="BJ11" s="56">
        <v>2</v>
      </c>
      <c r="BK11" s="68">
        <v>2.4935977344381475</v>
      </c>
      <c r="BL11" s="63">
        <v>11.661817086758063</v>
      </c>
      <c r="BM11" s="75">
        <v>1.5959343577727403E-3</v>
      </c>
      <c r="BN11" s="63">
        <v>7.1852580138329607</v>
      </c>
      <c r="BO11" s="63">
        <v>0.96027144735453218</v>
      </c>
      <c r="BP11" s="56">
        <v>22</v>
      </c>
      <c r="BQ11" s="56">
        <v>1609</v>
      </c>
      <c r="BR11" s="69">
        <v>1.0047026629709288</v>
      </c>
      <c r="BS11" s="62">
        <v>0.21431547284350108</v>
      </c>
      <c r="BT11" s="62">
        <v>24.66</v>
      </c>
      <c r="BU11" s="62">
        <v>25.9</v>
      </c>
      <c r="BW11" s="62">
        <f t="shared" si="0"/>
        <v>3.5926290069164803</v>
      </c>
      <c r="BX11" s="67">
        <v>0.6</v>
      </c>
      <c r="BY11" s="73">
        <f t="shared" si="1"/>
        <v>0.80732899235708699</v>
      </c>
      <c r="BZ11" s="72">
        <f t="shared" si="38"/>
        <v>0.6939986630541557</v>
      </c>
      <c r="CA11" s="64">
        <f t="shared" si="2"/>
        <v>34.55483205951451</v>
      </c>
      <c r="CB11" s="62">
        <v>-11.292253483971487</v>
      </c>
      <c r="CC11" s="62">
        <v>33.31842450137362</v>
      </c>
      <c r="CD11" s="62">
        <v>-20.178419030829804</v>
      </c>
      <c r="CE11" s="62">
        <v>28.817768918086728</v>
      </c>
      <c r="CF11" s="62"/>
      <c r="CG11" s="93">
        <v>0.37930000000000003</v>
      </c>
      <c r="CH11" s="102">
        <v>0.74317968015051739</v>
      </c>
      <c r="CI11" s="64"/>
      <c r="CJ11" s="64"/>
      <c r="CK11" s="64"/>
      <c r="CL11" s="64"/>
      <c r="CM11" s="56">
        <v>9</v>
      </c>
      <c r="CN11" s="59">
        <f t="shared" si="3"/>
        <v>1</v>
      </c>
      <c r="CO11" s="57">
        <f t="shared" si="4"/>
        <v>1</v>
      </c>
      <c r="CP11" s="57" t="str">
        <f t="shared" si="5"/>
        <v/>
      </c>
      <c r="CQ11" s="59" t="str">
        <f t="shared" si="6"/>
        <v/>
      </c>
      <c r="CR11" s="57" t="str">
        <f t="shared" si="39"/>
        <v/>
      </c>
      <c r="CS11" s="56" t="str">
        <f t="shared" si="7"/>
        <v/>
      </c>
      <c r="CT11" s="57" t="str">
        <f t="shared" si="8"/>
        <v/>
      </c>
      <c r="CU11" s="57" t="str">
        <f t="shared" si="9"/>
        <v/>
      </c>
      <c r="CV11" s="57" t="str">
        <f t="shared" si="10"/>
        <v/>
      </c>
      <c r="CW11" s="57" t="str">
        <f t="shared" si="11"/>
        <v/>
      </c>
      <c r="CX11" s="57" t="str">
        <f t="shared" si="12"/>
        <v/>
      </c>
      <c r="CY11" s="56" t="str">
        <f t="shared" si="13"/>
        <v/>
      </c>
      <c r="CZ11" s="56" t="str">
        <f t="shared" si="14"/>
        <v/>
      </c>
      <c r="DA11" s="56">
        <f t="shared" si="15"/>
        <v>1</v>
      </c>
      <c r="DB11" s="56" t="str">
        <f t="shared" si="16"/>
        <v/>
      </c>
      <c r="DC11" s="56" t="str">
        <f t="shared" si="17"/>
        <v/>
      </c>
      <c r="DD11" s="56" t="str">
        <f t="shared" si="18"/>
        <v/>
      </c>
      <c r="DE11" s="56" t="str">
        <f t="shared" si="19"/>
        <v/>
      </c>
      <c r="DF11" s="56" t="str">
        <f t="shared" si="20"/>
        <v/>
      </c>
      <c r="DG11" s="57" t="str">
        <f t="shared" si="21"/>
        <v/>
      </c>
      <c r="DH11" s="58" t="str">
        <f t="shared" si="22"/>
        <v/>
      </c>
      <c r="DI11" s="56" t="str">
        <f t="shared" si="23"/>
        <v/>
      </c>
      <c r="DJ11" s="56" t="str">
        <f t="shared" si="24"/>
        <v/>
      </c>
      <c r="DK11" s="56" t="str">
        <f t="shared" si="25"/>
        <v/>
      </c>
      <c r="DL11" s="56" t="str">
        <f t="shared" si="26"/>
        <v/>
      </c>
      <c r="DM11" s="56" t="str">
        <f t="shared" si="27"/>
        <v/>
      </c>
      <c r="DN11" s="56">
        <f t="shared" si="28"/>
        <v>1</v>
      </c>
      <c r="DO11" s="56" t="str">
        <f t="shared" si="29"/>
        <v/>
      </c>
      <c r="DP11" s="57" t="str">
        <f t="shared" si="30"/>
        <v/>
      </c>
      <c r="DQ11" s="57" t="str">
        <f t="shared" si="31"/>
        <v/>
      </c>
      <c r="DR11" s="56" t="str">
        <f t="shared" si="32"/>
        <v/>
      </c>
      <c r="DS11" s="56" t="str">
        <f t="shared" si="33"/>
        <v/>
      </c>
      <c r="DT11" s="56" t="str">
        <f t="shared" si="34"/>
        <v/>
      </c>
      <c r="DU11" s="56" t="str">
        <f t="shared" si="35"/>
        <v/>
      </c>
      <c r="DV11" s="56" t="str">
        <f t="shared" si="36"/>
        <v/>
      </c>
      <c r="DW11" s="56" t="str">
        <f t="shared" si="37"/>
        <v/>
      </c>
    </row>
    <row r="12" spans="1:127" ht="15" customHeight="1" x14ac:dyDescent="0.2">
      <c r="A12" s="56">
        <v>11</v>
      </c>
      <c r="B12" s="77">
        <v>0.5</v>
      </c>
      <c r="C12" s="77">
        <v>2</v>
      </c>
      <c r="D12" s="77" t="s">
        <v>144</v>
      </c>
      <c r="E12" s="56">
        <v>4042011</v>
      </c>
      <c r="F12" s="56">
        <v>6</v>
      </c>
      <c r="G12" s="56">
        <v>97.44</v>
      </c>
      <c r="H12" s="56">
        <v>2.69</v>
      </c>
      <c r="I12" s="56">
        <v>3.1</v>
      </c>
      <c r="J12" s="63">
        <v>1.9572996507967482</v>
      </c>
      <c r="K12" s="76">
        <v>1.754316211878016</v>
      </c>
      <c r="L12" s="62">
        <v>994.08895572640733</v>
      </c>
      <c r="M12" s="63">
        <v>4.420898766803045E-3</v>
      </c>
      <c r="N12" s="63">
        <v>-3.3179140714379369</v>
      </c>
      <c r="O12" s="63">
        <v>-7.4436789977549035E-4</v>
      </c>
      <c r="P12" s="63">
        <v>25.442281039461172</v>
      </c>
      <c r="Q12" s="63">
        <v>1.6800220040145877</v>
      </c>
      <c r="R12" s="63">
        <v>12.506901420945569</v>
      </c>
      <c r="S12" s="63">
        <v>0.22322629432107904</v>
      </c>
      <c r="T12" s="63">
        <v>647.40145224574576</v>
      </c>
      <c r="U12" s="63">
        <v>-9.800261374205238E-2</v>
      </c>
      <c r="V12" s="63">
        <v>6.8468521795003581E-2</v>
      </c>
      <c r="W12" s="63">
        <v>0.11091536468187252</v>
      </c>
      <c r="X12" s="63">
        <v>0.1085417831768767</v>
      </c>
      <c r="Y12" s="63">
        <v>-84.267686548854499</v>
      </c>
      <c r="Z12" s="63">
        <v>2.5865108171620927E-2</v>
      </c>
      <c r="AA12" s="69">
        <v>35.970417310582711</v>
      </c>
      <c r="AB12" s="70">
        <v>6.1839146918732785E-7</v>
      </c>
      <c r="AC12" s="69">
        <v>-79.093380921590423</v>
      </c>
      <c r="AD12" s="70">
        <v>8.0161939965749815E-7</v>
      </c>
      <c r="AE12" s="57">
        <v>382.9174663939682</v>
      </c>
      <c r="AF12" s="57">
        <v>1.4193621326050314</v>
      </c>
      <c r="AG12" s="57">
        <v>623.40000000000009</v>
      </c>
      <c r="AH12" s="63">
        <v>5.7389999999999999</v>
      </c>
      <c r="AI12" s="63">
        <v>2.7921878009630805</v>
      </c>
      <c r="AJ12" s="63">
        <v>0.46294309621513891</v>
      </c>
      <c r="AK12" s="63">
        <v>1.748</v>
      </c>
      <c r="AL12" s="63">
        <v>1.754316211878016</v>
      </c>
      <c r="AM12" s="69">
        <v>1.1044387642483407E-3</v>
      </c>
      <c r="AN12" s="63">
        <v>1.8774672762271516</v>
      </c>
      <c r="AO12" s="63">
        <v>0.12315106434913559</v>
      </c>
      <c r="AP12" s="63">
        <v>3.5485674461678669</v>
      </c>
      <c r="AQ12" s="62">
        <v>300.03488931662372</v>
      </c>
      <c r="AR12" s="62">
        <v>217.36687793441956</v>
      </c>
      <c r="AS12" s="62">
        <v>179.92365724735754</v>
      </c>
      <c r="AT12" s="63">
        <v>17.809654366129106</v>
      </c>
      <c r="AU12" s="63">
        <v>21.077566350421968</v>
      </c>
      <c r="AV12" s="69">
        <v>0.13314856458411836</v>
      </c>
      <c r="AW12" s="56">
        <v>4</v>
      </c>
      <c r="AX12" s="56">
        <v>4</v>
      </c>
      <c r="AY12" s="62">
        <v>4</v>
      </c>
      <c r="AZ12" s="62">
        <v>3</v>
      </c>
      <c r="BA12" s="62">
        <v>4</v>
      </c>
      <c r="BB12" s="62">
        <v>4</v>
      </c>
      <c r="BC12" s="56">
        <v>4</v>
      </c>
      <c r="BD12" s="56">
        <v>15.18</v>
      </c>
      <c r="BE12" s="56">
        <v>8.65</v>
      </c>
      <c r="BF12" s="56">
        <v>165</v>
      </c>
      <c r="BG12" s="56">
        <v>10</v>
      </c>
      <c r="BH12" s="56">
        <v>0</v>
      </c>
      <c r="BI12" s="56">
        <v>60</v>
      </c>
      <c r="BJ12" s="56">
        <v>2</v>
      </c>
      <c r="BK12" s="68">
        <v>0.20298343891873216</v>
      </c>
      <c r="BL12" s="63">
        <v>17.600045956335357</v>
      </c>
      <c r="BM12" s="75">
        <v>1.2974236182759167E-4</v>
      </c>
      <c r="BN12" s="63">
        <v>30.169097975066823</v>
      </c>
      <c r="BO12" s="63">
        <v>0.98573675098833224</v>
      </c>
      <c r="BP12" s="56">
        <v>17</v>
      </c>
      <c r="BQ12" s="56">
        <v>2171</v>
      </c>
      <c r="BR12" s="69">
        <v>1.0048313649373002</v>
      </c>
      <c r="BS12" s="62">
        <v>0.30297709036932213</v>
      </c>
      <c r="BT12" s="62">
        <v>24.69</v>
      </c>
      <c r="BU12" s="62">
        <v>26.64</v>
      </c>
      <c r="BW12" s="62">
        <f t="shared" si="0"/>
        <v>15.084548987533411</v>
      </c>
      <c r="BX12" s="67">
        <v>0.6</v>
      </c>
      <c r="BY12" s="73">
        <f t="shared" si="1"/>
        <v>0.37984256204301337</v>
      </c>
      <c r="BZ12" s="72">
        <f t="shared" si="38"/>
        <v>1.3164682903029417</v>
      </c>
      <c r="CA12" s="64">
        <f t="shared" si="2"/>
        <v>-36.69290632616444</v>
      </c>
      <c r="CB12" s="62">
        <v>0.1298321740200955</v>
      </c>
      <c r="CC12" s="62">
        <v>97.439913503689993</v>
      </c>
      <c r="CD12" s="62">
        <v>25.219327754789621</v>
      </c>
      <c r="CE12" s="62">
        <v>94.119812513606817</v>
      </c>
      <c r="CF12" s="62"/>
      <c r="CG12" s="93">
        <v>0.37519999999999998</v>
      </c>
      <c r="CH12" s="102">
        <v>0.42247907532881629</v>
      </c>
      <c r="CI12" s="64"/>
      <c r="CJ12" s="64"/>
      <c r="CK12" s="64"/>
      <c r="CL12" s="64"/>
      <c r="CM12" s="56">
        <v>10</v>
      </c>
      <c r="CN12" s="59">
        <f t="shared" si="3"/>
        <v>0</v>
      </c>
      <c r="CO12" s="57">
        <f t="shared" si="4"/>
        <v>1</v>
      </c>
      <c r="CP12" s="57" t="str">
        <f t="shared" si="5"/>
        <v/>
      </c>
      <c r="CQ12" s="59" t="str">
        <f t="shared" si="6"/>
        <v/>
      </c>
      <c r="CR12" s="57" t="str">
        <f t="shared" si="39"/>
        <v/>
      </c>
      <c r="CS12" s="56" t="str">
        <f t="shared" si="7"/>
        <v/>
      </c>
      <c r="CT12" s="57" t="str">
        <f t="shared" si="8"/>
        <v/>
      </c>
      <c r="CU12" s="57" t="str">
        <f t="shared" si="9"/>
        <v/>
      </c>
      <c r="CV12" s="57" t="str">
        <f t="shared" si="10"/>
        <v/>
      </c>
      <c r="CW12" s="57" t="str">
        <f t="shared" si="11"/>
        <v/>
      </c>
      <c r="CX12" s="57" t="str">
        <f t="shared" si="12"/>
        <v/>
      </c>
      <c r="CY12" s="56" t="str">
        <f t="shared" si="13"/>
        <v/>
      </c>
      <c r="CZ12" s="56" t="str">
        <f t="shared" si="14"/>
        <v/>
      </c>
      <c r="DA12" s="56" t="str">
        <f t="shared" si="15"/>
        <v/>
      </c>
      <c r="DB12" s="56" t="str">
        <f t="shared" si="16"/>
        <v/>
      </c>
      <c r="DC12" s="56" t="str">
        <f t="shared" si="17"/>
        <v/>
      </c>
      <c r="DD12" s="56" t="str">
        <f t="shared" si="18"/>
        <v/>
      </c>
      <c r="DE12" s="56" t="str">
        <f t="shared" si="19"/>
        <v/>
      </c>
      <c r="DF12" s="56" t="str">
        <f t="shared" si="20"/>
        <v/>
      </c>
      <c r="DG12" s="57" t="str">
        <f t="shared" si="21"/>
        <v/>
      </c>
      <c r="DH12" s="58" t="str">
        <f t="shared" si="22"/>
        <v/>
      </c>
      <c r="DI12" s="56" t="str">
        <f t="shared" si="23"/>
        <v/>
      </c>
      <c r="DJ12" s="56" t="str">
        <f t="shared" si="24"/>
        <v/>
      </c>
      <c r="DK12" s="56" t="str">
        <f t="shared" si="25"/>
        <v/>
      </c>
      <c r="DL12" s="56" t="str">
        <f t="shared" si="26"/>
        <v/>
      </c>
      <c r="DM12" s="56" t="str">
        <f t="shared" si="27"/>
        <v/>
      </c>
      <c r="DN12" s="56" t="str">
        <f t="shared" si="28"/>
        <v/>
      </c>
      <c r="DO12" s="56" t="str">
        <f t="shared" si="29"/>
        <v/>
      </c>
      <c r="DP12" s="57" t="str">
        <f t="shared" si="30"/>
        <v/>
      </c>
      <c r="DQ12" s="57">
        <f t="shared" si="31"/>
        <v>1</v>
      </c>
      <c r="DR12" s="56" t="str">
        <f t="shared" si="32"/>
        <v/>
      </c>
      <c r="DS12" s="56" t="str">
        <f t="shared" si="33"/>
        <v/>
      </c>
      <c r="DT12" s="56" t="str">
        <f t="shared" si="34"/>
        <v/>
      </c>
      <c r="DU12" s="56" t="str">
        <f t="shared" si="35"/>
        <v/>
      </c>
      <c r="DV12" s="56" t="str">
        <f t="shared" si="36"/>
        <v/>
      </c>
      <c r="DW12" s="56" t="str">
        <f t="shared" si="37"/>
        <v/>
      </c>
    </row>
    <row r="13" spans="1:127" ht="15" customHeight="1" x14ac:dyDescent="0.2">
      <c r="A13" s="56">
        <v>12</v>
      </c>
      <c r="B13" s="77">
        <v>0.5</v>
      </c>
      <c r="C13" s="77">
        <v>2</v>
      </c>
      <c r="D13" s="77" t="s">
        <v>144</v>
      </c>
      <c r="E13" s="56">
        <v>4042011</v>
      </c>
      <c r="F13" s="56">
        <v>7</v>
      </c>
      <c r="G13" s="56">
        <v>56.99</v>
      </c>
      <c r="H13" s="56">
        <v>2.69</v>
      </c>
      <c r="I13" s="56">
        <v>3.1</v>
      </c>
      <c r="J13" s="63">
        <v>2.3332734103651989</v>
      </c>
      <c r="K13" s="76">
        <v>1.7504201834862219</v>
      </c>
      <c r="L13" s="62">
        <v>994.13947006505634</v>
      </c>
      <c r="M13" s="63">
        <v>0.36201332877110259</v>
      </c>
      <c r="N13" s="63">
        <v>-3.1004209267443588</v>
      </c>
      <c r="O13" s="63">
        <v>1.2071959450856385E-2</v>
      </c>
      <c r="P13" s="63">
        <v>25.496780049509393</v>
      </c>
      <c r="Q13" s="63">
        <v>1.5094296350738599</v>
      </c>
      <c r="R13" s="63">
        <v>11.104715200628938</v>
      </c>
      <c r="S13" s="63">
        <v>0.25184679352612238</v>
      </c>
      <c r="T13" s="63">
        <v>650.12407074358134</v>
      </c>
      <c r="U13" s="63">
        <v>-0.89117267168242187</v>
      </c>
      <c r="V13" s="63">
        <v>1.2147066414745711E-4</v>
      </c>
      <c r="W13" s="63">
        <v>9.2053348932934238</v>
      </c>
      <c r="X13" s="63">
        <v>6.0753786913854108E-2</v>
      </c>
      <c r="Y13" s="63">
        <v>-79.006260678422308</v>
      </c>
      <c r="Z13" s="63">
        <v>0.32879313377185093</v>
      </c>
      <c r="AA13" s="69">
        <v>35.970036946174972</v>
      </c>
      <c r="AB13" s="70">
        <v>1.1942235323596461E-6</v>
      </c>
      <c r="AC13" s="69">
        <v>-79.093444770637433</v>
      </c>
      <c r="AD13" s="70">
        <v>8.0259239125630664E-7</v>
      </c>
      <c r="AE13" s="57">
        <v>381.84120491427478</v>
      </c>
      <c r="AF13" s="57">
        <v>1.3156388875637171</v>
      </c>
      <c r="AG13" s="57">
        <v>545.35</v>
      </c>
      <c r="AH13" s="63">
        <v>16.358000000000001</v>
      </c>
      <c r="AI13" s="63">
        <v>5.0381522935779843</v>
      </c>
      <c r="AJ13" s="63">
        <v>1.8956422958713441</v>
      </c>
      <c r="AK13" s="63">
        <v>1.744</v>
      </c>
      <c r="AL13" s="63">
        <v>1.7504201834862219</v>
      </c>
      <c r="AM13" s="69">
        <v>1.1252270862730669E-3</v>
      </c>
      <c r="AN13" s="63">
        <v>2.0695082974237664</v>
      </c>
      <c r="AO13" s="63">
        <v>0.31908811393754455</v>
      </c>
      <c r="AP13" s="63">
        <v>3.3446432780065005</v>
      </c>
      <c r="AQ13" s="62">
        <v>300.0907444760233</v>
      </c>
      <c r="AR13" s="62">
        <v>224.71954715472239</v>
      </c>
      <c r="AS13" s="62">
        <v>173.3401499993391</v>
      </c>
      <c r="AT13" s="63">
        <v>21.308969664650569</v>
      </c>
      <c r="AU13" s="63">
        <v>21.977104530464917</v>
      </c>
      <c r="AV13" s="69">
        <v>0.15000738084775311</v>
      </c>
      <c r="AW13" s="56">
        <v>4</v>
      </c>
      <c r="AX13" s="56">
        <v>4</v>
      </c>
      <c r="AY13" s="62">
        <v>3</v>
      </c>
      <c r="AZ13" s="62">
        <v>3</v>
      </c>
      <c r="BA13" s="62">
        <v>4</v>
      </c>
      <c r="BB13" s="62">
        <v>3.5</v>
      </c>
      <c r="BC13" s="56">
        <v>4</v>
      </c>
      <c r="BD13" s="56">
        <v>9.33</v>
      </c>
      <c r="BE13" s="56">
        <v>5.3</v>
      </c>
      <c r="BF13" s="56">
        <v>145</v>
      </c>
      <c r="BG13" s="56">
        <v>10</v>
      </c>
      <c r="BH13" s="56">
        <v>0</v>
      </c>
      <c r="BI13" s="56">
        <v>60</v>
      </c>
      <c r="BJ13" s="56">
        <v>2</v>
      </c>
      <c r="BK13" s="68">
        <v>0.58285322687897723</v>
      </c>
      <c r="BL13" s="63">
        <v>17.324475178994234</v>
      </c>
      <c r="BM13" s="75">
        <v>3.7249600992713701E-4</v>
      </c>
      <c r="BN13" s="63">
        <v>17.364517876387364</v>
      </c>
      <c r="BO13" s="63">
        <v>0.98703696662662366</v>
      </c>
      <c r="BP13" s="56">
        <v>15</v>
      </c>
      <c r="BQ13" s="56">
        <v>2017</v>
      </c>
      <c r="BR13" s="69">
        <v>1.0048350242593427</v>
      </c>
      <c r="BS13" s="62">
        <v>0.19565622988157047</v>
      </c>
      <c r="BT13" s="62">
        <v>25.04</v>
      </c>
      <c r="BU13" s="62">
        <v>26.31</v>
      </c>
      <c r="BW13" s="62">
        <f t="shared" si="0"/>
        <v>8.6822589381936819</v>
      </c>
      <c r="BX13" s="67">
        <v>0.6</v>
      </c>
      <c r="BY13" s="73">
        <f t="shared" si="1"/>
        <v>0.38708810630198925</v>
      </c>
      <c r="BZ13" s="72">
        <f t="shared" si="38"/>
        <v>1.1801787150490242</v>
      </c>
      <c r="CA13" s="64">
        <f t="shared" si="2"/>
        <v>-35.485315616335122</v>
      </c>
      <c r="CB13" s="62">
        <v>6.6094006886409451</v>
      </c>
      <c r="CC13" s="62">
        <v>56.60544075031121</v>
      </c>
      <c r="CD13" s="62">
        <v>32.688121107646118</v>
      </c>
      <c r="CE13" s="62">
        <v>46.683475004029646</v>
      </c>
      <c r="CF13" s="62"/>
      <c r="CG13" s="93">
        <v>0.42130000000000001</v>
      </c>
      <c r="CH13" s="102">
        <v>0.71046539474734571</v>
      </c>
      <c r="CI13" s="64"/>
      <c r="CJ13" s="64"/>
      <c r="CK13" s="64"/>
      <c r="CL13" s="64"/>
      <c r="CM13" s="56">
        <v>11</v>
      </c>
      <c r="CN13" s="59">
        <f t="shared" si="3"/>
        <v>0</v>
      </c>
      <c r="CO13" s="57">
        <f t="shared" si="4"/>
        <v>1</v>
      </c>
      <c r="CP13" s="57" t="str">
        <f t="shared" si="5"/>
        <v/>
      </c>
      <c r="CQ13" s="59" t="str">
        <f t="shared" si="6"/>
        <v/>
      </c>
      <c r="CR13" s="57" t="str">
        <f t="shared" si="39"/>
        <v/>
      </c>
      <c r="CS13" s="56" t="str">
        <f t="shared" si="7"/>
        <v/>
      </c>
      <c r="CT13" s="57" t="str">
        <f t="shared" si="8"/>
        <v/>
      </c>
      <c r="CU13" s="57" t="str">
        <f t="shared" si="9"/>
        <v/>
      </c>
      <c r="CV13" s="57" t="str">
        <f t="shared" si="10"/>
        <v/>
      </c>
      <c r="CW13" s="57" t="str">
        <f t="shared" si="11"/>
        <v/>
      </c>
      <c r="CX13" s="57" t="str">
        <f t="shared" si="12"/>
        <v/>
      </c>
      <c r="CY13" s="56" t="str">
        <f t="shared" si="13"/>
        <v/>
      </c>
      <c r="CZ13" s="56" t="str">
        <f t="shared" si="14"/>
        <v/>
      </c>
      <c r="DA13" s="56" t="str">
        <f t="shared" si="15"/>
        <v/>
      </c>
      <c r="DB13" s="56" t="str">
        <f t="shared" si="16"/>
        <v/>
      </c>
      <c r="DC13" s="56" t="str">
        <f t="shared" si="17"/>
        <v/>
      </c>
      <c r="DD13" s="56" t="str">
        <f t="shared" si="18"/>
        <v/>
      </c>
      <c r="DE13" s="56" t="str">
        <f t="shared" si="19"/>
        <v/>
      </c>
      <c r="DF13" s="56" t="str">
        <f t="shared" si="20"/>
        <v/>
      </c>
      <c r="DG13" s="57" t="str">
        <f t="shared" si="21"/>
        <v/>
      </c>
      <c r="DH13" s="58" t="str">
        <f t="shared" si="22"/>
        <v/>
      </c>
      <c r="DI13" s="56" t="str">
        <f t="shared" si="23"/>
        <v/>
      </c>
      <c r="DJ13" s="56" t="str">
        <f t="shared" si="24"/>
        <v/>
      </c>
      <c r="DK13" s="56" t="str">
        <f t="shared" si="25"/>
        <v/>
      </c>
      <c r="DL13" s="56" t="str">
        <f t="shared" si="26"/>
        <v/>
      </c>
      <c r="DM13" s="56" t="str">
        <f t="shared" si="27"/>
        <v/>
      </c>
      <c r="DN13" s="56" t="str">
        <f t="shared" si="28"/>
        <v/>
      </c>
      <c r="DO13" s="56" t="str">
        <f t="shared" si="29"/>
        <v/>
      </c>
      <c r="DP13" s="57" t="str">
        <f t="shared" si="30"/>
        <v/>
      </c>
      <c r="DQ13" s="57">
        <f t="shared" si="31"/>
        <v>1</v>
      </c>
      <c r="DR13" s="56" t="str">
        <f t="shared" si="32"/>
        <v/>
      </c>
      <c r="DS13" s="56" t="str">
        <f t="shared" si="33"/>
        <v/>
      </c>
      <c r="DT13" s="56" t="str">
        <f t="shared" si="34"/>
        <v/>
      </c>
      <c r="DU13" s="56" t="str">
        <f t="shared" si="35"/>
        <v/>
      </c>
      <c r="DV13" s="56" t="str">
        <f t="shared" si="36"/>
        <v/>
      </c>
      <c r="DW13" s="56" t="str">
        <f t="shared" si="37"/>
        <v/>
      </c>
    </row>
    <row r="14" spans="1:127" ht="15" customHeight="1" x14ac:dyDescent="0.2">
      <c r="A14" s="56">
        <v>13</v>
      </c>
      <c r="B14" s="77">
        <v>0.5</v>
      </c>
      <c r="C14" s="77">
        <v>2</v>
      </c>
      <c r="D14" s="77" t="s">
        <v>144</v>
      </c>
      <c r="E14" s="56">
        <v>5050611</v>
      </c>
      <c r="F14" s="56">
        <v>1</v>
      </c>
      <c r="G14" s="56">
        <v>87.76</v>
      </c>
      <c r="H14" s="56">
        <v>2.69</v>
      </c>
      <c r="I14" s="56">
        <v>3.1</v>
      </c>
      <c r="J14" s="63">
        <v>2.1186213911397269</v>
      </c>
      <c r="K14" s="76">
        <v>1.838727272727275</v>
      </c>
      <c r="L14" s="62">
        <v>997.09341142018809</v>
      </c>
      <c r="M14" s="63">
        <v>-3.0960481551231139E-2</v>
      </c>
      <c r="N14" s="63">
        <v>-3.0637290966594373</v>
      </c>
      <c r="O14" s="63">
        <v>-8.4836633632687786E-3</v>
      </c>
      <c r="P14" s="63">
        <v>15.456057101024932</v>
      </c>
      <c r="Q14" s="63">
        <v>1.937875446388744</v>
      </c>
      <c r="R14" s="63">
        <v>10.3791111870881</v>
      </c>
      <c r="S14" s="63">
        <v>0.27365526989078193</v>
      </c>
      <c r="T14" s="63">
        <v>239.11323480234498</v>
      </c>
      <c r="U14" s="63">
        <v>0.32502528819962123</v>
      </c>
      <c r="V14" s="63">
        <v>0.11433388770706553</v>
      </c>
      <c r="W14" s="63">
        <v>-0.47008317518982606</v>
      </c>
      <c r="X14" s="63">
        <v>0.14807332683024854</v>
      </c>
      <c r="Y14" s="63">
        <v>-47.219654200600552</v>
      </c>
      <c r="Z14" s="63">
        <v>-2.0360850603586274E-2</v>
      </c>
      <c r="AA14" s="69">
        <v>35.970235243090883</v>
      </c>
      <c r="AB14" s="70">
        <v>5.0551328209641191E-7</v>
      </c>
      <c r="AC14" s="69">
        <v>-79.092907961738661</v>
      </c>
      <c r="AD14" s="70">
        <v>8.6671923647850215E-7</v>
      </c>
      <c r="AE14" s="57">
        <v>388.3658824304531</v>
      </c>
      <c r="AF14" s="57">
        <v>1.5611318522830069</v>
      </c>
      <c r="AG14" s="57">
        <v>341.5</v>
      </c>
      <c r="AH14" s="63">
        <v>11.853999999999999</v>
      </c>
      <c r="AI14" s="63">
        <v>3.4362668621700889</v>
      </c>
      <c r="AJ14" s="63">
        <v>1.3498098348803935</v>
      </c>
      <c r="AK14" s="63">
        <v>1.833</v>
      </c>
      <c r="AL14" s="63">
        <v>1.838727272727275</v>
      </c>
      <c r="AM14" s="69">
        <v>1.1827639161233511E-3</v>
      </c>
      <c r="AN14" s="63">
        <v>1.9954616398243123</v>
      </c>
      <c r="AO14" s="63">
        <v>0.15673436709703736</v>
      </c>
      <c r="AP14" s="63">
        <v>3.3558776357581364</v>
      </c>
      <c r="AQ14" s="62">
        <v>290.07781844802031</v>
      </c>
      <c r="AR14" s="62">
        <v>220.41839518261713</v>
      </c>
      <c r="AS14" s="62">
        <v>180.57898218253786</v>
      </c>
      <c r="AT14" s="63">
        <v>23.994876693268608</v>
      </c>
      <c r="AU14" s="63">
        <v>24.178750736978923</v>
      </c>
      <c r="AV14" s="69">
        <v>0.15587284719028882</v>
      </c>
      <c r="AW14" s="56">
        <v>4</v>
      </c>
      <c r="AX14" s="56">
        <v>4</v>
      </c>
      <c r="AY14" s="62">
        <v>2</v>
      </c>
      <c r="AZ14" s="62">
        <v>2</v>
      </c>
      <c r="BA14" s="62">
        <v>3</v>
      </c>
      <c r="BB14" s="62">
        <v>2.5</v>
      </c>
      <c r="BC14" s="56">
        <v>3</v>
      </c>
      <c r="BD14" s="56">
        <v>16.84</v>
      </c>
      <c r="BE14" s="56">
        <v>9.2899999999999991</v>
      </c>
      <c r="BF14" s="56">
        <v>185</v>
      </c>
      <c r="BG14" s="56">
        <v>10</v>
      </c>
      <c r="BH14" s="56">
        <v>0</v>
      </c>
      <c r="BI14" s="56">
        <v>60</v>
      </c>
      <c r="BJ14" s="56">
        <v>2</v>
      </c>
      <c r="BK14" s="68">
        <v>0.27989411841245171</v>
      </c>
      <c r="BL14" s="63">
        <v>15.997736677696743</v>
      </c>
      <c r="BM14" s="75">
        <v>1.8560206435970703E-4</v>
      </c>
      <c r="BN14" s="63">
        <v>24.664192109891292</v>
      </c>
      <c r="BO14" s="63">
        <v>0.97798406265179094</v>
      </c>
      <c r="BP14" s="56">
        <v>19</v>
      </c>
      <c r="BQ14" s="56">
        <v>1495</v>
      </c>
      <c r="BR14" s="69">
        <v>1.0050995511382501</v>
      </c>
      <c r="BS14" s="62">
        <v>0.47282811380651468</v>
      </c>
      <c r="BT14" s="62">
        <v>14.36</v>
      </c>
      <c r="BU14" s="62">
        <v>17.72</v>
      </c>
      <c r="BW14" s="62">
        <f t="shared" si="0"/>
        <v>12.332096054945646</v>
      </c>
      <c r="BX14" s="67">
        <v>0.6</v>
      </c>
      <c r="BY14" s="73">
        <f t="shared" si="1"/>
        <v>0.61224832316578126</v>
      </c>
      <c r="BZ14" s="72">
        <f t="shared" si="38"/>
        <v>1.1903470402966827</v>
      </c>
      <c r="CA14" s="64">
        <f t="shared" si="2"/>
        <v>2.0413871942968806</v>
      </c>
      <c r="CB14" s="62">
        <v>-0.8868124670880726</v>
      </c>
      <c r="CC14" s="62">
        <v>87.755519277411935</v>
      </c>
      <c r="CD14" s="62">
        <v>-7.6487879835344872</v>
      </c>
      <c r="CE14" s="62">
        <v>87.426046704531601</v>
      </c>
      <c r="CF14" s="62"/>
      <c r="CG14" s="93">
        <v>0.55410000000000004</v>
      </c>
      <c r="CH14" s="102">
        <v>0.70412415576950704</v>
      </c>
      <c r="CI14" s="64"/>
      <c r="CJ14" s="64"/>
      <c r="CK14" s="64"/>
      <c r="CL14" s="64"/>
      <c r="CM14" s="56">
        <v>12</v>
      </c>
      <c r="CN14" s="59">
        <f t="shared" si="3"/>
        <v>0</v>
      </c>
      <c r="CO14" s="57">
        <f t="shared" si="4"/>
        <v>1</v>
      </c>
      <c r="CP14" s="57" t="str">
        <f t="shared" si="5"/>
        <v/>
      </c>
      <c r="CQ14" s="59" t="str">
        <f t="shared" si="6"/>
        <v/>
      </c>
      <c r="CR14" s="57" t="str">
        <f t="shared" si="39"/>
        <v/>
      </c>
      <c r="CS14" s="56" t="str">
        <f t="shared" si="7"/>
        <v/>
      </c>
      <c r="CT14" s="57" t="str">
        <f t="shared" si="8"/>
        <v/>
      </c>
      <c r="CU14" s="57" t="str">
        <f t="shared" si="9"/>
        <v/>
      </c>
      <c r="CV14" s="57" t="str">
        <f t="shared" si="10"/>
        <v/>
      </c>
      <c r="CW14" s="57" t="str">
        <f t="shared" si="11"/>
        <v/>
      </c>
      <c r="CX14" s="57" t="str">
        <f t="shared" si="12"/>
        <v/>
      </c>
      <c r="CY14" s="56" t="str">
        <f t="shared" si="13"/>
        <v/>
      </c>
      <c r="CZ14" s="56" t="str">
        <f t="shared" si="14"/>
        <v/>
      </c>
      <c r="DA14" s="56" t="str">
        <f t="shared" si="15"/>
        <v/>
      </c>
      <c r="DB14" s="56" t="str">
        <f t="shared" si="16"/>
        <v/>
      </c>
      <c r="DC14" s="56" t="str">
        <f t="shared" si="17"/>
        <v/>
      </c>
      <c r="DD14" s="56" t="str">
        <f t="shared" si="18"/>
        <v/>
      </c>
      <c r="DE14" s="56" t="str">
        <f t="shared" si="19"/>
        <v/>
      </c>
      <c r="DF14" s="56" t="str">
        <f t="shared" si="20"/>
        <v/>
      </c>
      <c r="DG14" s="57" t="str">
        <f t="shared" si="21"/>
        <v/>
      </c>
      <c r="DH14" s="58" t="str">
        <f t="shared" si="22"/>
        <v/>
      </c>
      <c r="DI14" s="56" t="str">
        <f t="shared" si="23"/>
        <v/>
      </c>
      <c r="DJ14" s="56" t="str">
        <f t="shared" si="24"/>
        <v/>
      </c>
      <c r="DK14" s="56" t="str">
        <f t="shared" si="25"/>
        <v/>
      </c>
      <c r="DL14" s="56" t="str">
        <f t="shared" si="26"/>
        <v/>
      </c>
      <c r="DM14" s="56" t="str">
        <f t="shared" si="27"/>
        <v/>
      </c>
      <c r="DN14" s="56" t="str">
        <f t="shared" si="28"/>
        <v/>
      </c>
      <c r="DO14" s="56" t="str">
        <f t="shared" si="29"/>
        <v/>
      </c>
      <c r="DP14" s="57" t="str">
        <f t="shared" si="30"/>
        <v/>
      </c>
      <c r="DQ14" s="57" t="str">
        <f t="shared" si="31"/>
        <v/>
      </c>
      <c r="DR14" s="56" t="str">
        <f t="shared" si="32"/>
        <v/>
      </c>
      <c r="DS14" s="56" t="str">
        <f t="shared" si="33"/>
        <v/>
      </c>
      <c r="DT14" s="56" t="str">
        <f t="shared" si="34"/>
        <v/>
      </c>
      <c r="DU14" s="56" t="str">
        <f t="shared" si="35"/>
        <v/>
      </c>
      <c r="DV14" s="56" t="str">
        <f t="shared" si="36"/>
        <v/>
      </c>
      <c r="DW14" s="56" t="str">
        <f t="shared" si="37"/>
        <v/>
      </c>
    </row>
    <row r="15" spans="1:127" ht="15" customHeight="1" x14ac:dyDescent="0.2">
      <c r="A15" s="56">
        <v>14</v>
      </c>
      <c r="B15" s="77">
        <v>0.5</v>
      </c>
      <c r="C15" s="77">
        <v>2</v>
      </c>
      <c r="D15" s="77" t="s">
        <v>144</v>
      </c>
      <c r="E15" s="56">
        <v>5050611</v>
      </c>
      <c r="F15" s="56">
        <v>2</v>
      </c>
      <c r="G15" s="56">
        <v>87.76</v>
      </c>
      <c r="H15" s="56">
        <v>2.69</v>
      </c>
      <c r="I15" s="56">
        <v>3.1</v>
      </c>
      <c r="J15" s="63">
        <v>2.27645912527381</v>
      </c>
      <c r="K15" s="76">
        <v>1.838344117647065</v>
      </c>
      <c r="L15" s="62">
        <v>996.95579040076996</v>
      </c>
      <c r="M15" s="63">
        <v>-1.2992325801956917E-2</v>
      </c>
      <c r="N15" s="63">
        <v>-3.1524689593889788</v>
      </c>
      <c r="O15" s="63">
        <v>-2.6762067993201717E-3</v>
      </c>
      <c r="P15" s="63">
        <v>15.823530016145595</v>
      </c>
      <c r="Q15" s="63">
        <v>1.2157533904043754</v>
      </c>
      <c r="R15" s="63">
        <v>11.62603304361121</v>
      </c>
      <c r="S15" s="63">
        <v>0.21039717085743753</v>
      </c>
      <c r="T15" s="63">
        <v>250.72951570527201</v>
      </c>
      <c r="U15" s="63">
        <v>0.42771859192279599</v>
      </c>
      <c r="V15" s="63">
        <v>3.8936218333801391E-2</v>
      </c>
      <c r="W15" s="63">
        <v>-8.1613388167906864E-2</v>
      </c>
      <c r="X15" s="63">
        <v>0.15801849182731398</v>
      </c>
      <c r="Y15" s="63">
        <v>-49.47707636302961</v>
      </c>
      <c r="Z15" s="63">
        <v>7.9228173021921477E-2</v>
      </c>
      <c r="AA15" s="69">
        <v>35.970237716768175</v>
      </c>
      <c r="AB15" s="70">
        <v>3.6852619825702082E-7</v>
      </c>
      <c r="AC15" s="69">
        <v>-79.092907997340404</v>
      </c>
      <c r="AD15" s="70">
        <v>2.103361366767735E-7</v>
      </c>
      <c r="AE15" s="57">
        <v>387.07966196976327</v>
      </c>
      <c r="AF15" s="57">
        <v>2.1241857910467603</v>
      </c>
      <c r="AG15" s="57">
        <v>340.65000000000003</v>
      </c>
      <c r="AH15" s="63">
        <v>7.2939999999999996</v>
      </c>
      <c r="AI15" s="63">
        <v>4.0105029411764708</v>
      </c>
      <c r="AJ15" s="63">
        <v>0.78563065435678525</v>
      </c>
      <c r="AK15" s="63">
        <v>1.833</v>
      </c>
      <c r="AL15" s="63">
        <v>1.838344117647065</v>
      </c>
      <c r="AM15" s="69">
        <v>1.2559454304114674E-3</v>
      </c>
      <c r="AN15" s="63">
        <v>2.1387220020549034</v>
      </c>
      <c r="AO15" s="63">
        <v>0.30037788440783841</v>
      </c>
      <c r="AP15" s="63">
        <v>3.3262094186750151</v>
      </c>
      <c r="AQ15" s="62">
        <v>290.50119624248504</v>
      </c>
      <c r="AR15" s="62">
        <v>225.57154128795707</v>
      </c>
      <c r="AS15" s="62">
        <v>180.23613276953083</v>
      </c>
      <c r="AT15" s="63">
        <v>19.81015599970242</v>
      </c>
      <c r="AU15" s="63">
        <v>19.236083325669021</v>
      </c>
      <c r="AV15" s="69">
        <v>0.13790970887917506</v>
      </c>
      <c r="AW15" s="56">
        <v>4</v>
      </c>
      <c r="AX15" s="56">
        <v>4</v>
      </c>
      <c r="AY15" s="62">
        <v>3</v>
      </c>
      <c r="AZ15" s="62">
        <v>4</v>
      </c>
      <c r="BA15" s="62">
        <v>4</v>
      </c>
      <c r="BB15" s="62">
        <v>3.5</v>
      </c>
      <c r="BC15" s="56">
        <v>4</v>
      </c>
      <c r="BD15" s="56">
        <v>13.87</v>
      </c>
      <c r="BE15" s="56">
        <v>7.89</v>
      </c>
      <c r="BF15" s="56">
        <v>175</v>
      </c>
      <c r="BG15" s="56">
        <v>10</v>
      </c>
      <c r="BH15" s="56">
        <v>0</v>
      </c>
      <c r="BI15" s="56">
        <v>60</v>
      </c>
      <c r="BJ15" s="56">
        <v>2</v>
      </c>
      <c r="BK15" s="68">
        <v>0.43811500762674482</v>
      </c>
      <c r="BL15" s="63">
        <v>16.384386296615826</v>
      </c>
      <c r="BM15" s="75">
        <v>2.9005730612168673E-4</v>
      </c>
      <c r="BN15" s="63">
        <v>25.26840671712927</v>
      </c>
      <c r="BO15" s="63">
        <v>0.99394924547744401</v>
      </c>
      <c r="BP15" s="56">
        <v>18</v>
      </c>
      <c r="BQ15" s="56">
        <v>1787</v>
      </c>
      <c r="BR15" s="69">
        <v>1.0052865265073037</v>
      </c>
      <c r="BS15" s="62">
        <v>0.58776206073037041</v>
      </c>
      <c r="BT15" s="62">
        <v>14.61</v>
      </c>
      <c r="BU15" s="62">
        <v>18.29</v>
      </c>
      <c r="BW15" s="62">
        <f t="shared" si="0"/>
        <v>12.634203358564635</v>
      </c>
      <c r="BX15" s="67">
        <v>0.6</v>
      </c>
      <c r="BY15" s="73">
        <f t="shared" si="1"/>
        <v>0.66338820632433648</v>
      </c>
      <c r="BZ15" s="72">
        <f t="shared" si="38"/>
        <v>1.9352630455348536</v>
      </c>
      <c r="CA15" s="64">
        <f t="shared" si="2"/>
        <v>10.564701054056085</v>
      </c>
      <c r="CB15" s="62">
        <v>-0.36168376391004309</v>
      </c>
      <c r="CC15" s="62">
        <v>87.759254696327758</v>
      </c>
      <c r="CD15" s="62">
        <v>7.6487879835344783</v>
      </c>
      <c r="CE15" s="62">
        <v>87.426046704531601</v>
      </c>
      <c r="CF15" s="62"/>
      <c r="CG15" s="93">
        <v>0.56610000000000005</v>
      </c>
      <c r="CH15" s="102">
        <v>0.3184252424374005</v>
      </c>
      <c r="CI15" s="64"/>
      <c r="CJ15" s="64"/>
      <c r="CK15" s="64"/>
      <c r="CL15" s="64"/>
      <c r="CM15" s="56">
        <v>12</v>
      </c>
      <c r="CN15" s="59">
        <f t="shared" si="3"/>
        <v>0</v>
      </c>
      <c r="CO15" s="57">
        <f t="shared" si="4"/>
        <v>1</v>
      </c>
      <c r="CP15" s="57" t="str">
        <f t="shared" si="5"/>
        <v/>
      </c>
      <c r="CQ15" s="59" t="str">
        <f t="shared" si="6"/>
        <v/>
      </c>
      <c r="CR15" s="57" t="str">
        <f t="shared" si="39"/>
        <v/>
      </c>
      <c r="CS15" s="56" t="str">
        <f t="shared" si="7"/>
        <v/>
      </c>
      <c r="CT15" s="57" t="str">
        <f t="shared" si="8"/>
        <v/>
      </c>
      <c r="CU15" s="57" t="str">
        <f t="shared" si="9"/>
        <v/>
      </c>
      <c r="CV15" s="57" t="str">
        <f t="shared" si="10"/>
        <v/>
      </c>
      <c r="CW15" s="57" t="str">
        <f t="shared" si="11"/>
        <v/>
      </c>
      <c r="CX15" s="57" t="str">
        <f t="shared" si="12"/>
        <v/>
      </c>
      <c r="CY15" s="56" t="str">
        <f t="shared" si="13"/>
        <v/>
      </c>
      <c r="CZ15" s="56" t="str">
        <f t="shared" si="14"/>
        <v/>
      </c>
      <c r="DA15" s="56" t="str">
        <f t="shared" si="15"/>
        <v/>
      </c>
      <c r="DB15" s="56" t="str">
        <f t="shared" si="16"/>
        <v/>
      </c>
      <c r="DC15" s="56" t="str">
        <f t="shared" si="17"/>
        <v/>
      </c>
      <c r="DD15" s="56" t="str">
        <f t="shared" si="18"/>
        <v/>
      </c>
      <c r="DE15" s="56" t="str">
        <f t="shared" si="19"/>
        <v/>
      </c>
      <c r="DF15" s="56" t="str">
        <f t="shared" si="20"/>
        <v/>
      </c>
      <c r="DG15" s="57" t="str">
        <f t="shared" si="21"/>
        <v/>
      </c>
      <c r="DH15" s="58" t="str">
        <f t="shared" si="22"/>
        <v/>
      </c>
      <c r="DI15" s="56" t="str">
        <f t="shared" si="23"/>
        <v/>
      </c>
      <c r="DJ15" s="56" t="str">
        <f t="shared" si="24"/>
        <v/>
      </c>
      <c r="DK15" s="56" t="str">
        <f t="shared" si="25"/>
        <v/>
      </c>
      <c r="DL15" s="56" t="str">
        <f t="shared" si="26"/>
        <v/>
      </c>
      <c r="DM15" s="56" t="str">
        <f t="shared" si="27"/>
        <v/>
      </c>
      <c r="DN15" s="56" t="str">
        <f t="shared" si="28"/>
        <v/>
      </c>
      <c r="DO15" s="56" t="str">
        <f t="shared" si="29"/>
        <v/>
      </c>
      <c r="DP15" s="57" t="str">
        <f t="shared" si="30"/>
        <v/>
      </c>
      <c r="DQ15" s="57">
        <f t="shared" si="31"/>
        <v>1</v>
      </c>
      <c r="DR15" s="56" t="str">
        <f t="shared" si="32"/>
        <v/>
      </c>
      <c r="DS15" s="56" t="str">
        <f t="shared" si="33"/>
        <v/>
      </c>
      <c r="DT15" s="56" t="str">
        <f t="shared" si="34"/>
        <v/>
      </c>
      <c r="DU15" s="56" t="str">
        <f t="shared" si="35"/>
        <v/>
      </c>
      <c r="DV15" s="56" t="str">
        <f t="shared" si="36"/>
        <v/>
      </c>
      <c r="DW15" s="56" t="str">
        <f t="shared" si="37"/>
        <v/>
      </c>
    </row>
    <row r="16" spans="1:127" ht="15" customHeight="1" x14ac:dyDescent="0.2">
      <c r="A16" s="56">
        <v>15</v>
      </c>
      <c r="B16" s="77">
        <v>0.5</v>
      </c>
      <c r="C16" s="77">
        <v>2</v>
      </c>
      <c r="D16" s="77" t="s">
        <v>144</v>
      </c>
      <c r="E16" s="56">
        <v>5050611</v>
      </c>
      <c r="F16" s="56">
        <v>3</v>
      </c>
      <c r="G16" s="56">
        <v>98.4</v>
      </c>
      <c r="H16" s="56">
        <v>2.69</v>
      </c>
      <c r="I16" s="56">
        <v>3.1</v>
      </c>
      <c r="J16" s="63">
        <v>2.0530205889665512</v>
      </c>
      <c r="K16" s="76">
        <v>1.8334195583596202</v>
      </c>
      <c r="L16" s="62">
        <v>996.6501734468244</v>
      </c>
      <c r="M16" s="63">
        <v>-0.15817718057926416</v>
      </c>
      <c r="N16" s="63">
        <v>-3.0028057633634697</v>
      </c>
      <c r="O16" s="63">
        <v>-2.9960542223438514E-2</v>
      </c>
      <c r="P16" s="63">
        <v>16.195151371807036</v>
      </c>
      <c r="Q16" s="63">
        <v>1.2712626070061999</v>
      </c>
      <c r="R16" s="63">
        <v>11.050047454326624</v>
      </c>
      <c r="S16" s="63">
        <v>0.16664927326203433</v>
      </c>
      <c r="T16" s="63">
        <v>262.61217431409415</v>
      </c>
      <c r="U16" s="63">
        <v>0.58425916121127641</v>
      </c>
      <c r="V16" s="63">
        <v>6.9201531166440802E-2</v>
      </c>
      <c r="W16" s="63">
        <v>-2.4936826598877193</v>
      </c>
      <c r="X16" s="63">
        <v>0.20261158710149973</v>
      </c>
      <c r="Y16" s="63">
        <v>-48.272006573344775</v>
      </c>
      <c r="Z16" s="63">
        <v>-0.3863223391236949</v>
      </c>
      <c r="AA16" s="69">
        <v>35.970298473038341</v>
      </c>
      <c r="AB16" s="70">
        <v>1.0483216729620903E-6</v>
      </c>
      <c r="AC16" s="69">
        <v>-79.092825335799489</v>
      </c>
      <c r="AD16" s="70">
        <v>9.6178009639111223E-7</v>
      </c>
      <c r="AE16" s="57">
        <v>385.29509145380064</v>
      </c>
      <c r="AF16" s="57">
        <v>1.6354135439874395</v>
      </c>
      <c r="AG16" s="57">
        <v>317.10000000000002</v>
      </c>
      <c r="AH16" s="63">
        <v>4.423</v>
      </c>
      <c r="AI16" s="63">
        <v>2.9379495268138784</v>
      </c>
      <c r="AJ16" s="63">
        <v>0.45039113519205226</v>
      </c>
      <c r="AK16" s="63">
        <v>1.827</v>
      </c>
      <c r="AL16" s="63">
        <v>1.8334195583596202</v>
      </c>
      <c r="AM16" s="69">
        <v>1.0451799223862655E-3</v>
      </c>
      <c r="AN16" s="63">
        <v>1.9687611163670407</v>
      </c>
      <c r="AO16" s="63">
        <v>0.13534155800742043</v>
      </c>
      <c r="AP16" s="63">
        <v>3.2053593189637954</v>
      </c>
      <c r="AQ16" s="62">
        <v>290.89328287606543</v>
      </c>
      <c r="AR16" s="62">
        <v>210.36139575909053</v>
      </c>
      <c r="AS16" s="62">
        <v>183.01535197022201</v>
      </c>
      <c r="AT16" s="63">
        <v>22.163105535560767</v>
      </c>
      <c r="AU16" s="63">
        <v>22.030667629950294</v>
      </c>
      <c r="AV16" s="69">
        <v>0.12702419096005921</v>
      </c>
      <c r="AW16" s="56">
        <v>4</v>
      </c>
      <c r="AX16" s="56">
        <v>4</v>
      </c>
      <c r="AY16" s="62">
        <v>3</v>
      </c>
      <c r="AZ16" s="62">
        <v>3</v>
      </c>
      <c r="BA16" s="62">
        <v>5</v>
      </c>
      <c r="BB16" s="62">
        <v>4</v>
      </c>
      <c r="BC16" s="56">
        <v>4</v>
      </c>
      <c r="BD16" s="56">
        <v>15.33</v>
      </c>
      <c r="BE16" s="56">
        <v>8.73</v>
      </c>
      <c r="BF16" s="56">
        <v>195</v>
      </c>
      <c r="BG16" s="56">
        <v>10</v>
      </c>
      <c r="BH16" s="56">
        <v>0</v>
      </c>
      <c r="BI16" s="56">
        <v>60</v>
      </c>
      <c r="BJ16" s="56">
        <v>2</v>
      </c>
      <c r="BK16" s="68">
        <v>0.21960103060693092</v>
      </c>
      <c r="BL16" s="63">
        <v>17.947152896195959</v>
      </c>
      <c r="BM16" s="75">
        <v>1.4514802528307324E-4</v>
      </c>
      <c r="BN16" s="63">
        <v>31.077028050359935</v>
      </c>
      <c r="BO16" s="63">
        <v>0.96115546877796865</v>
      </c>
      <c r="BP16" s="56">
        <v>20</v>
      </c>
      <c r="BQ16" s="56">
        <v>1256</v>
      </c>
      <c r="BR16" s="69">
        <v>1.0053504663787129</v>
      </c>
      <c r="BS16" s="62">
        <v>0.57384517229542598</v>
      </c>
      <c r="BT16" s="62">
        <v>14.96</v>
      </c>
      <c r="BU16" s="62">
        <v>18.28</v>
      </c>
      <c r="BW16" s="62">
        <f t="shared" si="0"/>
        <v>15.538514025179968</v>
      </c>
      <c r="BX16" s="67">
        <v>0.6</v>
      </c>
      <c r="BY16" s="73">
        <f t="shared" si="1"/>
        <v>0.39122368092832127</v>
      </c>
      <c r="BZ16" s="72">
        <f t="shared" si="38"/>
        <v>1.4116196665575935</v>
      </c>
      <c r="CA16" s="64">
        <f t="shared" si="2"/>
        <v>-34.796053178613121</v>
      </c>
      <c r="CB16" s="62">
        <v>-5.1761873109001808</v>
      </c>
      <c r="CC16" s="62">
        <v>98.263762827007994</v>
      </c>
      <c r="CD16" s="62">
        <v>-25.467794038088051</v>
      </c>
      <c r="CE16" s="62">
        <v>95.047101306844326</v>
      </c>
      <c r="CF16" s="62"/>
      <c r="CG16" s="93">
        <v>0.37909999999999999</v>
      </c>
      <c r="CH16" s="102">
        <v>0.15930485155684287</v>
      </c>
      <c r="CI16" s="64"/>
      <c r="CJ16" s="64"/>
      <c r="CK16" s="64"/>
      <c r="CL16" s="64"/>
      <c r="CM16" s="56">
        <v>13</v>
      </c>
      <c r="CN16" s="59">
        <f t="shared" si="3"/>
        <v>0</v>
      </c>
      <c r="CO16" s="57">
        <f t="shared" si="4"/>
        <v>1</v>
      </c>
      <c r="CP16" s="57" t="str">
        <f t="shared" si="5"/>
        <v/>
      </c>
      <c r="CQ16" s="59" t="str">
        <f t="shared" si="6"/>
        <v/>
      </c>
      <c r="CR16" s="57" t="str">
        <f t="shared" si="39"/>
        <v/>
      </c>
      <c r="CS16" s="56" t="str">
        <f t="shared" si="7"/>
        <v/>
      </c>
      <c r="CT16" s="57" t="str">
        <f t="shared" si="8"/>
        <v/>
      </c>
      <c r="CU16" s="57" t="str">
        <f t="shared" si="9"/>
        <v/>
      </c>
      <c r="CV16" s="57" t="str">
        <f t="shared" si="10"/>
        <v/>
      </c>
      <c r="CW16" s="57" t="str">
        <f t="shared" si="11"/>
        <v/>
      </c>
      <c r="CX16" s="57" t="str">
        <f t="shared" si="12"/>
        <v/>
      </c>
      <c r="CY16" s="56" t="str">
        <f t="shared" si="13"/>
        <v/>
      </c>
      <c r="CZ16" s="56" t="str">
        <f t="shared" si="14"/>
        <v/>
      </c>
      <c r="DA16" s="56" t="str">
        <f t="shared" si="15"/>
        <v/>
      </c>
      <c r="DB16" s="56" t="str">
        <f t="shared" si="16"/>
        <v/>
      </c>
      <c r="DC16" s="56" t="str">
        <f t="shared" si="17"/>
        <v/>
      </c>
      <c r="DD16" s="56" t="str">
        <f t="shared" si="18"/>
        <v/>
      </c>
      <c r="DE16" s="56" t="str">
        <f t="shared" si="19"/>
        <v/>
      </c>
      <c r="DF16" s="56" t="str">
        <f t="shared" si="20"/>
        <v/>
      </c>
      <c r="DG16" s="57" t="str">
        <f t="shared" si="21"/>
        <v/>
      </c>
      <c r="DH16" s="58" t="str">
        <f t="shared" si="22"/>
        <v/>
      </c>
      <c r="DI16" s="56" t="str">
        <f t="shared" si="23"/>
        <v/>
      </c>
      <c r="DJ16" s="56" t="str">
        <f t="shared" si="24"/>
        <v/>
      </c>
      <c r="DK16" s="56" t="str">
        <f t="shared" si="25"/>
        <v/>
      </c>
      <c r="DL16" s="56" t="str">
        <f t="shared" si="26"/>
        <v/>
      </c>
      <c r="DM16" s="56" t="str">
        <f t="shared" si="27"/>
        <v/>
      </c>
      <c r="DN16" s="56" t="str">
        <f t="shared" si="28"/>
        <v/>
      </c>
      <c r="DO16" s="56" t="str">
        <f t="shared" si="29"/>
        <v/>
      </c>
      <c r="DP16" s="57" t="str">
        <f t="shared" si="30"/>
        <v/>
      </c>
      <c r="DQ16" s="57">
        <f t="shared" si="31"/>
        <v>1</v>
      </c>
      <c r="DR16" s="56" t="str">
        <f t="shared" si="32"/>
        <v/>
      </c>
      <c r="DS16" s="56" t="str">
        <f t="shared" si="33"/>
        <v/>
      </c>
      <c r="DT16" s="56" t="str">
        <f t="shared" si="34"/>
        <v/>
      </c>
      <c r="DU16" s="56" t="str">
        <f t="shared" si="35"/>
        <v/>
      </c>
      <c r="DV16" s="56" t="str">
        <f t="shared" si="36"/>
        <v/>
      </c>
      <c r="DW16" s="56" t="str">
        <f t="shared" si="37"/>
        <v/>
      </c>
    </row>
    <row r="17" spans="1:127" ht="15" customHeight="1" x14ac:dyDescent="0.2">
      <c r="A17" s="56">
        <v>16</v>
      </c>
      <c r="B17" s="77">
        <v>0.5</v>
      </c>
      <c r="C17" s="77">
        <v>2</v>
      </c>
      <c r="D17" s="77" t="s">
        <v>144</v>
      </c>
      <c r="E17" s="56">
        <v>5050611</v>
      </c>
      <c r="F17" s="56">
        <v>4</v>
      </c>
      <c r="G17" s="56">
        <v>98.4</v>
      </c>
      <c r="H17" s="56">
        <v>2.69</v>
      </c>
      <c r="I17" s="56">
        <v>3.1</v>
      </c>
      <c r="J17" s="63">
        <v>2.1904400402299538</v>
      </c>
      <c r="K17" s="76">
        <v>1.8289037900874734</v>
      </c>
      <c r="L17" s="62">
        <v>996.59082181813051</v>
      </c>
      <c r="M17" s="63">
        <v>1.4427795136185228E-4</v>
      </c>
      <c r="N17" s="63">
        <v>-3.7825626684490645</v>
      </c>
      <c r="O17" s="63">
        <v>-4.2227383834510298E-3</v>
      </c>
      <c r="P17" s="63">
        <v>16.059220363636392</v>
      </c>
      <c r="Q17" s="63">
        <v>2.0551231234102398</v>
      </c>
      <c r="R17" s="63">
        <v>16.503017231358264</v>
      </c>
      <c r="S17" s="63">
        <v>0.31360347068608135</v>
      </c>
      <c r="T17" s="63">
        <v>258.25885809454655</v>
      </c>
      <c r="U17" s="63">
        <v>0.23705605053965761</v>
      </c>
      <c r="V17" s="63">
        <v>0.12683713549055961</v>
      </c>
      <c r="W17" s="63">
        <v>-3.4802707850214748E-2</v>
      </c>
      <c r="X17" s="63">
        <v>0.33882039253362661</v>
      </c>
      <c r="Y17" s="63">
        <v>-60.260904458244489</v>
      </c>
      <c r="Z17" s="63">
        <v>6.6718715720379657E-2</v>
      </c>
      <c r="AA17" s="69">
        <v>35.970296408538566</v>
      </c>
      <c r="AB17" s="70">
        <v>4.5712412200442138E-7</v>
      </c>
      <c r="AC17" s="69">
        <v>-79.092823139445613</v>
      </c>
      <c r="AD17" s="70">
        <v>4.8153247534489882E-7</v>
      </c>
      <c r="AE17" s="57">
        <v>385.27722690908996</v>
      </c>
      <c r="AF17" s="57">
        <v>1.7019584283145899</v>
      </c>
      <c r="AG17" s="57">
        <v>343.75</v>
      </c>
      <c r="AH17" s="63">
        <v>8.3879999999999999</v>
      </c>
      <c r="AI17" s="63">
        <v>3.2296647230320676</v>
      </c>
      <c r="AJ17" s="63">
        <v>0.73693031013625088</v>
      </c>
      <c r="AK17" s="63">
        <v>1.825</v>
      </c>
      <c r="AL17" s="63">
        <v>1.8289037900874734</v>
      </c>
      <c r="AM17" s="69">
        <v>9.9093120728045323E-4</v>
      </c>
      <c r="AN17" s="63">
        <v>1.9965412363636403</v>
      </c>
      <c r="AO17" s="63">
        <v>0.16763744627616695</v>
      </c>
      <c r="AP17" s="63">
        <v>4.0431430115755278</v>
      </c>
      <c r="AQ17" s="62">
        <v>290.69865454545004</v>
      </c>
      <c r="AR17" s="62">
        <v>210.52893210879714</v>
      </c>
      <c r="AS17" s="62">
        <v>179.99781457216162</v>
      </c>
      <c r="AT17" s="63">
        <v>20.508266938247107</v>
      </c>
      <c r="AU17" s="63">
        <v>21.979680138475775</v>
      </c>
      <c r="AV17" s="69">
        <v>0.1385130100174039</v>
      </c>
      <c r="AW17" s="56">
        <v>4</v>
      </c>
      <c r="AX17" s="56">
        <v>4</v>
      </c>
      <c r="AY17" s="62">
        <v>3</v>
      </c>
      <c r="AZ17" s="62">
        <v>3</v>
      </c>
      <c r="BA17" s="62">
        <v>4</v>
      </c>
      <c r="BB17" s="62">
        <v>3.5</v>
      </c>
      <c r="BC17" s="56">
        <v>4</v>
      </c>
      <c r="BD17" s="56">
        <v>15.33</v>
      </c>
      <c r="BE17" s="56">
        <v>8.73</v>
      </c>
      <c r="BF17" s="56">
        <v>185</v>
      </c>
      <c r="BG17" s="56">
        <v>10</v>
      </c>
      <c r="BH17" s="56">
        <v>0</v>
      </c>
      <c r="BI17" s="56">
        <v>60</v>
      </c>
      <c r="BJ17" s="56">
        <v>2</v>
      </c>
      <c r="BK17" s="68">
        <v>0.36153625014248048</v>
      </c>
      <c r="BL17" s="63">
        <v>12.25449598790737</v>
      </c>
      <c r="BM17" s="75">
        <v>2.3910761889721813E-4</v>
      </c>
      <c r="BN17" s="63">
        <v>21.126518121210093</v>
      </c>
      <c r="BO17" s="63">
        <v>0.98881867700558812</v>
      </c>
      <c r="BP17" s="56">
        <v>19</v>
      </c>
      <c r="BQ17" s="56">
        <v>1190</v>
      </c>
      <c r="BR17" s="69">
        <v>1.0051500231560424</v>
      </c>
      <c r="BS17" s="62">
        <v>0.60029311300647148</v>
      </c>
      <c r="BT17" s="62">
        <v>15.32</v>
      </c>
      <c r="BU17" s="62">
        <v>18.97</v>
      </c>
      <c r="BW17" s="62">
        <f t="shared" si="0"/>
        <v>10.563259060605047</v>
      </c>
      <c r="BX17" s="67">
        <v>0.6</v>
      </c>
      <c r="BY17" s="73">
        <f t="shared" si="1"/>
        <v>0.8129237283837869</v>
      </c>
      <c r="BZ17" s="72">
        <f t="shared" si="38"/>
        <v>1.355561604348946</v>
      </c>
      <c r="CA17" s="64">
        <f t="shared" si="2"/>
        <v>35.487288063964492</v>
      </c>
      <c r="CB17" s="62">
        <v>3.75326247539657E-3</v>
      </c>
      <c r="CC17" s="62">
        <v>98.399999928419817</v>
      </c>
      <c r="CD17" s="62">
        <v>-8.5761250863695704</v>
      </c>
      <c r="CE17" s="62">
        <v>98.025558292227771</v>
      </c>
      <c r="CF17" s="62"/>
      <c r="CG17" s="93">
        <v>0.60519999999999996</v>
      </c>
      <c r="CH17" s="102">
        <v>2.5435838811088884</v>
      </c>
      <c r="CI17" s="64"/>
      <c r="CJ17" s="64"/>
      <c r="CK17" s="64"/>
      <c r="CL17" s="64"/>
      <c r="CM17" s="56">
        <v>13</v>
      </c>
      <c r="CN17" s="59">
        <f t="shared" si="3"/>
        <v>5</v>
      </c>
      <c r="CO17" s="57" t="str">
        <f t="shared" si="4"/>
        <v/>
      </c>
      <c r="CP17" s="57">
        <f t="shared" si="5"/>
        <v>1</v>
      </c>
      <c r="CQ17" s="59" t="str">
        <f t="shared" si="6"/>
        <v/>
      </c>
      <c r="CR17" s="57" t="str">
        <f t="shared" si="39"/>
        <v/>
      </c>
      <c r="CS17" s="56" t="str">
        <f t="shared" si="7"/>
        <v/>
      </c>
      <c r="CT17" s="57" t="str">
        <f t="shared" si="8"/>
        <v/>
      </c>
      <c r="CU17" s="57" t="str">
        <f t="shared" si="9"/>
        <v/>
      </c>
      <c r="CV17" s="57" t="str">
        <f t="shared" si="10"/>
        <v/>
      </c>
      <c r="CW17" s="57" t="str">
        <f t="shared" si="11"/>
        <v/>
      </c>
      <c r="CX17" s="57" t="str">
        <f t="shared" si="12"/>
        <v/>
      </c>
      <c r="CY17" s="56">
        <f t="shared" si="13"/>
        <v>5</v>
      </c>
      <c r="CZ17" s="56" t="str">
        <f t="shared" si="14"/>
        <v/>
      </c>
      <c r="DA17" s="56" t="str">
        <f t="shared" si="15"/>
        <v/>
      </c>
      <c r="DB17" s="56" t="str">
        <f t="shared" si="16"/>
        <v/>
      </c>
      <c r="DC17" s="56" t="str">
        <f t="shared" si="17"/>
        <v/>
      </c>
      <c r="DD17" s="56" t="str">
        <f t="shared" si="18"/>
        <v/>
      </c>
      <c r="DE17" s="56" t="str">
        <f t="shared" si="19"/>
        <v/>
      </c>
      <c r="DF17" s="56" t="str">
        <f t="shared" si="20"/>
        <v/>
      </c>
      <c r="DG17" s="57" t="str">
        <f t="shared" si="21"/>
        <v/>
      </c>
      <c r="DH17" s="58" t="str">
        <f t="shared" si="22"/>
        <v/>
      </c>
      <c r="DI17" s="56" t="str">
        <f t="shared" si="23"/>
        <v/>
      </c>
      <c r="DJ17" s="56" t="str">
        <f t="shared" si="24"/>
        <v/>
      </c>
      <c r="DK17" s="56" t="str">
        <f t="shared" si="25"/>
        <v/>
      </c>
      <c r="DL17" s="56" t="str">
        <f t="shared" si="26"/>
        <v/>
      </c>
      <c r="DM17" s="56" t="str">
        <f t="shared" si="27"/>
        <v/>
      </c>
      <c r="DN17" s="56" t="str">
        <f t="shared" si="28"/>
        <v/>
      </c>
      <c r="DO17" s="56" t="str">
        <f t="shared" si="29"/>
        <v/>
      </c>
      <c r="DP17" s="57" t="str">
        <f t="shared" si="30"/>
        <v/>
      </c>
      <c r="DQ17" s="57" t="str">
        <f t="shared" si="31"/>
        <v/>
      </c>
      <c r="DR17" s="56" t="str">
        <f t="shared" si="32"/>
        <v/>
      </c>
      <c r="DS17" s="56" t="str">
        <f t="shared" si="33"/>
        <v/>
      </c>
      <c r="DT17" s="56" t="str">
        <f t="shared" si="34"/>
        <v/>
      </c>
      <c r="DU17" s="56" t="str">
        <f t="shared" si="35"/>
        <v/>
      </c>
      <c r="DV17" s="56" t="str">
        <f t="shared" si="36"/>
        <v/>
      </c>
      <c r="DW17" s="56" t="str">
        <f t="shared" si="37"/>
        <v/>
      </c>
    </row>
    <row r="18" spans="1:127" ht="15" customHeight="1" x14ac:dyDescent="0.2">
      <c r="A18" s="56">
        <v>17</v>
      </c>
      <c r="B18" s="77">
        <v>0.5</v>
      </c>
      <c r="C18" s="77">
        <v>2</v>
      </c>
      <c r="D18" s="77" t="s">
        <v>144</v>
      </c>
      <c r="E18" s="56">
        <v>5050611</v>
      </c>
      <c r="F18" s="56">
        <v>5</v>
      </c>
      <c r="G18" s="56">
        <v>102.96</v>
      </c>
      <c r="H18" s="56">
        <v>2.69</v>
      </c>
      <c r="I18" s="56">
        <v>3.1</v>
      </c>
      <c r="J18" s="63">
        <v>2.137063261588894</v>
      </c>
      <c r="K18" s="76">
        <v>1.8230209580838252</v>
      </c>
      <c r="L18" s="62">
        <v>996.39904248948471</v>
      </c>
      <c r="M18" s="63">
        <v>0.12398851713677492</v>
      </c>
      <c r="N18" s="63">
        <v>-3.5096911282337784</v>
      </c>
      <c r="O18" s="63">
        <v>-3.3757152626267654E-3</v>
      </c>
      <c r="P18" s="63">
        <v>16.556858168761341</v>
      </c>
      <c r="Q18" s="63">
        <v>2.2715333719999382</v>
      </c>
      <c r="R18" s="63">
        <v>15.020965813922176</v>
      </c>
      <c r="S18" s="63">
        <v>0.24523857589728076</v>
      </c>
      <c r="T18" s="63">
        <v>274.52817456612559</v>
      </c>
      <c r="U18" s="63">
        <v>0.50737495388499387</v>
      </c>
      <c r="V18" s="63">
        <v>0.12195520247982689</v>
      </c>
      <c r="W18" s="63">
        <v>2.0145651015922099</v>
      </c>
      <c r="X18" s="63">
        <v>0.22329019820708704</v>
      </c>
      <c r="Y18" s="63">
        <v>-57.666049060617802</v>
      </c>
      <c r="Z18" s="63">
        <v>3.9514524034302285E-2</v>
      </c>
      <c r="AA18" s="69">
        <v>35.970357422791437</v>
      </c>
      <c r="AB18" s="70">
        <v>2.7818401301122569E-7</v>
      </c>
      <c r="AC18" s="69">
        <v>-79.092756745429099</v>
      </c>
      <c r="AD18" s="70">
        <v>3.1731362438463919E-7</v>
      </c>
      <c r="AE18" s="57">
        <v>383.70243252543418</v>
      </c>
      <c r="AF18" s="57">
        <v>2.0761642712431092</v>
      </c>
      <c r="AG18" s="57">
        <v>334.20000000000005</v>
      </c>
      <c r="AH18" s="63">
        <v>5.3520000000000003</v>
      </c>
      <c r="AI18" s="63">
        <v>2.9565808383233523</v>
      </c>
      <c r="AJ18" s="63">
        <v>0.55138881524535233</v>
      </c>
      <c r="AK18" s="63">
        <v>1.819</v>
      </c>
      <c r="AL18" s="63">
        <v>1.8230209580838252</v>
      </c>
      <c r="AM18" s="69">
        <v>1.005769084676617E-3</v>
      </c>
      <c r="AN18" s="63">
        <v>1.9448424596049745</v>
      </c>
      <c r="AO18" s="63">
        <v>0.12182150152114923</v>
      </c>
      <c r="AP18" s="63">
        <v>3.8279859347079701</v>
      </c>
      <c r="AQ18" s="62">
        <v>291.2982645122824</v>
      </c>
      <c r="AR18" s="62">
        <v>238.16928771001881</v>
      </c>
      <c r="AS18" s="62">
        <v>177.97672632480499</v>
      </c>
      <c r="AT18" s="63">
        <v>25.12122937917939</v>
      </c>
      <c r="AU18" s="63">
        <v>23.981344969921114</v>
      </c>
      <c r="AV18" s="69">
        <v>0.12937383709423944</v>
      </c>
      <c r="AW18" s="56">
        <v>4</v>
      </c>
      <c r="AX18" s="56">
        <v>4</v>
      </c>
      <c r="AY18" s="62">
        <v>2</v>
      </c>
      <c r="AZ18" s="62">
        <v>2</v>
      </c>
      <c r="BA18" s="62">
        <v>5</v>
      </c>
      <c r="BB18" s="62">
        <v>3.5</v>
      </c>
      <c r="BC18" s="56">
        <v>4</v>
      </c>
      <c r="BD18" s="56">
        <v>16.059999999999999</v>
      </c>
      <c r="BE18" s="56">
        <v>9.15</v>
      </c>
      <c r="BF18" s="56">
        <v>155</v>
      </c>
      <c r="BG18" s="56">
        <v>10</v>
      </c>
      <c r="BH18" s="56">
        <v>0</v>
      </c>
      <c r="BI18" s="56">
        <v>60</v>
      </c>
      <c r="BJ18" s="56">
        <v>2</v>
      </c>
      <c r="BK18" s="68">
        <v>0.31404230350506879</v>
      </c>
      <c r="BL18" s="63">
        <v>10.931598661275803</v>
      </c>
      <c r="BM18" s="75">
        <v>2.0722934892727346E-4</v>
      </c>
      <c r="BN18" s="63">
        <v>19.703791698964633</v>
      </c>
      <c r="BO18" s="63">
        <v>0.96420465776678521</v>
      </c>
      <c r="BP18" s="56">
        <v>16</v>
      </c>
      <c r="BQ18" s="56">
        <v>1240</v>
      </c>
      <c r="BR18" s="69">
        <v>1.0054931607542203</v>
      </c>
      <c r="BS18" s="62">
        <v>0.63141253775890138</v>
      </c>
      <c r="BT18" s="62">
        <v>15.58</v>
      </c>
      <c r="BU18" s="62">
        <v>19.36</v>
      </c>
      <c r="BW18" s="62">
        <f t="shared" si="0"/>
        <v>9.8518958494823163</v>
      </c>
      <c r="BX18" s="67">
        <v>0.6</v>
      </c>
      <c r="BY18" s="73">
        <f t="shared" si="1"/>
        <v>0.73243504316587293</v>
      </c>
      <c r="BZ18" s="72">
        <f t="shared" si="38"/>
        <v>0.96754706413900304</v>
      </c>
      <c r="CA18" s="64">
        <f t="shared" si="2"/>
        <v>22.072507194312159</v>
      </c>
      <c r="CB18" s="62">
        <v>3.6350489905200201</v>
      </c>
      <c r="CC18" s="62">
        <v>102.89581147372577</v>
      </c>
      <c r="CD18" s="62">
        <v>43.51277622882241</v>
      </c>
      <c r="CE18" s="62">
        <v>93.313449753293469</v>
      </c>
      <c r="CF18" s="62"/>
      <c r="CG18" s="93">
        <v>0.7127</v>
      </c>
      <c r="CH18" s="102">
        <v>0</v>
      </c>
      <c r="CI18" s="64"/>
      <c r="CJ18" s="64"/>
      <c r="CK18" s="64"/>
      <c r="CL18" s="64"/>
      <c r="CM18" s="56">
        <v>14</v>
      </c>
      <c r="CN18" s="59">
        <f t="shared" si="3"/>
        <v>0</v>
      </c>
      <c r="CO18" s="57">
        <f t="shared" si="4"/>
        <v>1</v>
      </c>
      <c r="CP18" s="57" t="str">
        <f t="shared" si="5"/>
        <v/>
      </c>
      <c r="CQ18" s="59" t="str">
        <f t="shared" si="6"/>
        <v/>
      </c>
      <c r="CR18" s="57" t="str">
        <f t="shared" si="39"/>
        <v/>
      </c>
      <c r="CS18" s="56" t="str">
        <f t="shared" si="7"/>
        <v/>
      </c>
      <c r="CT18" s="57" t="str">
        <f t="shared" si="8"/>
        <v/>
      </c>
      <c r="CU18" s="57" t="str">
        <f t="shared" si="9"/>
        <v/>
      </c>
      <c r="CV18" s="57" t="str">
        <f t="shared" si="10"/>
        <v/>
      </c>
      <c r="CW18" s="57" t="str">
        <f t="shared" si="11"/>
        <v/>
      </c>
      <c r="CX18" s="57" t="str">
        <f t="shared" si="12"/>
        <v/>
      </c>
      <c r="CY18" s="56" t="str">
        <f t="shared" si="13"/>
        <v/>
      </c>
      <c r="CZ18" s="56" t="str">
        <f t="shared" si="14"/>
        <v/>
      </c>
      <c r="DA18" s="56" t="str">
        <f t="shared" si="15"/>
        <v/>
      </c>
      <c r="DB18" s="56" t="str">
        <f t="shared" si="16"/>
        <v/>
      </c>
      <c r="DC18" s="56" t="str">
        <f t="shared" si="17"/>
        <v/>
      </c>
      <c r="DD18" s="56" t="str">
        <f t="shared" si="18"/>
        <v/>
      </c>
      <c r="DE18" s="56" t="str">
        <f t="shared" si="19"/>
        <v/>
      </c>
      <c r="DF18" s="56" t="str">
        <f t="shared" si="20"/>
        <v/>
      </c>
      <c r="DG18" s="57" t="str">
        <f t="shared" si="21"/>
        <v/>
      </c>
      <c r="DH18" s="58" t="str">
        <f t="shared" si="22"/>
        <v/>
      </c>
      <c r="DI18" s="56" t="str">
        <f t="shared" si="23"/>
        <v/>
      </c>
      <c r="DJ18" s="56" t="str">
        <f t="shared" si="24"/>
        <v/>
      </c>
      <c r="DK18" s="56" t="str">
        <f t="shared" si="25"/>
        <v/>
      </c>
      <c r="DL18" s="56" t="str">
        <f t="shared" si="26"/>
        <v/>
      </c>
      <c r="DM18" s="56" t="str">
        <f t="shared" si="27"/>
        <v/>
      </c>
      <c r="DN18" s="56" t="str">
        <f t="shared" si="28"/>
        <v/>
      </c>
      <c r="DO18" s="56" t="str">
        <f t="shared" si="29"/>
        <v/>
      </c>
      <c r="DP18" s="57" t="str">
        <f t="shared" si="30"/>
        <v/>
      </c>
      <c r="DQ18" s="57" t="str">
        <f t="shared" si="31"/>
        <v/>
      </c>
      <c r="DR18" s="56" t="str">
        <f t="shared" si="32"/>
        <v/>
      </c>
      <c r="DS18" s="56" t="str">
        <f t="shared" si="33"/>
        <v/>
      </c>
      <c r="DT18" s="56" t="str">
        <f t="shared" si="34"/>
        <v/>
      </c>
      <c r="DU18" s="56" t="str">
        <f t="shared" si="35"/>
        <v/>
      </c>
      <c r="DV18" s="56" t="str">
        <f t="shared" si="36"/>
        <v/>
      </c>
      <c r="DW18" s="56" t="str">
        <f t="shared" si="37"/>
        <v/>
      </c>
    </row>
    <row r="19" spans="1:127" ht="15" customHeight="1" x14ac:dyDescent="0.2">
      <c r="A19" s="56">
        <v>18</v>
      </c>
      <c r="B19" s="77">
        <v>0.5</v>
      </c>
      <c r="C19" s="77">
        <v>2</v>
      </c>
      <c r="D19" s="77" t="s">
        <v>144</v>
      </c>
      <c r="E19" s="56">
        <v>5050611</v>
      </c>
      <c r="F19" s="56">
        <v>6</v>
      </c>
      <c r="G19" s="56">
        <v>102.96</v>
      </c>
      <c r="H19" s="56">
        <v>2.69</v>
      </c>
      <c r="I19" s="56">
        <v>3.1</v>
      </c>
      <c r="J19" s="63">
        <v>2.0170318828093121</v>
      </c>
      <c r="K19" s="76">
        <v>1.8210769230769261</v>
      </c>
      <c r="L19" s="62">
        <v>996.18551790280753</v>
      </c>
      <c r="M19" s="63">
        <v>-0.25636697930740049</v>
      </c>
      <c r="N19" s="63">
        <v>-4.0885561043811629</v>
      </c>
      <c r="O19" s="63">
        <v>-5.1623269423986269E-2</v>
      </c>
      <c r="P19" s="63">
        <v>16.375057544757084</v>
      </c>
      <c r="Q19" s="63">
        <v>2.0665531690838974</v>
      </c>
      <c r="R19" s="63">
        <v>17.997049936674756</v>
      </c>
      <c r="S19" s="63">
        <v>0.22259480025178152</v>
      </c>
      <c r="T19" s="63">
        <v>268.4754347186676</v>
      </c>
      <c r="U19" s="63">
        <v>0.89831458309870849</v>
      </c>
      <c r="V19" s="63">
        <v>0.17821924232826006</v>
      </c>
      <c r="W19" s="63">
        <v>-4.1266768227131463</v>
      </c>
      <c r="X19" s="63">
        <v>0.26599976464848124</v>
      </c>
      <c r="Y19" s="63">
        <v>-66.732766566846465</v>
      </c>
      <c r="Z19" s="63">
        <v>-0.75212205500607676</v>
      </c>
      <c r="AA19" s="69">
        <v>35.970357589280411</v>
      </c>
      <c r="AB19" s="70">
        <v>7.0091711618059619E-7</v>
      </c>
      <c r="AC19" s="69">
        <v>-79.092756060130569</v>
      </c>
      <c r="AD19" s="70">
        <v>5.1960885939221905E-7</v>
      </c>
      <c r="AE19" s="57">
        <v>383.95378452685583</v>
      </c>
      <c r="AF19" s="57">
        <v>1.5702860808229357</v>
      </c>
      <c r="AG19" s="57">
        <v>312.8</v>
      </c>
      <c r="AH19" s="63">
        <v>3.6789999999999998</v>
      </c>
      <c r="AI19" s="63">
        <v>2.3770737179487171</v>
      </c>
      <c r="AJ19" s="63">
        <v>0.27221330122701687</v>
      </c>
      <c r="AK19" s="63">
        <v>1.8149999999999999</v>
      </c>
      <c r="AL19" s="63">
        <v>1.8210769230769261</v>
      </c>
      <c r="AM19" s="69">
        <v>1.0488913855868963E-3</v>
      </c>
      <c r="AN19" s="63">
        <v>1.8809872122762195</v>
      </c>
      <c r="AO19" s="63">
        <v>5.991028919929331E-2</v>
      </c>
      <c r="AP19" s="63">
        <v>4.3337642787921613</v>
      </c>
      <c r="AQ19" s="62">
        <v>290.95035166241092</v>
      </c>
      <c r="AR19" s="62">
        <v>213.71664588203984</v>
      </c>
      <c r="AS19" s="62">
        <v>183.58795139519447</v>
      </c>
      <c r="AT19" s="63">
        <v>17.790991252729707</v>
      </c>
      <c r="AU19" s="63">
        <v>19.265063567961192</v>
      </c>
      <c r="AV19" s="69">
        <v>0.10822099059474448</v>
      </c>
      <c r="AW19" s="56">
        <v>5</v>
      </c>
      <c r="AX19" s="56">
        <v>5</v>
      </c>
      <c r="AY19" s="62">
        <v>4</v>
      </c>
      <c r="AZ19" s="62">
        <v>4</v>
      </c>
      <c r="BA19" s="62">
        <v>5</v>
      </c>
      <c r="BB19" s="62">
        <v>4.5</v>
      </c>
      <c r="BC19" s="56">
        <v>5</v>
      </c>
      <c r="BD19" s="56">
        <v>12.63</v>
      </c>
      <c r="BE19" s="56">
        <v>7.53</v>
      </c>
      <c r="BF19" s="56">
        <v>195</v>
      </c>
      <c r="BG19" s="56">
        <v>10</v>
      </c>
      <c r="BH19" s="56">
        <v>0</v>
      </c>
      <c r="BI19" s="56">
        <v>60</v>
      </c>
      <c r="BJ19" s="56">
        <v>2</v>
      </c>
      <c r="BK19" s="68">
        <v>0.1959549597323858</v>
      </c>
      <c r="BL19" s="63">
        <v>8.421901989807079</v>
      </c>
      <c r="BM19" s="75">
        <v>1.2943308470169174E-4</v>
      </c>
      <c r="BN19" s="63">
        <v>15.161390024205904</v>
      </c>
      <c r="BO19" s="63">
        <v>0.9811413335760536</v>
      </c>
      <c r="BP19" s="56">
        <v>20</v>
      </c>
      <c r="BQ19" s="56">
        <v>1422</v>
      </c>
      <c r="BR19" s="69">
        <v>1.0049228696463812</v>
      </c>
      <c r="BS19" s="62">
        <v>0.57704276271816934</v>
      </c>
      <c r="BT19" s="62">
        <v>15.59</v>
      </c>
      <c r="BU19" s="62">
        <v>18.84</v>
      </c>
      <c r="BW19" s="62">
        <f t="shared" si="0"/>
        <v>7.5806950121029519</v>
      </c>
      <c r="BX19" s="67">
        <v>0.6</v>
      </c>
      <c r="BY19" s="73">
        <f t="shared" si="1"/>
        <v>0.33518903088344076</v>
      </c>
      <c r="BZ19" s="72">
        <f t="shared" si="38"/>
        <v>0.40507880068282315</v>
      </c>
      <c r="CA19" s="64">
        <f t="shared" si="2"/>
        <v>-44.135161519426532</v>
      </c>
      <c r="CB19" s="62">
        <v>-6.4433032373480792</v>
      </c>
      <c r="CC19" s="62">
        <v>102.75818917921616</v>
      </c>
      <c r="CD19" s="62">
        <v>-26.648008883755544</v>
      </c>
      <c r="CE19" s="62">
        <v>99.451723074722466</v>
      </c>
      <c r="CF19" s="62"/>
      <c r="CG19" s="93">
        <v>0.3589</v>
      </c>
      <c r="CH19" s="102">
        <v>1.1250540891389009</v>
      </c>
      <c r="CI19" s="64"/>
      <c r="CJ19" s="64"/>
      <c r="CK19" s="64"/>
      <c r="CL19" s="64"/>
      <c r="CM19" s="56">
        <v>14</v>
      </c>
      <c r="CN19" s="59">
        <f t="shared" si="3"/>
        <v>0</v>
      </c>
      <c r="CO19" s="57">
        <f t="shared" si="4"/>
        <v>1</v>
      </c>
      <c r="CP19" s="57" t="str">
        <f t="shared" si="5"/>
        <v/>
      </c>
      <c r="CQ19" s="59" t="str">
        <f t="shared" si="6"/>
        <v/>
      </c>
      <c r="CR19" s="57" t="str">
        <f t="shared" si="39"/>
        <v/>
      </c>
      <c r="CS19" s="56" t="str">
        <f t="shared" si="7"/>
        <v/>
      </c>
      <c r="CT19" s="57" t="str">
        <f t="shared" si="8"/>
        <v/>
      </c>
      <c r="CU19" s="57" t="str">
        <f t="shared" si="9"/>
        <v/>
      </c>
      <c r="CV19" s="57" t="str">
        <f t="shared" si="10"/>
        <v/>
      </c>
      <c r="CW19" s="57" t="str">
        <f t="shared" si="11"/>
        <v/>
      </c>
      <c r="CX19" s="57" t="str">
        <f t="shared" si="12"/>
        <v/>
      </c>
      <c r="CY19" s="56" t="str">
        <f t="shared" si="13"/>
        <v/>
      </c>
      <c r="CZ19" s="56" t="str">
        <f t="shared" si="14"/>
        <v/>
      </c>
      <c r="DA19" s="56" t="str">
        <f t="shared" si="15"/>
        <v/>
      </c>
      <c r="DB19" s="56" t="str">
        <f t="shared" si="16"/>
        <v/>
      </c>
      <c r="DC19" s="56" t="str">
        <f t="shared" si="17"/>
        <v/>
      </c>
      <c r="DD19" s="56" t="str">
        <f t="shared" si="18"/>
        <v/>
      </c>
      <c r="DE19" s="56" t="str">
        <f t="shared" si="19"/>
        <v/>
      </c>
      <c r="DF19" s="56" t="str">
        <f t="shared" si="20"/>
        <v/>
      </c>
      <c r="DG19" s="57" t="str">
        <f t="shared" si="21"/>
        <v/>
      </c>
      <c r="DH19" s="58" t="str">
        <f t="shared" si="22"/>
        <v/>
      </c>
      <c r="DI19" s="56" t="str">
        <f t="shared" si="23"/>
        <v/>
      </c>
      <c r="DJ19" s="56" t="str">
        <f t="shared" si="24"/>
        <v/>
      </c>
      <c r="DK19" s="56" t="str">
        <f t="shared" si="25"/>
        <v/>
      </c>
      <c r="DL19" s="56" t="str">
        <f t="shared" si="26"/>
        <v/>
      </c>
      <c r="DM19" s="56" t="str">
        <f t="shared" si="27"/>
        <v/>
      </c>
      <c r="DN19" s="56" t="str">
        <f t="shared" si="28"/>
        <v/>
      </c>
      <c r="DO19" s="56" t="str">
        <f t="shared" si="29"/>
        <v/>
      </c>
      <c r="DP19" s="57" t="str">
        <f t="shared" si="30"/>
        <v/>
      </c>
      <c r="DQ19" s="57" t="str">
        <f t="shared" si="31"/>
        <v/>
      </c>
      <c r="DR19" s="56" t="str">
        <f t="shared" si="32"/>
        <v/>
      </c>
      <c r="DS19" s="56" t="str">
        <f t="shared" si="33"/>
        <v/>
      </c>
      <c r="DT19" s="56" t="str">
        <f t="shared" si="34"/>
        <v/>
      </c>
      <c r="DU19" s="56" t="str">
        <f t="shared" si="35"/>
        <v/>
      </c>
      <c r="DV19" s="56" t="str">
        <f t="shared" si="36"/>
        <v/>
      </c>
      <c r="DW19" s="56" t="str">
        <f t="shared" si="37"/>
        <v/>
      </c>
    </row>
    <row r="20" spans="1:127" ht="15" customHeight="1" x14ac:dyDescent="0.2">
      <c r="A20" s="56">
        <v>19</v>
      </c>
      <c r="B20" s="77">
        <v>0.5</v>
      </c>
      <c r="C20" s="77">
        <v>2</v>
      </c>
      <c r="D20" s="77" t="s">
        <v>144</v>
      </c>
      <c r="E20" s="56">
        <v>5050611</v>
      </c>
      <c r="F20" s="56">
        <v>7</v>
      </c>
      <c r="G20" s="56">
        <v>102.96</v>
      </c>
      <c r="H20" s="56">
        <v>2.69</v>
      </c>
      <c r="I20" s="56">
        <v>3.1</v>
      </c>
      <c r="J20" s="63">
        <v>2.0509804024922582</v>
      </c>
      <c r="K20" s="76">
        <v>1.8210922190201768</v>
      </c>
      <c r="L20" s="62">
        <v>995.82824054080163</v>
      </c>
      <c r="M20" s="63">
        <v>-1.2692845917524006E-3</v>
      </c>
      <c r="N20" s="63">
        <v>-2.5289757879776382</v>
      </c>
      <c r="O20" s="63">
        <v>-5.1986775950609152E-5</v>
      </c>
      <c r="P20" s="63">
        <v>16.617282405409266</v>
      </c>
      <c r="Q20" s="63">
        <v>0.89177465433268699</v>
      </c>
      <c r="R20" s="63">
        <v>7.3504661054976026</v>
      </c>
      <c r="S20" s="63">
        <v>0.16381675707369939</v>
      </c>
      <c r="T20" s="63">
        <v>276.31857224859107</v>
      </c>
      <c r="U20" s="63">
        <v>-3.8872331817971319E-2</v>
      </c>
      <c r="V20" s="63">
        <v>5.458209376149905E-2</v>
      </c>
      <c r="W20" s="63">
        <v>-3.5550815166664404E-2</v>
      </c>
      <c r="X20" s="63">
        <v>5.7271731597500812E-2</v>
      </c>
      <c r="Y20" s="63">
        <v>-41.890998010706952</v>
      </c>
      <c r="Z20" s="63">
        <v>4.7454600353196839E-2</v>
      </c>
      <c r="AA20" s="69">
        <v>35.970360396457203</v>
      </c>
      <c r="AB20" s="70">
        <v>2.6215475537810142E-7</v>
      </c>
      <c r="AC20" s="69">
        <v>-79.09275495221064</v>
      </c>
      <c r="AD20" s="70">
        <v>3.6885206851405488E-7</v>
      </c>
      <c r="AE20" s="57">
        <v>382.58655689828714</v>
      </c>
      <c r="AF20" s="57">
        <v>1.4923256262812206</v>
      </c>
      <c r="AG20" s="57">
        <v>347.55</v>
      </c>
      <c r="AH20" s="63">
        <v>5.0949999999999998</v>
      </c>
      <c r="AI20" s="63">
        <v>3.0609740634005789</v>
      </c>
      <c r="AJ20" s="63">
        <v>0.47263152974506839</v>
      </c>
      <c r="AK20" s="63">
        <v>1.8109999999999999</v>
      </c>
      <c r="AL20" s="63">
        <v>1.8210922190201768</v>
      </c>
      <c r="AM20" s="69">
        <v>1.1366833807005938E-3</v>
      </c>
      <c r="AN20" s="63">
        <v>1.9910909221694744</v>
      </c>
      <c r="AO20" s="63">
        <v>0.16999870314929755</v>
      </c>
      <c r="AP20" s="63">
        <v>2.6807015584374163</v>
      </c>
      <c r="AQ20" s="62">
        <v>291.364069917991</v>
      </c>
      <c r="AR20" s="62">
        <v>222.23479434634686</v>
      </c>
      <c r="AS20" s="62">
        <v>180.02875656025088</v>
      </c>
      <c r="AT20" s="63">
        <v>17.364384250960768</v>
      </c>
      <c r="AU20" s="63">
        <v>19.777256098297766</v>
      </c>
      <c r="AV20" s="69">
        <v>0.15099478002143868</v>
      </c>
      <c r="AW20" s="56">
        <v>3</v>
      </c>
      <c r="AX20" s="56">
        <v>3</v>
      </c>
      <c r="AY20" s="62">
        <v>4</v>
      </c>
      <c r="AZ20" s="62">
        <v>3</v>
      </c>
      <c r="BA20" s="62">
        <v>4</v>
      </c>
      <c r="BB20" s="62">
        <v>4</v>
      </c>
      <c r="BC20" s="56">
        <v>4</v>
      </c>
      <c r="BD20" s="56">
        <v>16.059999999999999</v>
      </c>
      <c r="BE20" s="56">
        <v>9.15</v>
      </c>
      <c r="BF20" s="56">
        <v>175</v>
      </c>
      <c r="BG20" s="56">
        <v>10</v>
      </c>
      <c r="BH20" s="56">
        <v>0</v>
      </c>
      <c r="BI20" s="56">
        <v>60</v>
      </c>
      <c r="BJ20" s="56">
        <v>2</v>
      </c>
      <c r="BK20" s="68">
        <v>0.22988818347208131</v>
      </c>
      <c r="BL20" s="63">
        <v>19.589346109415899</v>
      </c>
      <c r="BM20" s="75">
        <v>1.5157682148769739E-4</v>
      </c>
      <c r="BN20" s="63">
        <v>35.548844277355379</v>
      </c>
      <c r="BO20" s="63">
        <v>0.9718143008482979</v>
      </c>
      <c r="BP20" s="56">
        <v>18</v>
      </c>
      <c r="BQ20" s="56">
        <v>1599</v>
      </c>
      <c r="BR20" s="69">
        <v>1.0055105859409887</v>
      </c>
      <c r="BS20" s="62">
        <v>0.4295628637403005</v>
      </c>
      <c r="BT20" s="62">
        <v>15.94</v>
      </c>
      <c r="BU20" s="62">
        <v>18.52</v>
      </c>
      <c r="BW20" s="62">
        <f t="shared" si="0"/>
        <v>17.774422138677689</v>
      </c>
      <c r="BX20" s="67">
        <v>0.6</v>
      </c>
      <c r="BY20" s="73">
        <f t="shared" si="1"/>
        <v>0.37517058595815017</v>
      </c>
      <c r="BZ20" s="72">
        <f t="shared" si="38"/>
        <v>1.6131810917022482</v>
      </c>
      <c r="CA20" s="64">
        <f t="shared" si="2"/>
        <v>-37.471569006974967</v>
      </c>
      <c r="CB20" s="62">
        <v>-5.1675277730551271E-2</v>
      </c>
      <c r="CC20" s="62">
        <v>102.95998703217512</v>
      </c>
      <c r="CD20" s="62">
        <v>8.9735552732988815</v>
      </c>
      <c r="CE20" s="62">
        <v>102.56820611552611</v>
      </c>
      <c r="CF20" s="62"/>
      <c r="CG20" s="93">
        <v>0.36220000000000002</v>
      </c>
      <c r="CH20" s="102">
        <v>0.67181246426529451</v>
      </c>
      <c r="CI20" s="64"/>
      <c r="CJ20" s="64"/>
      <c r="CK20" s="64"/>
      <c r="CL20" s="64"/>
      <c r="CM20" s="56">
        <v>14</v>
      </c>
      <c r="CN20" s="59">
        <f t="shared" si="3"/>
        <v>0</v>
      </c>
      <c r="CO20" s="57">
        <f t="shared" si="4"/>
        <v>1</v>
      </c>
      <c r="CP20" s="57" t="str">
        <f t="shared" si="5"/>
        <v/>
      </c>
      <c r="CQ20" s="59" t="str">
        <f t="shared" si="6"/>
        <v/>
      </c>
      <c r="CR20" s="57" t="str">
        <f t="shared" si="39"/>
        <v/>
      </c>
      <c r="CS20" s="56" t="str">
        <f t="shared" si="7"/>
        <v/>
      </c>
      <c r="CT20" s="57" t="str">
        <f t="shared" si="8"/>
        <v/>
      </c>
      <c r="CU20" s="57" t="str">
        <f t="shared" si="9"/>
        <v/>
      </c>
      <c r="CV20" s="57" t="str">
        <f t="shared" si="10"/>
        <v/>
      </c>
      <c r="CW20" s="57" t="str">
        <f t="shared" si="11"/>
        <v/>
      </c>
      <c r="CX20" s="57" t="str">
        <f t="shared" si="12"/>
        <v/>
      </c>
      <c r="CY20" s="56" t="str">
        <f t="shared" si="13"/>
        <v/>
      </c>
      <c r="CZ20" s="56" t="str">
        <f t="shared" si="14"/>
        <v/>
      </c>
      <c r="DA20" s="56" t="str">
        <f t="shared" si="15"/>
        <v/>
      </c>
      <c r="DB20" s="56" t="str">
        <f t="shared" si="16"/>
        <v/>
      </c>
      <c r="DC20" s="56" t="str">
        <f t="shared" si="17"/>
        <v/>
      </c>
      <c r="DD20" s="56" t="str">
        <f t="shared" si="18"/>
        <v/>
      </c>
      <c r="DE20" s="56" t="str">
        <f t="shared" si="19"/>
        <v/>
      </c>
      <c r="DF20" s="56" t="str">
        <f t="shared" si="20"/>
        <v/>
      </c>
      <c r="DG20" s="57" t="str">
        <f t="shared" si="21"/>
        <v/>
      </c>
      <c r="DH20" s="58" t="str">
        <f t="shared" si="22"/>
        <v/>
      </c>
      <c r="DI20" s="56" t="str">
        <f t="shared" si="23"/>
        <v/>
      </c>
      <c r="DJ20" s="56" t="str">
        <f t="shared" si="24"/>
        <v/>
      </c>
      <c r="DK20" s="56" t="str">
        <f t="shared" si="25"/>
        <v/>
      </c>
      <c r="DL20" s="56" t="str">
        <f t="shared" si="26"/>
        <v/>
      </c>
      <c r="DM20" s="56" t="str">
        <f t="shared" si="27"/>
        <v/>
      </c>
      <c r="DN20" s="56" t="str">
        <f t="shared" si="28"/>
        <v/>
      </c>
      <c r="DO20" s="56" t="str">
        <f t="shared" si="29"/>
        <v/>
      </c>
      <c r="DP20" s="57" t="str">
        <f t="shared" si="30"/>
        <v/>
      </c>
      <c r="DQ20" s="57">
        <f t="shared" si="31"/>
        <v>1</v>
      </c>
      <c r="DR20" s="56" t="str">
        <f t="shared" si="32"/>
        <v/>
      </c>
      <c r="DS20" s="56" t="str">
        <f t="shared" si="33"/>
        <v/>
      </c>
      <c r="DT20" s="56" t="str">
        <f t="shared" si="34"/>
        <v/>
      </c>
      <c r="DU20" s="56" t="str">
        <f t="shared" si="35"/>
        <v/>
      </c>
      <c r="DV20" s="56" t="str">
        <f t="shared" si="36"/>
        <v/>
      </c>
      <c r="DW20" s="56" t="str">
        <f t="shared" si="37"/>
        <v/>
      </c>
    </row>
    <row r="21" spans="1:127" ht="15" customHeight="1" x14ac:dyDescent="0.2">
      <c r="A21" s="56">
        <v>20</v>
      </c>
      <c r="B21" s="77">
        <v>0.5</v>
      </c>
      <c r="C21" s="77">
        <v>2</v>
      </c>
      <c r="D21" s="77" t="s">
        <v>144</v>
      </c>
      <c r="E21" s="56">
        <v>5050611</v>
      </c>
      <c r="F21" s="56">
        <v>8</v>
      </c>
      <c r="G21" s="56">
        <v>82</v>
      </c>
      <c r="H21" s="56">
        <v>2.69</v>
      </c>
      <c r="I21" s="56">
        <v>3.1</v>
      </c>
      <c r="J21" s="63">
        <v>2.5194819335115417</v>
      </c>
      <c r="K21" s="76">
        <v>1.8191488095238146</v>
      </c>
      <c r="L21" s="62">
        <v>995.66546805347411</v>
      </c>
      <c r="M21" s="63">
        <v>-1.9363113620405572E-2</v>
      </c>
      <c r="N21" s="63">
        <v>-2.1013046725076254</v>
      </c>
      <c r="O21" s="63">
        <v>-6.8968453796617174E-3</v>
      </c>
      <c r="P21" s="63">
        <v>16.327852897473765</v>
      </c>
      <c r="Q21" s="63">
        <v>0.60892988595602482</v>
      </c>
      <c r="R21" s="63">
        <v>5.3080246626433132</v>
      </c>
      <c r="S21" s="63">
        <v>0.1125824053381774</v>
      </c>
      <c r="T21" s="63">
        <v>266.63923071321835</v>
      </c>
      <c r="U21" s="63">
        <v>-1.4100051269941622E-2</v>
      </c>
      <c r="V21" s="63">
        <v>4.4732562760703115E-2</v>
      </c>
      <c r="W21" s="63">
        <v>-0.32305949320605987</v>
      </c>
      <c r="X21" s="63">
        <v>0.12068374453447071</v>
      </c>
      <c r="Y21" s="63">
        <v>-34.22243036925984</v>
      </c>
      <c r="Z21" s="63">
        <v>-8.4939340596518767E-2</v>
      </c>
      <c r="AA21" s="69">
        <v>35.970222368752829</v>
      </c>
      <c r="AB21" s="70">
        <v>4.4087538796708622E-7</v>
      </c>
      <c r="AC21" s="69">
        <v>-79.092927934130671</v>
      </c>
      <c r="AD21" s="70">
        <v>1.302181328714819E-6</v>
      </c>
      <c r="AE21" s="57">
        <v>381.55462050520032</v>
      </c>
      <c r="AF21" s="57">
        <v>1.7754742009525022</v>
      </c>
      <c r="AG21" s="57">
        <v>336.5</v>
      </c>
      <c r="AH21" s="63">
        <v>7.67</v>
      </c>
      <c r="AI21" s="63">
        <v>4.8527291666666645</v>
      </c>
      <c r="AJ21" s="63">
        <v>0.82428364621374228</v>
      </c>
      <c r="AK21" s="63">
        <v>1.8160000000000001</v>
      </c>
      <c r="AL21" s="63">
        <v>1.8191488095238146</v>
      </c>
      <c r="AM21" s="69">
        <v>1.0287791979999516E-3</v>
      </c>
      <c r="AN21" s="63">
        <v>2.247317236255566</v>
      </c>
      <c r="AO21" s="63">
        <v>0.42816842673175137</v>
      </c>
      <c r="AP21" s="63">
        <v>2.2296205351741545</v>
      </c>
      <c r="AQ21" s="62">
        <v>290.89787518572683</v>
      </c>
      <c r="AR21" s="62">
        <v>221.53495823933949</v>
      </c>
      <c r="AS21" s="62">
        <v>180.52795451931911</v>
      </c>
      <c r="AT21" s="63">
        <v>20.971065937676489</v>
      </c>
      <c r="AU21" s="63">
        <v>21.148238064691508</v>
      </c>
      <c r="AV21" s="69">
        <v>0.1504682288717713</v>
      </c>
      <c r="AW21" s="56">
        <v>2</v>
      </c>
      <c r="AX21" s="56">
        <v>2</v>
      </c>
      <c r="AY21" s="62">
        <v>3</v>
      </c>
      <c r="AZ21" s="62">
        <v>3</v>
      </c>
      <c r="BA21" s="62">
        <v>4</v>
      </c>
      <c r="BB21" s="62">
        <v>3.5</v>
      </c>
      <c r="BC21" s="56">
        <v>4</v>
      </c>
      <c r="BD21" s="56">
        <v>12.99</v>
      </c>
      <c r="BE21" s="56">
        <v>7.39</v>
      </c>
      <c r="BF21" s="56">
        <v>185</v>
      </c>
      <c r="BG21" s="56">
        <v>10</v>
      </c>
      <c r="BH21" s="56">
        <v>0</v>
      </c>
      <c r="BI21" s="56">
        <v>60</v>
      </c>
      <c r="BJ21" s="56">
        <v>2</v>
      </c>
      <c r="BK21" s="68">
        <v>0.70033312398772685</v>
      </c>
      <c r="BL21" s="63">
        <v>15.679246976095602</v>
      </c>
      <c r="BM21" s="75">
        <v>4.6242921933053294E-4</v>
      </c>
      <c r="BN21" s="63">
        <v>22.580760577094047</v>
      </c>
      <c r="BO21" s="63">
        <v>0.97346909394402281</v>
      </c>
      <c r="BP21" s="56">
        <v>19</v>
      </c>
      <c r="BQ21" s="56">
        <v>1569</v>
      </c>
      <c r="BR21" s="69">
        <v>1.0049054608980952</v>
      </c>
      <c r="BS21" s="62">
        <v>0.20113797015695833</v>
      </c>
      <c r="BT21" s="62">
        <v>16.05</v>
      </c>
      <c r="BU21" s="62">
        <v>17.2</v>
      </c>
      <c r="BW21" s="62">
        <f t="shared" si="0"/>
        <v>11.290380288547023</v>
      </c>
      <c r="BX21" s="67">
        <v>0.6</v>
      </c>
      <c r="BY21" s="73">
        <f t="shared" si="1"/>
        <v>0.6218858810036334</v>
      </c>
      <c r="BZ21" s="72">
        <f t="shared" si="38"/>
        <v>1.6515976023237506</v>
      </c>
      <c r="CA21" s="64">
        <f t="shared" si="2"/>
        <v>3.6476468339389041</v>
      </c>
      <c r="CB21" s="62">
        <v>-0.75558196978076153</v>
      </c>
      <c r="CC21" s="62">
        <v>81.99651880346471</v>
      </c>
      <c r="CD21" s="62">
        <v>-7.1467709053079753</v>
      </c>
      <c r="CE21" s="62">
        <v>81.687965243523138</v>
      </c>
      <c r="CF21" s="62"/>
      <c r="CG21" s="93">
        <v>0.62539999999999996</v>
      </c>
      <c r="CH21" s="102">
        <v>0.67558057705840957</v>
      </c>
      <c r="CI21" s="64"/>
      <c r="CJ21" s="64"/>
      <c r="CK21" s="64"/>
      <c r="CL21" s="64"/>
      <c r="CM21" s="56">
        <v>15</v>
      </c>
      <c r="CN21" s="59">
        <f t="shared" si="3"/>
        <v>0</v>
      </c>
      <c r="CO21" s="57">
        <f t="shared" si="4"/>
        <v>1</v>
      </c>
      <c r="CP21" s="57" t="str">
        <f t="shared" si="5"/>
        <v/>
      </c>
      <c r="CQ21" s="59" t="str">
        <f t="shared" si="6"/>
        <v/>
      </c>
      <c r="CR21" s="57" t="str">
        <f t="shared" si="39"/>
        <v/>
      </c>
      <c r="CS21" s="56" t="str">
        <f t="shared" si="7"/>
        <v/>
      </c>
      <c r="CT21" s="57" t="str">
        <f t="shared" si="8"/>
        <v/>
      </c>
      <c r="CU21" s="57" t="str">
        <f t="shared" si="9"/>
        <v/>
      </c>
      <c r="CV21" s="57" t="str">
        <f t="shared" si="10"/>
        <v/>
      </c>
      <c r="CW21" s="57" t="str">
        <f t="shared" si="11"/>
        <v/>
      </c>
      <c r="CX21" s="57" t="str">
        <f t="shared" si="12"/>
        <v/>
      </c>
      <c r="CY21" s="56" t="str">
        <f t="shared" si="13"/>
        <v/>
      </c>
      <c r="CZ21" s="56" t="str">
        <f t="shared" si="14"/>
        <v/>
      </c>
      <c r="DA21" s="56" t="str">
        <f t="shared" si="15"/>
        <v/>
      </c>
      <c r="DB21" s="56" t="str">
        <f t="shared" si="16"/>
        <v/>
      </c>
      <c r="DC21" s="56" t="str">
        <f t="shared" si="17"/>
        <v/>
      </c>
      <c r="DD21" s="56" t="str">
        <f t="shared" si="18"/>
        <v/>
      </c>
      <c r="DE21" s="56" t="str">
        <f t="shared" si="19"/>
        <v/>
      </c>
      <c r="DF21" s="56" t="str">
        <f t="shared" si="20"/>
        <v/>
      </c>
      <c r="DG21" s="57" t="str">
        <f t="shared" si="21"/>
        <v/>
      </c>
      <c r="DH21" s="58" t="str">
        <f t="shared" si="22"/>
        <v/>
      </c>
      <c r="DI21" s="56" t="str">
        <f t="shared" si="23"/>
        <v/>
      </c>
      <c r="DJ21" s="56" t="str">
        <f t="shared" si="24"/>
        <v/>
      </c>
      <c r="DK21" s="56" t="str">
        <f t="shared" si="25"/>
        <v/>
      </c>
      <c r="DL21" s="56" t="str">
        <f t="shared" si="26"/>
        <v/>
      </c>
      <c r="DM21" s="56" t="str">
        <f t="shared" si="27"/>
        <v/>
      </c>
      <c r="DN21" s="56" t="str">
        <f t="shared" si="28"/>
        <v/>
      </c>
      <c r="DO21" s="56" t="str">
        <f t="shared" si="29"/>
        <v/>
      </c>
      <c r="DP21" s="57" t="str">
        <f t="shared" si="30"/>
        <v/>
      </c>
      <c r="DQ21" s="57">
        <f t="shared" si="31"/>
        <v>1</v>
      </c>
      <c r="DR21" s="56" t="str">
        <f t="shared" si="32"/>
        <v/>
      </c>
      <c r="DS21" s="56" t="str">
        <f t="shared" si="33"/>
        <v/>
      </c>
      <c r="DT21" s="56" t="str">
        <f t="shared" si="34"/>
        <v/>
      </c>
      <c r="DU21" s="56" t="str">
        <f t="shared" si="35"/>
        <v/>
      </c>
      <c r="DV21" s="56" t="str">
        <f t="shared" si="36"/>
        <v/>
      </c>
      <c r="DW21" s="56" t="str">
        <f t="shared" si="37"/>
        <v/>
      </c>
    </row>
    <row r="22" spans="1:127" ht="15" customHeight="1" x14ac:dyDescent="0.2">
      <c r="A22" s="56">
        <v>21</v>
      </c>
      <c r="B22" s="77">
        <v>0.5</v>
      </c>
      <c r="C22" s="77">
        <v>2</v>
      </c>
      <c r="D22" s="77" t="s">
        <v>144</v>
      </c>
      <c r="E22" s="56">
        <v>5050611</v>
      </c>
      <c r="F22" s="56">
        <v>9</v>
      </c>
      <c r="G22" s="56">
        <v>57</v>
      </c>
      <c r="H22" s="56">
        <v>2.69</v>
      </c>
      <c r="I22" s="56">
        <v>3.1</v>
      </c>
      <c r="J22" s="63">
        <v>2.7775103362625511</v>
      </c>
      <c r="K22" s="76">
        <v>1.8107226027397241</v>
      </c>
      <c r="L22" s="62">
        <v>994.23847997264409</v>
      </c>
      <c r="M22" s="63">
        <v>-0.35390564117842166</v>
      </c>
      <c r="N22" s="63">
        <v>-2.3852183174454877</v>
      </c>
      <c r="O22" s="63">
        <v>-4.8660935303202243E-2</v>
      </c>
      <c r="P22" s="63">
        <v>17.235715508387681</v>
      </c>
      <c r="Q22" s="63">
        <v>1.5302236363344737</v>
      </c>
      <c r="R22" s="63">
        <v>6.676564162013368</v>
      </c>
      <c r="S22" s="63">
        <v>0.1789010410906729</v>
      </c>
      <c r="T22" s="63">
        <v>297.16487547072904</v>
      </c>
      <c r="U22" s="63">
        <v>0.67812178368825238</v>
      </c>
      <c r="V22" s="63">
        <v>9.4324953856343999E-2</v>
      </c>
      <c r="W22" s="63">
        <v>-6.1612972493111151</v>
      </c>
      <c r="X22" s="63">
        <v>0.15924443496328158</v>
      </c>
      <c r="Y22" s="63">
        <v>-41.022897487845704</v>
      </c>
      <c r="Z22" s="63">
        <v>-0.80452988663280278</v>
      </c>
      <c r="AA22" s="69">
        <v>35.970087853402774</v>
      </c>
      <c r="AB22" s="70">
        <v>3.3850060713080682E-7</v>
      </c>
      <c r="AC22" s="69">
        <v>-79.09315114248264</v>
      </c>
      <c r="AD22" s="70">
        <v>4.454520177697698E-7</v>
      </c>
      <c r="AE22" s="57">
        <v>379.79206590208685</v>
      </c>
      <c r="AF22" s="57">
        <v>1.8303232379057766</v>
      </c>
      <c r="AG22" s="57">
        <v>292.10000000000002</v>
      </c>
      <c r="AH22" s="63">
        <v>15.875999999999999</v>
      </c>
      <c r="AI22" s="63">
        <v>6.5177054794520553</v>
      </c>
      <c r="AJ22" s="63">
        <v>2.0959837577995604</v>
      </c>
      <c r="AK22" s="63">
        <v>1.8049999999999999</v>
      </c>
      <c r="AL22" s="63">
        <v>1.8107226027397241</v>
      </c>
      <c r="AM22" s="69">
        <v>1.1068838366767556E-3</v>
      </c>
      <c r="AN22" s="63">
        <v>2.2298466278671785</v>
      </c>
      <c r="AO22" s="63">
        <v>0.41912402512745439</v>
      </c>
      <c r="AP22" s="63">
        <v>2.6646563565211001</v>
      </c>
      <c r="AQ22" s="62">
        <v>291.9938719616452</v>
      </c>
      <c r="AR22" s="62">
        <v>212.30013540672181</v>
      </c>
      <c r="AS22" s="62">
        <v>188.43966070316205</v>
      </c>
      <c r="AT22" s="63">
        <v>24.001657982848403</v>
      </c>
      <c r="AU22" s="63">
        <v>25.157330585105917</v>
      </c>
      <c r="AV22" s="69">
        <v>0.1576917980684121</v>
      </c>
      <c r="AW22" s="56">
        <v>3</v>
      </c>
      <c r="AX22" s="56">
        <v>3</v>
      </c>
      <c r="AY22" s="62">
        <v>2</v>
      </c>
      <c r="AZ22" s="62">
        <v>2</v>
      </c>
      <c r="BA22" s="62">
        <v>3</v>
      </c>
      <c r="BB22" s="62">
        <v>2.5</v>
      </c>
      <c r="BC22" s="56">
        <v>3</v>
      </c>
      <c r="BD22" s="56">
        <v>11.36</v>
      </c>
      <c r="BE22" s="56">
        <v>6.21</v>
      </c>
      <c r="BF22" s="56">
        <v>195</v>
      </c>
      <c r="BG22" s="56">
        <v>10</v>
      </c>
      <c r="BH22" s="56">
        <v>0</v>
      </c>
      <c r="BI22" s="56">
        <v>60</v>
      </c>
      <c r="BJ22" s="56">
        <v>2</v>
      </c>
      <c r="BK22" s="68">
        <v>0.96678773352282688</v>
      </c>
      <c r="BL22" s="63">
        <v>12.100442248561588</v>
      </c>
      <c r="BM22" s="75">
        <v>6.3506132623375531E-4</v>
      </c>
      <c r="BN22" s="63">
        <v>12.082919734733659</v>
      </c>
      <c r="BO22" s="63">
        <v>0.96055179140038827</v>
      </c>
      <c r="BP22" s="56">
        <v>20</v>
      </c>
      <c r="BQ22" s="56">
        <v>869</v>
      </c>
      <c r="BR22" s="69">
        <v>1.0055380012423893</v>
      </c>
      <c r="BS22" s="62">
        <v>0.30822499357741884</v>
      </c>
      <c r="BT22" s="62">
        <v>16.670000000000002</v>
      </c>
      <c r="BU22" s="62">
        <v>19.079999999999998</v>
      </c>
      <c r="BW22" s="62">
        <f t="shared" si="0"/>
        <v>6.0414598673668296</v>
      </c>
      <c r="BX22" s="67">
        <v>0.6</v>
      </c>
      <c r="BY22" s="73">
        <f t="shared" si="1"/>
        <v>0.75008018074822369</v>
      </c>
      <c r="BZ22" s="72">
        <f t="shared" si="38"/>
        <v>0.77616051271551045</v>
      </c>
      <c r="CA22" s="64">
        <f t="shared" si="2"/>
        <v>25.013363458037286</v>
      </c>
      <c r="CB22" s="62">
        <v>-8.365763321293926</v>
      </c>
      <c r="CC22" s="62">
        <v>56.382745623569036</v>
      </c>
      <c r="CD22" s="62">
        <v>-14.752685570843688</v>
      </c>
      <c r="CE22" s="62">
        <v>55.057772098476896</v>
      </c>
      <c r="CF22" s="62"/>
      <c r="CG22" s="93">
        <v>0.88360000000000005</v>
      </c>
      <c r="CH22" s="102">
        <v>1.7591925018024515</v>
      </c>
      <c r="CI22" s="64"/>
      <c r="CJ22" s="64"/>
      <c r="CK22" s="64"/>
      <c r="CL22" s="64"/>
      <c r="CM22" s="56">
        <v>16</v>
      </c>
      <c r="CN22" s="59">
        <f t="shared" si="3"/>
        <v>3</v>
      </c>
      <c r="CO22" s="57">
        <f t="shared" si="4"/>
        <v>1</v>
      </c>
      <c r="CP22" s="57" t="str">
        <f t="shared" si="5"/>
        <v/>
      </c>
      <c r="CQ22" s="59" t="str">
        <f t="shared" si="6"/>
        <v/>
      </c>
      <c r="CR22" s="57" t="str">
        <f t="shared" si="39"/>
        <v/>
      </c>
      <c r="CS22" s="56">
        <f t="shared" si="7"/>
        <v>3</v>
      </c>
      <c r="CT22" s="57" t="str">
        <f t="shared" si="8"/>
        <v/>
      </c>
      <c r="CU22" s="57" t="str">
        <f t="shared" si="9"/>
        <v/>
      </c>
      <c r="CV22" s="57" t="str">
        <f t="shared" si="10"/>
        <v/>
      </c>
      <c r="CW22" s="57" t="str">
        <f t="shared" si="11"/>
        <v/>
      </c>
      <c r="CX22" s="57" t="str">
        <f t="shared" si="12"/>
        <v/>
      </c>
      <c r="CY22" s="56" t="str">
        <f t="shared" si="13"/>
        <v/>
      </c>
      <c r="CZ22" s="56" t="str">
        <f t="shared" si="14"/>
        <v/>
      </c>
      <c r="DA22" s="56" t="str">
        <f t="shared" si="15"/>
        <v/>
      </c>
      <c r="DB22" s="56" t="str">
        <f t="shared" si="16"/>
        <v/>
      </c>
      <c r="DC22" s="56" t="str">
        <f t="shared" si="17"/>
        <v/>
      </c>
      <c r="DD22" s="56" t="str">
        <f t="shared" si="18"/>
        <v/>
      </c>
      <c r="DE22" s="56" t="str">
        <f t="shared" si="19"/>
        <v/>
      </c>
      <c r="DF22" s="56" t="str">
        <f t="shared" si="20"/>
        <v/>
      </c>
      <c r="DG22" s="57" t="str">
        <f t="shared" si="21"/>
        <v/>
      </c>
      <c r="DH22" s="58" t="str">
        <f t="shared" si="22"/>
        <v/>
      </c>
      <c r="DI22" s="56" t="str">
        <f t="shared" si="23"/>
        <v/>
      </c>
      <c r="DJ22" s="56" t="str">
        <f t="shared" si="24"/>
        <v/>
      </c>
      <c r="DK22" s="56" t="str">
        <f t="shared" si="25"/>
        <v/>
      </c>
      <c r="DL22" s="56" t="str">
        <f t="shared" si="26"/>
        <v/>
      </c>
      <c r="DM22" s="56" t="str">
        <f t="shared" si="27"/>
        <v/>
      </c>
      <c r="DN22" s="56" t="str">
        <f t="shared" si="28"/>
        <v/>
      </c>
      <c r="DO22" s="56" t="str">
        <f t="shared" si="29"/>
        <v/>
      </c>
      <c r="DP22" s="57" t="str">
        <f t="shared" si="30"/>
        <v/>
      </c>
      <c r="DQ22" s="57" t="str">
        <f t="shared" si="31"/>
        <v/>
      </c>
      <c r="DR22" s="56" t="str">
        <f t="shared" si="32"/>
        <v/>
      </c>
      <c r="DS22" s="56" t="str">
        <f t="shared" si="33"/>
        <v/>
      </c>
      <c r="DT22" s="56" t="str">
        <f t="shared" si="34"/>
        <v/>
      </c>
      <c r="DU22" s="56" t="str">
        <f t="shared" si="35"/>
        <v/>
      </c>
      <c r="DV22" s="56" t="str">
        <f t="shared" si="36"/>
        <v/>
      </c>
      <c r="DW22" s="56" t="str">
        <f t="shared" si="37"/>
        <v/>
      </c>
    </row>
    <row r="23" spans="1:127" ht="15" customHeight="1" x14ac:dyDescent="0.2">
      <c r="A23" s="56">
        <v>22</v>
      </c>
      <c r="B23" s="77">
        <v>0.5</v>
      </c>
      <c r="C23" s="77">
        <v>2</v>
      </c>
      <c r="D23" s="77" t="s">
        <v>144</v>
      </c>
      <c r="E23" s="56">
        <v>5050611</v>
      </c>
      <c r="F23" s="56">
        <v>10</v>
      </c>
      <c r="G23" s="56">
        <v>57</v>
      </c>
      <c r="H23" s="56">
        <v>2.69</v>
      </c>
      <c r="I23" s="56">
        <v>3.1</v>
      </c>
      <c r="J23" s="63">
        <v>2.6845867364056861</v>
      </c>
      <c r="K23" s="76">
        <v>1.8102754716981051</v>
      </c>
      <c r="L23" s="62">
        <v>993.8877966101137</v>
      </c>
      <c r="M23" s="63">
        <v>-0.31609701678460556</v>
      </c>
      <c r="N23" s="63">
        <v>-1.5308871382322746</v>
      </c>
      <c r="O23" s="63">
        <v>-1.3274791460074846E-2</v>
      </c>
      <c r="P23" s="63">
        <v>17.691354048964165</v>
      </c>
      <c r="Q23" s="63">
        <v>0.81102512011369188</v>
      </c>
      <c r="R23" s="63">
        <v>2.7387810588163681</v>
      </c>
      <c r="S23" s="63">
        <v>9.1467719375034742E-2</v>
      </c>
      <c r="T23" s="63">
        <v>313.19565903954765</v>
      </c>
      <c r="U23" s="63">
        <v>0.33930342235778815</v>
      </c>
      <c r="V23" s="63">
        <v>-7.4842970418551524E-4</v>
      </c>
      <c r="W23" s="63">
        <v>-5.6311051774895962</v>
      </c>
      <c r="X23" s="63">
        <v>4.1748865597303321E-2</v>
      </c>
      <c r="Y23" s="63">
        <v>-27.063347065661532</v>
      </c>
      <c r="Z23" s="63">
        <v>-0.15524276692903097</v>
      </c>
      <c r="AA23" s="69">
        <v>35.970086619421451</v>
      </c>
      <c r="AB23" s="70">
        <v>3.7530195532902558E-7</v>
      </c>
      <c r="AC23" s="69">
        <v>-79.093151454489515</v>
      </c>
      <c r="AD23" s="70">
        <v>3.0598104144452195E-7</v>
      </c>
      <c r="AE23" s="57">
        <v>378.56429585687403</v>
      </c>
      <c r="AF23" s="57">
        <v>2.5720100206051333</v>
      </c>
      <c r="AG23" s="57">
        <v>265.5</v>
      </c>
      <c r="AH23" s="63">
        <v>10.558</v>
      </c>
      <c r="AI23" s="63">
        <v>5.8033999999999981</v>
      </c>
      <c r="AJ23" s="63">
        <v>1.1858442741035786</v>
      </c>
      <c r="AK23" s="63">
        <v>1.8049999999999999</v>
      </c>
      <c r="AL23" s="63">
        <v>1.8102754716981051</v>
      </c>
      <c r="AM23" s="69">
        <v>1.0990535977598969E-3</v>
      </c>
      <c r="AN23" s="63">
        <v>2.3075674199623402</v>
      </c>
      <c r="AO23" s="63">
        <v>0.49729194826423506</v>
      </c>
      <c r="AP23" s="63">
        <v>1.7735738794944715</v>
      </c>
      <c r="AQ23" s="62">
        <v>292.62135593220216</v>
      </c>
      <c r="AR23" s="62">
        <v>242.32104155673252</v>
      </c>
      <c r="AS23" s="62">
        <v>191.66646034697368</v>
      </c>
      <c r="AT23" s="63">
        <v>31.064342913223157</v>
      </c>
      <c r="AU23" s="63">
        <v>27.633345716018564</v>
      </c>
      <c r="AV23" s="69">
        <v>0.17037535887383332</v>
      </c>
      <c r="AW23" s="56">
        <v>2</v>
      </c>
      <c r="AX23" s="56">
        <v>2</v>
      </c>
      <c r="AY23" s="62">
        <v>1</v>
      </c>
      <c r="AZ23" s="62">
        <v>1</v>
      </c>
      <c r="BA23" s="62">
        <v>3</v>
      </c>
      <c r="BB23" s="62">
        <v>2</v>
      </c>
      <c r="BC23" s="56">
        <v>2</v>
      </c>
      <c r="BD23" s="56">
        <v>13.64</v>
      </c>
      <c r="BE23" s="56">
        <v>7.17</v>
      </c>
      <c r="BF23" s="56">
        <v>205</v>
      </c>
      <c r="BG23" s="56">
        <v>10</v>
      </c>
      <c r="BH23" s="56">
        <v>0</v>
      </c>
      <c r="BI23" s="56">
        <v>60</v>
      </c>
      <c r="BJ23" s="56">
        <v>2</v>
      </c>
      <c r="BK23" s="68">
        <v>0.87431126470758103</v>
      </c>
      <c r="BL23" s="63">
        <v>20.933677362960388</v>
      </c>
      <c r="BM23" s="75">
        <v>5.7288192187378046E-4</v>
      </c>
      <c r="BN23" s="63">
        <v>21.06041171772393</v>
      </c>
      <c r="BO23" s="63">
        <v>0.95538436430145179</v>
      </c>
      <c r="BP23" s="56">
        <v>21</v>
      </c>
      <c r="BQ23" s="56">
        <v>839</v>
      </c>
      <c r="BR23" s="69">
        <v>1.006120181530094</v>
      </c>
      <c r="BS23" s="62">
        <v>0.46009870700737243</v>
      </c>
      <c r="BT23" s="62">
        <v>16.89</v>
      </c>
      <c r="BU23" s="62">
        <v>19.77</v>
      </c>
      <c r="BW23" s="62">
        <f t="shared" si="0"/>
        <v>10.530205858861965</v>
      </c>
      <c r="BX23" s="67">
        <v>0.6</v>
      </c>
      <c r="BY23" s="73">
        <f t="shared" si="1"/>
        <v>0.62435099995603338</v>
      </c>
      <c r="BZ23" s="72">
        <f t="shared" si="38"/>
        <v>1.4157905336484182</v>
      </c>
      <c r="CA23" s="64">
        <f t="shared" si="2"/>
        <v>4.0584999926722345</v>
      </c>
      <c r="CB23" s="62">
        <v>-11.526200608680517</v>
      </c>
      <c r="CC23" s="62">
        <v>55.822456946362124</v>
      </c>
      <c r="CD23" s="62">
        <v>-24.089240919219861</v>
      </c>
      <c r="CE23" s="62">
        <v>51.659543861089055</v>
      </c>
      <c r="CF23" s="62"/>
      <c r="CG23" s="93">
        <v>0.6744</v>
      </c>
      <c r="CH23" s="102">
        <v>0.90459363957597172</v>
      </c>
      <c r="CI23" s="64"/>
      <c r="CJ23" s="64"/>
      <c r="CK23" s="64"/>
      <c r="CL23" s="64"/>
      <c r="CM23" s="56">
        <v>16</v>
      </c>
      <c r="CN23" s="59">
        <f t="shared" si="3"/>
        <v>0</v>
      </c>
      <c r="CO23" s="57">
        <f t="shared" si="4"/>
        <v>1</v>
      </c>
      <c r="CP23" s="57" t="str">
        <f t="shared" si="5"/>
        <v/>
      </c>
      <c r="CQ23" s="59" t="str">
        <f t="shared" si="6"/>
        <v/>
      </c>
      <c r="CR23" s="57" t="str">
        <f t="shared" si="39"/>
        <v/>
      </c>
      <c r="CS23" s="56" t="str">
        <f t="shared" si="7"/>
        <v/>
      </c>
      <c r="CT23" s="57" t="str">
        <f t="shared" si="8"/>
        <v/>
      </c>
      <c r="CU23" s="57" t="str">
        <f t="shared" si="9"/>
        <v/>
      </c>
      <c r="CV23" s="57" t="str">
        <f t="shared" si="10"/>
        <v/>
      </c>
      <c r="CW23" s="57" t="str">
        <f t="shared" si="11"/>
        <v/>
      </c>
      <c r="CX23" s="57" t="str">
        <f t="shared" si="12"/>
        <v/>
      </c>
      <c r="CY23" s="56" t="str">
        <f t="shared" si="13"/>
        <v/>
      </c>
      <c r="CZ23" s="56" t="str">
        <f t="shared" si="14"/>
        <v/>
      </c>
      <c r="DA23" s="56" t="str">
        <f t="shared" si="15"/>
        <v/>
      </c>
      <c r="DB23" s="56" t="str">
        <f t="shared" si="16"/>
        <v/>
      </c>
      <c r="DC23" s="56" t="str">
        <f t="shared" si="17"/>
        <v/>
      </c>
      <c r="DD23" s="56" t="str">
        <f t="shared" si="18"/>
        <v/>
      </c>
      <c r="DE23" s="56" t="str">
        <f t="shared" si="19"/>
        <v/>
      </c>
      <c r="DF23" s="56" t="str">
        <f t="shared" si="20"/>
        <v/>
      </c>
      <c r="DG23" s="57" t="str">
        <f t="shared" si="21"/>
        <v/>
      </c>
      <c r="DH23" s="58" t="str">
        <f t="shared" si="22"/>
        <v/>
      </c>
      <c r="DI23" s="56" t="str">
        <f t="shared" si="23"/>
        <v/>
      </c>
      <c r="DJ23" s="56" t="str">
        <f t="shared" si="24"/>
        <v/>
      </c>
      <c r="DK23" s="56" t="str">
        <f t="shared" si="25"/>
        <v/>
      </c>
      <c r="DL23" s="56" t="str">
        <f t="shared" si="26"/>
        <v/>
      </c>
      <c r="DM23" s="56" t="str">
        <f t="shared" si="27"/>
        <v/>
      </c>
      <c r="DN23" s="56" t="str">
        <f t="shared" si="28"/>
        <v/>
      </c>
      <c r="DO23" s="56" t="str">
        <f t="shared" si="29"/>
        <v/>
      </c>
      <c r="DP23" s="57" t="str">
        <f t="shared" si="30"/>
        <v/>
      </c>
      <c r="DQ23" s="57">
        <f t="shared" si="31"/>
        <v>1</v>
      </c>
      <c r="DR23" s="56" t="str">
        <f t="shared" si="32"/>
        <v/>
      </c>
      <c r="DS23" s="56" t="str">
        <f t="shared" si="33"/>
        <v/>
      </c>
      <c r="DT23" s="56" t="str">
        <f t="shared" si="34"/>
        <v/>
      </c>
      <c r="DU23" s="56" t="str">
        <f t="shared" si="35"/>
        <v/>
      </c>
      <c r="DV23" s="56" t="str">
        <f t="shared" si="36"/>
        <v/>
      </c>
      <c r="DW23" s="56" t="str">
        <f t="shared" si="37"/>
        <v/>
      </c>
    </row>
    <row r="24" spans="1:127" ht="15" customHeight="1" x14ac:dyDescent="0.2">
      <c r="A24" s="56">
        <v>23</v>
      </c>
      <c r="B24" s="77">
        <v>0.5</v>
      </c>
      <c r="C24" s="77">
        <v>2</v>
      </c>
      <c r="D24" s="77" t="s">
        <v>143</v>
      </c>
      <c r="E24" s="56">
        <v>6061411</v>
      </c>
      <c r="F24" s="56">
        <v>1</v>
      </c>
      <c r="G24" s="56">
        <v>81</v>
      </c>
      <c r="H24" s="56">
        <v>2.69</v>
      </c>
      <c r="I24" s="56">
        <v>3.1</v>
      </c>
      <c r="J24" s="63">
        <v>2.6874242772069827</v>
      </c>
      <c r="K24" s="76">
        <v>1.764512437810942</v>
      </c>
      <c r="L24" s="62">
        <v>786.97893952571849</v>
      </c>
      <c r="M24" s="63">
        <v>0.48937207291545576</v>
      </c>
      <c r="N24" s="63">
        <v>-2.9409727555409284</v>
      </c>
      <c r="O24" s="63">
        <v>-1.4572461585120973E-2</v>
      </c>
      <c r="P24" s="63">
        <v>10.206133118092636</v>
      </c>
      <c r="Q24" s="63">
        <v>0.95708470679320634</v>
      </c>
      <c r="R24" s="63">
        <v>9.8649103267290705</v>
      </c>
      <c r="S24" s="63">
        <v>0.12180274370359843</v>
      </c>
      <c r="T24" s="63">
        <v>104.99784218303779</v>
      </c>
      <c r="U24" s="63">
        <v>-1.6133710752787074</v>
      </c>
      <c r="V24" s="63">
        <v>-3.9615481288559184E-2</v>
      </c>
      <c r="W24" s="63">
        <v>4.8477627677088515</v>
      </c>
      <c r="X24" s="63">
        <v>0.13557340310149818</v>
      </c>
      <c r="Y24" s="63">
        <v>-29.777020569198211</v>
      </c>
      <c r="Z24" s="63">
        <v>1.6741988637643972E-2</v>
      </c>
      <c r="AA24" s="69">
        <v>42.802026479336796</v>
      </c>
      <c r="AB24" s="70">
        <v>6.4462668095319989E-7</v>
      </c>
      <c r="AC24" s="69">
        <v>-109.81615667880455</v>
      </c>
      <c r="AD24" s="70">
        <v>1.4780236502797482E-6</v>
      </c>
      <c r="AE24" s="57">
        <v>399.04498137340192</v>
      </c>
      <c r="AF24" s="57">
        <v>7.629450506211251</v>
      </c>
      <c r="AG24" s="57">
        <v>402.65000000000003</v>
      </c>
      <c r="AH24" s="63">
        <v>7.8049999999999997</v>
      </c>
      <c r="AI24" s="63">
        <v>4.3288606965174132</v>
      </c>
      <c r="AJ24" s="63">
        <v>0.83537002746719147</v>
      </c>
      <c r="AK24" s="63">
        <v>1.756</v>
      </c>
      <c r="AL24" s="63">
        <v>1.764512437810942</v>
      </c>
      <c r="AM24" s="69">
        <v>1.8091191908623221E-3</v>
      </c>
      <c r="AN24" s="63">
        <v>2.2609749161803188</v>
      </c>
      <c r="AO24" s="63">
        <v>0.49646247836937674</v>
      </c>
      <c r="AP24" s="63">
        <v>3.0968982254657327</v>
      </c>
      <c r="AQ24" s="62">
        <v>285.19861542282445</v>
      </c>
      <c r="AR24" s="62">
        <v>298.80040255843585</v>
      </c>
      <c r="AS24" s="62">
        <v>170.55265411573282</v>
      </c>
      <c r="AT24" s="63">
        <v>18.343879786338974</v>
      </c>
      <c r="AU24" s="63">
        <v>17.156924036528039</v>
      </c>
      <c r="AV24" s="69">
        <v>0.1126029202614611</v>
      </c>
      <c r="AW24" s="56">
        <v>3</v>
      </c>
      <c r="AX24" s="56">
        <v>3</v>
      </c>
      <c r="AY24" s="62">
        <v>4</v>
      </c>
      <c r="AZ24" s="62">
        <v>4</v>
      </c>
      <c r="BA24" s="62">
        <v>5</v>
      </c>
      <c r="BB24" s="62">
        <v>4.5</v>
      </c>
      <c r="BC24" s="56">
        <v>5</v>
      </c>
      <c r="BD24" s="56">
        <v>10.09</v>
      </c>
      <c r="BE24" s="56">
        <v>6.02</v>
      </c>
      <c r="BF24" s="56">
        <v>155</v>
      </c>
      <c r="BG24" s="56">
        <v>10</v>
      </c>
      <c r="BH24" s="56">
        <v>0</v>
      </c>
      <c r="BI24" s="56">
        <v>60</v>
      </c>
      <c r="BJ24" s="56">
        <v>2</v>
      </c>
      <c r="BK24" s="68">
        <v>0.92291183939604071</v>
      </c>
      <c r="BL24" s="63">
        <v>14.120172787648865</v>
      </c>
      <c r="BM24" s="75">
        <v>4.9129644177576745E-4</v>
      </c>
      <c r="BN24" s="63">
        <v>20.063572688163116</v>
      </c>
      <c r="BO24" s="63">
        <v>0.97023389369047719</v>
      </c>
      <c r="BP24" s="56">
        <v>16</v>
      </c>
      <c r="BQ24" s="56">
        <v>1870</v>
      </c>
      <c r="BR24" s="69">
        <v>1.0065023554791523</v>
      </c>
      <c r="BS24" s="62">
        <v>0.91257458475424569</v>
      </c>
      <c r="BT24" s="62">
        <v>8.92</v>
      </c>
      <c r="BU24" s="62">
        <v>14.74</v>
      </c>
      <c r="BW24" s="62">
        <f t="shared" si="0"/>
        <v>10.031786344081558</v>
      </c>
      <c r="BX24" s="67">
        <v>0.6</v>
      </c>
      <c r="BY24" s="73">
        <f t="shared" si="1"/>
        <v>0.58068297528849511</v>
      </c>
      <c r="BZ24" s="72">
        <f t="shared" si="38"/>
        <v>1.9241458110090091</v>
      </c>
      <c r="CA24" s="64">
        <f t="shared" si="2"/>
        <v>-3.2195041185841453</v>
      </c>
      <c r="CB24" s="62">
        <v>13.295433309793953</v>
      </c>
      <c r="CC24" s="62">
        <v>79.901385802155033</v>
      </c>
      <c r="CD24" s="62">
        <v>34.232079200996658</v>
      </c>
      <c r="CE24" s="62">
        <v>73.410930749968642</v>
      </c>
      <c r="CF24" s="62"/>
      <c r="CG24" s="93">
        <v>0.50239999999999996</v>
      </c>
      <c r="CH24" s="102">
        <v>0</v>
      </c>
      <c r="CI24" s="64"/>
      <c r="CJ24" s="64"/>
      <c r="CK24" s="64"/>
      <c r="CL24" s="64"/>
      <c r="CM24" s="56">
        <v>17</v>
      </c>
      <c r="CN24" s="59">
        <f t="shared" si="3"/>
        <v>0</v>
      </c>
      <c r="CO24" s="57">
        <f t="shared" si="4"/>
        <v>1</v>
      </c>
      <c r="CP24" s="57" t="str">
        <f t="shared" si="5"/>
        <v/>
      </c>
      <c r="CQ24" s="59" t="str">
        <f t="shared" si="6"/>
        <v/>
      </c>
      <c r="CR24" s="57" t="str">
        <f t="shared" si="39"/>
        <v/>
      </c>
      <c r="CS24" s="56" t="str">
        <f t="shared" si="7"/>
        <v/>
      </c>
      <c r="CT24" s="57" t="str">
        <f t="shared" si="8"/>
        <v/>
      </c>
      <c r="CU24" s="57" t="str">
        <f t="shared" si="9"/>
        <v/>
      </c>
      <c r="CV24" s="57" t="str">
        <f t="shared" si="10"/>
        <v/>
      </c>
      <c r="CW24" s="57" t="str">
        <f t="shared" si="11"/>
        <v/>
      </c>
      <c r="CX24" s="57" t="str">
        <f t="shared" si="12"/>
        <v/>
      </c>
      <c r="CY24" s="56" t="str">
        <f t="shared" si="13"/>
        <v/>
      </c>
      <c r="CZ24" s="56" t="str">
        <f t="shared" si="14"/>
        <v/>
      </c>
      <c r="DA24" s="56" t="str">
        <f t="shared" si="15"/>
        <v/>
      </c>
      <c r="DB24" s="56" t="str">
        <f t="shared" si="16"/>
        <v/>
      </c>
      <c r="DC24" s="56" t="str">
        <f t="shared" si="17"/>
        <v/>
      </c>
      <c r="DD24" s="56" t="str">
        <f t="shared" si="18"/>
        <v/>
      </c>
      <c r="DE24" s="56" t="str">
        <f t="shared" si="19"/>
        <v/>
      </c>
      <c r="DF24" s="56" t="str">
        <f t="shared" si="20"/>
        <v/>
      </c>
      <c r="DG24" s="57" t="str">
        <f t="shared" si="21"/>
        <v/>
      </c>
      <c r="DH24" s="58" t="str">
        <f t="shared" si="22"/>
        <v/>
      </c>
      <c r="DI24" s="56" t="str">
        <f t="shared" si="23"/>
        <v/>
      </c>
      <c r="DJ24" s="56" t="str">
        <f t="shared" si="24"/>
        <v/>
      </c>
      <c r="DK24" s="56" t="str">
        <f t="shared" si="25"/>
        <v/>
      </c>
      <c r="DL24" s="56" t="str">
        <f t="shared" si="26"/>
        <v/>
      </c>
      <c r="DM24" s="56" t="str">
        <f t="shared" si="27"/>
        <v/>
      </c>
      <c r="DN24" s="56" t="str">
        <f t="shared" si="28"/>
        <v/>
      </c>
      <c r="DO24" s="56" t="str">
        <f t="shared" si="29"/>
        <v/>
      </c>
      <c r="DP24" s="57" t="str">
        <f t="shared" si="30"/>
        <v/>
      </c>
      <c r="DQ24" s="57">
        <f t="shared" si="31"/>
        <v>1</v>
      </c>
      <c r="DR24" s="56" t="str">
        <f t="shared" si="32"/>
        <v/>
      </c>
      <c r="DS24" s="56" t="str">
        <f t="shared" si="33"/>
        <v/>
      </c>
      <c r="DT24" s="56" t="str">
        <f t="shared" si="34"/>
        <v/>
      </c>
      <c r="DU24" s="56" t="str">
        <f t="shared" si="35"/>
        <v/>
      </c>
      <c r="DV24" s="56" t="str">
        <f t="shared" si="36"/>
        <v/>
      </c>
      <c r="DW24" s="56" t="str">
        <f t="shared" si="37"/>
        <v/>
      </c>
    </row>
    <row r="25" spans="1:127" ht="15" customHeight="1" x14ac:dyDescent="0.2">
      <c r="A25" s="56">
        <v>24</v>
      </c>
      <c r="B25" s="77">
        <v>0.5</v>
      </c>
      <c r="C25" s="77">
        <v>2</v>
      </c>
      <c r="D25" s="77" t="s">
        <v>143</v>
      </c>
      <c r="E25" s="56">
        <v>6061411</v>
      </c>
      <c r="F25" s="56">
        <v>3</v>
      </c>
      <c r="G25" s="56">
        <v>97.8</v>
      </c>
      <c r="H25" s="56">
        <v>2.69</v>
      </c>
      <c r="I25" s="56">
        <v>3.1</v>
      </c>
      <c r="J25" s="63">
        <v>2.0131999768132065</v>
      </c>
      <c r="K25" s="76">
        <v>1.7661733547351663</v>
      </c>
      <c r="L25" s="62">
        <v>786.85784156519549</v>
      </c>
      <c r="M25" s="63">
        <v>2.7019829178199441E-3</v>
      </c>
      <c r="N25" s="63">
        <v>-4.1459810161328381</v>
      </c>
      <c r="O25" s="63">
        <v>4.5073491119893087E-4</v>
      </c>
      <c r="P25" s="63">
        <v>11.454940667094245</v>
      </c>
      <c r="Q25" s="63">
        <v>1.8734850369630467</v>
      </c>
      <c r="R25" s="63">
        <v>19.674811127083672</v>
      </c>
      <c r="S25" s="63">
        <v>0.19735743601747255</v>
      </c>
      <c r="T25" s="63">
        <v>131.97398741180339</v>
      </c>
      <c r="U25" s="63">
        <v>-0.22054298755690085</v>
      </c>
      <c r="V25" s="63">
        <v>-7.8757104566652469E-2</v>
      </c>
      <c r="W25" s="63">
        <v>0.18311556960171266</v>
      </c>
      <c r="X25" s="63">
        <v>0.10104822032028013</v>
      </c>
      <c r="Y25" s="63">
        <v>-47.445002117474864</v>
      </c>
      <c r="Z25" s="63">
        <v>0.16299062809407641</v>
      </c>
      <c r="AA25" s="69">
        <v>42.801939851306997</v>
      </c>
      <c r="AB25" s="70">
        <v>8.3545542020329813E-7</v>
      </c>
      <c r="AC25" s="69">
        <v>-109.81598621545423</v>
      </c>
      <c r="AD25" s="70">
        <v>8.3447482941804737E-7</v>
      </c>
      <c r="AE25" s="57">
        <v>398.71320517960334</v>
      </c>
      <c r="AF25" s="57">
        <v>10.921290939296821</v>
      </c>
      <c r="AG25" s="57">
        <v>623.6</v>
      </c>
      <c r="AH25" s="63">
        <v>3.5710000000000002</v>
      </c>
      <c r="AI25" s="63">
        <v>2.5836243980738369</v>
      </c>
      <c r="AJ25" s="63">
        <v>0.23347472480082032</v>
      </c>
      <c r="AK25" s="63">
        <v>1.76</v>
      </c>
      <c r="AL25" s="63">
        <v>1.7661733547351663</v>
      </c>
      <c r="AM25" s="69">
        <v>2.1077401716519555E-3</v>
      </c>
      <c r="AN25" s="63">
        <v>1.9285890795381817</v>
      </c>
      <c r="AO25" s="63">
        <v>0.16241572480301536</v>
      </c>
      <c r="AP25" s="63">
        <v>4.3502741907561786</v>
      </c>
      <c r="AQ25" s="62">
        <v>286.40590923668583</v>
      </c>
      <c r="AR25" s="62">
        <v>292.74487820173766</v>
      </c>
      <c r="AS25" s="62">
        <v>179.96265969470119</v>
      </c>
      <c r="AT25" s="63">
        <v>17.339466665308336</v>
      </c>
      <c r="AU25" s="63">
        <v>18.169491945174002</v>
      </c>
      <c r="AV25" s="69">
        <v>0.10212387948149501</v>
      </c>
      <c r="AW25" s="56">
        <v>5</v>
      </c>
      <c r="AX25" s="56">
        <v>5</v>
      </c>
      <c r="AY25" s="62">
        <v>4</v>
      </c>
      <c r="AZ25" s="62">
        <v>4</v>
      </c>
      <c r="BA25" s="62">
        <v>6</v>
      </c>
      <c r="BB25" s="62">
        <v>5</v>
      </c>
      <c r="BC25" s="56">
        <v>5</v>
      </c>
      <c r="BD25" s="56">
        <v>12.05</v>
      </c>
      <c r="BE25" s="56">
        <v>7.19</v>
      </c>
      <c r="BF25" s="56">
        <v>165</v>
      </c>
      <c r="BG25" s="56">
        <v>10</v>
      </c>
      <c r="BH25" s="56">
        <v>0</v>
      </c>
      <c r="BI25" s="56">
        <v>60</v>
      </c>
      <c r="BJ25" s="56">
        <v>2</v>
      </c>
      <c r="BK25" s="68">
        <v>0.24702662207804033</v>
      </c>
      <c r="BL25" s="63">
        <v>18.894848267121848</v>
      </c>
      <c r="BM25" s="75">
        <v>1.3092595989464692E-4</v>
      </c>
      <c r="BN25" s="63">
        <v>32.547729485932521</v>
      </c>
      <c r="BO25" s="63">
        <v>0.97098807319800362</v>
      </c>
      <c r="BP25" s="56">
        <v>17</v>
      </c>
      <c r="BQ25" s="56">
        <v>3068</v>
      </c>
      <c r="BR25" s="69">
        <v>1.0063279596108565</v>
      </c>
      <c r="BS25" s="62">
        <v>0.87085161305566028</v>
      </c>
      <c r="BT25" s="62">
        <v>9.83</v>
      </c>
      <c r="BU25" s="62">
        <v>14.72</v>
      </c>
      <c r="BW25" s="62">
        <f t="shared" si="0"/>
        <v>16.273864742966261</v>
      </c>
      <c r="BX25" s="67">
        <v>0.6</v>
      </c>
      <c r="BY25" s="73">
        <f t="shared" si="1"/>
        <v>0.31005534220172903</v>
      </c>
      <c r="BZ25" s="72">
        <f t="shared" si="38"/>
        <v>1.8955475411039009</v>
      </c>
      <c r="CA25" s="64">
        <f t="shared" si="2"/>
        <v>-48.324109633045161</v>
      </c>
      <c r="CB25" s="62">
        <v>6.3737357808023601E-2</v>
      </c>
      <c r="CC25" s="62">
        <v>97.799979230822018</v>
      </c>
      <c r="CD25" s="62">
        <v>25.312502611026527</v>
      </c>
      <c r="CE25" s="62">
        <v>94.467545811070877</v>
      </c>
      <c r="CF25" s="62"/>
      <c r="CG25" s="93">
        <v>0.3105</v>
      </c>
      <c r="CH25" s="102">
        <v>0.19952114924181963</v>
      </c>
      <c r="CI25" s="64"/>
      <c r="CJ25" s="64"/>
      <c r="CK25" s="64"/>
      <c r="CL25" s="64"/>
      <c r="CM25" s="56">
        <v>18</v>
      </c>
      <c r="CN25" s="59">
        <f t="shared" si="3"/>
        <v>0</v>
      </c>
      <c r="CO25" s="57">
        <f t="shared" si="4"/>
        <v>1</v>
      </c>
      <c r="CP25" s="57" t="str">
        <f t="shared" si="5"/>
        <v/>
      </c>
      <c r="CQ25" s="59" t="str">
        <f t="shared" si="6"/>
        <v/>
      </c>
      <c r="CR25" s="57" t="str">
        <f t="shared" si="39"/>
        <v/>
      </c>
      <c r="CS25" s="56" t="str">
        <f t="shared" si="7"/>
        <v/>
      </c>
      <c r="CT25" s="57" t="str">
        <f t="shared" si="8"/>
        <v/>
      </c>
      <c r="CU25" s="57" t="str">
        <f t="shared" si="9"/>
        <v/>
      </c>
      <c r="CV25" s="57" t="str">
        <f t="shared" si="10"/>
        <v/>
      </c>
      <c r="CW25" s="57" t="str">
        <f t="shared" si="11"/>
        <v/>
      </c>
      <c r="CX25" s="57" t="str">
        <f t="shared" si="12"/>
        <v/>
      </c>
      <c r="CY25" s="56" t="str">
        <f t="shared" si="13"/>
        <v/>
      </c>
      <c r="CZ25" s="56" t="str">
        <f t="shared" si="14"/>
        <v/>
      </c>
      <c r="DA25" s="56" t="str">
        <f t="shared" si="15"/>
        <v/>
      </c>
      <c r="DB25" s="56" t="str">
        <f t="shared" si="16"/>
        <v/>
      </c>
      <c r="DC25" s="56" t="str">
        <f t="shared" si="17"/>
        <v/>
      </c>
      <c r="DD25" s="56" t="str">
        <f t="shared" si="18"/>
        <v/>
      </c>
      <c r="DE25" s="56" t="str">
        <f t="shared" si="19"/>
        <v/>
      </c>
      <c r="DF25" s="56" t="str">
        <f t="shared" si="20"/>
        <v/>
      </c>
      <c r="DG25" s="57" t="str">
        <f t="shared" si="21"/>
        <v/>
      </c>
      <c r="DH25" s="58" t="str">
        <f t="shared" si="22"/>
        <v/>
      </c>
      <c r="DI25" s="56" t="str">
        <f t="shared" si="23"/>
        <v/>
      </c>
      <c r="DJ25" s="56" t="str">
        <f t="shared" si="24"/>
        <v/>
      </c>
      <c r="DK25" s="56" t="str">
        <f t="shared" si="25"/>
        <v/>
      </c>
      <c r="DL25" s="56" t="str">
        <f t="shared" si="26"/>
        <v/>
      </c>
      <c r="DM25" s="56" t="str">
        <f t="shared" si="27"/>
        <v/>
      </c>
      <c r="DN25" s="56" t="str">
        <f t="shared" si="28"/>
        <v/>
      </c>
      <c r="DO25" s="56" t="str">
        <f t="shared" si="29"/>
        <v/>
      </c>
      <c r="DP25" s="57" t="str">
        <f t="shared" si="30"/>
        <v/>
      </c>
      <c r="DQ25" s="57">
        <f t="shared" si="31"/>
        <v>1</v>
      </c>
      <c r="DR25" s="56" t="str">
        <f t="shared" si="32"/>
        <v/>
      </c>
      <c r="DS25" s="56" t="str">
        <f t="shared" si="33"/>
        <v/>
      </c>
      <c r="DT25" s="56" t="str">
        <f t="shared" si="34"/>
        <v/>
      </c>
      <c r="DU25" s="56">
        <f t="shared" si="35"/>
        <v>1</v>
      </c>
      <c r="DV25" s="56" t="str">
        <f t="shared" si="36"/>
        <v/>
      </c>
      <c r="DW25" s="56" t="str">
        <f t="shared" si="37"/>
        <v/>
      </c>
    </row>
    <row r="26" spans="1:127" ht="15" customHeight="1" x14ac:dyDescent="0.2">
      <c r="A26" s="56">
        <v>25</v>
      </c>
      <c r="B26" s="77">
        <v>0.5</v>
      </c>
      <c r="C26" s="77">
        <v>2</v>
      </c>
      <c r="D26" s="77" t="s">
        <v>143</v>
      </c>
      <c r="E26" s="56">
        <v>6061411</v>
      </c>
      <c r="F26" s="56">
        <v>4</v>
      </c>
      <c r="G26" s="56">
        <v>65.400000000000006</v>
      </c>
      <c r="H26" s="56">
        <v>2.69</v>
      </c>
      <c r="I26" s="56">
        <v>3.1</v>
      </c>
      <c r="J26" s="63">
        <v>2.8011524698632755</v>
      </c>
      <c r="K26" s="76">
        <v>1.7613820058996823</v>
      </c>
      <c r="L26" s="62">
        <v>786.80202020203865</v>
      </c>
      <c r="M26" s="63">
        <v>1.4818388859676678E-3</v>
      </c>
      <c r="N26" s="63">
        <v>-5.3265618255769347</v>
      </c>
      <c r="O26" s="63">
        <v>-3.1340199710133318E-4</v>
      </c>
      <c r="P26" s="63">
        <v>12.179674113396713</v>
      </c>
      <c r="Q26" s="63">
        <v>2.0322531828232853</v>
      </c>
      <c r="R26" s="63">
        <v>30.818949125301859</v>
      </c>
      <c r="S26" s="63">
        <v>0.24382899026015473</v>
      </c>
      <c r="T26" s="63">
        <v>149.19150080365799</v>
      </c>
      <c r="U26" s="63">
        <v>0.92958647200446487</v>
      </c>
      <c r="V26" s="63">
        <v>-7.4446985439648797E-2</v>
      </c>
      <c r="W26" s="63">
        <v>-0.17257799704313825</v>
      </c>
      <c r="X26" s="63">
        <v>0.11297111241121911</v>
      </c>
      <c r="Y26" s="63">
        <v>-64.718618848593621</v>
      </c>
      <c r="Z26" s="63">
        <v>0.178147246500063</v>
      </c>
      <c r="AA26" s="69">
        <v>42.802086986203008</v>
      </c>
      <c r="AB26" s="70">
        <v>1.0071281217436389E-6</v>
      </c>
      <c r="AC26" s="69">
        <v>-109.8163249454866</v>
      </c>
      <c r="AD26" s="70">
        <v>2.5226325133473689E-6</v>
      </c>
      <c r="AE26" s="57">
        <v>391.49569851802499</v>
      </c>
      <c r="AF26" s="57">
        <v>5.3318605203791316</v>
      </c>
      <c r="AG26" s="57">
        <v>678.15000000000009</v>
      </c>
      <c r="AH26" s="63">
        <v>5.4829999999999997</v>
      </c>
      <c r="AI26" s="63">
        <v>4.1119380530973491</v>
      </c>
      <c r="AJ26" s="63">
        <v>0.23214037608122925</v>
      </c>
      <c r="AK26" s="63">
        <v>1.7549999999999999</v>
      </c>
      <c r="AL26" s="63">
        <v>1.7613820058996823</v>
      </c>
      <c r="AM26" s="69">
        <v>1.425687774615787E-3</v>
      </c>
      <c r="AN26" s="63">
        <v>2.3021562338715218</v>
      </c>
      <c r="AO26" s="63">
        <v>0.54077422797183949</v>
      </c>
      <c r="AP26" s="63">
        <v>5.5232389654379945</v>
      </c>
      <c r="AQ26" s="62">
        <v>287.0454508589533</v>
      </c>
      <c r="AR26" s="62">
        <v>292.87384279424998</v>
      </c>
      <c r="AS26" s="62">
        <v>179.98406042858494</v>
      </c>
      <c r="AT26" s="63">
        <v>15.246768409463238</v>
      </c>
      <c r="AU26" s="63">
        <v>16.111449883657261</v>
      </c>
      <c r="AV26" s="69">
        <v>8.9405607785747937E-2</v>
      </c>
      <c r="AW26" s="56">
        <v>6</v>
      </c>
      <c r="AX26" s="56">
        <v>6</v>
      </c>
      <c r="AY26" s="62">
        <v>5</v>
      </c>
      <c r="AZ26" s="62">
        <v>4</v>
      </c>
      <c r="BA26" s="62">
        <v>6</v>
      </c>
      <c r="BB26" s="62">
        <v>5.5</v>
      </c>
      <c r="BC26" s="56">
        <v>6</v>
      </c>
      <c r="BD26" s="56">
        <v>6.83</v>
      </c>
      <c r="BE26" s="56">
        <v>4.0199999999999996</v>
      </c>
      <c r="BF26" s="56">
        <v>165</v>
      </c>
      <c r="BG26" s="56">
        <v>10</v>
      </c>
      <c r="BH26" s="56">
        <v>0</v>
      </c>
      <c r="BI26" s="56">
        <v>60</v>
      </c>
      <c r="BJ26" s="56">
        <v>2</v>
      </c>
      <c r="BK26" s="68">
        <v>1.0397704639635932</v>
      </c>
      <c r="BL26" s="63">
        <v>13.720663038906906</v>
      </c>
      <c r="BM26" s="75">
        <v>5.4981929724378384E-4</v>
      </c>
      <c r="BN26" s="63">
        <v>15.736661933288335</v>
      </c>
      <c r="BO26" s="63">
        <v>0.99812054569284725</v>
      </c>
      <c r="BP26" s="56">
        <v>17</v>
      </c>
      <c r="BQ26" s="56">
        <v>3349</v>
      </c>
      <c r="BR26" s="69">
        <v>1.0060133133747413</v>
      </c>
      <c r="BS26" s="62">
        <v>0.92038130789532502</v>
      </c>
      <c r="BT26" s="62">
        <v>10.44</v>
      </c>
      <c r="BU26" s="62">
        <v>15.88</v>
      </c>
      <c r="BW26" s="62">
        <f t="shared" si="0"/>
        <v>7.8683309666441676</v>
      </c>
      <c r="BX26" s="67">
        <v>0.6</v>
      </c>
      <c r="BY26" s="73">
        <f t="shared" si="1"/>
        <v>0.52389162119991028</v>
      </c>
      <c r="BZ26" s="72">
        <f t="shared" si="38"/>
        <v>2.3625985353693255</v>
      </c>
      <c r="CA26" s="64">
        <f t="shared" si="2"/>
        <v>-12.684729800014949</v>
      </c>
      <c r="CB26" s="62">
        <v>1.8194149132052487E-2</v>
      </c>
      <c r="CC26" s="62">
        <v>65.399997469212011</v>
      </c>
      <c r="CD26" s="62">
        <v>16.926765549704857</v>
      </c>
      <c r="CE26" s="62">
        <v>63.17154903930507</v>
      </c>
      <c r="CF26" s="62"/>
      <c r="CG26" s="93">
        <v>0.60229999999999995</v>
      </c>
      <c r="CH26" s="102">
        <v>1.8517157763244911</v>
      </c>
      <c r="CI26" s="64"/>
      <c r="CJ26" s="64"/>
      <c r="CK26" s="64"/>
      <c r="CL26" s="64"/>
      <c r="CM26" s="56">
        <v>19</v>
      </c>
      <c r="CN26" s="59">
        <f t="shared" si="3"/>
        <v>0</v>
      </c>
      <c r="CO26" s="57">
        <f t="shared" si="4"/>
        <v>1</v>
      </c>
      <c r="CP26" s="57" t="str">
        <f t="shared" si="5"/>
        <v/>
      </c>
      <c r="CQ26" s="59" t="str">
        <f t="shared" si="6"/>
        <v/>
      </c>
      <c r="CR26" s="57" t="str">
        <f t="shared" si="39"/>
        <v/>
      </c>
      <c r="CS26" s="56" t="str">
        <f t="shared" si="7"/>
        <v/>
      </c>
      <c r="CT26" s="57" t="str">
        <f t="shared" si="8"/>
        <v/>
      </c>
      <c r="CU26" s="57" t="str">
        <f t="shared" si="9"/>
        <v/>
      </c>
      <c r="CV26" s="57" t="str">
        <f t="shared" si="10"/>
        <v/>
      </c>
      <c r="CW26" s="57" t="str">
        <f t="shared" si="11"/>
        <v/>
      </c>
      <c r="CX26" s="57" t="str">
        <f t="shared" si="12"/>
        <v/>
      </c>
      <c r="CY26" s="56" t="str">
        <f t="shared" si="13"/>
        <v/>
      </c>
      <c r="CZ26" s="56" t="str">
        <f t="shared" si="14"/>
        <v/>
      </c>
      <c r="DA26" s="56" t="str">
        <f t="shared" si="15"/>
        <v/>
      </c>
      <c r="DB26" s="56" t="str">
        <f t="shared" si="16"/>
        <v/>
      </c>
      <c r="DC26" s="56" t="str">
        <f t="shared" si="17"/>
        <v/>
      </c>
      <c r="DD26" s="56" t="str">
        <f t="shared" si="18"/>
        <v/>
      </c>
      <c r="DE26" s="56" t="str">
        <f t="shared" si="19"/>
        <v/>
      </c>
      <c r="DF26" s="56" t="str">
        <f t="shared" si="20"/>
        <v/>
      </c>
      <c r="DG26" s="57" t="str">
        <f t="shared" si="21"/>
        <v/>
      </c>
      <c r="DH26" s="58" t="str">
        <f t="shared" si="22"/>
        <v/>
      </c>
      <c r="DI26" s="56" t="str">
        <f t="shared" si="23"/>
        <v/>
      </c>
      <c r="DJ26" s="56" t="str">
        <f t="shared" si="24"/>
        <v/>
      </c>
      <c r="DK26" s="56" t="str">
        <f t="shared" si="25"/>
        <v/>
      </c>
      <c r="DL26" s="56" t="str">
        <f t="shared" si="26"/>
        <v/>
      </c>
      <c r="DM26" s="56" t="str">
        <f t="shared" si="27"/>
        <v/>
      </c>
      <c r="DN26" s="56" t="str">
        <f t="shared" si="28"/>
        <v/>
      </c>
      <c r="DO26" s="56" t="str">
        <f t="shared" si="29"/>
        <v/>
      </c>
      <c r="DP26" s="57" t="str">
        <f t="shared" si="30"/>
        <v/>
      </c>
      <c r="DQ26" s="57">
        <f t="shared" si="31"/>
        <v>1</v>
      </c>
      <c r="DR26" s="56" t="str">
        <f t="shared" si="32"/>
        <v/>
      </c>
      <c r="DS26" s="56">
        <f t="shared" si="33"/>
        <v>1</v>
      </c>
      <c r="DT26" s="56" t="str">
        <f t="shared" si="34"/>
        <v/>
      </c>
      <c r="DU26" s="56" t="str">
        <f t="shared" si="35"/>
        <v/>
      </c>
      <c r="DV26" s="56" t="str">
        <f t="shared" si="36"/>
        <v/>
      </c>
      <c r="DW26" s="56" t="str">
        <f t="shared" si="37"/>
        <v/>
      </c>
    </row>
    <row r="27" spans="1:127" ht="15" customHeight="1" x14ac:dyDescent="0.2">
      <c r="A27" s="56">
        <v>26</v>
      </c>
      <c r="B27" s="77">
        <v>0.5</v>
      </c>
      <c r="C27" s="77">
        <v>2</v>
      </c>
      <c r="D27" s="77" t="s">
        <v>143</v>
      </c>
      <c r="E27" s="56">
        <v>6061411</v>
      </c>
      <c r="F27" s="56">
        <v>5</v>
      </c>
      <c r="G27" s="56">
        <v>41</v>
      </c>
      <c r="H27" s="56">
        <v>2.69</v>
      </c>
      <c r="I27" s="56">
        <v>3.1</v>
      </c>
      <c r="J27" s="63">
        <v>3.0499259075279639</v>
      </c>
      <c r="K27" s="76">
        <v>1.7700529695023997</v>
      </c>
      <c r="L27" s="62">
        <v>786.71512429830341</v>
      </c>
      <c r="M27" s="63">
        <v>-1.7040170283809527E-3</v>
      </c>
      <c r="N27" s="63">
        <v>-6.1226453707102921</v>
      </c>
      <c r="O27" s="63">
        <v>-1.0598046638706449E-4</v>
      </c>
      <c r="P27" s="63">
        <v>12.780723336006387</v>
      </c>
      <c r="Q27" s="63">
        <v>4.0709637309563238</v>
      </c>
      <c r="R27" s="63">
        <v>39.202523554584751</v>
      </c>
      <c r="S27" s="63">
        <v>0.38616583394553183</v>
      </c>
      <c r="T27" s="63">
        <v>164.07907178829367</v>
      </c>
      <c r="U27" s="63">
        <v>0.12888294286328703</v>
      </c>
      <c r="V27" s="63">
        <v>-0.14744627072897393</v>
      </c>
      <c r="W27" s="63">
        <v>1.4315317812294974E-2</v>
      </c>
      <c r="X27" s="63">
        <v>0.2711480933241478</v>
      </c>
      <c r="Y27" s="63">
        <v>-77.79660057305378</v>
      </c>
      <c r="Z27" s="63">
        <v>0.2216155667332867</v>
      </c>
      <c r="AA27" s="69">
        <v>42.802203420300003</v>
      </c>
      <c r="AB27" s="70">
        <v>4.5652015631113632E-7</v>
      </c>
      <c r="AC27" s="69">
        <v>-109.81657702112096</v>
      </c>
      <c r="AD27" s="70">
        <v>5.1725909493877388E-7</v>
      </c>
      <c r="AE27" s="57">
        <v>387.72941275060077</v>
      </c>
      <c r="AF27" s="57">
        <v>3.8040497670151536</v>
      </c>
      <c r="AG27" s="57">
        <v>623.5</v>
      </c>
      <c r="AH27" s="63">
        <v>5.407</v>
      </c>
      <c r="AI27" s="63">
        <v>4.2060802568218305</v>
      </c>
      <c r="AJ27" s="63">
        <v>0.24585800932867585</v>
      </c>
      <c r="AK27" s="63">
        <v>1.762</v>
      </c>
      <c r="AL27" s="63">
        <v>1.7700529695023997</v>
      </c>
      <c r="AM27" s="69">
        <v>2.6799397718494399E-3</v>
      </c>
      <c r="AN27" s="63">
        <v>2.562848596631937</v>
      </c>
      <c r="AO27" s="63">
        <v>0.79279562712953733</v>
      </c>
      <c r="AP27" s="63">
        <v>6.4373285055115819</v>
      </c>
      <c r="AQ27" s="62">
        <v>287.70238973536379</v>
      </c>
      <c r="AR27" s="62">
        <v>287.46407629703657</v>
      </c>
      <c r="AS27" s="62">
        <v>180.01594620892476</v>
      </c>
      <c r="AT27" s="63">
        <v>17.087674805103838</v>
      </c>
      <c r="AU27" s="63">
        <v>17.881299093553658</v>
      </c>
      <c r="AV27" s="69">
        <v>9.6538080442092639E-2</v>
      </c>
      <c r="AW27" s="56">
        <v>7</v>
      </c>
      <c r="AX27" s="56">
        <v>7</v>
      </c>
      <c r="AY27" s="62">
        <v>4</v>
      </c>
      <c r="AZ27" s="62">
        <v>4</v>
      </c>
      <c r="BA27" s="62">
        <v>6</v>
      </c>
      <c r="BB27" s="62">
        <v>5</v>
      </c>
      <c r="BC27" s="56">
        <v>5</v>
      </c>
      <c r="BD27" s="56">
        <v>5.46</v>
      </c>
      <c r="BE27" s="56">
        <v>3.29</v>
      </c>
      <c r="BF27" s="56">
        <v>175</v>
      </c>
      <c r="BG27" s="56">
        <v>10</v>
      </c>
      <c r="BH27" s="56">
        <v>0</v>
      </c>
      <c r="BI27" s="56">
        <v>60</v>
      </c>
      <c r="BJ27" s="56">
        <v>2</v>
      </c>
      <c r="BK27" s="68">
        <v>1.2798729380255645</v>
      </c>
      <c r="BL27" s="63">
        <v>14.606066119074091</v>
      </c>
      <c r="BM27" s="75">
        <v>6.7516293185503886E-4</v>
      </c>
      <c r="BN27" s="63">
        <v>10.508854353362862</v>
      </c>
      <c r="BO27" s="63">
        <v>0.99609082982651131</v>
      </c>
      <c r="BP27" s="56">
        <v>18</v>
      </c>
      <c r="BQ27" s="56">
        <v>3098</v>
      </c>
      <c r="BR27" s="69">
        <v>1.0061961386264726</v>
      </c>
      <c r="BS27" s="62">
        <v>0.85571111772776565</v>
      </c>
      <c r="BT27" s="62">
        <v>10.88</v>
      </c>
      <c r="BU27" s="62">
        <v>15.96</v>
      </c>
      <c r="BW27" s="62">
        <f t="shared" si="0"/>
        <v>5.254427176681431</v>
      </c>
      <c r="BX27" s="67">
        <v>0.6</v>
      </c>
      <c r="BY27" s="73">
        <f t="shared" si="1"/>
        <v>0.49055046002307406</v>
      </c>
      <c r="BZ27" s="72">
        <f t="shared" si="38"/>
        <v>1.5079116516336903</v>
      </c>
      <c r="CA27" s="64">
        <f t="shared" si="2"/>
        <v>-18.241589996154321</v>
      </c>
      <c r="CB27" s="62">
        <v>-1.1410867659551472E-2</v>
      </c>
      <c r="CC27" s="62">
        <v>40.999998412098741</v>
      </c>
      <c r="CD27" s="62">
        <v>3.5733854526539837</v>
      </c>
      <c r="CE27" s="62">
        <v>40.843982621761569</v>
      </c>
      <c r="CF27" s="62"/>
      <c r="CG27" s="93">
        <v>0.74980000000000002</v>
      </c>
      <c r="CH27" s="102">
        <v>1.5982100047946299</v>
      </c>
      <c r="CI27" s="64"/>
      <c r="CJ27" s="64"/>
      <c r="CK27" s="64"/>
      <c r="CL27" s="64"/>
      <c r="CM27" s="56">
        <v>20</v>
      </c>
      <c r="CN27" s="59">
        <f t="shared" si="3"/>
        <v>0</v>
      </c>
      <c r="CO27" s="57">
        <f t="shared" si="4"/>
        <v>1</v>
      </c>
      <c r="CP27" s="57" t="str">
        <f t="shared" si="5"/>
        <v/>
      </c>
      <c r="CQ27" s="59" t="str">
        <f t="shared" si="6"/>
        <v/>
      </c>
      <c r="CR27" s="57" t="str">
        <f t="shared" si="39"/>
        <v/>
      </c>
      <c r="CS27" s="56" t="str">
        <f t="shared" si="7"/>
        <v/>
      </c>
      <c r="CT27" s="57" t="str">
        <f t="shared" si="8"/>
        <v/>
      </c>
      <c r="CU27" s="57" t="str">
        <f t="shared" si="9"/>
        <v/>
      </c>
      <c r="CV27" s="57" t="str">
        <f t="shared" si="10"/>
        <v/>
      </c>
      <c r="CW27" s="57" t="str">
        <f t="shared" si="11"/>
        <v/>
      </c>
      <c r="CX27" s="57" t="str">
        <f t="shared" si="12"/>
        <v/>
      </c>
      <c r="CY27" s="56" t="str">
        <f t="shared" si="13"/>
        <v/>
      </c>
      <c r="CZ27" s="56" t="str">
        <f t="shared" si="14"/>
        <v/>
      </c>
      <c r="DA27" s="56" t="str">
        <f t="shared" si="15"/>
        <v/>
      </c>
      <c r="DB27" s="56" t="str">
        <f t="shared" si="16"/>
        <v/>
      </c>
      <c r="DC27" s="56" t="str">
        <f t="shared" si="17"/>
        <v/>
      </c>
      <c r="DD27" s="56" t="str">
        <f t="shared" si="18"/>
        <v/>
      </c>
      <c r="DE27" s="56" t="str">
        <f t="shared" si="19"/>
        <v/>
      </c>
      <c r="DF27" s="56" t="str">
        <f t="shared" si="20"/>
        <v/>
      </c>
      <c r="DG27" s="57" t="str">
        <f t="shared" si="21"/>
        <v/>
      </c>
      <c r="DH27" s="58" t="str">
        <f t="shared" si="22"/>
        <v/>
      </c>
      <c r="DI27" s="56" t="str">
        <f t="shared" si="23"/>
        <v/>
      </c>
      <c r="DJ27" s="56" t="str">
        <f t="shared" si="24"/>
        <v/>
      </c>
      <c r="DK27" s="56" t="str">
        <f t="shared" si="25"/>
        <v/>
      </c>
      <c r="DL27" s="56" t="str">
        <f t="shared" si="26"/>
        <v/>
      </c>
      <c r="DM27" s="56" t="str">
        <f t="shared" si="27"/>
        <v/>
      </c>
      <c r="DN27" s="56" t="str">
        <f t="shared" si="28"/>
        <v/>
      </c>
      <c r="DO27" s="56" t="str">
        <f t="shared" si="29"/>
        <v/>
      </c>
      <c r="DP27" s="57" t="str">
        <f t="shared" si="30"/>
        <v/>
      </c>
      <c r="DQ27" s="57">
        <f t="shared" si="31"/>
        <v>1</v>
      </c>
      <c r="DR27" s="56" t="str">
        <f t="shared" si="32"/>
        <v/>
      </c>
      <c r="DS27" s="56" t="str">
        <f t="shared" si="33"/>
        <v/>
      </c>
      <c r="DT27" s="56" t="str">
        <f t="shared" si="34"/>
        <v/>
      </c>
      <c r="DU27" s="56" t="str">
        <f t="shared" si="35"/>
        <v/>
      </c>
      <c r="DV27" s="56" t="str">
        <f t="shared" si="36"/>
        <v/>
      </c>
      <c r="DW27" s="56" t="str">
        <f t="shared" si="37"/>
        <v/>
      </c>
    </row>
    <row r="28" spans="1:127" ht="15" customHeight="1" x14ac:dyDescent="0.2">
      <c r="A28" s="56">
        <v>27</v>
      </c>
      <c r="B28" s="77">
        <v>0.5</v>
      </c>
      <c r="C28" s="77">
        <v>2</v>
      </c>
      <c r="D28" s="77" t="s">
        <v>143</v>
      </c>
      <c r="E28" s="56">
        <v>6061411</v>
      </c>
      <c r="F28" s="56">
        <v>6</v>
      </c>
      <c r="G28" s="56">
        <v>92.9</v>
      </c>
      <c r="H28" s="56">
        <v>2.69</v>
      </c>
      <c r="I28" s="56">
        <v>3.1</v>
      </c>
      <c r="J28" s="63">
        <v>2.231337111684045</v>
      </c>
      <c r="K28" s="76">
        <v>1.7655141955836038</v>
      </c>
      <c r="L28" s="62">
        <v>786.68194138031276</v>
      </c>
      <c r="M28" s="63">
        <v>2.1409144723523307E-15</v>
      </c>
      <c r="N28" s="63">
        <v>-7.0081815547258355</v>
      </c>
      <c r="O28" s="63">
        <v>-8.2247651977923369E-17</v>
      </c>
      <c r="P28" s="63">
        <v>13.068609360226981</v>
      </c>
      <c r="Q28" s="63">
        <v>2.5103863135628095</v>
      </c>
      <c r="R28" s="63">
        <v>51.125681590101387</v>
      </c>
      <c r="S28" s="63">
        <v>0.39641009822688611</v>
      </c>
      <c r="T28" s="63">
        <v>171.63166469429737</v>
      </c>
      <c r="U28" s="63">
        <v>0.10781076031146967</v>
      </c>
      <c r="V28" s="63">
        <v>-2.3458367458012799E-2</v>
      </c>
      <c r="W28" s="63">
        <v>3.2675700123284274E-2</v>
      </c>
      <c r="X28" s="63">
        <v>0.28407420128874833</v>
      </c>
      <c r="Y28" s="63">
        <v>-90.943711986706404</v>
      </c>
      <c r="Z28" s="63">
        <v>0.23824884818341227</v>
      </c>
      <c r="AA28" s="69">
        <v>42.801956985414407</v>
      </c>
      <c r="AB28" s="70">
        <v>8.3447664693349659E-7</v>
      </c>
      <c r="AC28" s="69">
        <v>-109.81603752839484</v>
      </c>
      <c r="AD28" s="70">
        <v>8.3807257489503103E-7</v>
      </c>
      <c r="AE28" s="57">
        <v>386.42370233217622</v>
      </c>
      <c r="AF28" s="57">
        <v>3.9367506167846278</v>
      </c>
      <c r="AG28" s="57">
        <v>634.6</v>
      </c>
      <c r="AH28" s="63">
        <v>3.1459999999999999</v>
      </c>
      <c r="AI28" s="63">
        <v>2.7428470031545777</v>
      </c>
      <c r="AJ28" s="63">
        <v>0.10998023777172627</v>
      </c>
      <c r="AK28" s="63">
        <v>1.76</v>
      </c>
      <c r="AL28" s="63">
        <v>1.7655141955836038</v>
      </c>
      <c r="AM28" s="69">
        <v>1.4529874654107598E-3</v>
      </c>
      <c r="AN28" s="63">
        <v>2.0653330444374407</v>
      </c>
      <c r="AO28" s="63">
        <v>0.29981884885383692</v>
      </c>
      <c r="AP28" s="63">
        <v>7.1793211784458597</v>
      </c>
      <c r="AQ28" s="62">
        <v>287.98416325243375</v>
      </c>
      <c r="AR28" s="62">
        <v>293.60531715413987</v>
      </c>
      <c r="AS28" s="62">
        <v>179.99999999999997</v>
      </c>
      <c r="AT28" s="63">
        <v>12.423104382119623</v>
      </c>
      <c r="AU28" s="63">
        <v>12.503008740185406</v>
      </c>
      <c r="AV28" s="69">
        <v>8.7701310234349711E-2</v>
      </c>
      <c r="AW28" s="56">
        <v>7</v>
      </c>
      <c r="AX28" s="56">
        <v>7</v>
      </c>
      <c r="AY28" s="62">
        <v>5</v>
      </c>
      <c r="AZ28" s="62">
        <v>5</v>
      </c>
      <c r="BA28" s="62">
        <v>6</v>
      </c>
      <c r="BB28" s="62">
        <v>5.5</v>
      </c>
      <c r="BC28" s="56">
        <v>6</v>
      </c>
      <c r="BD28" s="56">
        <v>9.52</v>
      </c>
      <c r="BE28" s="56">
        <v>5.55</v>
      </c>
      <c r="BF28" s="56">
        <v>165</v>
      </c>
      <c r="BG28" s="56">
        <v>10</v>
      </c>
      <c r="BH28" s="56">
        <v>0</v>
      </c>
      <c r="BI28" s="56">
        <v>60</v>
      </c>
      <c r="BJ28" s="56">
        <v>2</v>
      </c>
      <c r="BK28" s="68">
        <v>0.46582291610044113</v>
      </c>
      <c r="BL28" s="63">
        <v>14.628023552883047</v>
      </c>
      <c r="BM28" s="75">
        <v>2.4548170374780366E-4</v>
      </c>
      <c r="BN28" s="63">
        <v>23.847713727791103</v>
      </c>
      <c r="BO28" s="63">
        <v>0.98983162241737566</v>
      </c>
      <c r="BP28" s="56">
        <v>17</v>
      </c>
      <c r="BQ28" s="56">
        <v>3834</v>
      </c>
      <c r="BR28" s="69">
        <v>1.0061685503124806</v>
      </c>
      <c r="BS28" s="62">
        <v>0.91824861453751638</v>
      </c>
      <c r="BT28" s="62">
        <v>11.08</v>
      </c>
      <c r="BU28" s="62">
        <v>16.43</v>
      </c>
      <c r="BW28" s="62">
        <f t="shared" si="0"/>
        <v>11.923856863895551</v>
      </c>
      <c r="BX28" s="67">
        <v>0.6</v>
      </c>
      <c r="BY28" s="73">
        <f t="shared" si="1"/>
        <v>0.58507740551102638</v>
      </c>
      <c r="BZ28" s="72">
        <f t="shared" si="38"/>
        <v>3.148813212868061</v>
      </c>
      <c r="CA28" s="64">
        <f t="shared" si="2"/>
        <v>-2.4870990814955993</v>
      </c>
      <c r="CB28" s="62">
        <v>5.6908145730505399E-15</v>
      </c>
      <c r="CC28" s="62">
        <v>92.9</v>
      </c>
      <c r="CD28" s="62">
        <v>24.044289290024178</v>
      </c>
      <c r="CE28" s="62">
        <v>89.734509262254448</v>
      </c>
      <c r="CF28" s="62"/>
      <c r="CG28" s="93">
        <v>0.51149999999999995</v>
      </c>
      <c r="CH28" s="102">
        <v>1.8143261074458059</v>
      </c>
      <c r="CI28" s="64"/>
      <c r="CJ28" s="64"/>
      <c r="CK28" s="64"/>
      <c r="CL28" s="64"/>
      <c r="CM28" s="56">
        <v>21</v>
      </c>
      <c r="CN28" s="59">
        <f t="shared" si="3"/>
        <v>0</v>
      </c>
      <c r="CO28" s="57">
        <f t="shared" si="4"/>
        <v>1</v>
      </c>
      <c r="CP28" s="57" t="str">
        <f t="shared" si="5"/>
        <v/>
      </c>
      <c r="CQ28" s="59" t="str">
        <f t="shared" si="6"/>
        <v/>
      </c>
      <c r="CR28" s="57" t="str">
        <f t="shared" si="39"/>
        <v/>
      </c>
      <c r="CS28" s="56" t="str">
        <f t="shared" si="7"/>
        <v/>
      </c>
      <c r="CT28" s="57" t="str">
        <f t="shared" si="8"/>
        <v/>
      </c>
      <c r="CU28" s="57" t="str">
        <f t="shared" si="9"/>
        <v/>
      </c>
      <c r="CV28" s="57" t="str">
        <f t="shared" si="10"/>
        <v/>
      </c>
      <c r="CW28" s="57" t="str">
        <f t="shared" si="11"/>
        <v/>
      </c>
      <c r="CX28" s="57" t="str">
        <f t="shared" si="12"/>
        <v/>
      </c>
      <c r="CY28" s="56" t="str">
        <f t="shared" si="13"/>
        <v/>
      </c>
      <c r="CZ28" s="56" t="str">
        <f t="shared" si="14"/>
        <v/>
      </c>
      <c r="DA28" s="56" t="str">
        <f t="shared" si="15"/>
        <v/>
      </c>
      <c r="DB28" s="56" t="str">
        <f t="shared" si="16"/>
        <v/>
      </c>
      <c r="DC28" s="56" t="str">
        <f t="shared" si="17"/>
        <v/>
      </c>
      <c r="DD28" s="56" t="str">
        <f t="shared" si="18"/>
        <v/>
      </c>
      <c r="DE28" s="56" t="str">
        <f t="shared" si="19"/>
        <v/>
      </c>
      <c r="DF28" s="56" t="str">
        <f t="shared" si="20"/>
        <v/>
      </c>
      <c r="DG28" s="57" t="str">
        <f t="shared" si="21"/>
        <v/>
      </c>
      <c r="DH28" s="58" t="str">
        <f t="shared" si="22"/>
        <v/>
      </c>
      <c r="DI28" s="56" t="str">
        <f t="shared" si="23"/>
        <v/>
      </c>
      <c r="DJ28" s="56" t="str">
        <f t="shared" si="24"/>
        <v/>
      </c>
      <c r="DK28" s="56" t="str">
        <f t="shared" si="25"/>
        <v/>
      </c>
      <c r="DL28" s="56" t="str">
        <f t="shared" si="26"/>
        <v/>
      </c>
      <c r="DM28" s="56" t="str">
        <f t="shared" si="27"/>
        <v/>
      </c>
      <c r="DN28" s="56" t="str">
        <f t="shared" si="28"/>
        <v/>
      </c>
      <c r="DO28" s="56" t="str">
        <f t="shared" si="29"/>
        <v/>
      </c>
      <c r="DP28" s="57" t="str">
        <f t="shared" si="30"/>
        <v/>
      </c>
      <c r="DQ28" s="57">
        <f t="shared" si="31"/>
        <v>1</v>
      </c>
      <c r="DR28" s="56" t="str">
        <f t="shared" si="32"/>
        <v/>
      </c>
      <c r="DS28" s="56" t="str">
        <f t="shared" si="33"/>
        <v/>
      </c>
      <c r="DT28" s="56" t="str">
        <f t="shared" si="34"/>
        <v/>
      </c>
      <c r="DU28" s="56" t="str">
        <f t="shared" si="35"/>
        <v/>
      </c>
      <c r="DV28" s="56" t="str">
        <f t="shared" si="36"/>
        <v/>
      </c>
      <c r="DW28" s="56" t="str">
        <f t="shared" si="37"/>
        <v/>
      </c>
    </row>
    <row r="29" spans="1:127" ht="15" customHeight="1" x14ac:dyDescent="0.2">
      <c r="A29" s="56">
        <v>28</v>
      </c>
      <c r="B29" s="77">
        <v>0.5</v>
      </c>
      <c r="C29" s="77">
        <v>2</v>
      </c>
      <c r="D29" s="77" t="s">
        <v>142</v>
      </c>
      <c r="E29" s="56">
        <v>7042011</v>
      </c>
      <c r="F29" s="56">
        <v>1</v>
      </c>
      <c r="G29" s="56">
        <v>40.450000000000003</v>
      </c>
      <c r="H29" s="56">
        <v>2.7</v>
      </c>
      <c r="I29" s="56">
        <v>3.1</v>
      </c>
      <c r="J29" s="63">
        <v>3.0493764645582697</v>
      </c>
      <c r="K29" s="76">
        <v>1.8035676595744683</v>
      </c>
      <c r="L29" s="62">
        <v>996.13004201680144</v>
      </c>
      <c r="M29" s="63">
        <v>0.36624588180915063</v>
      </c>
      <c r="N29" s="63">
        <v>-3.0509187263872266</v>
      </c>
      <c r="O29" s="63">
        <v>-5.0744652730257125E-3</v>
      </c>
      <c r="P29" s="63">
        <v>25.659642857142813</v>
      </c>
      <c r="Q29" s="63">
        <v>2.0857587342361779</v>
      </c>
      <c r="R29" s="63">
        <v>11.326431372246009</v>
      </c>
      <c r="S29" s="63">
        <v>0.23221934729933982</v>
      </c>
      <c r="T29" s="63">
        <v>658.56324138655577</v>
      </c>
      <c r="U29" s="63">
        <v>-1.4213885441894145</v>
      </c>
      <c r="V29" s="63">
        <v>1.2076706042425238E-2</v>
      </c>
      <c r="W29" s="63">
        <v>9.2380041223319438</v>
      </c>
      <c r="X29" s="63">
        <v>0.15703351738063659</v>
      </c>
      <c r="Y29" s="63">
        <v>-78.06543012795359</v>
      </c>
      <c r="Z29" s="63">
        <v>-6.5131408099769819E-2</v>
      </c>
      <c r="AA29" s="69">
        <v>35.969956244748289</v>
      </c>
      <c r="AB29" s="70">
        <v>3.8433267885671266E-7</v>
      </c>
      <c r="AC29" s="69">
        <v>-79.093438911414026</v>
      </c>
      <c r="AD29" s="70">
        <v>8.660600524570019E-7</v>
      </c>
      <c r="AE29" s="57">
        <v>-2.4172507773109269</v>
      </c>
      <c r="AF29" s="57">
        <v>1.7244697982106616</v>
      </c>
      <c r="AG29" s="57">
        <v>47.6</v>
      </c>
      <c r="AH29" s="63">
        <v>19.65286</v>
      </c>
      <c r="AI29" s="63">
        <v>7.5361657446808517</v>
      </c>
      <c r="AJ29" s="63">
        <v>4.0218613110586245</v>
      </c>
      <c r="AK29" s="63">
        <v>1.8026899999999999</v>
      </c>
      <c r="AL29" s="63">
        <v>1.8035676595744683</v>
      </c>
      <c r="AM29" s="69">
        <v>3.2785344529397028E-4</v>
      </c>
      <c r="AN29" s="63">
        <v>2.2905366281512651</v>
      </c>
      <c r="AO29" s="63">
        <v>0.48696896857679683</v>
      </c>
      <c r="AP29" s="63">
        <v>3.3183876129443139</v>
      </c>
      <c r="AQ29" s="62">
        <v>298.65115546218601</v>
      </c>
      <c r="AR29" s="62">
        <v>240.52140078407257</v>
      </c>
      <c r="AS29" s="62">
        <v>173.15471550384871</v>
      </c>
      <c r="AT29" s="63">
        <v>26.848627020242592</v>
      </c>
      <c r="AU29" s="63">
        <v>22.338702790647037</v>
      </c>
      <c r="AV29" s="69">
        <v>0.1452868212787308</v>
      </c>
      <c r="AW29" s="56">
        <v>4</v>
      </c>
      <c r="AX29" s="56">
        <v>4</v>
      </c>
      <c r="AY29" s="62">
        <v>2</v>
      </c>
      <c r="AZ29" s="62">
        <v>3</v>
      </c>
      <c r="BA29" s="62">
        <v>4</v>
      </c>
      <c r="BB29" s="62">
        <v>3</v>
      </c>
      <c r="BC29" s="56">
        <v>3</v>
      </c>
      <c r="BD29" s="56">
        <v>8.35</v>
      </c>
      <c r="BE29" s="56">
        <v>4.5199999999999996</v>
      </c>
      <c r="BF29" s="56">
        <v>145</v>
      </c>
      <c r="BG29" s="56">
        <v>10</v>
      </c>
      <c r="BH29" s="56">
        <v>0</v>
      </c>
      <c r="BI29" s="56">
        <v>60</v>
      </c>
      <c r="BJ29" s="56">
        <v>2</v>
      </c>
      <c r="BK29" s="68">
        <v>1.2458088049838016</v>
      </c>
      <c r="BL29" s="63">
        <v>14.888110717579311</v>
      </c>
      <c r="BM29" s="75">
        <v>8.0162441998903847E-4</v>
      </c>
      <c r="BN29" s="63">
        <v>10.570336003455417</v>
      </c>
      <c r="BO29" s="63">
        <v>0.98403445942259737</v>
      </c>
      <c r="BP29" s="56">
        <v>15</v>
      </c>
      <c r="BQ29" s="56">
        <v>149</v>
      </c>
      <c r="BR29" s="69">
        <v>0.9994696041485096</v>
      </c>
      <c r="BS29" s="62">
        <v>0.38226080274585833</v>
      </c>
      <c r="BT29" s="62">
        <v>24.78</v>
      </c>
      <c r="BU29" s="62">
        <v>27.3</v>
      </c>
      <c r="BW29" s="62">
        <f t="shared" si="0"/>
        <v>5.2851680017277083</v>
      </c>
      <c r="BX29" s="67">
        <v>0.6</v>
      </c>
      <c r="BY29" s="73">
        <f t="shared" si="1"/>
        <v>0.63081766492360003</v>
      </c>
      <c r="BZ29" s="72">
        <f t="shared" si="38"/>
        <v>0.93374120836504826</v>
      </c>
      <c r="CA29" s="64">
        <f t="shared" si="2"/>
        <v>5.1362774872666757</v>
      </c>
      <c r="CB29" s="62">
        <f t="shared" ref="CB29:CB58" si="40">G29*COS(RADIANS(90-(180-AS29)))</f>
        <v>4.8211843305367257</v>
      </c>
      <c r="CC29" s="62">
        <f t="shared" ref="CC29:CC58" si="41">G29*SIN(RADIANS(90-(180-AS29)))</f>
        <v>40.161656858887028</v>
      </c>
      <c r="CD29" s="62">
        <f t="shared" ref="CD29:CD58" si="42">G29*COS(RADIANS(90-(180-BF29)))</f>
        <v>23.201166850399819</v>
      </c>
      <c r="CE29" s="62">
        <f t="shared" ref="CE29:CE58" si="43">G29*SIN(RADIANS(90-(180-BF29)))</f>
        <v>33.134700191489721</v>
      </c>
      <c r="CF29" s="62"/>
      <c r="CG29" s="93">
        <v>0.79100000000000004</v>
      </c>
      <c r="CH29" s="102">
        <v>0</v>
      </c>
      <c r="CI29" s="64"/>
      <c r="CJ29" s="64"/>
      <c r="CK29" s="64"/>
      <c r="CL29" s="64"/>
      <c r="CM29" s="56">
        <v>22</v>
      </c>
      <c r="CN29" s="59">
        <f t="shared" si="3"/>
        <v>1</v>
      </c>
      <c r="CO29" s="57">
        <f t="shared" si="4"/>
        <v>1</v>
      </c>
      <c r="CP29" s="57" t="str">
        <f t="shared" si="5"/>
        <v/>
      </c>
      <c r="CQ29" s="59" t="str">
        <f t="shared" si="6"/>
        <v/>
      </c>
      <c r="CR29" s="92" t="str">
        <f t="shared" ref="CR29:CR63" si="44">IF(AG29&lt;=25,3,"")</f>
        <v/>
      </c>
      <c r="CS29" s="56" t="str">
        <f t="shared" si="7"/>
        <v/>
      </c>
      <c r="CT29" s="57" t="str">
        <f t="shared" si="8"/>
        <v/>
      </c>
      <c r="CU29" s="57" t="str">
        <f t="shared" si="9"/>
        <v/>
      </c>
      <c r="CV29" s="57" t="str">
        <f t="shared" si="10"/>
        <v/>
      </c>
      <c r="CW29" s="57" t="str">
        <f t="shared" si="11"/>
        <v/>
      </c>
      <c r="CX29" s="57" t="str">
        <f t="shared" si="12"/>
        <v/>
      </c>
      <c r="CY29" s="56" t="str">
        <f t="shared" si="13"/>
        <v/>
      </c>
      <c r="CZ29" s="56" t="str">
        <f t="shared" si="14"/>
        <v/>
      </c>
      <c r="DA29" s="56" t="str">
        <f t="shared" si="15"/>
        <v/>
      </c>
      <c r="DB29" s="56" t="str">
        <f t="shared" si="16"/>
        <v/>
      </c>
      <c r="DC29" s="56" t="str">
        <f t="shared" si="17"/>
        <v/>
      </c>
      <c r="DD29" s="56" t="str">
        <f t="shared" si="18"/>
        <v/>
      </c>
      <c r="DE29" s="56" t="str">
        <f t="shared" si="19"/>
        <v/>
      </c>
      <c r="DF29" s="56">
        <f t="shared" si="20"/>
        <v>1</v>
      </c>
      <c r="DG29" s="57" t="str">
        <f t="shared" si="21"/>
        <v/>
      </c>
      <c r="DH29" s="58" t="str">
        <f t="shared" si="22"/>
        <v/>
      </c>
      <c r="DI29" s="56" t="str">
        <f t="shared" si="23"/>
        <v/>
      </c>
      <c r="DJ29" s="56" t="str">
        <f t="shared" si="24"/>
        <v/>
      </c>
      <c r="DK29" s="56" t="str">
        <f t="shared" si="25"/>
        <v/>
      </c>
      <c r="DL29" s="56" t="str">
        <f t="shared" si="26"/>
        <v/>
      </c>
      <c r="DM29" s="56" t="str">
        <f t="shared" si="27"/>
        <v/>
      </c>
      <c r="DN29" s="56" t="str">
        <f t="shared" si="28"/>
        <v/>
      </c>
      <c r="DO29" s="56" t="str">
        <f t="shared" si="29"/>
        <v/>
      </c>
      <c r="DP29" s="57" t="str">
        <f t="shared" si="30"/>
        <v/>
      </c>
      <c r="DQ29" s="57" t="str">
        <f t="shared" si="31"/>
        <v/>
      </c>
      <c r="DR29" s="56" t="str">
        <f t="shared" si="32"/>
        <v/>
      </c>
      <c r="DS29" s="56" t="str">
        <f t="shared" si="33"/>
        <v/>
      </c>
      <c r="DT29" s="56">
        <f t="shared" si="34"/>
        <v>1</v>
      </c>
      <c r="DU29" s="56" t="str">
        <f t="shared" si="35"/>
        <v/>
      </c>
      <c r="DV29" s="56" t="str">
        <f t="shared" si="36"/>
        <v/>
      </c>
      <c r="DW29" s="56" t="str">
        <f t="shared" si="37"/>
        <v/>
      </c>
    </row>
    <row r="30" spans="1:127" ht="15" customHeight="1" x14ac:dyDescent="0.2">
      <c r="A30" s="56">
        <v>29</v>
      </c>
      <c r="B30" s="77">
        <v>0.5</v>
      </c>
      <c r="C30" s="77">
        <v>2</v>
      </c>
      <c r="D30" s="77" t="s">
        <v>142</v>
      </c>
      <c r="E30" s="56">
        <v>7042011</v>
      </c>
      <c r="F30" s="56">
        <v>3</v>
      </c>
      <c r="G30" s="56">
        <v>59.83</v>
      </c>
      <c r="H30" s="56">
        <v>2.7</v>
      </c>
      <c r="I30" s="56">
        <v>3.1</v>
      </c>
      <c r="J30" s="63">
        <v>2.5827205079507189</v>
      </c>
      <c r="K30" s="76">
        <v>1.8297692452830192</v>
      </c>
      <c r="L30" s="62">
        <v>996.31996251171699</v>
      </c>
      <c r="M30" s="63">
        <v>-2.2171394529458356E-2</v>
      </c>
      <c r="N30" s="63">
        <v>-2.3610255879054765</v>
      </c>
      <c r="O30" s="63">
        <v>-1.0651899558803961E-2</v>
      </c>
      <c r="P30" s="63">
        <v>25.834498594189341</v>
      </c>
      <c r="Q30" s="63">
        <v>1.2241141412030923</v>
      </c>
      <c r="R30" s="63">
        <v>6.508022825543776</v>
      </c>
      <c r="S30" s="63">
        <v>0.15543800982295827</v>
      </c>
      <c r="T30" s="63">
        <v>667.54471668228655</v>
      </c>
      <c r="U30" s="63">
        <v>5.3277999208846301E-2</v>
      </c>
      <c r="V30" s="63">
        <v>-8.0180785699393825E-2</v>
      </c>
      <c r="W30" s="63">
        <v>-0.6373621566497335</v>
      </c>
      <c r="X30" s="63">
        <v>0.10948194434560259</v>
      </c>
      <c r="Y30" s="63">
        <v>-60.869709234289054</v>
      </c>
      <c r="Z30" s="63">
        <v>-0.22774467112261457</v>
      </c>
      <c r="AA30" s="69">
        <v>35.970025626054046</v>
      </c>
      <c r="AB30" s="70">
        <v>8.853474034541792E-7</v>
      </c>
      <c r="AC30" s="69">
        <v>-79.093367707903838</v>
      </c>
      <c r="AD30" s="70">
        <v>8.3671422465746412E-7</v>
      </c>
      <c r="AE30" s="57">
        <v>-2.2677922961574528</v>
      </c>
      <c r="AF30" s="57">
        <v>1.6531657526910084</v>
      </c>
      <c r="AG30" s="57">
        <v>53.35</v>
      </c>
      <c r="AH30" s="63">
        <v>7.78688</v>
      </c>
      <c r="AI30" s="63">
        <v>5.3651220754716986</v>
      </c>
      <c r="AJ30" s="63">
        <v>1.2926343158053373</v>
      </c>
      <c r="AK30" s="63">
        <v>1.8288</v>
      </c>
      <c r="AL30" s="63">
        <v>1.8297692452830192</v>
      </c>
      <c r="AM30" s="69">
        <v>5.1608678852943794E-4</v>
      </c>
      <c r="AN30" s="63">
        <v>2.2547265885660766</v>
      </c>
      <c r="AO30" s="63">
        <v>0.42495734328305734</v>
      </c>
      <c r="AP30" s="63">
        <v>2.5956638048273395</v>
      </c>
      <c r="AQ30" s="62">
        <v>298.93059981255806</v>
      </c>
      <c r="AR30" s="62">
        <v>219.57287866969918</v>
      </c>
      <c r="AS30" s="62">
        <v>180.53802466662401</v>
      </c>
      <c r="AT30" s="63">
        <v>26.301707320313792</v>
      </c>
      <c r="AU30" s="63">
        <v>25.516943833959626</v>
      </c>
      <c r="AV30" s="69">
        <v>0.15190609998315974</v>
      </c>
      <c r="AW30" s="56">
        <v>3</v>
      </c>
      <c r="AX30" s="56">
        <v>3</v>
      </c>
      <c r="AY30" s="62">
        <v>2</v>
      </c>
      <c r="AZ30" s="62">
        <v>2</v>
      </c>
      <c r="BA30" s="62">
        <v>4</v>
      </c>
      <c r="BB30" s="62">
        <v>3</v>
      </c>
      <c r="BC30" s="56">
        <v>3</v>
      </c>
      <c r="BD30" s="56">
        <v>11.89</v>
      </c>
      <c r="BE30" s="56">
        <v>6.51</v>
      </c>
      <c r="BF30" s="56">
        <v>185</v>
      </c>
      <c r="BG30" s="56">
        <v>10</v>
      </c>
      <c r="BH30" s="56">
        <v>0</v>
      </c>
      <c r="BI30" s="56">
        <v>60</v>
      </c>
      <c r="BJ30" s="56">
        <v>2</v>
      </c>
      <c r="BK30" s="68">
        <v>0.75295126266769974</v>
      </c>
      <c r="BL30" s="63">
        <v>19.087607516103848</v>
      </c>
      <c r="BM30" s="75">
        <v>4.8413115159112675E-4</v>
      </c>
      <c r="BN30" s="63">
        <v>20.118272926827359</v>
      </c>
      <c r="BO30" s="63">
        <v>0.97988250257978116</v>
      </c>
      <c r="BP30" s="56">
        <v>19</v>
      </c>
      <c r="BQ30" s="56">
        <v>147</v>
      </c>
      <c r="BR30" s="69">
        <v>0.99981972717018885</v>
      </c>
      <c r="BS30" s="62">
        <v>0.35144676423849303</v>
      </c>
      <c r="BT30" s="62">
        <v>25.14</v>
      </c>
      <c r="BU30" s="62">
        <v>27.29</v>
      </c>
      <c r="BW30" s="62">
        <f t="shared" si="0"/>
        <v>10.05913646341368</v>
      </c>
      <c r="BX30" s="67">
        <v>0.6</v>
      </c>
      <c r="BY30" s="73">
        <f t="shared" si="1"/>
        <v>0.61116038616205148</v>
      </c>
      <c r="BZ30" s="72">
        <f t="shared" si="38"/>
        <v>1.597878484017877</v>
      </c>
      <c r="CA30" s="64">
        <f t="shared" si="2"/>
        <v>1.8600643603419176</v>
      </c>
      <c r="CB30" s="62">
        <f t="shared" si="40"/>
        <v>-0.56181350538889507</v>
      </c>
      <c r="CC30" s="62">
        <f t="shared" si="41"/>
        <v>59.827362181406279</v>
      </c>
      <c r="CD30" s="62">
        <f t="shared" si="42"/>
        <v>-5.2145280885923917</v>
      </c>
      <c r="CE30" s="62">
        <f t="shared" si="43"/>
        <v>59.602328786829133</v>
      </c>
      <c r="CF30" s="62"/>
      <c r="CG30" s="93">
        <v>0.64329999999999998</v>
      </c>
      <c r="CH30" s="102">
        <v>0.9821428571428571</v>
      </c>
      <c r="CI30" s="64"/>
      <c r="CJ30" s="64"/>
      <c r="CK30" s="64"/>
      <c r="CL30" s="64"/>
      <c r="CM30" s="56">
        <v>23</v>
      </c>
      <c r="CN30" s="59">
        <f t="shared" si="3"/>
        <v>3</v>
      </c>
      <c r="CO30" s="57">
        <f t="shared" si="4"/>
        <v>1</v>
      </c>
      <c r="CP30" s="57" t="str">
        <f t="shared" si="5"/>
        <v/>
      </c>
      <c r="CQ30" s="59" t="str">
        <f t="shared" si="6"/>
        <v/>
      </c>
      <c r="CR30" s="92" t="str">
        <f t="shared" si="44"/>
        <v/>
      </c>
      <c r="CS30" s="56">
        <f t="shared" si="7"/>
        <v>3</v>
      </c>
      <c r="CT30" s="57" t="str">
        <f t="shared" si="8"/>
        <v/>
      </c>
      <c r="CU30" s="57" t="str">
        <f t="shared" si="9"/>
        <v/>
      </c>
      <c r="CV30" s="57" t="str">
        <f t="shared" si="10"/>
        <v/>
      </c>
      <c r="CW30" s="57" t="str">
        <f t="shared" si="11"/>
        <v/>
      </c>
      <c r="CX30" s="57" t="str">
        <f t="shared" si="12"/>
        <v/>
      </c>
      <c r="CY30" s="56" t="str">
        <f t="shared" si="13"/>
        <v/>
      </c>
      <c r="CZ30" s="56" t="str">
        <f t="shared" si="14"/>
        <v/>
      </c>
      <c r="DA30" s="56" t="str">
        <f t="shared" si="15"/>
        <v/>
      </c>
      <c r="DB30" s="56" t="str">
        <f t="shared" si="16"/>
        <v/>
      </c>
      <c r="DC30" s="56" t="str">
        <f t="shared" si="17"/>
        <v/>
      </c>
      <c r="DD30" s="56" t="str">
        <f t="shared" si="18"/>
        <v/>
      </c>
      <c r="DE30" s="56" t="str">
        <f t="shared" si="19"/>
        <v/>
      </c>
      <c r="DF30" s="56" t="str">
        <f t="shared" si="20"/>
        <v/>
      </c>
      <c r="DG30" s="57" t="str">
        <f t="shared" si="21"/>
        <v/>
      </c>
      <c r="DH30" s="58" t="str">
        <f t="shared" si="22"/>
        <v/>
      </c>
      <c r="DI30" s="56" t="str">
        <f t="shared" si="23"/>
        <v/>
      </c>
      <c r="DJ30" s="56" t="str">
        <f t="shared" si="24"/>
        <v/>
      </c>
      <c r="DK30" s="56" t="str">
        <f t="shared" si="25"/>
        <v/>
      </c>
      <c r="DL30" s="56" t="str">
        <f t="shared" si="26"/>
        <v/>
      </c>
      <c r="DM30" s="56" t="str">
        <f t="shared" si="27"/>
        <v/>
      </c>
      <c r="DN30" s="56" t="str">
        <f t="shared" si="28"/>
        <v/>
      </c>
      <c r="DO30" s="56" t="str">
        <f t="shared" si="29"/>
        <v/>
      </c>
      <c r="DP30" s="57" t="str">
        <f t="shared" si="30"/>
        <v/>
      </c>
      <c r="DQ30" s="57">
        <f t="shared" si="31"/>
        <v>1</v>
      </c>
      <c r="DR30" s="56" t="str">
        <f t="shared" si="32"/>
        <v/>
      </c>
      <c r="DS30" s="56" t="str">
        <f t="shared" si="33"/>
        <v/>
      </c>
      <c r="DT30" s="56">
        <f t="shared" si="34"/>
        <v>1</v>
      </c>
      <c r="DU30" s="56" t="str">
        <f t="shared" si="35"/>
        <v/>
      </c>
      <c r="DV30" s="56" t="str">
        <f t="shared" si="36"/>
        <v/>
      </c>
      <c r="DW30" s="56" t="str">
        <f t="shared" si="37"/>
        <v/>
      </c>
    </row>
    <row r="31" spans="1:127" ht="15" customHeight="1" x14ac:dyDescent="0.2">
      <c r="A31" s="56">
        <v>30</v>
      </c>
      <c r="B31" s="77">
        <v>0.5</v>
      </c>
      <c r="C31" s="77">
        <v>2</v>
      </c>
      <c r="D31" s="77" t="s">
        <v>142</v>
      </c>
      <c r="E31" s="56">
        <v>7042011</v>
      </c>
      <c r="F31" s="56">
        <v>5</v>
      </c>
      <c r="G31" s="56">
        <v>35.18</v>
      </c>
      <c r="H31" s="56">
        <v>2.7</v>
      </c>
      <c r="I31" s="56">
        <v>3.1</v>
      </c>
      <c r="J31" s="63">
        <v>3.3447577878614325</v>
      </c>
      <c r="K31" s="76">
        <v>1.8223462500000001</v>
      </c>
      <c r="L31" s="62">
        <v>994.70168970812813</v>
      </c>
      <c r="M31" s="63">
        <v>-0.65854962440848264</v>
      </c>
      <c r="N31" s="63">
        <v>-2.3471054525948745</v>
      </c>
      <c r="O31" s="63">
        <v>-5.1003334433051523E-2</v>
      </c>
      <c r="P31" s="63">
        <v>26.78631336405526</v>
      </c>
      <c r="Q31" s="63">
        <v>1.0921778808919302</v>
      </c>
      <c r="R31" s="63">
        <v>6.7863863269977722</v>
      </c>
      <c r="S31" s="63">
        <v>0.24608663696436492</v>
      </c>
      <c r="T31" s="63">
        <v>717.56936328724942</v>
      </c>
      <c r="U31" s="63">
        <v>1.509487018115365</v>
      </c>
      <c r="V31" s="63">
        <v>-1.8243357509870059E-3</v>
      </c>
      <c r="W31" s="63">
        <v>-17.649558538931259</v>
      </c>
      <c r="X31" s="63">
        <v>0.25724905499429274</v>
      </c>
      <c r="Y31" s="63">
        <v>-62.709129980024642</v>
      </c>
      <c r="Z31" s="63">
        <v>-1.3249820077326819</v>
      </c>
      <c r="AA31" s="69">
        <v>35.969821285202052</v>
      </c>
      <c r="AB31" s="70">
        <v>5.6567440036505578E-7</v>
      </c>
      <c r="AC31" s="69">
        <v>-79.09348551228905</v>
      </c>
      <c r="AD31" s="70">
        <v>6.1332987780412912E-7</v>
      </c>
      <c r="AE31" s="57">
        <v>-2.2672576497695824</v>
      </c>
      <c r="AF31" s="57">
        <v>1.64104053262627</v>
      </c>
      <c r="AG31" s="57">
        <v>32.550000000000004</v>
      </c>
      <c r="AH31" s="63">
        <v>14.94093</v>
      </c>
      <c r="AI31" s="63">
        <v>8.6148162500000041</v>
      </c>
      <c r="AJ31" s="63">
        <v>2.6412862327377549</v>
      </c>
      <c r="AK31" s="63">
        <v>1.8210299999999999</v>
      </c>
      <c r="AL31" s="63">
        <v>1.8223462500000001</v>
      </c>
      <c r="AM31" s="69">
        <v>6.6429079330102274E-4</v>
      </c>
      <c r="AN31" s="63">
        <v>2.6861166052227352</v>
      </c>
      <c r="AO31" s="63">
        <v>0.86377035522273515</v>
      </c>
      <c r="AP31" s="63">
        <v>2.5753328620901375</v>
      </c>
      <c r="AQ31" s="62">
        <v>299.96044546850936</v>
      </c>
      <c r="AR31" s="62">
        <v>217.70416403237039</v>
      </c>
      <c r="AS31" s="62">
        <v>195.67302986888996</v>
      </c>
      <c r="AT31" s="63">
        <v>24.516699220445425</v>
      </c>
      <c r="AU31" s="63">
        <v>20.510028211144768</v>
      </c>
      <c r="AV31" s="69">
        <v>0.19175063764054806</v>
      </c>
      <c r="AW31" s="56">
        <v>3</v>
      </c>
      <c r="AX31" s="56">
        <v>3</v>
      </c>
      <c r="AY31" s="62">
        <v>2</v>
      </c>
      <c r="AZ31" s="62">
        <v>3</v>
      </c>
      <c r="BA31" s="62">
        <v>2</v>
      </c>
      <c r="BB31" s="62">
        <v>2</v>
      </c>
      <c r="BC31" s="56">
        <v>2</v>
      </c>
      <c r="BD31" s="56">
        <v>9.02</v>
      </c>
      <c r="BE31" s="56">
        <v>4.49</v>
      </c>
      <c r="BF31" s="56">
        <v>205</v>
      </c>
      <c r="BG31" s="56">
        <v>10</v>
      </c>
      <c r="BH31" s="56">
        <v>0</v>
      </c>
      <c r="BI31" s="56">
        <v>60</v>
      </c>
      <c r="BJ31" s="56">
        <v>2</v>
      </c>
      <c r="BK31" s="68">
        <v>1.5224115378614327</v>
      </c>
      <c r="BL31" s="63">
        <v>20.865634276580803</v>
      </c>
      <c r="BM31" s="75">
        <v>9.7393200214168564E-4</v>
      </c>
      <c r="BN31" s="63">
        <v>12.955138259585533</v>
      </c>
      <c r="BO31" s="63">
        <v>0.95248637582008766</v>
      </c>
      <c r="BP31" s="56">
        <v>21</v>
      </c>
      <c r="BQ31" s="56">
        <v>132</v>
      </c>
      <c r="BR31" s="69">
        <v>1.0000804574283901</v>
      </c>
      <c r="BS31" s="62">
        <v>0.25075133889889556</v>
      </c>
      <c r="BT31" s="62">
        <v>26.27</v>
      </c>
      <c r="BU31" s="62">
        <v>27.8</v>
      </c>
      <c r="BW31" s="62">
        <f t="shared" si="0"/>
        <v>6.4775691297927667</v>
      </c>
      <c r="BX31" s="67">
        <v>0.6</v>
      </c>
      <c r="BY31" s="73">
        <f t="shared" si="1"/>
        <v>0.6382572673910285</v>
      </c>
      <c r="BZ31" s="72">
        <f t="shared" si="38"/>
        <v>1.3225040136266526</v>
      </c>
      <c r="CA31" s="64">
        <f t="shared" si="2"/>
        <v>6.3762112318380888</v>
      </c>
      <c r="CB31" s="62">
        <f t="shared" si="40"/>
        <v>-9.5037806095088246</v>
      </c>
      <c r="CC31" s="62">
        <f t="shared" si="41"/>
        <v>33.871972988391512</v>
      </c>
      <c r="CD31" s="62">
        <f t="shared" si="42"/>
        <v>-14.867710448037803</v>
      </c>
      <c r="CE31" s="62">
        <f t="shared" si="43"/>
        <v>31.88390794794935</v>
      </c>
      <c r="CF31" s="62"/>
      <c r="CG31" s="93">
        <v>0.3901</v>
      </c>
      <c r="CH31" s="102">
        <v>0.86956521739130432</v>
      </c>
      <c r="CI31" s="64"/>
      <c r="CJ31" s="64"/>
      <c r="CK31" s="64"/>
      <c r="CL31" s="64"/>
      <c r="CM31" s="56">
        <v>24</v>
      </c>
      <c r="CN31" s="59">
        <f t="shared" si="3"/>
        <v>0</v>
      </c>
      <c r="CO31" s="57">
        <f t="shared" si="4"/>
        <v>1</v>
      </c>
      <c r="CP31" s="57" t="str">
        <f t="shared" si="5"/>
        <v/>
      </c>
      <c r="CQ31" s="59" t="str">
        <f t="shared" si="6"/>
        <v/>
      </c>
      <c r="CR31" s="92" t="str">
        <f t="shared" si="44"/>
        <v/>
      </c>
      <c r="CS31" s="56" t="str">
        <f t="shared" si="7"/>
        <v/>
      </c>
      <c r="CT31" s="57" t="str">
        <f t="shared" si="8"/>
        <v/>
      </c>
      <c r="CU31" s="57" t="str">
        <f t="shared" si="9"/>
        <v/>
      </c>
      <c r="CV31" s="57" t="str">
        <f t="shared" si="10"/>
        <v/>
      </c>
      <c r="CW31" s="57" t="str">
        <f t="shared" si="11"/>
        <v/>
      </c>
      <c r="CX31" s="57" t="str">
        <f t="shared" si="12"/>
        <v/>
      </c>
      <c r="CY31" s="56" t="str">
        <f t="shared" si="13"/>
        <v/>
      </c>
      <c r="CZ31" s="56" t="str">
        <f t="shared" si="14"/>
        <v/>
      </c>
      <c r="DA31" s="56" t="str">
        <f t="shared" si="15"/>
        <v/>
      </c>
      <c r="DB31" s="56" t="str">
        <f t="shared" si="16"/>
        <v/>
      </c>
      <c r="DC31" s="56" t="str">
        <f t="shared" si="17"/>
        <v/>
      </c>
      <c r="DD31" s="56" t="str">
        <f t="shared" si="18"/>
        <v/>
      </c>
      <c r="DE31" s="56" t="str">
        <f t="shared" si="19"/>
        <v/>
      </c>
      <c r="DF31" s="56" t="str">
        <f t="shared" si="20"/>
        <v/>
      </c>
      <c r="DG31" s="57" t="str">
        <f t="shared" si="21"/>
        <v/>
      </c>
      <c r="DH31" s="58" t="str">
        <f t="shared" si="22"/>
        <v/>
      </c>
      <c r="DI31" s="56" t="str">
        <f t="shared" si="23"/>
        <v/>
      </c>
      <c r="DJ31" s="56" t="str">
        <f t="shared" si="24"/>
        <v/>
      </c>
      <c r="DK31" s="56" t="str">
        <f t="shared" si="25"/>
        <v/>
      </c>
      <c r="DL31" s="56" t="str">
        <f t="shared" si="26"/>
        <v/>
      </c>
      <c r="DM31" s="56" t="str">
        <f t="shared" si="27"/>
        <v/>
      </c>
      <c r="DN31" s="56" t="str">
        <f t="shared" si="28"/>
        <v/>
      </c>
      <c r="DO31" s="56" t="str">
        <f t="shared" si="29"/>
        <v/>
      </c>
      <c r="DP31" s="57" t="str">
        <f t="shared" si="30"/>
        <v/>
      </c>
      <c r="DQ31" s="57">
        <f t="shared" si="31"/>
        <v>1</v>
      </c>
      <c r="DR31" s="56" t="str">
        <f t="shared" si="32"/>
        <v/>
      </c>
      <c r="DS31" s="56" t="str">
        <f t="shared" si="33"/>
        <v/>
      </c>
      <c r="DT31" s="56">
        <f t="shared" si="34"/>
        <v>1</v>
      </c>
      <c r="DU31" s="56" t="str">
        <f t="shared" si="35"/>
        <v/>
      </c>
      <c r="DV31" s="56" t="str">
        <f t="shared" si="36"/>
        <v/>
      </c>
      <c r="DW31" s="56" t="str">
        <f t="shared" si="37"/>
        <v/>
      </c>
    </row>
    <row r="32" spans="1:127" ht="15" customHeight="1" x14ac:dyDescent="0.2">
      <c r="A32" s="56">
        <v>31</v>
      </c>
      <c r="B32" s="77">
        <v>0.5</v>
      </c>
      <c r="C32" s="77">
        <v>2</v>
      </c>
      <c r="D32" s="77" t="s">
        <v>142</v>
      </c>
      <c r="E32" s="56">
        <v>7042011</v>
      </c>
      <c r="F32" s="56">
        <v>6</v>
      </c>
      <c r="G32" s="56">
        <v>97.44</v>
      </c>
      <c r="H32" s="56">
        <v>2.7</v>
      </c>
      <c r="I32" s="56">
        <v>3.1</v>
      </c>
      <c r="J32" s="63">
        <v>1.9912934075983357</v>
      </c>
      <c r="K32" s="76">
        <v>1.8218864814814808</v>
      </c>
      <c r="L32" s="62">
        <v>994.55018484287302</v>
      </c>
      <c r="M32" s="63">
        <v>2.6995284859910453E-2</v>
      </c>
      <c r="N32" s="63">
        <v>-3.2788976799741683</v>
      </c>
      <c r="O32" s="63">
        <v>-6.7282056480432362E-4</v>
      </c>
      <c r="P32" s="63">
        <v>27.089731977818808</v>
      </c>
      <c r="Q32" s="63">
        <v>1.6182756243953449</v>
      </c>
      <c r="R32" s="63">
        <v>12.163527481954569</v>
      </c>
      <c r="S32" s="63">
        <v>0.19464994355766821</v>
      </c>
      <c r="T32" s="63">
        <v>733.93850452865092</v>
      </c>
      <c r="U32" s="63">
        <v>-8.8900586809060378E-2</v>
      </c>
      <c r="V32" s="63">
        <v>-2.667433687756042E-2</v>
      </c>
      <c r="W32" s="63">
        <v>0.75096444735057732</v>
      </c>
      <c r="X32" s="63">
        <v>0.11774153346584533</v>
      </c>
      <c r="Y32" s="63">
        <v>-88.687622893799656</v>
      </c>
      <c r="Z32" s="63">
        <v>2.4979755473758056E-2</v>
      </c>
      <c r="AA32" s="69">
        <v>35.970420814694869</v>
      </c>
      <c r="AB32" s="70">
        <v>4.2909969005028118E-7</v>
      </c>
      <c r="AC32" s="69">
        <v>-79.093392277880497</v>
      </c>
      <c r="AD32" s="70">
        <v>1.171800758010674E-6</v>
      </c>
      <c r="AE32" s="57">
        <v>-2.1735170702402935</v>
      </c>
      <c r="AF32" s="57">
        <v>1.6924781478008941</v>
      </c>
      <c r="AG32" s="57">
        <v>54.1</v>
      </c>
      <c r="AH32" s="63">
        <v>2.9987900000000001</v>
      </c>
      <c r="AI32" s="63">
        <v>2.582697037037037</v>
      </c>
      <c r="AJ32" s="63">
        <v>0.2127329008948326</v>
      </c>
      <c r="AK32" s="63">
        <v>1.8209900000000001</v>
      </c>
      <c r="AL32" s="63">
        <v>1.8218864814814808</v>
      </c>
      <c r="AM32" s="69">
        <v>3.6665832847389203E-4</v>
      </c>
      <c r="AN32" s="63">
        <v>1.929605757855821</v>
      </c>
      <c r="AO32" s="63">
        <v>0.1077192763743402</v>
      </c>
      <c r="AP32" s="63">
        <v>3.5048042329695948</v>
      </c>
      <c r="AQ32" s="62">
        <v>300.29611829944503</v>
      </c>
      <c r="AR32" s="62">
        <v>215.60331471787751</v>
      </c>
      <c r="AS32" s="62">
        <v>179.52829239952231</v>
      </c>
      <c r="AT32" s="63">
        <v>23.320656004484089</v>
      </c>
      <c r="AU32" s="63">
        <v>20.955360568130367</v>
      </c>
      <c r="AV32" s="69">
        <v>0.12593999008244841</v>
      </c>
      <c r="AW32" s="56">
        <v>4</v>
      </c>
      <c r="AX32" s="56">
        <v>4</v>
      </c>
      <c r="AY32" s="62">
        <v>3</v>
      </c>
      <c r="AZ32" s="62">
        <v>3</v>
      </c>
      <c r="BA32" s="62">
        <v>5</v>
      </c>
      <c r="BB32" s="62">
        <v>4</v>
      </c>
      <c r="BC32" s="56">
        <v>4</v>
      </c>
      <c r="BD32" s="56">
        <v>15.18</v>
      </c>
      <c r="BE32" s="56">
        <v>8.65</v>
      </c>
      <c r="BF32" s="56">
        <v>155</v>
      </c>
      <c r="BG32" s="56">
        <v>10</v>
      </c>
      <c r="BH32" s="56">
        <v>0</v>
      </c>
      <c r="BI32" s="56">
        <v>60</v>
      </c>
      <c r="BJ32" s="56">
        <v>2</v>
      </c>
      <c r="BK32" s="68">
        <v>0.16940692611685482</v>
      </c>
      <c r="BL32" s="63">
        <v>20.563267163191711</v>
      </c>
      <c r="BM32" s="75">
        <v>1.0823702587036435E-4</v>
      </c>
      <c r="BN32" s="63">
        <v>35.351169289944693</v>
      </c>
      <c r="BO32" s="63">
        <v>0.95750999318515428</v>
      </c>
      <c r="BP32" s="56">
        <v>16</v>
      </c>
      <c r="BQ32" s="56">
        <v>221</v>
      </c>
      <c r="BR32" s="69">
        <v>1.0001878043297427</v>
      </c>
      <c r="BS32" s="62">
        <v>0.29155524508679342</v>
      </c>
      <c r="BT32" s="62">
        <v>26.33</v>
      </c>
      <c r="BU32" s="62">
        <v>28.13</v>
      </c>
      <c r="BW32" s="62">
        <f t="shared" si="0"/>
        <v>17.675584644972346</v>
      </c>
      <c r="BX32" s="67">
        <v>0.6</v>
      </c>
      <c r="BY32" s="73">
        <f t="shared" si="1"/>
        <v>0.31297408461625759</v>
      </c>
      <c r="BZ32" s="72">
        <f t="shared" si="38"/>
        <v>1.4893544581515501</v>
      </c>
      <c r="CA32" s="64">
        <f t="shared" si="2"/>
        <v>-47.837652563957064</v>
      </c>
      <c r="CB32" s="62">
        <f t="shared" si="40"/>
        <v>0.80219991338599983</v>
      </c>
      <c r="CC32" s="62">
        <f t="shared" si="41"/>
        <v>97.436697785274731</v>
      </c>
      <c r="CD32" s="62">
        <f t="shared" si="42"/>
        <v>41.179923424013751</v>
      </c>
      <c r="CE32" s="62">
        <f t="shared" si="43"/>
        <v>88.310630768851169</v>
      </c>
      <c r="CF32" s="62"/>
      <c r="CG32" s="93">
        <v>0.27179999999999999</v>
      </c>
      <c r="CH32" s="102">
        <v>0.45454545454545453</v>
      </c>
      <c r="CI32" s="64"/>
      <c r="CJ32" s="64"/>
      <c r="CK32" s="64"/>
      <c r="CL32" s="64"/>
      <c r="CM32" s="56">
        <v>25</v>
      </c>
      <c r="CN32" s="59">
        <f t="shared" si="3"/>
        <v>0</v>
      </c>
      <c r="CO32" s="57">
        <f t="shared" si="4"/>
        <v>1</v>
      </c>
      <c r="CP32" s="57" t="str">
        <f t="shared" si="5"/>
        <v/>
      </c>
      <c r="CQ32" s="59" t="str">
        <f t="shared" si="6"/>
        <v/>
      </c>
      <c r="CR32" s="92" t="str">
        <f t="shared" si="44"/>
        <v/>
      </c>
      <c r="CS32" s="56" t="str">
        <f t="shared" si="7"/>
        <v/>
      </c>
      <c r="CT32" s="57" t="str">
        <f t="shared" si="8"/>
        <v/>
      </c>
      <c r="CU32" s="57" t="str">
        <f t="shared" si="9"/>
        <v/>
      </c>
      <c r="CV32" s="57" t="str">
        <f t="shared" si="10"/>
        <v/>
      </c>
      <c r="CW32" s="57" t="str">
        <f t="shared" si="11"/>
        <v/>
      </c>
      <c r="CX32" s="57" t="str">
        <f t="shared" si="12"/>
        <v/>
      </c>
      <c r="CY32" s="56" t="str">
        <f t="shared" si="13"/>
        <v/>
      </c>
      <c r="CZ32" s="56" t="str">
        <f t="shared" si="14"/>
        <v/>
      </c>
      <c r="DA32" s="56" t="str">
        <f t="shared" si="15"/>
        <v/>
      </c>
      <c r="DB32" s="56" t="str">
        <f t="shared" si="16"/>
        <v/>
      </c>
      <c r="DC32" s="56" t="str">
        <f t="shared" si="17"/>
        <v/>
      </c>
      <c r="DD32" s="56" t="str">
        <f t="shared" si="18"/>
        <v/>
      </c>
      <c r="DE32" s="56" t="str">
        <f t="shared" si="19"/>
        <v/>
      </c>
      <c r="DF32" s="56" t="str">
        <f t="shared" si="20"/>
        <v/>
      </c>
      <c r="DG32" s="57" t="str">
        <f t="shared" si="21"/>
        <v/>
      </c>
      <c r="DH32" s="58" t="str">
        <f t="shared" si="22"/>
        <v/>
      </c>
      <c r="DI32" s="56" t="str">
        <f t="shared" si="23"/>
        <v/>
      </c>
      <c r="DJ32" s="56" t="str">
        <f t="shared" si="24"/>
        <v/>
      </c>
      <c r="DK32" s="56" t="str">
        <f t="shared" si="25"/>
        <v/>
      </c>
      <c r="DL32" s="56" t="str">
        <f t="shared" si="26"/>
        <v/>
      </c>
      <c r="DM32" s="56" t="str">
        <f t="shared" si="27"/>
        <v/>
      </c>
      <c r="DN32" s="56" t="str">
        <f t="shared" si="28"/>
        <v/>
      </c>
      <c r="DO32" s="56" t="str">
        <f t="shared" si="29"/>
        <v/>
      </c>
      <c r="DP32" s="57" t="str">
        <f t="shared" si="30"/>
        <v/>
      </c>
      <c r="DQ32" s="57">
        <f t="shared" si="31"/>
        <v>1</v>
      </c>
      <c r="DR32" s="56" t="str">
        <f t="shared" si="32"/>
        <v/>
      </c>
      <c r="DS32" s="56" t="str">
        <f t="shared" si="33"/>
        <v/>
      </c>
      <c r="DT32" s="56">
        <f t="shared" si="34"/>
        <v>1</v>
      </c>
      <c r="DU32" s="56" t="str">
        <f t="shared" si="35"/>
        <v/>
      </c>
      <c r="DV32" s="56" t="str">
        <f t="shared" si="36"/>
        <v/>
      </c>
      <c r="DW32" s="56" t="str">
        <f t="shared" si="37"/>
        <v/>
      </c>
    </row>
    <row r="33" spans="1:127" ht="15" customHeight="1" x14ac:dyDescent="0.2">
      <c r="A33" s="56">
        <v>32</v>
      </c>
      <c r="B33" s="77">
        <v>0.5</v>
      </c>
      <c r="C33" s="77">
        <v>2</v>
      </c>
      <c r="D33" s="77" t="s">
        <v>142</v>
      </c>
      <c r="E33" s="56">
        <v>7042011</v>
      </c>
      <c r="F33" s="56">
        <v>7</v>
      </c>
      <c r="G33" s="56">
        <v>56.99</v>
      </c>
      <c r="H33" s="56">
        <v>2.7</v>
      </c>
      <c r="I33" s="56">
        <v>3.1</v>
      </c>
      <c r="J33" s="63">
        <v>2.3222464325407666</v>
      </c>
      <c r="K33" s="76">
        <v>1.8175123404255318</v>
      </c>
      <c r="L33" s="62">
        <v>994.55972803348379</v>
      </c>
      <c r="M33" s="63">
        <v>0.37203973043255817</v>
      </c>
      <c r="N33" s="63">
        <v>-3.0061773611938203</v>
      </c>
      <c r="O33" s="63">
        <v>-4.1330976304125239E-3</v>
      </c>
      <c r="P33" s="63">
        <v>27.131705020920482</v>
      </c>
      <c r="Q33" s="63">
        <v>1.4587347107712458</v>
      </c>
      <c r="R33" s="63">
        <v>10.426227305936985</v>
      </c>
      <c r="S33" s="63">
        <v>0.21477825525829722</v>
      </c>
      <c r="T33" s="63">
        <v>736.16721621339104</v>
      </c>
      <c r="U33" s="63">
        <v>-0.9338287167113265</v>
      </c>
      <c r="V33" s="63">
        <v>-3.1272986671731111E-2</v>
      </c>
      <c r="W33" s="63">
        <v>10.066055158440298</v>
      </c>
      <c r="X33" s="63">
        <v>0.13813104469306264</v>
      </c>
      <c r="Y33" s="63">
        <v>-81.517078632330339</v>
      </c>
      <c r="Z33" s="63">
        <v>-8.7489413020222839E-2</v>
      </c>
      <c r="AA33" s="69">
        <v>35.970039369595447</v>
      </c>
      <c r="AB33" s="70">
        <v>1.4331399756294549E-6</v>
      </c>
      <c r="AC33" s="69">
        <v>-79.093454647140888</v>
      </c>
      <c r="AD33" s="70">
        <v>5.4758655670187288E-7</v>
      </c>
      <c r="AE33" s="57">
        <v>-2.315580941422589</v>
      </c>
      <c r="AF33" s="57">
        <v>1.6697360682157762</v>
      </c>
      <c r="AG33" s="57">
        <v>47.800000000000004</v>
      </c>
      <c r="AH33" s="63">
        <v>6.3532999999999999</v>
      </c>
      <c r="AI33" s="63">
        <v>4.3272334042553187</v>
      </c>
      <c r="AJ33" s="63">
        <v>0.94327736539494023</v>
      </c>
      <c r="AK33" s="63">
        <v>1.8170299999999999</v>
      </c>
      <c r="AL33" s="63">
        <v>1.8175123404255318</v>
      </c>
      <c r="AM33" s="69">
        <v>2.9206322101456181E-4</v>
      </c>
      <c r="AN33" s="63">
        <v>2.1327992991631777</v>
      </c>
      <c r="AO33" s="63">
        <v>0.31528695873764589</v>
      </c>
      <c r="AP33" s="63">
        <v>3.250683075287879</v>
      </c>
      <c r="AQ33" s="62">
        <v>300.27928870292834</v>
      </c>
      <c r="AR33" s="62">
        <v>221.57963557610188</v>
      </c>
      <c r="AS33" s="62">
        <v>172.94503769882402</v>
      </c>
      <c r="AT33" s="63">
        <v>25.768263885182439</v>
      </c>
      <c r="AU33" s="63">
        <v>22.166244092705206</v>
      </c>
      <c r="AV33" s="69">
        <v>0.14263644747009532</v>
      </c>
      <c r="AW33" s="56">
        <v>4</v>
      </c>
      <c r="AX33" s="56">
        <v>4</v>
      </c>
      <c r="AY33" s="62">
        <v>2</v>
      </c>
      <c r="AZ33" s="62">
        <v>3</v>
      </c>
      <c r="BA33" s="62">
        <v>4</v>
      </c>
      <c r="BB33" s="62">
        <v>3</v>
      </c>
      <c r="BC33" s="56">
        <v>3</v>
      </c>
      <c r="BD33" s="56">
        <v>11.36</v>
      </c>
      <c r="BE33" s="56">
        <v>6.21</v>
      </c>
      <c r="BF33" s="56">
        <v>155</v>
      </c>
      <c r="BG33" s="56">
        <v>10</v>
      </c>
      <c r="BH33" s="56">
        <v>0</v>
      </c>
      <c r="BI33" s="56">
        <v>60</v>
      </c>
      <c r="BJ33" s="56">
        <v>2</v>
      </c>
      <c r="BK33" s="68">
        <v>0.50473409211523479</v>
      </c>
      <c r="BL33" s="63">
        <v>24.21545954031685</v>
      </c>
      <c r="BM33" s="75">
        <v>3.2250454186394303E-4</v>
      </c>
      <c r="BN33" s="63">
        <v>24.451278955421234</v>
      </c>
      <c r="BO33" s="63">
        <v>0.97191552244550805</v>
      </c>
      <c r="BP33" s="56">
        <v>16</v>
      </c>
      <c r="BQ33" s="56">
        <v>189</v>
      </c>
      <c r="BR33" s="69">
        <v>0.99999195316280776</v>
      </c>
      <c r="BS33" s="62">
        <v>0.19452108141824942</v>
      </c>
      <c r="BT33" s="62">
        <v>26.7</v>
      </c>
      <c r="BU33" s="62">
        <v>27.86</v>
      </c>
      <c r="BW33" s="62">
        <f t="shared" si="0"/>
        <v>12.225639477710617</v>
      </c>
      <c r="BX33" s="67">
        <v>0.6</v>
      </c>
      <c r="BY33" s="73">
        <f t="shared" si="1"/>
        <v>0.46468781094495631</v>
      </c>
      <c r="BZ33" s="72">
        <f t="shared" si="38"/>
        <v>1.9690852290276046</v>
      </c>
      <c r="CA33" s="64">
        <f t="shared" si="2"/>
        <v>-22.552031509173943</v>
      </c>
      <c r="CB33" s="62">
        <f t="shared" si="40"/>
        <v>6.9995921576305111</v>
      </c>
      <c r="CC33" s="62">
        <f t="shared" si="41"/>
        <v>56.558516685171625</v>
      </c>
      <c r="CD33" s="62">
        <f t="shared" si="42"/>
        <v>24.085014736602464</v>
      </c>
      <c r="CE33" s="62">
        <f t="shared" si="43"/>
        <v>51.650480783218683</v>
      </c>
      <c r="CF33" s="62"/>
      <c r="CG33" s="93">
        <v>0.30180000000000001</v>
      </c>
      <c r="CH33" s="102">
        <v>0.63636363636363635</v>
      </c>
      <c r="CI33" s="64"/>
      <c r="CJ33" s="64"/>
      <c r="CK33" s="64"/>
      <c r="CL33" s="64"/>
      <c r="CM33" s="56">
        <v>26</v>
      </c>
      <c r="CN33" s="59">
        <f t="shared" si="3"/>
        <v>0</v>
      </c>
      <c r="CO33" s="57">
        <f t="shared" si="4"/>
        <v>1</v>
      </c>
      <c r="CP33" s="57" t="str">
        <f t="shared" si="5"/>
        <v/>
      </c>
      <c r="CQ33" s="59" t="str">
        <f t="shared" si="6"/>
        <v/>
      </c>
      <c r="CR33" s="92" t="str">
        <f t="shared" si="44"/>
        <v/>
      </c>
      <c r="CS33" s="56" t="str">
        <f t="shared" si="7"/>
        <v/>
      </c>
      <c r="CT33" s="57" t="str">
        <f t="shared" si="8"/>
        <v/>
      </c>
      <c r="CU33" s="57" t="str">
        <f t="shared" si="9"/>
        <v/>
      </c>
      <c r="CV33" s="57" t="str">
        <f t="shared" si="10"/>
        <v/>
      </c>
      <c r="CW33" s="57" t="str">
        <f t="shared" si="11"/>
        <v/>
      </c>
      <c r="CX33" s="57" t="str">
        <f t="shared" si="12"/>
        <v/>
      </c>
      <c r="CY33" s="56" t="str">
        <f t="shared" si="13"/>
        <v/>
      </c>
      <c r="CZ33" s="56" t="str">
        <f t="shared" si="14"/>
        <v/>
      </c>
      <c r="DA33" s="56" t="str">
        <f t="shared" si="15"/>
        <v/>
      </c>
      <c r="DB33" s="56" t="str">
        <f t="shared" si="16"/>
        <v/>
      </c>
      <c r="DC33" s="56" t="str">
        <f t="shared" si="17"/>
        <v/>
      </c>
      <c r="DD33" s="56" t="str">
        <f t="shared" si="18"/>
        <v/>
      </c>
      <c r="DE33" s="56" t="str">
        <f t="shared" si="19"/>
        <v/>
      </c>
      <c r="DF33" s="56" t="str">
        <f t="shared" si="20"/>
        <v/>
      </c>
      <c r="DG33" s="57" t="str">
        <f t="shared" si="21"/>
        <v/>
      </c>
      <c r="DH33" s="58" t="str">
        <f t="shared" si="22"/>
        <v/>
      </c>
      <c r="DI33" s="56" t="str">
        <f t="shared" si="23"/>
        <v/>
      </c>
      <c r="DJ33" s="56" t="str">
        <f t="shared" si="24"/>
        <v/>
      </c>
      <c r="DK33" s="56" t="str">
        <f t="shared" si="25"/>
        <v/>
      </c>
      <c r="DL33" s="56" t="str">
        <f t="shared" si="26"/>
        <v/>
      </c>
      <c r="DM33" s="56" t="str">
        <f t="shared" si="27"/>
        <v/>
      </c>
      <c r="DN33" s="56" t="str">
        <f t="shared" si="28"/>
        <v/>
      </c>
      <c r="DO33" s="56" t="str">
        <f t="shared" si="29"/>
        <v/>
      </c>
      <c r="DP33" s="57" t="str">
        <f t="shared" si="30"/>
        <v/>
      </c>
      <c r="DQ33" s="57">
        <f t="shared" si="31"/>
        <v>1</v>
      </c>
      <c r="DR33" s="56" t="str">
        <f t="shared" si="32"/>
        <v/>
      </c>
      <c r="DS33" s="56" t="str">
        <f t="shared" si="33"/>
        <v/>
      </c>
      <c r="DT33" s="56">
        <f t="shared" si="34"/>
        <v>1</v>
      </c>
      <c r="DU33" s="56" t="str">
        <f t="shared" si="35"/>
        <v/>
      </c>
      <c r="DV33" s="56" t="str">
        <f t="shared" si="36"/>
        <v/>
      </c>
      <c r="DW33" s="56" t="str">
        <f t="shared" si="37"/>
        <v/>
      </c>
    </row>
    <row r="34" spans="1:127" ht="15" customHeight="1" x14ac:dyDescent="0.2">
      <c r="A34" s="56">
        <v>33</v>
      </c>
      <c r="B34" s="77">
        <v>0.5</v>
      </c>
      <c r="C34" s="77">
        <v>2</v>
      </c>
      <c r="D34" s="77" t="s">
        <v>142</v>
      </c>
      <c r="E34" s="56">
        <v>8050611</v>
      </c>
      <c r="F34" s="56">
        <v>1</v>
      </c>
      <c r="G34" s="56">
        <v>87.76</v>
      </c>
      <c r="H34" s="56">
        <v>2.7</v>
      </c>
      <c r="I34" s="56">
        <v>3.1</v>
      </c>
      <c r="J34" s="63">
        <v>2.1195129810586457</v>
      </c>
      <c r="K34" s="76">
        <v>1.9058664516129034</v>
      </c>
      <c r="L34" s="62">
        <v>997.49351265823429</v>
      </c>
      <c r="M34" s="63">
        <v>-1.3534938458818717E-2</v>
      </c>
      <c r="N34" s="63">
        <v>-3.0994536273259379</v>
      </c>
      <c r="O34" s="63">
        <v>-1.5207043938487259E-3</v>
      </c>
      <c r="P34" s="63">
        <v>17.145648734177225</v>
      </c>
      <c r="Q34" s="63">
        <v>1.8357550314235818</v>
      </c>
      <c r="R34" s="63">
        <v>10.511824028939422</v>
      </c>
      <c r="S34" s="63">
        <v>0.21243866115598595</v>
      </c>
      <c r="T34" s="63">
        <v>294.20934224683583</v>
      </c>
      <c r="U34" s="63">
        <v>0.21541609935756012</v>
      </c>
      <c r="V34" s="63">
        <v>5.6133428160578328E-2</v>
      </c>
      <c r="W34" s="63">
        <v>-0.2219756496464054</v>
      </c>
      <c r="X34" s="63">
        <v>8.8732587877917712E-2</v>
      </c>
      <c r="Y34" s="63">
        <v>-52.999845863397056</v>
      </c>
      <c r="Z34" s="63">
        <v>7.0877272456113527E-2</v>
      </c>
      <c r="AA34" s="69">
        <v>35.970240840453592</v>
      </c>
      <c r="AB34" s="70">
        <v>2.8163911263754553E-7</v>
      </c>
      <c r="AC34" s="69">
        <v>-79.09291648549609</v>
      </c>
      <c r="AD34" s="70">
        <v>3.2329125975165338E-7</v>
      </c>
      <c r="AE34" s="57">
        <v>-1.9928066772151887</v>
      </c>
      <c r="AF34" s="57">
        <v>1.7441051395613769</v>
      </c>
      <c r="AG34" s="57">
        <v>31.6</v>
      </c>
      <c r="AH34" s="63">
        <v>3.5708199999999999</v>
      </c>
      <c r="AI34" s="63">
        <v>3.0179729032258065</v>
      </c>
      <c r="AJ34" s="63">
        <v>0.30006084647610548</v>
      </c>
      <c r="AK34" s="63">
        <v>1.9051199999999999</v>
      </c>
      <c r="AL34" s="63">
        <v>1.9058664516129034</v>
      </c>
      <c r="AM34" s="69">
        <v>6.1221754514274927E-4</v>
      </c>
      <c r="AN34" s="63">
        <v>2.0576042088607602</v>
      </c>
      <c r="AO34" s="63">
        <v>0.15173775724785687</v>
      </c>
      <c r="AP34" s="63">
        <v>3.3709799167701635</v>
      </c>
      <c r="AQ34" s="62">
        <v>290.39841772151897</v>
      </c>
      <c r="AR34" s="62">
        <v>234.17337908871312</v>
      </c>
      <c r="AS34" s="62">
        <v>180.25020213885523</v>
      </c>
      <c r="AT34" s="63">
        <v>24.901089675700746</v>
      </c>
      <c r="AU34" s="63">
        <v>23.043089822921129</v>
      </c>
      <c r="AV34" s="69">
        <v>0.13683654762213265</v>
      </c>
      <c r="AW34" s="56">
        <v>4</v>
      </c>
      <c r="AX34" s="56">
        <v>4</v>
      </c>
      <c r="AY34" s="62">
        <v>2</v>
      </c>
      <c r="AZ34" s="62">
        <v>3</v>
      </c>
      <c r="BA34" s="62">
        <v>4</v>
      </c>
      <c r="BB34" s="62">
        <v>3</v>
      </c>
      <c r="BC34" s="56">
        <v>3</v>
      </c>
      <c r="BD34" s="56">
        <v>16.84</v>
      </c>
      <c r="BE34" s="56">
        <v>9.2899999999999991</v>
      </c>
      <c r="BF34" s="56">
        <v>175</v>
      </c>
      <c r="BG34" s="56">
        <v>10</v>
      </c>
      <c r="BH34" s="56">
        <v>0</v>
      </c>
      <c r="BI34" s="56">
        <v>60</v>
      </c>
      <c r="BJ34" s="56">
        <v>2</v>
      </c>
      <c r="BK34" s="68">
        <v>0.21364652944574231</v>
      </c>
      <c r="BL34" s="63">
        <v>24.118828574570383</v>
      </c>
      <c r="BM34" s="75">
        <v>1.4157265622435561E-4</v>
      </c>
      <c r="BN34" s="63">
        <v>37.498202810645004</v>
      </c>
      <c r="BO34" s="63">
        <v>0.98248625218995134</v>
      </c>
      <c r="BP34" s="56">
        <v>18</v>
      </c>
      <c r="BQ34" s="56">
        <v>133</v>
      </c>
      <c r="BR34" s="69">
        <v>1.0003540149078702</v>
      </c>
      <c r="BS34" s="62">
        <v>0.48625698373367732</v>
      </c>
      <c r="BT34" s="62">
        <v>16</v>
      </c>
      <c r="BU34" s="62">
        <v>19.420000000000002</v>
      </c>
      <c r="BW34" s="62">
        <f t="shared" ref="BW34:BW65" si="45">BN34/2</f>
        <v>18.749101405322502</v>
      </c>
      <c r="BX34" s="67">
        <v>0.6</v>
      </c>
      <c r="BY34" s="73">
        <f t="shared" ref="BY34:BY65" si="46">AP34*BE34*BM34*6.2832*BD34</f>
        <v>0.46910950293816295</v>
      </c>
      <c r="BZ34" s="72">
        <f t="shared" si="38"/>
        <v>2.1081783119494437</v>
      </c>
      <c r="CA34" s="64">
        <f t="shared" ref="CA34:CA65" si="47">-(($BX34-$BY34)/$BX34)*100</f>
        <v>-21.815082843639505</v>
      </c>
      <c r="CB34" s="62">
        <f t="shared" si="40"/>
        <v>-0.38323363615654071</v>
      </c>
      <c r="CC34" s="62">
        <f t="shared" si="41"/>
        <v>87.759163236553931</v>
      </c>
      <c r="CD34" s="62">
        <f t="shared" si="42"/>
        <v>7.6487879835344783</v>
      </c>
      <c r="CE34" s="62">
        <f t="shared" si="43"/>
        <v>87.426046704531601</v>
      </c>
      <c r="CF34" s="62"/>
      <c r="CG34" s="93">
        <v>0.42230000000000001</v>
      </c>
      <c r="CH34" s="102">
        <v>0.46875</v>
      </c>
      <c r="CI34" s="64"/>
      <c r="CJ34" s="64"/>
      <c r="CK34" s="64"/>
      <c r="CL34" s="64"/>
      <c r="CM34" s="56">
        <v>27</v>
      </c>
      <c r="CN34" s="59">
        <f t="shared" ref="CN34:CN65" si="48">SUM(CR34:DM34)</f>
        <v>0</v>
      </c>
      <c r="CO34" s="57">
        <f t="shared" ref="CO34:CO65" si="49">IF(SUM(CR34:DM34)&lt;5,1,"")</f>
        <v>1</v>
      </c>
      <c r="CP34" s="57" t="str">
        <f t="shared" ref="CP34:CP65" si="50">IF(AND(SUM(CR34:DM34)&gt;=5, SUM(CR34:DM34)&lt;9),1,"")</f>
        <v/>
      </c>
      <c r="CQ34" s="59" t="str">
        <f t="shared" ref="CQ34:CQ65" si="51">IF(SUM(CR34:DM34)&gt;=9,1,"")</f>
        <v/>
      </c>
      <c r="CR34" s="92" t="str">
        <f t="shared" si="44"/>
        <v/>
      </c>
      <c r="CS34" s="56" t="str">
        <f t="shared" ref="CS34:CS65" si="52">IF(BQ34&gt;=3*AG34,"",3)</f>
        <v/>
      </c>
      <c r="CT34" s="57" t="str">
        <f t="shared" ref="CT34:CT65" si="53">IF(AVERAGE(AT34:AU34) &gt;30,1,"")</f>
        <v/>
      </c>
      <c r="CU34" s="57" t="str">
        <f t="shared" ref="CU34:CU65" si="54">IF(ABS((AT34-AU34)/AVERAGE(AT34:AU34))*100&lt;50,"",1)</f>
        <v/>
      </c>
      <c r="CV34" s="57" t="str">
        <f t="shared" ref="CV34:CV65" si="55">IF(AND(AV34&gt;0.22,CW34=""),3,"")</f>
        <v/>
      </c>
      <c r="CW34" s="57" t="str">
        <f t="shared" ref="CW34:CW65" si="56">IF(AP34&lt;1.5,1,"")</f>
        <v/>
      </c>
      <c r="CX34" s="57" t="str">
        <f t="shared" ref="CX34:CX65" si="57">IF(AP34&lt;1,5,"")</f>
        <v/>
      </c>
      <c r="CY34" s="56" t="str">
        <f t="shared" ref="CY34:CY65" si="58">IF(CH34&lt;=2.5,"",5)</f>
        <v/>
      </c>
      <c r="CZ34" s="56" t="str">
        <f t="shared" ref="CZ34:CZ65" si="59">IF(CH34&lt;=5,"",10)</f>
        <v/>
      </c>
      <c r="DA34" s="56" t="str">
        <f t="shared" ref="DA34:DA65" si="60">IF(AND(BP34&gt;=15, BP34&lt;=21),"",1)</f>
        <v/>
      </c>
      <c r="DB34" s="56" t="str">
        <f t="shared" ref="DB34:DB65" si="61">IF(AND(BP34&gt;=13, BP34&lt;=23),"",3)</f>
        <v/>
      </c>
      <c r="DC34" s="56" t="str">
        <f t="shared" ref="DC34:DC65" si="62">IF(BO34&gt;=0.95,"",5)</f>
        <v/>
      </c>
      <c r="DD34" s="56" t="str">
        <f t="shared" ref="DD34:DD65" si="63">IF(BO34&gt;=0.9,"",10)</f>
        <v/>
      </c>
      <c r="DE34" s="56" t="str">
        <f t="shared" ref="DE34:DE65" si="64">IF(AH34&lt;=100,"",1)</f>
        <v/>
      </c>
      <c r="DF34" s="56" t="str">
        <f t="shared" ref="DF34:DF65" si="65">IF(AI34&lt;(2*AJ34),1,"")</f>
        <v/>
      </c>
      <c r="DG34" s="57" t="str">
        <f t="shared" ref="DG34:DG65" si="66">IF(AI34&lt;(1*AJ34),5,"")</f>
        <v/>
      </c>
      <c r="DH34" s="58" t="str">
        <f t="shared" ref="DH34:DH65" si="67">IF(AND(CT34=1, CV34=1, DF34=3),5,"")</f>
        <v/>
      </c>
      <c r="DI34" s="56" t="str">
        <f t="shared" ref="DI34:DI65" si="68">IF(AH34&lt;=1.7,1,"")</f>
        <v/>
      </c>
      <c r="DJ34" s="56" t="str">
        <f t="shared" ref="DJ34:DJ65" si="69">IF(AN34&lt;=((10*AM34)+AK34),1,"")</f>
        <v/>
      </c>
      <c r="DK34" s="56" t="str">
        <f t="shared" ref="DK34:DK65" si="70">IF(BK34&lt;=0.15, IF(G34&lt;=50,10,IF(AND(G34&gt;50,G34&lt;=100),5,IF(AND(G34&gt;100,G34&lt;=150),3,IF(G34&gt;150,1)))),"")</f>
        <v/>
      </c>
      <c r="DL34" s="56" t="str">
        <f t="shared" ref="DL34:DL65" si="71">IF(BK34&lt;=0.1, IF(G34&lt;=50,10,IF(AND(G34&gt;50,G34&lt;=100),5,IF(AND(G34&gt;100,G34&lt;=150),3,IF(G34&gt;150,1)))),"")</f>
        <v/>
      </c>
      <c r="DM34" s="56" t="str">
        <f t="shared" ref="DM34:DM65" si="72">IF((BD34/BN34)&gt;=1.2,1,"")</f>
        <v/>
      </c>
      <c r="DN34" s="56" t="str">
        <f t="shared" ref="DN34:DN65" si="73">IF(BY34/CG34&gt;=2,1,"")</f>
        <v/>
      </c>
      <c r="DO34" s="56" t="str">
        <f t="shared" ref="DO34:DO65" si="74">IF(BY34/CG34&lt;=0.5,1,"")</f>
        <v/>
      </c>
      <c r="DP34" s="57" t="str">
        <f t="shared" ref="DP34:DP65" si="75">IF(BY34/BZ34&gt;=2,1,"")</f>
        <v/>
      </c>
      <c r="DQ34" s="57">
        <f t="shared" ref="DQ34:DQ65" si="76">IF(BY34/BZ34&lt;=0.5,1,"")</f>
        <v>1</v>
      </c>
      <c r="DR34" s="56" t="str">
        <f t="shared" ref="DR34:DR65" si="77">IF(AND(G34&gt;=25, G34&lt;=150),"",1)</f>
        <v/>
      </c>
      <c r="DS34" s="56" t="str">
        <f t="shared" ref="DS34:DS65" si="78">IF(AND(AB34&lt;=0.000002, AD34&lt;=0.000002),"",1)</f>
        <v/>
      </c>
      <c r="DT34" s="56">
        <f t="shared" ref="DT34:DT65" si="79">IF(AND(AE34&gt;=360, AE34&lt;=410),"",1)</f>
        <v>1</v>
      </c>
      <c r="DU34" s="56" t="str">
        <f t="shared" ref="DU34:DU65" si="80">IF(AF34&lt;=10,"",1)</f>
        <v/>
      </c>
      <c r="DV34" s="56" t="str">
        <f t="shared" ref="DV34:DV65" si="81">IF(ABS((1-BR34)*100)&lt;=1,"",1)</f>
        <v/>
      </c>
      <c r="DW34" s="56" t="str">
        <f t="shared" ref="DW34:DW65" si="82">IF(BS34&lt;=1.1,"",1)</f>
        <v/>
      </c>
    </row>
    <row r="35" spans="1:127" ht="15" customHeight="1" x14ac:dyDescent="0.2">
      <c r="A35" s="56">
        <v>34</v>
      </c>
      <c r="B35" s="77">
        <v>0.5</v>
      </c>
      <c r="C35" s="77">
        <v>2</v>
      </c>
      <c r="D35" s="77" t="s">
        <v>142</v>
      </c>
      <c r="E35" s="56">
        <v>8050611</v>
      </c>
      <c r="F35" s="56">
        <v>2</v>
      </c>
      <c r="G35" s="56">
        <v>87.76</v>
      </c>
      <c r="H35" s="56">
        <v>2.7</v>
      </c>
      <c r="I35" s="56">
        <v>3.1</v>
      </c>
      <c r="J35" s="63">
        <v>2.313315646076008</v>
      </c>
      <c r="K35" s="76">
        <v>1.9061436666666665</v>
      </c>
      <c r="L35" s="62">
        <v>997.34199346405353</v>
      </c>
      <c r="M35" s="63">
        <v>-7.7684495538467999E-2</v>
      </c>
      <c r="N35" s="63">
        <v>-2.8736477846443802</v>
      </c>
      <c r="O35" s="63">
        <v>-6.7760221004390412E-3</v>
      </c>
      <c r="P35" s="63">
        <v>17.619983660130739</v>
      </c>
      <c r="Q35" s="63">
        <v>1.2032552264817282</v>
      </c>
      <c r="R35" s="63">
        <v>9.58016698646869</v>
      </c>
      <c r="S35" s="63">
        <v>0.16873563018683008</v>
      </c>
      <c r="T35" s="63">
        <v>310.88204591503256</v>
      </c>
      <c r="U35" s="63">
        <v>0.49971101473656587</v>
      </c>
      <c r="V35" s="63">
        <v>-2.187875229602555E-3</v>
      </c>
      <c r="W35" s="63">
        <v>-1.2657797169783276</v>
      </c>
      <c r="X35" s="63">
        <v>0.11724031373413807</v>
      </c>
      <c r="Y35" s="63">
        <v>-50.273543839815169</v>
      </c>
      <c r="Z35" s="63">
        <v>2.038462175131335E-2</v>
      </c>
      <c r="AA35" s="69">
        <v>35.970241099128458</v>
      </c>
      <c r="AB35" s="70">
        <v>6.9744497907022463E-7</v>
      </c>
      <c r="AC35" s="69">
        <v>-79.092915444444543</v>
      </c>
      <c r="AD35" s="70">
        <v>3.3941532629305179E-7</v>
      </c>
      <c r="AE35" s="57">
        <v>-2.1530219771241796</v>
      </c>
      <c r="AF35" s="57">
        <v>1.6934939710419199</v>
      </c>
      <c r="AG35" s="57">
        <v>30.6</v>
      </c>
      <c r="AH35" s="63">
        <v>5.0411099999999998</v>
      </c>
      <c r="AI35" s="63">
        <v>3.7984873333333327</v>
      </c>
      <c r="AJ35" s="63">
        <v>0.5846060794623742</v>
      </c>
      <c r="AK35" s="63">
        <v>1.9051499999999999</v>
      </c>
      <c r="AL35" s="63">
        <v>1.9061436666666665</v>
      </c>
      <c r="AM35" s="69">
        <v>4.9636946287837319E-4</v>
      </c>
      <c r="AN35" s="63">
        <v>2.1991345424836624</v>
      </c>
      <c r="AO35" s="63">
        <v>0.2929908758169959</v>
      </c>
      <c r="AP35" s="63">
        <v>3.0582391247013674</v>
      </c>
      <c r="AQ35" s="62">
        <v>290.92663398692849</v>
      </c>
      <c r="AR35" s="62">
        <v>242.04847797557036</v>
      </c>
      <c r="AS35" s="62">
        <v>181.54852309839694</v>
      </c>
      <c r="AT35" s="63">
        <v>21.051263836468575</v>
      </c>
      <c r="AU35" s="63">
        <v>20.321991578716666</v>
      </c>
      <c r="AV35" s="69">
        <v>0.13440888212227575</v>
      </c>
      <c r="AW35" s="56">
        <v>3</v>
      </c>
      <c r="AX35" s="56">
        <v>3</v>
      </c>
      <c r="AY35" s="62">
        <v>3</v>
      </c>
      <c r="AZ35" s="62">
        <v>3</v>
      </c>
      <c r="BA35" s="62">
        <v>4</v>
      </c>
      <c r="BB35" s="62">
        <v>3.5</v>
      </c>
      <c r="BC35" s="56">
        <v>4</v>
      </c>
      <c r="BD35" s="56">
        <v>13.87</v>
      </c>
      <c r="BE35" s="56">
        <v>7.89</v>
      </c>
      <c r="BF35" s="56">
        <v>175</v>
      </c>
      <c r="BG35" s="56">
        <v>10</v>
      </c>
      <c r="BH35" s="56">
        <v>0</v>
      </c>
      <c r="BI35" s="56">
        <v>60</v>
      </c>
      <c r="BJ35" s="56">
        <v>2</v>
      </c>
      <c r="BK35" s="68">
        <v>0.40717197940934152</v>
      </c>
      <c r="BL35" s="63">
        <v>19.936593995098445</v>
      </c>
      <c r="BM35" s="75">
        <v>2.6928130949436786E-4</v>
      </c>
      <c r="BN35" s="63">
        <v>30.848782826978042</v>
      </c>
      <c r="BO35" s="63">
        <v>0.99027938810724014</v>
      </c>
      <c r="BP35" s="56">
        <v>18</v>
      </c>
      <c r="BQ35" s="56">
        <v>130</v>
      </c>
      <c r="BR35" s="69">
        <v>1.0005387431151795</v>
      </c>
      <c r="BS35" s="62">
        <v>0.64722964938665661</v>
      </c>
      <c r="BT35" s="62">
        <v>16.309999999999999</v>
      </c>
      <c r="BU35" s="62">
        <v>19.79</v>
      </c>
      <c r="BW35" s="62">
        <f t="shared" si="45"/>
        <v>15.424391413489021</v>
      </c>
      <c r="BX35" s="67">
        <v>0.6</v>
      </c>
      <c r="BY35" s="73">
        <f t="shared" si="46"/>
        <v>0.56625493348035572</v>
      </c>
      <c r="BZ35" s="72">
        <f t="shared" ref="BZ35:BZ66" si="83">AP35*BN35*BM35*6.2832*BW35</f>
        <v>2.4620938602570988</v>
      </c>
      <c r="CA35" s="64">
        <f t="shared" si="47"/>
        <v>-5.6241777532740445</v>
      </c>
      <c r="CB35" s="62">
        <f t="shared" si="40"/>
        <v>-2.3715855581815015</v>
      </c>
      <c r="CC35" s="62">
        <f t="shared" si="41"/>
        <v>87.727949833221487</v>
      </c>
      <c r="CD35" s="62">
        <f t="shared" si="42"/>
        <v>7.6487879835344783</v>
      </c>
      <c r="CE35" s="62">
        <f t="shared" si="43"/>
        <v>87.426046704531601</v>
      </c>
      <c r="CF35" s="62"/>
      <c r="CG35" s="93">
        <v>0.56589999999999996</v>
      </c>
      <c r="CH35" s="102">
        <v>0.9375</v>
      </c>
      <c r="CI35" s="64"/>
      <c r="CJ35" s="64"/>
      <c r="CK35" s="64"/>
      <c r="CL35" s="64"/>
      <c r="CM35" s="56">
        <v>27</v>
      </c>
      <c r="CN35" s="59">
        <f t="shared" si="48"/>
        <v>0</v>
      </c>
      <c r="CO35" s="57">
        <f t="shared" si="49"/>
        <v>1</v>
      </c>
      <c r="CP35" s="57" t="str">
        <f t="shared" si="50"/>
        <v/>
      </c>
      <c r="CQ35" s="59" t="str">
        <f t="shared" si="51"/>
        <v/>
      </c>
      <c r="CR35" s="92" t="str">
        <f t="shared" si="44"/>
        <v/>
      </c>
      <c r="CS35" s="56" t="str">
        <f t="shared" si="52"/>
        <v/>
      </c>
      <c r="CT35" s="57" t="str">
        <f t="shared" si="53"/>
        <v/>
      </c>
      <c r="CU35" s="57" t="str">
        <f t="shared" si="54"/>
        <v/>
      </c>
      <c r="CV35" s="57" t="str">
        <f t="shared" si="55"/>
        <v/>
      </c>
      <c r="CW35" s="57" t="str">
        <f t="shared" si="56"/>
        <v/>
      </c>
      <c r="CX35" s="57" t="str">
        <f t="shared" si="57"/>
        <v/>
      </c>
      <c r="CY35" s="56" t="str">
        <f t="shared" si="58"/>
        <v/>
      </c>
      <c r="CZ35" s="56" t="str">
        <f t="shared" si="59"/>
        <v/>
      </c>
      <c r="DA35" s="56" t="str">
        <f t="shared" si="60"/>
        <v/>
      </c>
      <c r="DB35" s="56" t="str">
        <f t="shared" si="61"/>
        <v/>
      </c>
      <c r="DC35" s="56" t="str">
        <f t="shared" si="62"/>
        <v/>
      </c>
      <c r="DD35" s="56" t="str">
        <f t="shared" si="63"/>
        <v/>
      </c>
      <c r="DE35" s="56" t="str">
        <f t="shared" si="64"/>
        <v/>
      </c>
      <c r="DF35" s="56" t="str">
        <f t="shared" si="65"/>
        <v/>
      </c>
      <c r="DG35" s="57" t="str">
        <f t="shared" si="66"/>
        <v/>
      </c>
      <c r="DH35" s="58" t="str">
        <f t="shared" si="67"/>
        <v/>
      </c>
      <c r="DI35" s="56" t="str">
        <f t="shared" si="68"/>
        <v/>
      </c>
      <c r="DJ35" s="56" t="str">
        <f t="shared" si="69"/>
        <v/>
      </c>
      <c r="DK35" s="56" t="str">
        <f t="shared" si="70"/>
        <v/>
      </c>
      <c r="DL35" s="56" t="str">
        <f t="shared" si="71"/>
        <v/>
      </c>
      <c r="DM35" s="56" t="str">
        <f t="shared" si="72"/>
        <v/>
      </c>
      <c r="DN35" s="56" t="str">
        <f t="shared" si="73"/>
        <v/>
      </c>
      <c r="DO35" s="56" t="str">
        <f t="shared" si="74"/>
        <v/>
      </c>
      <c r="DP35" s="57" t="str">
        <f t="shared" si="75"/>
        <v/>
      </c>
      <c r="DQ35" s="57">
        <f t="shared" si="76"/>
        <v>1</v>
      </c>
      <c r="DR35" s="56" t="str">
        <f t="shared" si="77"/>
        <v/>
      </c>
      <c r="DS35" s="56" t="str">
        <f t="shared" si="78"/>
        <v/>
      </c>
      <c r="DT35" s="56">
        <f t="shared" si="79"/>
        <v>1</v>
      </c>
      <c r="DU35" s="56" t="str">
        <f t="shared" si="80"/>
        <v/>
      </c>
      <c r="DV35" s="56" t="str">
        <f t="shared" si="81"/>
        <v/>
      </c>
      <c r="DW35" s="56" t="str">
        <f t="shared" si="82"/>
        <v/>
      </c>
    </row>
    <row r="36" spans="1:127" ht="15" customHeight="1" x14ac:dyDescent="0.2">
      <c r="A36" s="56">
        <v>35</v>
      </c>
      <c r="B36" s="77">
        <v>0.5</v>
      </c>
      <c r="C36" s="77">
        <v>2</v>
      </c>
      <c r="D36" s="77" t="s">
        <v>142</v>
      </c>
      <c r="E36" s="56">
        <v>8050611</v>
      </c>
      <c r="F36" s="56">
        <v>3</v>
      </c>
      <c r="G36" s="56">
        <v>98.4</v>
      </c>
      <c r="H36" s="56">
        <v>2.7</v>
      </c>
      <c r="I36" s="56">
        <v>3.1</v>
      </c>
      <c r="J36" s="63">
        <v>2.1589011104882632</v>
      </c>
      <c r="K36" s="76">
        <v>1.9010227586206894</v>
      </c>
      <c r="L36" s="62">
        <v>997.06649659863649</v>
      </c>
      <c r="M36" s="63">
        <v>-0.21043718236834758</v>
      </c>
      <c r="N36" s="63">
        <v>-3.1988409001498255</v>
      </c>
      <c r="O36" s="63">
        <v>-2.5904398265404534E-2</v>
      </c>
      <c r="P36" s="63">
        <v>17.850544217687062</v>
      </c>
      <c r="Q36" s="63">
        <v>1.3780763541386045</v>
      </c>
      <c r="R36" s="63">
        <v>12.610880619916671</v>
      </c>
      <c r="S36" s="63">
        <v>0.14286071301955638</v>
      </c>
      <c r="T36" s="63">
        <v>318.96372312925155</v>
      </c>
      <c r="U36" s="63">
        <v>0.45476976052119961</v>
      </c>
      <c r="V36" s="63">
        <v>6.3378838545802311E-3</v>
      </c>
      <c r="W36" s="63">
        <v>-3.7285329929891797</v>
      </c>
      <c r="X36" s="63">
        <v>0.18326055681420808</v>
      </c>
      <c r="Y36" s="63">
        <v>-56.689680444685969</v>
      </c>
      <c r="Z36" s="63">
        <v>-0.37506929899774927</v>
      </c>
      <c r="AA36" s="69">
        <v>35.97030284438808</v>
      </c>
      <c r="AB36" s="70">
        <v>8.9296611298787733E-7</v>
      </c>
      <c r="AC36" s="69">
        <v>-79.092835666950165</v>
      </c>
      <c r="AD36" s="70">
        <v>1.3449768130746762E-6</v>
      </c>
      <c r="AE36" s="57">
        <v>-2.1752507482993209</v>
      </c>
      <c r="AF36" s="57">
        <v>1.5423238042819121</v>
      </c>
      <c r="AG36" s="57">
        <v>29.400000000000002</v>
      </c>
      <c r="AH36" s="63">
        <v>3.1986400000000001</v>
      </c>
      <c r="AI36" s="63">
        <v>2.7676155172413788</v>
      </c>
      <c r="AJ36" s="63">
        <v>0.24702305822947856</v>
      </c>
      <c r="AK36" s="63">
        <v>1.90038</v>
      </c>
      <c r="AL36" s="63">
        <v>1.9010227586206894</v>
      </c>
      <c r="AM36" s="69">
        <v>4.0205629093916152E-4</v>
      </c>
      <c r="AN36" s="63">
        <v>2.024490306122444</v>
      </c>
      <c r="AO36" s="63">
        <v>0.12346754750175459</v>
      </c>
      <c r="AP36" s="63">
        <v>3.398059758134429</v>
      </c>
      <c r="AQ36" s="62">
        <v>291.17891156462571</v>
      </c>
      <c r="AR36" s="62">
        <v>226.24793716836155</v>
      </c>
      <c r="AS36" s="62">
        <v>183.76380524811776</v>
      </c>
      <c r="AT36" s="63">
        <v>21.782043883090456</v>
      </c>
      <c r="AU36" s="63">
        <v>20.738993645538983</v>
      </c>
      <c r="AV36" s="69">
        <v>0.11106382628446471</v>
      </c>
      <c r="AW36" s="56">
        <v>4</v>
      </c>
      <c r="AX36" s="56">
        <v>4</v>
      </c>
      <c r="AY36" s="62">
        <v>3</v>
      </c>
      <c r="AZ36" s="62">
        <v>3</v>
      </c>
      <c r="BA36" s="62">
        <v>5</v>
      </c>
      <c r="BB36" s="62">
        <v>4</v>
      </c>
      <c r="BC36" s="56">
        <v>4</v>
      </c>
      <c r="BD36" s="56">
        <v>15.33</v>
      </c>
      <c r="BE36" s="56">
        <v>8.73</v>
      </c>
      <c r="BF36" s="56">
        <v>195</v>
      </c>
      <c r="BG36" s="56">
        <v>10</v>
      </c>
      <c r="BH36" s="56">
        <v>0</v>
      </c>
      <c r="BI36" s="56">
        <v>60</v>
      </c>
      <c r="BJ36" s="56">
        <v>2</v>
      </c>
      <c r="BK36" s="68">
        <v>0.25787835186757391</v>
      </c>
      <c r="BL36" s="63">
        <v>12.63098153410251</v>
      </c>
      <c r="BM36" s="75">
        <v>1.7035182670982894E-4</v>
      </c>
      <c r="BN36" s="63">
        <v>21.780780210522146</v>
      </c>
      <c r="BO36" s="63">
        <v>0.97413215171508394</v>
      </c>
      <c r="BP36" s="56">
        <v>20</v>
      </c>
      <c r="BQ36" s="56">
        <v>136</v>
      </c>
      <c r="BR36" s="69">
        <v>1.0006129450631036</v>
      </c>
      <c r="BS36" s="62">
        <v>0.56775211414676963</v>
      </c>
      <c r="BT36" s="62">
        <v>16.68</v>
      </c>
      <c r="BU36" s="62">
        <v>20.18</v>
      </c>
      <c r="BW36" s="62">
        <f t="shared" si="45"/>
        <v>10.890390105261073</v>
      </c>
      <c r="BX36" s="67">
        <v>0.6</v>
      </c>
      <c r="BY36" s="73">
        <f t="shared" si="46"/>
        <v>0.48676023209308844</v>
      </c>
      <c r="BZ36" s="72">
        <f t="shared" si="83"/>
        <v>0.86273131166548478</v>
      </c>
      <c r="CA36" s="64">
        <f t="shared" si="47"/>
        <v>-18.873294651151923</v>
      </c>
      <c r="CB36" s="62">
        <f t="shared" si="40"/>
        <v>-6.4593261541296227</v>
      </c>
      <c r="CC36" s="62">
        <f t="shared" si="41"/>
        <v>98.18776454138559</v>
      </c>
      <c r="CD36" s="62">
        <f t="shared" si="42"/>
        <v>-25.467794038088051</v>
      </c>
      <c r="CE36" s="62">
        <f t="shared" si="43"/>
        <v>95.047101306844326</v>
      </c>
      <c r="CF36" s="62"/>
      <c r="CG36" s="93">
        <v>0.503</v>
      </c>
      <c r="CH36" s="102">
        <v>0.30303030303030304</v>
      </c>
      <c r="CI36" s="64"/>
      <c r="CJ36" s="64"/>
      <c r="CK36" s="64"/>
      <c r="CL36" s="64"/>
      <c r="CM36" s="56">
        <v>28</v>
      </c>
      <c r="CN36" s="59">
        <f t="shared" si="48"/>
        <v>0</v>
      </c>
      <c r="CO36" s="57">
        <f t="shared" si="49"/>
        <v>1</v>
      </c>
      <c r="CP36" s="57" t="str">
        <f t="shared" si="50"/>
        <v/>
      </c>
      <c r="CQ36" s="59" t="str">
        <f t="shared" si="51"/>
        <v/>
      </c>
      <c r="CR36" s="92" t="str">
        <f t="shared" si="44"/>
        <v/>
      </c>
      <c r="CS36" s="56" t="str">
        <f t="shared" si="52"/>
        <v/>
      </c>
      <c r="CT36" s="57" t="str">
        <f t="shared" si="53"/>
        <v/>
      </c>
      <c r="CU36" s="57" t="str">
        <f t="shared" si="54"/>
        <v/>
      </c>
      <c r="CV36" s="57" t="str">
        <f t="shared" si="55"/>
        <v/>
      </c>
      <c r="CW36" s="57" t="str">
        <f t="shared" si="56"/>
        <v/>
      </c>
      <c r="CX36" s="57" t="str">
        <f t="shared" si="57"/>
        <v/>
      </c>
      <c r="CY36" s="56" t="str">
        <f t="shared" si="58"/>
        <v/>
      </c>
      <c r="CZ36" s="56" t="str">
        <f t="shared" si="59"/>
        <v/>
      </c>
      <c r="DA36" s="56" t="str">
        <f t="shared" si="60"/>
        <v/>
      </c>
      <c r="DB36" s="56" t="str">
        <f t="shared" si="61"/>
        <v/>
      </c>
      <c r="DC36" s="56" t="str">
        <f t="shared" si="62"/>
        <v/>
      </c>
      <c r="DD36" s="56" t="str">
        <f t="shared" si="63"/>
        <v/>
      </c>
      <c r="DE36" s="56" t="str">
        <f t="shared" si="64"/>
        <v/>
      </c>
      <c r="DF36" s="56" t="str">
        <f t="shared" si="65"/>
        <v/>
      </c>
      <c r="DG36" s="57" t="str">
        <f t="shared" si="66"/>
        <v/>
      </c>
      <c r="DH36" s="58" t="str">
        <f t="shared" si="67"/>
        <v/>
      </c>
      <c r="DI36" s="56" t="str">
        <f t="shared" si="68"/>
        <v/>
      </c>
      <c r="DJ36" s="56" t="str">
        <f t="shared" si="69"/>
        <v/>
      </c>
      <c r="DK36" s="56" t="str">
        <f t="shared" si="70"/>
        <v/>
      </c>
      <c r="DL36" s="56" t="str">
        <f t="shared" si="71"/>
        <v/>
      </c>
      <c r="DM36" s="56" t="str">
        <f t="shared" si="72"/>
        <v/>
      </c>
      <c r="DN36" s="56" t="str">
        <f t="shared" si="73"/>
        <v/>
      </c>
      <c r="DO36" s="56" t="str">
        <f t="shared" si="74"/>
        <v/>
      </c>
      <c r="DP36" s="57" t="str">
        <f t="shared" si="75"/>
        <v/>
      </c>
      <c r="DQ36" s="57" t="str">
        <f t="shared" si="76"/>
        <v/>
      </c>
      <c r="DR36" s="56" t="str">
        <f t="shared" si="77"/>
        <v/>
      </c>
      <c r="DS36" s="56" t="str">
        <f t="shared" si="78"/>
        <v/>
      </c>
      <c r="DT36" s="56">
        <f t="shared" si="79"/>
        <v>1</v>
      </c>
      <c r="DU36" s="56" t="str">
        <f t="shared" si="80"/>
        <v/>
      </c>
      <c r="DV36" s="56" t="str">
        <f t="shared" si="81"/>
        <v/>
      </c>
      <c r="DW36" s="56" t="str">
        <f t="shared" si="82"/>
        <v/>
      </c>
    </row>
    <row r="37" spans="1:127" ht="15" customHeight="1" x14ac:dyDescent="0.2">
      <c r="A37" s="56">
        <v>36</v>
      </c>
      <c r="B37" s="77">
        <v>0.5</v>
      </c>
      <c r="C37" s="77">
        <v>2</v>
      </c>
      <c r="D37" s="77" t="s">
        <v>142</v>
      </c>
      <c r="E37" s="56">
        <v>8050611</v>
      </c>
      <c r="F37" s="56">
        <v>4</v>
      </c>
      <c r="G37" s="56">
        <v>98.4</v>
      </c>
      <c r="H37" s="56">
        <v>2.7</v>
      </c>
      <c r="I37" s="56">
        <v>3.1</v>
      </c>
      <c r="J37" s="63">
        <v>2.2139600459911333</v>
      </c>
      <c r="K37" s="76">
        <v>1.8975948275862067</v>
      </c>
      <c r="L37" s="62">
        <v>996.99829059829256</v>
      </c>
      <c r="M37" s="63">
        <v>-0.14617826681928911</v>
      </c>
      <c r="N37" s="63">
        <v>-3.8210656851804035</v>
      </c>
      <c r="O37" s="63">
        <v>-1.014289142273159E-2</v>
      </c>
      <c r="P37" s="63">
        <v>17.75422222222225</v>
      </c>
      <c r="Q37" s="63">
        <v>1.9814388581257665</v>
      </c>
      <c r="R37" s="63">
        <v>16.712519968220029</v>
      </c>
      <c r="S37" s="63">
        <v>0.24462151553454906</v>
      </c>
      <c r="T37" s="63">
        <v>315.55537914529924</v>
      </c>
      <c r="U37" s="63">
        <v>0.70998215011318655</v>
      </c>
      <c r="V37" s="63">
        <v>1.0765200211771919E-2</v>
      </c>
      <c r="W37" s="63">
        <v>-2.6094911788538351</v>
      </c>
      <c r="X37" s="63">
        <v>0.27061742620724905</v>
      </c>
      <c r="Y37" s="63">
        <v>-67.372661469061811</v>
      </c>
      <c r="Z37" s="63">
        <v>-5.6717001494217108E-2</v>
      </c>
      <c r="AA37" s="69">
        <v>35.970301309971646</v>
      </c>
      <c r="AB37" s="70">
        <v>3.945322866248001E-7</v>
      </c>
      <c r="AC37" s="69">
        <v>-79.092833185184944</v>
      </c>
      <c r="AD37" s="70">
        <v>4.050772823838782E-7</v>
      </c>
      <c r="AE37" s="57">
        <v>-1.9885963931623916</v>
      </c>
      <c r="AF37" s="57">
        <v>1.7444652685797366</v>
      </c>
      <c r="AG37" s="57">
        <v>29.25</v>
      </c>
      <c r="AH37" s="63">
        <v>3.0765899999999999</v>
      </c>
      <c r="AI37" s="63">
        <v>2.9618886206896553</v>
      </c>
      <c r="AJ37" s="63">
        <v>9.1375645306462333E-2</v>
      </c>
      <c r="AK37" s="63">
        <v>1.89672</v>
      </c>
      <c r="AL37" s="63">
        <v>1.8975948275862067</v>
      </c>
      <c r="AM37" s="69">
        <v>4.5804413924592437E-4</v>
      </c>
      <c r="AN37" s="63">
        <v>2.0675422222222251</v>
      </c>
      <c r="AO37" s="63">
        <v>0.16994739463601838</v>
      </c>
      <c r="AP37" s="63">
        <v>4.0637932829379659</v>
      </c>
      <c r="AQ37" s="62">
        <v>290.99512820512837</v>
      </c>
      <c r="AR37" s="62">
        <v>223.3082786374645</v>
      </c>
      <c r="AS37" s="62">
        <v>182.19083267744321</v>
      </c>
      <c r="AT37" s="63">
        <v>21.093849704966139</v>
      </c>
      <c r="AU37" s="63">
        <v>20.874914018032811</v>
      </c>
      <c r="AV37" s="69">
        <v>0.12178558447383594</v>
      </c>
      <c r="AW37" s="56">
        <v>4</v>
      </c>
      <c r="AX37" s="56">
        <v>4</v>
      </c>
      <c r="AY37" s="62">
        <v>3</v>
      </c>
      <c r="AZ37" s="62">
        <v>3</v>
      </c>
      <c r="BA37" s="62">
        <v>5</v>
      </c>
      <c r="BB37" s="62">
        <v>4</v>
      </c>
      <c r="BC37" s="56">
        <v>4</v>
      </c>
      <c r="BD37" s="56">
        <v>15.33</v>
      </c>
      <c r="BE37" s="56">
        <v>8.73</v>
      </c>
      <c r="BF37" s="56">
        <v>195</v>
      </c>
      <c r="BG37" s="56">
        <v>10</v>
      </c>
      <c r="BH37" s="56">
        <v>0</v>
      </c>
      <c r="BI37" s="56">
        <v>60</v>
      </c>
      <c r="BJ37" s="56">
        <v>2</v>
      </c>
      <c r="BK37" s="68">
        <v>0.31636521840492671</v>
      </c>
      <c r="BL37" s="63">
        <v>16.875904102884174</v>
      </c>
      <c r="BM37" s="75">
        <v>2.0910534306593757E-4</v>
      </c>
      <c r="BN37" s="63">
        <v>29.1941092244526</v>
      </c>
      <c r="BO37" s="63">
        <v>0.97925252750129621</v>
      </c>
      <c r="BP37" s="56">
        <v>20</v>
      </c>
      <c r="BQ37" s="56">
        <v>103</v>
      </c>
      <c r="BR37" s="69">
        <v>1.0003124945461832</v>
      </c>
      <c r="BS37" s="62">
        <v>0.58613966834424169</v>
      </c>
      <c r="BT37" s="62">
        <v>17.02</v>
      </c>
      <c r="BU37" s="62">
        <v>20.22</v>
      </c>
      <c r="BW37" s="62">
        <f t="shared" si="45"/>
        <v>14.5970546122263</v>
      </c>
      <c r="BX37" s="67">
        <v>0.6</v>
      </c>
      <c r="BY37" s="73">
        <f t="shared" si="46"/>
        <v>0.71455229872629367</v>
      </c>
      <c r="BZ37" s="72">
        <f t="shared" si="83"/>
        <v>2.2752969440422528</v>
      </c>
      <c r="CA37" s="64">
        <f t="shared" si="47"/>
        <v>19.092049787715617</v>
      </c>
      <c r="CB37" s="62">
        <f t="shared" si="40"/>
        <v>-3.7616279742888805</v>
      </c>
      <c r="CC37" s="62">
        <f t="shared" si="41"/>
        <v>98.32807409373504</v>
      </c>
      <c r="CD37" s="62">
        <f t="shared" si="42"/>
        <v>-25.467794038088051</v>
      </c>
      <c r="CE37" s="62">
        <f t="shared" si="43"/>
        <v>95.047101306844326</v>
      </c>
      <c r="CF37" s="62"/>
      <c r="CG37" s="93">
        <v>0.58330000000000004</v>
      </c>
      <c r="CH37" s="102">
        <v>1.935483870967742</v>
      </c>
      <c r="CI37" s="64"/>
      <c r="CJ37" s="64"/>
      <c r="CK37" s="64"/>
      <c r="CL37" s="64"/>
      <c r="CM37" s="56">
        <v>28</v>
      </c>
      <c r="CN37" s="59">
        <f t="shared" si="48"/>
        <v>0</v>
      </c>
      <c r="CO37" s="57">
        <f t="shared" si="49"/>
        <v>1</v>
      </c>
      <c r="CP37" s="57" t="str">
        <f t="shared" si="50"/>
        <v/>
      </c>
      <c r="CQ37" s="59" t="str">
        <f t="shared" si="51"/>
        <v/>
      </c>
      <c r="CR37" s="92" t="str">
        <f t="shared" si="44"/>
        <v/>
      </c>
      <c r="CS37" s="56" t="str">
        <f t="shared" si="52"/>
        <v/>
      </c>
      <c r="CT37" s="57" t="str">
        <f t="shared" si="53"/>
        <v/>
      </c>
      <c r="CU37" s="57" t="str">
        <f t="shared" si="54"/>
        <v/>
      </c>
      <c r="CV37" s="57" t="str">
        <f t="shared" si="55"/>
        <v/>
      </c>
      <c r="CW37" s="57" t="str">
        <f t="shared" si="56"/>
        <v/>
      </c>
      <c r="CX37" s="57" t="str">
        <f t="shared" si="57"/>
        <v/>
      </c>
      <c r="CY37" s="56" t="str">
        <f t="shared" si="58"/>
        <v/>
      </c>
      <c r="CZ37" s="56" t="str">
        <f t="shared" si="59"/>
        <v/>
      </c>
      <c r="DA37" s="56" t="str">
        <f t="shared" si="60"/>
        <v/>
      </c>
      <c r="DB37" s="56" t="str">
        <f t="shared" si="61"/>
        <v/>
      </c>
      <c r="DC37" s="56" t="str">
        <f t="shared" si="62"/>
        <v/>
      </c>
      <c r="DD37" s="56" t="str">
        <f t="shared" si="63"/>
        <v/>
      </c>
      <c r="DE37" s="56" t="str">
        <f t="shared" si="64"/>
        <v/>
      </c>
      <c r="DF37" s="56" t="str">
        <f t="shared" si="65"/>
        <v/>
      </c>
      <c r="DG37" s="57" t="str">
        <f t="shared" si="66"/>
        <v/>
      </c>
      <c r="DH37" s="58" t="str">
        <f t="shared" si="67"/>
        <v/>
      </c>
      <c r="DI37" s="56" t="str">
        <f t="shared" si="68"/>
        <v/>
      </c>
      <c r="DJ37" s="56" t="str">
        <f t="shared" si="69"/>
        <v/>
      </c>
      <c r="DK37" s="56" t="str">
        <f t="shared" si="70"/>
        <v/>
      </c>
      <c r="DL37" s="56" t="str">
        <f t="shared" si="71"/>
        <v/>
      </c>
      <c r="DM37" s="56" t="str">
        <f t="shared" si="72"/>
        <v/>
      </c>
      <c r="DN37" s="56" t="str">
        <f t="shared" si="73"/>
        <v/>
      </c>
      <c r="DO37" s="56" t="str">
        <f t="shared" si="74"/>
        <v/>
      </c>
      <c r="DP37" s="57" t="str">
        <f t="shared" si="75"/>
        <v/>
      </c>
      <c r="DQ37" s="57">
        <f t="shared" si="76"/>
        <v>1</v>
      </c>
      <c r="DR37" s="56" t="str">
        <f t="shared" si="77"/>
        <v/>
      </c>
      <c r="DS37" s="56" t="str">
        <f t="shared" si="78"/>
        <v/>
      </c>
      <c r="DT37" s="56">
        <f t="shared" si="79"/>
        <v>1</v>
      </c>
      <c r="DU37" s="56" t="str">
        <f t="shared" si="80"/>
        <v/>
      </c>
      <c r="DV37" s="56" t="str">
        <f t="shared" si="81"/>
        <v/>
      </c>
      <c r="DW37" s="56" t="str">
        <f t="shared" si="82"/>
        <v/>
      </c>
    </row>
    <row r="38" spans="1:127" ht="15" customHeight="1" x14ac:dyDescent="0.2">
      <c r="A38" s="56">
        <v>37</v>
      </c>
      <c r="B38" s="77">
        <v>0.5</v>
      </c>
      <c r="C38" s="77">
        <v>2</v>
      </c>
      <c r="D38" s="77" t="s">
        <v>142</v>
      </c>
      <c r="E38" s="56">
        <v>8050611</v>
      </c>
      <c r="F38" s="56">
        <v>5</v>
      </c>
      <c r="G38" s="56">
        <v>102.96</v>
      </c>
      <c r="H38" s="56">
        <v>2.7</v>
      </c>
      <c r="I38" s="56">
        <v>3.1</v>
      </c>
      <c r="J38" s="63">
        <v>2.1853461732940902</v>
      </c>
      <c r="K38" s="76">
        <v>1.8923103448275858</v>
      </c>
      <c r="L38" s="62">
        <v>996.82521008403148</v>
      </c>
      <c r="M38" s="63">
        <v>4.681148341691534E-3</v>
      </c>
      <c r="N38" s="63">
        <v>-3.383472912402548</v>
      </c>
      <c r="O38" s="63">
        <v>-1.0095671288436272E-2</v>
      </c>
      <c r="P38" s="63">
        <v>18.257630252100846</v>
      </c>
      <c r="Q38" s="63">
        <v>2.3265584183590096</v>
      </c>
      <c r="R38" s="63">
        <v>14.022461457551771</v>
      </c>
      <c r="S38" s="63">
        <v>0.19755810728248854</v>
      </c>
      <c r="T38" s="63">
        <v>333.76843210083979</v>
      </c>
      <c r="U38" s="63">
        <v>0.69795082206978953</v>
      </c>
      <c r="V38" s="63">
        <v>7.5244008416702202E-2</v>
      </c>
      <c r="W38" s="63">
        <v>5.1438088441310564E-2</v>
      </c>
      <c r="X38" s="63">
        <v>0.24971408312912427</v>
      </c>
      <c r="Y38" s="63">
        <v>-61.293893086648254</v>
      </c>
      <c r="Z38" s="63">
        <v>-7.5940924015365341E-2</v>
      </c>
      <c r="AA38" s="69">
        <v>35.970363217087183</v>
      </c>
      <c r="AB38" s="70">
        <v>4.6829652775840919E-7</v>
      </c>
      <c r="AC38" s="69">
        <v>-79.0927652271711</v>
      </c>
      <c r="AD38" s="70">
        <v>3.3330433064541257E-7</v>
      </c>
      <c r="AE38" s="57">
        <v>-2.1850431092436953</v>
      </c>
      <c r="AF38" s="57">
        <v>1.5556537388149072</v>
      </c>
      <c r="AG38" s="57">
        <v>29.75</v>
      </c>
      <c r="AH38" s="63">
        <v>3.5387499999999998</v>
      </c>
      <c r="AI38" s="63">
        <v>3.1426589655172417</v>
      </c>
      <c r="AJ38" s="63">
        <v>0.24290211132918815</v>
      </c>
      <c r="AK38" s="63">
        <v>1.8918999999999999</v>
      </c>
      <c r="AL38" s="63">
        <v>1.8923103448275858</v>
      </c>
      <c r="AM38" s="69">
        <v>2.50748632792453E-4</v>
      </c>
      <c r="AN38" s="63">
        <v>2.0370473613445435</v>
      </c>
      <c r="AO38" s="63">
        <v>0.14473701651695769</v>
      </c>
      <c r="AP38" s="63">
        <v>3.7080896299223003</v>
      </c>
      <c r="AQ38" s="62">
        <v>291.5721848739492</v>
      </c>
      <c r="AR38" s="62">
        <v>253.61084496424223</v>
      </c>
      <c r="AS38" s="62">
        <v>179.92072941579724</v>
      </c>
      <c r="AT38" s="63">
        <v>23.730610235117517</v>
      </c>
      <c r="AU38" s="63">
        <v>24.611436982301207</v>
      </c>
      <c r="AV38" s="69">
        <v>0.11993623399770215</v>
      </c>
      <c r="AW38" s="56">
        <v>4</v>
      </c>
      <c r="AX38" s="56">
        <v>4</v>
      </c>
      <c r="AY38" s="62">
        <v>2</v>
      </c>
      <c r="AZ38" s="62">
        <v>2</v>
      </c>
      <c r="BA38" s="62">
        <v>5</v>
      </c>
      <c r="BB38" s="62">
        <v>3.5</v>
      </c>
      <c r="BC38" s="56">
        <v>4</v>
      </c>
      <c r="BD38" s="56">
        <v>16.059999999999999</v>
      </c>
      <c r="BE38" s="56">
        <v>9.15</v>
      </c>
      <c r="BF38" s="56">
        <v>165</v>
      </c>
      <c r="BG38" s="56">
        <v>10</v>
      </c>
      <c r="BH38" s="56">
        <v>0</v>
      </c>
      <c r="BI38" s="56">
        <v>60</v>
      </c>
      <c r="BJ38" s="56">
        <v>2</v>
      </c>
      <c r="BK38" s="68">
        <v>0.29303582846650433</v>
      </c>
      <c r="BL38" s="63">
        <v>16.253992792887225</v>
      </c>
      <c r="BM38" s="75">
        <v>1.9326862146294951E-4</v>
      </c>
      <c r="BN38" s="63">
        <v>29.405752377894903</v>
      </c>
      <c r="BO38" s="63">
        <v>0.9754962337328027</v>
      </c>
      <c r="BP38" s="56">
        <v>17</v>
      </c>
      <c r="BQ38" s="56">
        <v>107</v>
      </c>
      <c r="BR38" s="69">
        <v>1.0005646887890547</v>
      </c>
      <c r="BS38" s="62">
        <v>0.65428522525396082</v>
      </c>
      <c r="BT38" s="62">
        <v>17.25</v>
      </c>
      <c r="BU38" s="62">
        <v>21.76</v>
      </c>
      <c r="BW38" s="62">
        <f t="shared" si="45"/>
        <v>14.702876188947451</v>
      </c>
      <c r="BX38" s="67">
        <v>0.6</v>
      </c>
      <c r="BY38" s="73">
        <f t="shared" si="46"/>
        <v>0.66169688629178147</v>
      </c>
      <c r="BZ38" s="72">
        <f t="shared" si="83"/>
        <v>1.9468256155757291</v>
      </c>
      <c r="CA38" s="64">
        <f t="shared" si="47"/>
        <v>10.282814381963583</v>
      </c>
      <c r="CB38" s="62">
        <f t="shared" si="40"/>
        <v>0.1424484807619931</v>
      </c>
      <c r="CC38" s="62">
        <f t="shared" si="41"/>
        <v>102.95990145891908</v>
      </c>
      <c r="CD38" s="62">
        <f t="shared" si="42"/>
        <v>26.648008883755534</v>
      </c>
      <c r="CE38" s="62">
        <f t="shared" si="43"/>
        <v>99.451723074722466</v>
      </c>
      <c r="CF38" s="62"/>
      <c r="CG38" s="93">
        <v>0.75629999999999997</v>
      </c>
      <c r="CH38" s="102">
        <v>0</v>
      </c>
      <c r="CI38" s="64"/>
      <c r="CJ38" s="64"/>
      <c r="CK38" s="64"/>
      <c r="CL38" s="64"/>
      <c r="CM38" s="56">
        <v>29</v>
      </c>
      <c r="CN38" s="59">
        <f t="shared" si="48"/>
        <v>0</v>
      </c>
      <c r="CO38" s="57">
        <f t="shared" si="49"/>
        <v>1</v>
      </c>
      <c r="CP38" s="57" t="str">
        <f t="shared" si="50"/>
        <v/>
      </c>
      <c r="CQ38" s="59" t="str">
        <f t="shared" si="51"/>
        <v/>
      </c>
      <c r="CR38" s="92" t="str">
        <f t="shared" si="44"/>
        <v/>
      </c>
      <c r="CS38" s="56" t="str">
        <f t="shared" si="52"/>
        <v/>
      </c>
      <c r="CT38" s="57" t="str">
        <f t="shared" si="53"/>
        <v/>
      </c>
      <c r="CU38" s="57" t="str">
        <f t="shared" si="54"/>
        <v/>
      </c>
      <c r="CV38" s="57" t="str">
        <f t="shared" si="55"/>
        <v/>
      </c>
      <c r="CW38" s="57" t="str">
        <f t="shared" si="56"/>
        <v/>
      </c>
      <c r="CX38" s="57" t="str">
        <f t="shared" si="57"/>
        <v/>
      </c>
      <c r="CY38" s="56" t="str">
        <f t="shared" si="58"/>
        <v/>
      </c>
      <c r="CZ38" s="56" t="str">
        <f t="shared" si="59"/>
        <v/>
      </c>
      <c r="DA38" s="56" t="str">
        <f t="shared" si="60"/>
        <v/>
      </c>
      <c r="DB38" s="56" t="str">
        <f t="shared" si="61"/>
        <v/>
      </c>
      <c r="DC38" s="56" t="str">
        <f t="shared" si="62"/>
        <v/>
      </c>
      <c r="DD38" s="56" t="str">
        <f t="shared" si="63"/>
        <v/>
      </c>
      <c r="DE38" s="56" t="str">
        <f t="shared" si="64"/>
        <v/>
      </c>
      <c r="DF38" s="56" t="str">
        <f t="shared" si="65"/>
        <v/>
      </c>
      <c r="DG38" s="57" t="str">
        <f t="shared" si="66"/>
        <v/>
      </c>
      <c r="DH38" s="58" t="str">
        <f t="shared" si="67"/>
        <v/>
      </c>
      <c r="DI38" s="56" t="str">
        <f t="shared" si="68"/>
        <v/>
      </c>
      <c r="DJ38" s="56" t="str">
        <f t="shared" si="69"/>
        <v/>
      </c>
      <c r="DK38" s="56" t="str">
        <f t="shared" si="70"/>
        <v/>
      </c>
      <c r="DL38" s="56" t="str">
        <f t="shared" si="71"/>
        <v/>
      </c>
      <c r="DM38" s="56" t="str">
        <f t="shared" si="72"/>
        <v/>
      </c>
      <c r="DN38" s="56" t="str">
        <f t="shared" si="73"/>
        <v/>
      </c>
      <c r="DO38" s="56" t="str">
        <f t="shared" si="74"/>
        <v/>
      </c>
      <c r="DP38" s="57" t="str">
        <f t="shared" si="75"/>
        <v/>
      </c>
      <c r="DQ38" s="57">
        <f t="shared" si="76"/>
        <v>1</v>
      </c>
      <c r="DR38" s="56" t="str">
        <f t="shared" si="77"/>
        <v/>
      </c>
      <c r="DS38" s="56" t="str">
        <f t="shared" si="78"/>
        <v/>
      </c>
      <c r="DT38" s="56">
        <f t="shared" si="79"/>
        <v>1</v>
      </c>
      <c r="DU38" s="56" t="str">
        <f t="shared" si="80"/>
        <v/>
      </c>
      <c r="DV38" s="56" t="str">
        <f t="shared" si="81"/>
        <v/>
      </c>
      <c r="DW38" s="56" t="str">
        <f t="shared" si="82"/>
        <v/>
      </c>
    </row>
    <row r="39" spans="1:127" ht="15" customHeight="1" x14ac:dyDescent="0.2">
      <c r="A39" s="56">
        <v>38</v>
      </c>
      <c r="B39" s="77">
        <v>0.5</v>
      </c>
      <c r="C39" s="77">
        <v>2</v>
      </c>
      <c r="D39" s="77" t="s">
        <v>142</v>
      </c>
      <c r="E39" s="56">
        <v>8050611</v>
      </c>
      <c r="F39" s="56">
        <v>6</v>
      </c>
      <c r="G39" s="56">
        <v>102.96</v>
      </c>
      <c r="H39" s="56">
        <v>2.7</v>
      </c>
      <c r="I39" s="56">
        <v>3.1</v>
      </c>
      <c r="J39" s="63">
        <v>2.0102558520547191</v>
      </c>
      <c r="K39" s="76">
        <v>1.8908686363636364</v>
      </c>
      <c r="L39" s="62">
        <v>996.6328193832594</v>
      </c>
      <c r="M39" s="63">
        <v>-0.63478117100806852</v>
      </c>
      <c r="N39" s="63">
        <v>-4.1080275497189689</v>
      </c>
      <c r="O39" s="63">
        <v>-6.1387016439858916E-2</v>
      </c>
      <c r="P39" s="63">
        <v>18.069933920704838</v>
      </c>
      <c r="Q39" s="63">
        <v>1.624380514431351</v>
      </c>
      <c r="R39" s="63">
        <v>18.089748094094197</v>
      </c>
      <c r="S39" s="63">
        <v>0.17300266900749947</v>
      </c>
      <c r="T39" s="63">
        <v>326.86625088105706</v>
      </c>
      <c r="U39" s="63">
        <v>2.3652331220200713</v>
      </c>
      <c r="V39" s="63">
        <v>8.6240646045662089E-2</v>
      </c>
      <c r="W39" s="63">
        <v>-11.458571415548088</v>
      </c>
      <c r="X39" s="63">
        <v>0.32609717291015583</v>
      </c>
      <c r="Y39" s="63">
        <v>-74.027750577719289</v>
      </c>
      <c r="Z39" s="63">
        <v>-1.0111676538715668</v>
      </c>
      <c r="AA39" s="69">
        <v>35.970363551028093</v>
      </c>
      <c r="AB39" s="70">
        <v>5.0751301394422849E-7</v>
      </c>
      <c r="AC39" s="69">
        <v>-79.092765468796429</v>
      </c>
      <c r="AD39" s="70">
        <v>4.027351527237057E-7</v>
      </c>
      <c r="AE39" s="57">
        <v>-2.1064103303964727</v>
      </c>
      <c r="AF39" s="57">
        <v>1.695564924378566</v>
      </c>
      <c r="AG39" s="57">
        <v>22.700000000000003</v>
      </c>
      <c r="AH39" s="63">
        <v>2.7423199999999999</v>
      </c>
      <c r="AI39" s="63">
        <v>2.3638718181818179</v>
      </c>
      <c r="AJ39" s="63">
        <v>0.19619831907042573</v>
      </c>
      <c r="AK39" s="63">
        <v>1.89011</v>
      </c>
      <c r="AL39" s="63">
        <v>1.8908686363636364</v>
      </c>
      <c r="AM39" s="69">
        <v>3.6934040892158676E-4</v>
      </c>
      <c r="AN39" s="63">
        <v>1.9559605947136578</v>
      </c>
      <c r="AO39" s="63">
        <v>6.5091958350021351E-2</v>
      </c>
      <c r="AP39" s="63">
        <v>4.3096653333965449</v>
      </c>
      <c r="AQ39" s="62">
        <v>291.21541850220251</v>
      </c>
      <c r="AR39" s="62">
        <v>229.85158264484195</v>
      </c>
      <c r="AS39" s="62">
        <v>188.78399361776658</v>
      </c>
      <c r="AT39" s="63">
        <v>16.389765095485505</v>
      </c>
      <c r="AU39" s="63">
        <v>15.437828347067107</v>
      </c>
      <c r="AV39" s="69">
        <v>9.5560734213355675E-2</v>
      </c>
      <c r="AW39" s="56">
        <v>5</v>
      </c>
      <c r="AX39" s="56">
        <v>5</v>
      </c>
      <c r="AY39" s="62">
        <v>4</v>
      </c>
      <c r="AZ39" s="62">
        <v>5</v>
      </c>
      <c r="BA39" s="62">
        <v>6</v>
      </c>
      <c r="BB39" s="62">
        <v>5</v>
      </c>
      <c r="BC39" s="56">
        <v>5</v>
      </c>
      <c r="BD39" s="56">
        <v>12.63</v>
      </c>
      <c r="BE39" s="56">
        <v>7.53</v>
      </c>
      <c r="BF39" s="56">
        <v>215</v>
      </c>
      <c r="BG39" s="56">
        <v>10</v>
      </c>
      <c r="BH39" s="56">
        <v>0</v>
      </c>
      <c r="BI39" s="56">
        <v>60</v>
      </c>
      <c r="BJ39" s="56">
        <v>2</v>
      </c>
      <c r="BK39" s="68">
        <v>0.11938721569108257</v>
      </c>
      <c r="BL39" s="63">
        <v>15.976623963853498</v>
      </c>
      <c r="BM39" s="75">
        <v>7.8821799793050388E-5</v>
      </c>
      <c r="BN39" s="63">
        <v>28.89733368145016</v>
      </c>
      <c r="BO39" s="63">
        <v>0.94921564123053881</v>
      </c>
      <c r="BP39" s="56">
        <v>22</v>
      </c>
      <c r="BQ39" s="56">
        <v>134</v>
      </c>
      <c r="BR39" s="69">
        <v>0.99998449481654117</v>
      </c>
      <c r="BS39" s="62">
        <v>0.58693933938556986</v>
      </c>
      <c r="BT39" s="62">
        <v>17.309999999999999</v>
      </c>
      <c r="BU39" s="62">
        <v>20.3</v>
      </c>
      <c r="BW39" s="62">
        <f t="shared" si="45"/>
        <v>14.44866684072508</v>
      </c>
      <c r="BX39" s="67">
        <v>0.6</v>
      </c>
      <c r="BY39" s="73">
        <f t="shared" si="46"/>
        <v>0.20298741092979217</v>
      </c>
      <c r="BZ39" s="72">
        <f t="shared" si="83"/>
        <v>0.89116131874628834</v>
      </c>
      <c r="CA39" s="64">
        <f t="shared" si="47"/>
        <v>-66.16876484503463</v>
      </c>
      <c r="CB39" s="62">
        <f t="shared" si="40"/>
        <v>-15.722996355626073</v>
      </c>
      <c r="CC39" s="62">
        <f t="shared" si="41"/>
        <v>101.75239056455121</v>
      </c>
      <c r="CD39" s="62">
        <f t="shared" si="42"/>
        <v>-59.055429886703706</v>
      </c>
      <c r="CE39" s="62">
        <f t="shared" si="43"/>
        <v>84.339894479994584</v>
      </c>
      <c r="CF39" s="62"/>
      <c r="CG39" s="93">
        <v>0.13600000000000001</v>
      </c>
      <c r="CH39" s="102">
        <v>1.3333333333333335</v>
      </c>
      <c r="CI39" s="64"/>
      <c r="CJ39" s="64"/>
      <c r="CK39" s="64"/>
      <c r="CL39" s="64"/>
      <c r="CM39" s="56">
        <v>29</v>
      </c>
      <c r="CN39" s="59">
        <f t="shared" si="48"/>
        <v>12</v>
      </c>
      <c r="CO39" s="57" t="str">
        <f t="shared" si="49"/>
        <v/>
      </c>
      <c r="CP39" s="57" t="str">
        <f t="shared" si="50"/>
        <v/>
      </c>
      <c r="CQ39" s="59">
        <f t="shared" si="51"/>
        <v>1</v>
      </c>
      <c r="CR39" s="92">
        <f t="shared" si="44"/>
        <v>3</v>
      </c>
      <c r="CS39" s="56" t="str">
        <f t="shared" si="52"/>
        <v/>
      </c>
      <c r="CT39" s="57" t="str">
        <f t="shared" si="53"/>
        <v/>
      </c>
      <c r="CU39" s="57" t="str">
        <f t="shared" si="54"/>
        <v/>
      </c>
      <c r="CV39" s="57" t="str">
        <f t="shared" si="55"/>
        <v/>
      </c>
      <c r="CW39" s="57" t="str">
        <f t="shared" si="56"/>
        <v/>
      </c>
      <c r="CX39" s="57" t="str">
        <f t="shared" si="57"/>
        <v/>
      </c>
      <c r="CY39" s="56" t="str">
        <f t="shared" si="58"/>
        <v/>
      </c>
      <c r="CZ39" s="56" t="str">
        <f t="shared" si="59"/>
        <v/>
      </c>
      <c r="DA39" s="56">
        <f t="shared" si="60"/>
        <v>1</v>
      </c>
      <c r="DB39" s="56" t="str">
        <f t="shared" si="61"/>
        <v/>
      </c>
      <c r="DC39" s="56">
        <f t="shared" si="62"/>
        <v>5</v>
      </c>
      <c r="DD39" s="56" t="str">
        <f t="shared" si="63"/>
        <v/>
      </c>
      <c r="DE39" s="56" t="str">
        <f t="shared" si="64"/>
        <v/>
      </c>
      <c r="DF39" s="56" t="str">
        <f t="shared" si="65"/>
        <v/>
      </c>
      <c r="DG39" s="57" t="str">
        <f t="shared" si="66"/>
        <v/>
      </c>
      <c r="DH39" s="58" t="str">
        <f t="shared" si="67"/>
        <v/>
      </c>
      <c r="DI39" s="56" t="str">
        <f t="shared" si="68"/>
        <v/>
      </c>
      <c r="DJ39" s="56" t="str">
        <f t="shared" si="69"/>
        <v/>
      </c>
      <c r="DK39" s="56">
        <f t="shared" si="70"/>
        <v>3</v>
      </c>
      <c r="DL39" s="56" t="str">
        <f t="shared" si="71"/>
        <v/>
      </c>
      <c r="DM39" s="56" t="str">
        <f t="shared" si="72"/>
        <v/>
      </c>
      <c r="DN39" s="56" t="str">
        <f t="shared" si="73"/>
        <v/>
      </c>
      <c r="DO39" s="56" t="str">
        <f t="shared" si="74"/>
        <v/>
      </c>
      <c r="DP39" s="57" t="str">
        <f t="shared" si="75"/>
        <v/>
      </c>
      <c r="DQ39" s="57">
        <f t="shared" si="76"/>
        <v>1</v>
      </c>
      <c r="DR39" s="56" t="str">
        <f t="shared" si="77"/>
        <v/>
      </c>
      <c r="DS39" s="56" t="str">
        <f t="shared" si="78"/>
        <v/>
      </c>
      <c r="DT39" s="56">
        <f t="shared" si="79"/>
        <v>1</v>
      </c>
      <c r="DU39" s="56" t="str">
        <f t="shared" si="80"/>
        <v/>
      </c>
      <c r="DV39" s="56" t="str">
        <f t="shared" si="81"/>
        <v/>
      </c>
      <c r="DW39" s="56" t="str">
        <f t="shared" si="82"/>
        <v/>
      </c>
    </row>
    <row r="40" spans="1:127" ht="15" customHeight="1" x14ac:dyDescent="0.2">
      <c r="A40" s="56">
        <v>39</v>
      </c>
      <c r="B40" s="77">
        <v>0.5</v>
      </c>
      <c r="C40" s="77">
        <v>2</v>
      </c>
      <c r="D40" s="77" t="s">
        <v>142</v>
      </c>
      <c r="E40" s="56">
        <v>8050611</v>
      </c>
      <c r="F40" s="56">
        <v>7</v>
      </c>
      <c r="G40" s="56">
        <v>102.96</v>
      </c>
      <c r="H40" s="56">
        <v>2.7</v>
      </c>
      <c r="I40" s="56">
        <v>3.1</v>
      </c>
      <c r="J40" s="63">
        <v>2.0941016122675675</v>
      </c>
      <c r="K40" s="76">
        <v>1.8907565517241383</v>
      </c>
      <c r="L40" s="62">
        <v>996.25303030303348</v>
      </c>
      <c r="M40" s="63">
        <v>-2.3409563089124108E-3</v>
      </c>
      <c r="N40" s="63">
        <v>-2.5238371192272613</v>
      </c>
      <c r="O40" s="63">
        <v>-1.0828282688849114E-3</v>
      </c>
      <c r="P40" s="63">
        <v>18.319478114478116</v>
      </c>
      <c r="Q40" s="63">
        <v>0.91446956820218295</v>
      </c>
      <c r="R40" s="63">
        <v>7.3510507366899871</v>
      </c>
      <c r="S40" s="63">
        <v>0.14354299477113833</v>
      </c>
      <c r="T40" s="63">
        <v>335.79058030302923</v>
      </c>
      <c r="U40" s="63">
        <v>-7.0623660103721259E-2</v>
      </c>
      <c r="V40" s="63">
        <v>2.0170569034240186E-2</v>
      </c>
      <c r="W40" s="63">
        <v>-5.2050093579213058E-2</v>
      </c>
      <c r="X40" s="63">
        <v>8.8782031079902318E-2</v>
      </c>
      <c r="Y40" s="63">
        <v>-46.110780799167017</v>
      </c>
      <c r="Z40" s="63">
        <v>3.3473808564992116E-2</v>
      </c>
      <c r="AA40" s="69">
        <v>35.970365195286249</v>
      </c>
      <c r="AB40" s="70">
        <v>3.7540090768957073E-7</v>
      </c>
      <c r="AC40" s="69">
        <v>-79.092766582211681</v>
      </c>
      <c r="AD40" s="70">
        <v>5.0249858425700748E-7</v>
      </c>
      <c r="AE40" s="57">
        <v>-2.2760616329966319</v>
      </c>
      <c r="AF40" s="57">
        <v>1.5721787763650821</v>
      </c>
      <c r="AG40" s="57">
        <v>29.700000000000003</v>
      </c>
      <c r="AH40" s="63">
        <v>3.0919099999999999</v>
      </c>
      <c r="AI40" s="63">
        <v>2.9372393103448284</v>
      </c>
      <c r="AJ40" s="63">
        <v>0.13044468827632413</v>
      </c>
      <c r="AK40" s="63">
        <v>1.8903300000000001</v>
      </c>
      <c r="AL40" s="63">
        <v>1.8907565517241383</v>
      </c>
      <c r="AM40" s="69">
        <v>3.7896735500253937E-4</v>
      </c>
      <c r="AN40" s="63">
        <v>2.058143602693598</v>
      </c>
      <c r="AO40" s="63">
        <v>0.16738705096945972</v>
      </c>
      <c r="AP40" s="63">
        <v>2.6780511120760391</v>
      </c>
      <c r="AQ40" s="62">
        <v>291.52154882154747</v>
      </c>
      <c r="AR40" s="62">
        <v>240.52142330027576</v>
      </c>
      <c r="AS40" s="62">
        <v>180.05314403143487</v>
      </c>
      <c r="AT40" s="63">
        <v>18.871575632973862</v>
      </c>
      <c r="AU40" s="63">
        <v>19.812873953975082</v>
      </c>
      <c r="AV40" s="69">
        <v>0.14159119330927797</v>
      </c>
      <c r="AW40" s="56">
        <v>3</v>
      </c>
      <c r="AX40" s="56">
        <v>3</v>
      </c>
      <c r="AY40" s="62">
        <v>4</v>
      </c>
      <c r="AZ40" s="62">
        <v>3</v>
      </c>
      <c r="BA40" s="62">
        <v>4</v>
      </c>
      <c r="BB40" s="62">
        <v>4</v>
      </c>
      <c r="BC40" s="56">
        <v>4</v>
      </c>
      <c r="BD40" s="56">
        <v>16.059999999999999</v>
      </c>
      <c r="BE40" s="56">
        <v>9.15</v>
      </c>
      <c r="BF40" s="56">
        <v>175</v>
      </c>
      <c r="BG40" s="56">
        <v>10</v>
      </c>
      <c r="BH40" s="56">
        <v>0</v>
      </c>
      <c r="BI40" s="56">
        <v>60</v>
      </c>
      <c r="BJ40" s="56">
        <v>2</v>
      </c>
      <c r="BK40" s="68">
        <v>0.20334506054342918</v>
      </c>
      <c r="BL40" s="63">
        <v>26.853479513760099</v>
      </c>
      <c r="BM40" s="75">
        <v>1.3406034235293772E-4</v>
      </c>
      <c r="BN40" s="63">
        <v>49.158631575619488</v>
      </c>
      <c r="BO40" s="63">
        <v>0.97211074614295145</v>
      </c>
      <c r="BP40" s="56">
        <v>18</v>
      </c>
      <c r="BQ40" s="56">
        <v>157</v>
      </c>
      <c r="BR40" s="69">
        <v>1.0001786489185978</v>
      </c>
      <c r="BS40" s="62">
        <v>0.43314867080606284</v>
      </c>
      <c r="BT40" s="62">
        <v>17.670000000000002</v>
      </c>
      <c r="BU40" s="62">
        <v>20.12</v>
      </c>
      <c r="BW40" s="62">
        <f t="shared" si="45"/>
        <v>24.579315787809744</v>
      </c>
      <c r="BX40" s="67">
        <v>0.6</v>
      </c>
      <c r="BY40" s="73">
        <f t="shared" si="46"/>
        <v>0.33148715518594662</v>
      </c>
      <c r="BZ40" s="72">
        <f t="shared" si="83"/>
        <v>2.7256472158693232</v>
      </c>
      <c r="CA40" s="64">
        <f t="shared" si="47"/>
        <v>-44.752140802342225</v>
      </c>
      <c r="CB40" s="62">
        <f t="shared" si="40"/>
        <v>-9.5499332384643545E-2</v>
      </c>
      <c r="CC40" s="62">
        <f t="shared" si="41"/>
        <v>102.95995571035135</v>
      </c>
      <c r="CD40" s="62">
        <f t="shared" si="42"/>
        <v>8.9735552732988815</v>
      </c>
      <c r="CE40" s="62">
        <f t="shared" si="43"/>
        <v>102.56820611552611</v>
      </c>
      <c r="CF40" s="62"/>
      <c r="CG40" s="93">
        <v>0.28660000000000002</v>
      </c>
      <c r="CH40" s="102">
        <v>0.66666666666666674</v>
      </c>
      <c r="CI40" s="64"/>
      <c r="CJ40" s="64"/>
      <c r="CK40" s="64"/>
      <c r="CL40" s="64"/>
      <c r="CM40" s="56">
        <v>29</v>
      </c>
      <c r="CN40" s="59">
        <f t="shared" si="48"/>
        <v>0</v>
      </c>
      <c r="CO40" s="57">
        <f t="shared" si="49"/>
        <v>1</v>
      </c>
      <c r="CP40" s="57" t="str">
        <f t="shared" si="50"/>
        <v/>
      </c>
      <c r="CQ40" s="59" t="str">
        <f t="shared" si="51"/>
        <v/>
      </c>
      <c r="CR40" s="92" t="str">
        <f t="shared" si="44"/>
        <v/>
      </c>
      <c r="CS40" s="56" t="str">
        <f t="shared" si="52"/>
        <v/>
      </c>
      <c r="CT40" s="57" t="str">
        <f t="shared" si="53"/>
        <v/>
      </c>
      <c r="CU40" s="57" t="str">
        <f t="shared" si="54"/>
        <v/>
      </c>
      <c r="CV40" s="57" t="str">
        <f t="shared" si="55"/>
        <v/>
      </c>
      <c r="CW40" s="57" t="str">
        <f t="shared" si="56"/>
        <v/>
      </c>
      <c r="CX40" s="57" t="str">
        <f t="shared" si="57"/>
        <v/>
      </c>
      <c r="CY40" s="56" t="str">
        <f t="shared" si="58"/>
        <v/>
      </c>
      <c r="CZ40" s="56" t="str">
        <f t="shared" si="59"/>
        <v/>
      </c>
      <c r="DA40" s="56" t="str">
        <f t="shared" si="60"/>
        <v/>
      </c>
      <c r="DB40" s="56" t="str">
        <f t="shared" si="61"/>
        <v/>
      </c>
      <c r="DC40" s="56" t="str">
        <f t="shared" si="62"/>
        <v/>
      </c>
      <c r="DD40" s="56" t="str">
        <f t="shared" si="63"/>
        <v/>
      </c>
      <c r="DE40" s="56" t="str">
        <f t="shared" si="64"/>
        <v/>
      </c>
      <c r="DF40" s="56" t="str">
        <f t="shared" si="65"/>
        <v/>
      </c>
      <c r="DG40" s="57" t="str">
        <f t="shared" si="66"/>
        <v/>
      </c>
      <c r="DH40" s="58" t="str">
        <f t="shared" si="67"/>
        <v/>
      </c>
      <c r="DI40" s="56" t="str">
        <f t="shared" si="68"/>
        <v/>
      </c>
      <c r="DJ40" s="56" t="str">
        <f t="shared" si="69"/>
        <v/>
      </c>
      <c r="DK40" s="56" t="str">
        <f t="shared" si="70"/>
        <v/>
      </c>
      <c r="DL40" s="56" t="str">
        <f t="shared" si="71"/>
        <v/>
      </c>
      <c r="DM40" s="56" t="str">
        <f t="shared" si="72"/>
        <v/>
      </c>
      <c r="DN40" s="56" t="str">
        <f t="shared" si="73"/>
        <v/>
      </c>
      <c r="DO40" s="56" t="str">
        <f t="shared" si="74"/>
        <v/>
      </c>
      <c r="DP40" s="57" t="str">
        <f t="shared" si="75"/>
        <v/>
      </c>
      <c r="DQ40" s="57">
        <f t="shared" si="76"/>
        <v>1</v>
      </c>
      <c r="DR40" s="56" t="str">
        <f t="shared" si="77"/>
        <v/>
      </c>
      <c r="DS40" s="56" t="str">
        <f t="shared" si="78"/>
        <v/>
      </c>
      <c r="DT40" s="56">
        <f t="shared" si="79"/>
        <v>1</v>
      </c>
      <c r="DU40" s="56" t="str">
        <f t="shared" si="80"/>
        <v/>
      </c>
      <c r="DV40" s="56" t="str">
        <f t="shared" si="81"/>
        <v/>
      </c>
      <c r="DW40" s="56" t="str">
        <f t="shared" si="82"/>
        <v/>
      </c>
    </row>
    <row r="41" spans="1:127" ht="15" customHeight="1" x14ac:dyDescent="0.2">
      <c r="A41" s="56">
        <v>40</v>
      </c>
      <c r="B41" s="77">
        <v>0.5</v>
      </c>
      <c r="C41" s="77">
        <v>2</v>
      </c>
      <c r="D41" s="77" t="s">
        <v>142</v>
      </c>
      <c r="E41" s="56">
        <v>8050611</v>
      </c>
      <c r="F41" s="56">
        <v>8</v>
      </c>
      <c r="G41" s="56">
        <v>82</v>
      </c>
      <c r="H41" s="56">
        <v>2.7</v>
      </c>
      <c r="I41" s="56">
        <v>3.1</v>
      </c>
      <c r="J41" s="63">
        <v>2.535155412745139</v>
      </c>
      <c r="K41" s="76">
        <v>1.8893431034482768</v>
      </c>
      <c r="L41" s="62">
        <v>996.08950930625963</v>
      </c>
      <c r="M41" s="63">
        <v>-2.2521747746160274E-2</v>
      </c>
      <c r="N41" s="63">
        <v>-2.1122956544878848</v>
      </c>
      <c r="O41" s="63">
        <v>-3.3962279714816446E-3</v>
      </c>
      <c r="P41" s="63">
        <v>18.050524534686978</v>
      </c>
      <c r="Q41" s="63">
        <v>0.53570544453352753</v>
      </c>
      <c r="R41" s="63">
        <v>5.3499924454909742</v>
      </c>
      <c r="S41" s="63">
        <v>0.10016691539004578</v>
      </c>
      <c r="T41" s="63">
        <v>325.86917055837557</v>
      </c>
      <c r="U41" s="63">
        <v>-2.8583508049909771E-2</v>
      </c>
      <c r="V41" s="63">
        <v>2.4030075255652303E-2</v>
      </c>
      <c r="W41" s="63">
        <v>-0.4119699387097111</v>
      </c>
      <c r="X41" s="63">
        <v>0.11587490380335357</v>
      </c>
      <c r="Y41" s="63">
        <v>-38.028816369571956</v>
      </c>
      <c r="Z41" s="63">
        <v>-3.1026650696258682E-2</v>
      </c>
      <c r="AA41" s="69">
        <v>35.970230467850669</v>
      </c>
      <c r="AB41" s="70">
        <v>4.8382549200553077E-7</v>
      </c>
      <c r="AC41" s="69">
        <v>-79.092939513535981</v>
      </c>
      <c r="AD41" s="70">
        <v>1.1228683837104752E-6</v>
      </c>
      <c r="AE41" s="57">
        <v>-2.184337901861253</v>
      </c>
      <c r="AF41" s="57">
        <v>1.5899647272042094</v>
      </c>
      <c r="AG41" s="57">
        <v>29.55</v>
      </c>
      <c r="AH41" s="63">
        <v>5.4014899999999999</v>
      </c>
      <c r="AI41" s="63">
        <v>4.4549582758620696</v>
      </c>
      <c r="AJ41" s="63">
        <v>0.55559140811564134</v>
      </c>
      <c r="AK41" s="63">
        <v>1.8888799999999999</v>
      </c>
      <c r="AL41" s="63">
        <v>1.8893431034482768</v>
      </c>
      <c r="AM41" s="69">
        <v>4.2156259870929579E-4</v>
      </c>
      <c r="AN41" s="63">
        <v>2.3257050253807097</v>
      </c>
      <c r="AO41" s="63">
        <v>0.43636192193243284</v>
      </c>
      <c r="AP41" s="63">
        <v>2.2286909911943753</v>
      </c>
      <c r="AQ41" s="62">
        <v>291.13714043993247</v>
      </c>
      <c r="AR41" s="62">
        <v>244.61448057684896</v>
      </c>
      <c r="AS41" s="62">
        <v>180.61087670462643</v>
      </c>
      <c r="AT41" s="63">
        <v>22.304782419041391</v>
      </c>
      <c r="AU41" s="63">
        <v>20.389031473670148</v>
      </c>
      <c r="AV41" s="69">
        <v>0.14211994174508863</v>
      </c>
      <c r="AW41" s="56">
        <v>2</v>
      </c>
      <c r="AX41" s="56">
        <v>2</v>
      </c>
      <c r="AY41" s="62">
        <v>3</v>
      </c>
      <c r="AZ41" s="62">
        <v>3</v>
      </c>
      <c r="BA41" s="62">
        <v>4</v>
      </c>
      <c r="BB41" s="62">
        <v>3.5</v>
      </c>
      <c r="BC41" s="56">
        <v>4</v>
      </c>
      <c r="BD41" s="56">
        <v>12.99</v>
      </c>
      <c r="BE41" s="56">
        <v>7.39</v>
      </c>
      <c r="BF41" s="56">
        <v>185</v>
      </c>
      <c r="BG41" s="56">
        <v>10</v>
      </c>
      <c r="BH41" s="56">
        <v>0</v>
      </c>
      <c r="BI41" s="56">
        <v>60</v>
      </c>
      <c r="BJ41" s="56">
        <v>2</v>
      </c>
      <c r="BK41" s="68">
        <v>0.64581230929686217</v>
      </c>
      <c r="BL41" s="63">
        <v>18.218161401620073</v>
      </c>
      <c r="BM41" s="75">
        <v>4.2626019237630426E-4</v>
      </c>
      <c r="BN41" s="63">
        <v>26.295203575796769</v>
      </c>
      <c r="BO41" s="63">
        <v>0.90483776454064047</v>
      </c>
      <c r="BP41" s="56">
        <v>19</v>
      </c>
      <c r="BQ41" s="56">
        <v>141</v>
      </c>
      <c r="BR41" s="69">
        <v>0.9997823352315186</v>
      </c>
      <c r="BS41" s="62">
        <v>0.21866752641600276</v>
      </c>
      <c r="BT41" s="62">
        <v>17.75</v>
      </c>
      <c r="BU41" s="62">
        <v>18.850000000000001</v>
      </c>
      <c r="BW41" s="62">
        <f t="shared" si="45"/>
        <v>13.147601787898385</v>
      </c>
      <c r="BX41" s="67">
        <v>0.6</v>
      </c>
      <c r="BY41" s="73">
        <f t="shared" si="46"/>
        <v>0.57300591825444325</v>
      </c>
      <c r="BZ41" s="72">
        <f t="shared" si="83"/>
        <v>2.0636146261175261</v>
      </c>
      <c r="CA41" s="64">
        <f t="shared" si="47"/>
        <v>-4.4990136242594554</v>
      </c>
      <c r="CB41" s="62">
        <f t="shared" si="40"/>
        <v>-0.87425184166493375</v>
      </c>
      <c r="CC41" s="62">
        <f t="shared" si="41"/>
        <v>81.995339402415709</v>
      </c>
      <c r="CD41" s="62">
        <f t="shared" si="42"/>
        <v>-7.1467709053079753</v>
      </c>
      <c r="CE41" s="62">
        <f t="shared" si="43"/>
        <v>81.687965243523138</v>
      </c>
      <c r="CF41" s="62"/>
      <c r="CG41" s="93">
        <v>0.39460000000000001</v>
      </c>
      <c r="CH41" s="102">
        <v>0.32258064516129031</v>
      </c>
      <c r="CI41" s="64"/>
      <c r="CJ41" s="64"/>
      <c r="CK41" s="64"/>
      <c r="CL41" s="64"/>
      <c r="CM41" s="56">
        <v>30</v>
      </c>
      <c r="CN41" s="59">
        <f t="shared" si="48"/>
        <v>5</v>
      </c>
      <c r="CO41" s="57" t="str">
        <f t="shared" si="49"/>
        <v/>
      </c>
      <c r="CP41" s="57">
        <f t="shared" si="50"/>
        <v>1</v>
      </c>
      <c r="CQ41" s="59" t="str">
        <f t="shared" si="51"/>
        <v/>
      </c>
      <c r="CR41" s="92" t="str">
        <f t="shared" si="44"/>
        <v/>
      </c>
      <c r="CS41" s="56" t="str">
        <f t="shared" si="52"/>
        <v/>
      </c>
      <c r="CT41" s="57" t="str">
        <f t="shared" si="53"/>
        <v/>
      </c>
      <c r="CU41" s="57" t="str">
        <f t="shared" si="54"/>
        <v/>
      </c>
      <c r="CV41" s="57" t="str">
        <f t="shared" si="55"/>
        <v/>
      </c>
      <c r="CW41" s="57" t="str">
        <f t="shared" si="56"/>
        <v/>
      </c>
      <c r="CX41" s="57" t="str">
        <f t="shared" si="57"/>
        <v/>
      </c>
      <c r="CY41" s="56" t="str">
        <f t="shared" si="58"/>
        <v/>
      </c>
      <c r="CZ41" s="56" t="str">
        <f t="shared" si="59"/>
        <v/>
      </c>
      <c r="DA41" s="56" t="str">
        <f t="shared" si="60"/>
        <v/>
      </c>
      <c r="DB41" s="56" t="str">
        <f t="shared" si="61"/>
        <v/>
      </c>
      <c r="DC41" s="56">
        <f t="shared" si="62"/>
        <v>5</v>
      </c>
      <c r="DD41" s="56" t="str">
        <f t="shared" si="63"/>
        <v/>
      </c>
      <c r="DE41" s="56" t="str">
        <f t="shared" si="64"/>
        <v/>
      </c>
      <c r="DF41" s="56" t="str">
        <f t="shared" si="65"/>
        <v/>
      </c>
      <c r="DG41" s="57" t="str">
        <f t="shared" si="66"/>
        <v/>
      </c>
      <c r="DH41" s="58" t="str">
        <f t="shared" si="67"/>
        <v/>
      </c>
      <c r="DI41" s="56" t="str">
        <f t="shared" si="68"/>
        <v/>
      </c>
      <c r="DJ41" s="56" t="str">
        <f t="shared" si="69"/>
        <v/>
      </c>
      <c r="DK41" s="56" t="str">
        <f t="shared" si="70"/>
        <v/>
      </c>
      <c r="DL41" s="56" t="str">
        <f t="shared" si="71"/>
        <v/>
      </c>
      <c r="DM41" s="56" t="str">
        <f t="shared" si="72"/>
        <v/>
      </c>
      <c r="DN41" s="56" t="str">
        <f t="shared" si="73"/>
        <v/>
      </c>
      <c r="DO41" s="56" t="str">
        <f t="shared" si="74"/>
        <v/>
      </c>
      <c r="DP41" s="57" t="str">
        <f t="shared" si="75"/>
        <v/>
      </c>
      <c r="DQ41" s="57">
        <f t="shared" si="76"/>
        <v>1</v>
      </c>
      <c r="DR41" s="56" t="str">
        <f t="shared" si="77"/>
        <v/>
      </c>
      <c r="DS41" s="56" t="str">
        <f t="shared" si="78"/>
        <v/>
      </c>
      <c r="DT41" s="56">
        <f t="shared" si="79"/>
        <v>1</v>
      </c>
      <c r="DU41" s="56" t="str">
        <f t="shared" si="80"/>
        <v/>
      </c>
      <c r="DV41" s="56" t="str">
        <f t="shared" si="81"/>
        <v/>
      </c>
      <c r="DW41" s="56" t="str">
        <f t="shared" si="82"/>
        <v/>
      </c>
    </row>
    <row r="42" spans="1:127" ht="15" customHeight="1" x14ac:dyDescent="0.2">
      <c r="A42" s="56">
        <v>41</v>
      </c>
      <c r="B42" s="77">
        <v>0.5</v>
      </c>
      <c r="C42" s="77">
        <v>2</v>
      </c>
      <c r="D42" s="77" t="s">
        <v>142</v>
      </c>
      <c r="E42" s="56">
        <v>8050611</v>
      </c>
      <c r="F42" s="56">
        <v>9</v>
      </c>
      <c r="G42" s="56">
        <v>57</v>
      </c>
      <c r="H42" s="56">
        <v>2.7</v>
      </c>
      <c r="I42" s="56">
        <v>3.1</v>
      </c>
      <c r="J42" s="63">
        <v>3.2392198129541798</v>
      </c>
      <c r="K42" s="76">
        <v>1.8812277272727271</v>
      </c>
      <c r="L42" s="62">
        <v>994.67415730336711</v>
      </c>
      <c r="M42" s="63">
        <v>-0.70488604806472255</v>
      </c>
      <c r="N42" s="63">
        <v>-2.3559916161813743</v>
      </c>
      <c r="O42" s="63">
        <v>-1.187265617391603E-2</v>
      </c>
      <c r="P42" s="63">
        <v>18.953955056179758</v>
      </c>
      <c r="Q42" s="63">
        <v>1.1946487100180054</v>
      </c>
      <c r="R42" s="63">
        <v>6.4267467158399967</v>
      </c>
      <c r="S42" s="63">
        <v>0.18028592245660793</v>
      </c>
      <c r="T42" s="63">
        <v>359.35070988763988</v>
      </c>
      <c r="U42" s="63">
        <v>1.7380099168064591</v>
      </c>
      <c r="V42" s="63">
        <v>-3.5109909559118711E-2</v>
      </c>
      <c r="W42" s="63">
        <v>-13.384576079847463</v>
      </c>
      <c r="X42" s="63">
        <v>0.10854890445162256</v>
      </c>
      <c r="Y42" s="63">
        <v>-44.566775580898295</v>
      </c>
      <c r="Z42" s="63">
        <v>-0.17464098599372985</v>
      </c>
      <c r="AA42" s="69">
        <v>35.970096943070885</v>
      </c>
      <c r="AB42" s="70">
        <v>5.8059637326829639E-7</v>
      </c>
      <c r="AC42" s="69">
        <v>-79.093157005617584</v>
      </c>
      <c r="AD42" s="70">
        <v>5.328600552396008E-7</v>
      </c>
      <c r="AE42" s="57">
        <v>-2.2575398651685386</v>
      </c>
      <c r="AF42" s="57">
        <v>1.7029118307168682</v>
      </c>
      <c r="AG42" s="57">
        <v>22.25</v>
      </c>
      <c r="AH42" s="63">
        <v>10.35256</v>
      </c>
      <c r="AI42" s="63">
        <v>6.7505972727272709</v>
      </c>
      <c r="AJ42" s="63">
        <v>2.0026943345930892</v>
      </c>
      <c r="AK42" s="63">
        <v>1.87982</v>
      </c>
      <c r="AL42" s="63">
        <v>1.8812277272727271</v>
      </c>
      <c r="AM42" s="69">
        <v>5.7037942107221961E-4</v>
      </c>
      <c r="AN42" s="63">
        <v>2.3929228539325806</v>
      </c>
      <c r="AO42" s="63">
        <v>0.51169512665985351</v>
      </c>
      <c r="AP42" s="63">
        <v>2.584332458242204</v>
      </c>
      <c r="AQ42" s="62">
        <v>292.24932584269703</v>
      </c>
      <c r="AR42" s="62">
        <v>229.42741023113021</v>
      </c>
      <c r="AS42" s="62">
        <v>196.65658846261255</v>
      </c>
      <c r="AT42" s="63">
        <v>21.447902281990292</v>
      </c>
      <c r="AU42" s="63">
        <v>18.422872382914914</v>
      </c>
      <c r="AV42" s="69">
        <v>0.16441869593330244</v>
      </c>
      <c r="AW42" s="56">
        <v>3</v>
      </c>
      <c r="AX42" s="56">
        <v>3</v>
      </c>
      <c r="AY42" s="62">
        <v>3</v>
      </c>
      <c r="AZ42" s="62">
        <v>4</v>
      </c>
      <c r="BA42" s="62">
        <v>3</v>
      </c>
      <c r="BB42" s="62">
        <v>3</v>
      </c>
      <c r="BC42" s="56">
        <v>3</v>
      </c>
      <c r="BD42" s="56">
        <v>11.36</v>
      </c>
      <c r="BE42" s="56">
        <v>6.21</v>
      </c>
      <c r="BF42" s="56">
        <v>225</v>
      </c>
      <c r="BG42" s="56">
        <v>10</v>
      </c>
      <c r="BH42" s="56">
        <v>0</v>
      </c>
      <c r="BI42" s="56">
        <v>60</v>
      </c>
      <c r="BJ42" s="56">
        <v>2</v>
      </c>
      <c r="BK42" s="68">
        <v>1.3579920856814525</v>
      </c>
      <c r="BL42" s="63">
        <v>13.353178321867897</v>
      </c>
      <c r="BM42" s="75">
        <v>8.9164557682368283E-4</v>
      </c>
      <c r="BN42" s="63">
        <v>13.344701654462275</v>
      </c>
      <c r="BO42" s="63">
        <v>0.9190364837669136</v>
      </c>
      <c r="BP42" s="56">
        <v>23</v>
      </c>
      <c r="BQ42" s="56">
        <v>85</v>
      </c>
      <c r="BR42" s="69">
        <v>1.0004976679842945</v>
      </c>
      <c r="BS42" s="62">
        <v>0.31387737571305246</v>
      </c>
      <c r="BT42" s="62">
        <v>18.34</v>
      </c>
      <c r="BU42" s="62">
        <v>20.329999999999998</v>
      </c>
      <c r="BW42" s="62">
        <f t="shared" si="45"/>
        <v>6.6723508272311376</v>
      </c>
      <c r="BX42" s="67">
        <v>0.6</v>
      </c>
      <c r="BY42" s="73">
        <f t="shared" si="46"/>
        <v>1.0213896604824622</v>
      </c>
      <c r="BZ42" s="72">
        <f t="shared" si="83"/>
        <v>1.2891672599454773</v>
      </c>
      <c r="CA42" s="64">
        <f t="shared" si="47"/>
        <v>70.231610080410363</v>
      </c>
      <c r="CB42" s="62">
        <f t="shared" si="40"/>
        <v>-16.33817903919395</v>
      </c>
      <c r="CC42" s="62">
        <f t="shared" si="41"/>
        <v>54.608276897218097</v>
      </c>
      <c r="CD42" s="62">
        <f t="shared" si="42"/>
        <v>-40.305086527633208</v>
      </c>
      <c r="CE42" s="62">
        <f t="shared" si="43"/>
        <v>40.305086527633215</v>
      </c>
      <c r="CF42" s="62"/>
      <c r="CG42" s="93">
        <v>0.66339999999999999</v>
      </c>
      <c r="CH42" s="102">
        <v>1.0606060606060608</v>
      </c>
      <c r="CI42" s="64"/>
      <c r="CJ42" s="64"/>
      <c r="CK42" s="64"/>
      <c r="CL42" s="64"/>
      <c r="CM42" s="56">
        <v>31</v>
      </c>
      <c r="CN42" s="59">
        <f t="shared" si="48"/>
        <v>9</v>
      </c>
      <c r="CO42" s="57" t="str">
        <f t="shared" si="49"/>
        <v/>
      </c>
      <c r="CP42" s="57" t="str">
        <f t="shared" si="50"/>
        <v/>
      </c>
      <c r="CQ42" s="59">
        <f t="shared" si="51"/>
        <v>1</v>
      </c>
      <c r="CR42" s="92">
        <f t="shared" si="44"/>
        <v>3</v>
      </c>
      <c r="CS42" s="56" t="str">
        <f t="shared" si="52"/>
        <v/>
      </c>
      <c r="CT42" s="57" t="str">
        <f t="shared" si="53"/>
        <v/>
      </c>
      <c r="CU42" s="57" t="str">
        <f t="shared" si="54"/>
        <v/>
      </c>
      <c r="CV42" s="57" t="str">
        <f t="shared" si="55"/>
        <v/>
      </c>
      <c r="CW42" s="57" t="str">
        <f t="shared" si="56"/>
        <v/>
      </c>
      <c r="CX42" s="57" t="str">
        <f t="shared" si="57"/>
        <v/>
      </c>
      <c r="CY42" s="56" t="str">
        <f t="shared" si="58"/>
        <v/>
      </c>
      <c r="CZ42" s="56" t="str">
        <f t="shared" si="59"/>
        <v/>
      </c>
      <c r="DA42" s="56">
        <f t="shared" si="60"/>
        <v>1</v>
      </c>
      <c r="DB42" s="56" t="str">
        <f t="shared" si="61"/>
        <v/>
      </c>
      <c r="DC42" s="56">
        <f t="shared" si="62"/>
        <v>5</v>
      </c>
      <c r="DD42" s="56" t="str">
        <f t="shared" si="63"/>
        <v/>
      </c>
      <c r="DE42" s="56" t="str">
        <f t="shared" si="64"/>
        <v/>
      </c>
      <c r="DF42" s="56" t="str">
        <f t="shared" si="65"/>
        <v/>
      </c>
      <c r="DG42" s="57" t="str">
        <f t="shared" si="66"/>
        <v/>
      </c>
      <c r="DH42" s="58" t="str">
        <f t="shared" si="67"/>
        <v/>
      </c>
      <c r="DI42" s="56" t="str">
        <f t="shared" si="68"/>
        <v/>
      </c>
      <c r="DJ42" s="56" t="str">
        <f t="shared" si="69"/>
        <v/>
      </c>
      <c r="DK42" s="56" t="str">
        <f t="shared" si="70"/>
        <v/>
      </c>
      <c r="DL42" s="56" t="str">
        <f t="shared" si="71"/>
        <v/>
      </c>
      <c r="DM42" s="56" t="str">
        <f t="shared" si="72"/>
        <v/>
      </c>
      <c r="DN42" s="56" t="str">
        <f t="shared" si="73"/>
        <v/>
      </c>
      <c r="DO42" s="56" t="str">
        <f t="shared" si="74"/>
        <v/>
      </c>
      <c r="DP42" s="57" t="str">
        <f t="shared" si="75"/>
        <v/>
      </c>
      <c r="DQ42" s="57" t="str">
        <f t="shared" si="76"/>
        <v/>
      </c>
      <c r="DR42" s="56" t="str">
        <f t="shared" si="77"/>
        <v/>
      </c>
      <c r="DS42" s="56" t="str">
        <f t="shared" si="78"/>
        <v/>
      </c>
      <c r="DT42" s="56">
        <f t="shared" si="79"/>
        <v>1</v>
      </c>
      <c r="DU42" s="56" t="str">
        <f t="shared" si="80"/>
        <v/>
      </c>
      <c r="DV42" s="56" t="str">
        <f t="shared" si="81"/>
        <v/>
      </c>
      <c r="DW42" s="56" t="str">
        <f t="shared" si="82"/>
        <v/>
      </c>
    </row>
    <row r="43" spans="1:127" ht="15" customHeight="1" x14ac:dyDescent="0.2">
      <c r="A43" s="56">
        <v>42</v>
      </c>
      <c r="B43" s="77">
        <v>0.5</v>
      </c>
      <c r="C43" s="77">
        <v>2</v>
      </c>
      <c r="D43" s="77" t="s">
        <v>142</v>
      </c>
      <c r="E43" s="56">
        <v>8050611</v>
      </c>
      <c r="F43" s="56">
        <v>10</v>
      </c>
      <c r="G43" s="56">
        <v>57</v>
      </c>
      <c r="H43" s="56">
        <v>2.7</v>
      </c>
      <c r="I43" s="56">
        <v>3.1</v>
      </c>
      <c r="J43" s="63">
        <v>2.5114856062667239</v>
      </c>
      <c r="K43" s="76">
        <v>1.8799819230769232</v>
      </c>
      <c r="L43" s="62">
        <v>994.2831739961747</v>
      </c>
      <c r="M43" s="63">
        <v>-2.1944279855646716E-3</v>
      </c>
      <c r="N43" s="63">
        <v>-1.6325310365155703</v>
      </c>
      <c r="O43" s="63">
        <v>-7.1966366197499963E-3</v>
      </c>
      <c r="P43" s="63">
        <v>19.306806883365184</v>
      </c>
      <c r="Q43" s="63">
        <v>0.69607697712762751</v>
      </c>
      <c r="R43" s="63">
        <v>3.0316761885589827</v>
      </c>
      <c r="S43" s="63">
        <v>7.5269014045706795E-2</v>
      </c>
      <c r="T43" s="63">
        <v>372.97311778202692</v>
      </c>
      <c r="U43" s="63">
        <v>-4.3326270532422828E-2</v>
      </c>
      <c r="V43" s="63">
        <v>-2.019490570954292E-2</v>
      </c>
      <c r="W43" s="63">
        <v>-0.11785236120964318</v>
      </c>
      <c r="X43" s="63">
        <v>2.6038454236620229E-2</v>
      </c>
      <c r="Y43" s="63">
        <v>-31.464715138216945</v>
      </c>
      <c r="Z43" s="63">
        <v>-6.6009425597806634E-2</v>
      </c>
      <c r="AA43" s="69">
        <v>35.970094044614484</v>
      </c>
      <c r="AB43" s="70">
        <v>7.0712649439718735E-7</v>
      </c>
      <c r="AC43" s="69">
        <v>-79.093156936902403</v>
      </c>
      <c r="AD43" s="70">
        <v>6.9293092449305599E-7</v>
      </c>
      <c r="AE43" s="57">
        <v>-2.0941894263862348</v>
      </c>
      <c r="AF43" s="57">
        <v>1.7100416801045197</v>
      </c>
      <c r="AG43" s="57">
        <v>26.150000000000002</v>
      </c>
      <c r="AH43" s="63">
        <v>5.5393299999999996</v>
      </c>
      <c r="AI43" s="63">
        <v>4.721548846153846</v>
      </c>
      <c r="AJ43" s="63">
        <v>0.54399736970928014</v>
      </c>
      <c r="AK43" s="63">
        <v>1.8779300000000001</v>
      </c>
      <c r="AL43" s="63">
        <v>1.8799819230769232</v>
      </c>
      <c r="AM43" s="69">
        <v>9.4684748182910722E-4</v>
      </c>
      <c r="AN43" s="63">
        <v>2.2754596175908182</v>
      </c>
      <c r="AO43" s="63">
        <v>0.39547769451389492</v>
      </c>
      <c r="AP43" s="63">
        <v>1.8230513545237321</v>
      </c>
      <c r="AQ43" s="62">
        <v>292.89913957934925</v>
      </c>
      <c r="AR43" s="62">
        <v>252.02869754708078</v>
      </c>
      <c r="AS43" s="62">
        <v>180.07701623096222</v>
      </c>
      <c r="AT43" s="63">
        <v>27.615821413047172</v>
      </c>
      <c r="AU43" s="63">
        <v>26.511863807040569</v>
      </c>
      <c r="AV43" s="69">
        <v>0.15058278891426874</v>
      </c>
      <c r="AW43" s="56">
        <v>2</v>
      </c>
      <c r="AX43" s="56">
        <v>2</v>
      </c>
      <c r="AY43" s="62">
        <v>1</v>
      </c>
      <c r="AZ43" s="62">
        <v>2</v>
      </c>
      <c r="BA43" s="62">
        <v>4</v>
      </c>
      <c r="BB43" s="62">
        <v>2.5</v>
      </c>
      <c r="BC43" s="56">
        <v>3</v>
      </c>
      <c r="BD43" s="56">
        <v>11.36</v>
      </c>
      <c r="BE43" s="56">
        <v>6.21</v>
      </c>
      <c r="BF43" s="56">
        <v>185</v>
      </c>
      <c r="BG43" s="56">
        <v>10</v>
      </c>
      <c r="BH43" s="56">
        <v>0</v>
      </c>
      <c r="BI43" s="56">
        <v>60</v>
      </c>
      <c r="BJ43" s="56">
        <v>2</v>
      </c>
      <c r="BK43" s="68">
        <v>0.63150368318980066</v>
      </c>
      <c r="BL43" s="63">
        <v>23.819167412924067</v>
      </c>
      <c r="BM43" s="75">
        <v>4.1355719972268218E-4</v>
      </c>
      <c r="BN43" s="63">
        <v>24.043483959909064</v>
      </c>
      <c r="BO43" s="63">
        <v>0.95576496341735173</v>
      </c>
      <c r="BP43" s="56">
        <v>19</v>
      </c>
      <c r="BQ43" s="56">
        <v>79</v>
      </c>
      <c r="BR43" s="69">
        <v>1.0015124718781481</v>
      </c>
      <c r="BS43" s="62">
        <v>0.46983808961238205</v>
      </c>
      <c r="BT43" s="62">
        <v>18.57</v>
      </c>
      <c r="BU43" s="62">
        <v>21.64</v>
      </c>
      <c r="BW43" s="62">
        <f t="shared" si="45"/>
        <v>12.021741979954532</v>
      </c>
      <c r="BX43" s="67">
        <v>0.6</v>
      </c>
      <c r="BY43" s="73">
        <f t="shared" si="46"/>
        <v>0.33418373157917114</v>
      </c>
      <c r="BZ43" s="72">
        <f t="shared" si="83"/>
        <v>1.3692418777205477</v>
      </c>
      <c r="CA43" s="64">
        <f t="shared" si="47"/>
        <v>-44.30271140347147</v>
      </c>
      <c r="CB43" s="62">
        <f t="shared" si="40"/>
        <v>-7.6618624969803789E-2</v>
      </c>
      <c r="CC43" s="62">
        <f t="shared" si="41"/>
        <v>56.999948505119789</v>
      </c>
      <c r="CD43" s="62">
        <f t="shared" si="42"/>
        <v>-4.9678773366165192</v>
      </c>
      <c r="CE43" s="62">
        <f t="shared" si="43"/>
        <v>56.783097791229494</v>
      </c>
      <c r="CF43" s="62"/>
      <c r="CG43" s="93">
        <v>0.69279999999999997</v>
      </c>
      <c r="CH43" s="102">
        <v>0.967741935483871</v>
      </c>
      <c r="CI43" s="64"/>
      <c r="CJ43" s="64"/>
      <c r="CK43" s="64"/>
      <c r="CL43" s="64"/>
      <c r="CM43" s="56">
        <v>31</v>
      </c>
      <c r="CN43" s="59">
        <f t="shared" si="48"/>
        <v>0</v>
      </c>
      <c r="CO43" s="57">
        <f t="shared" si="49"/>
        <v>1</v>
      </c>
      <c r="CP43" s="57" t="str">
        <f t="shared" si="50"/>
        <v/>
      </c>
      <c r="CQ43" s="59" t="str">
        <f t="shared" si="51"/>
        <v/>
      </c>
      <c r="CR43" s="92" t="str">
        <f t="shared" si="44"/>
        <v/>
      </c>
      <c r="CS43" s="56" t="str">
        <f t="shared" si="52"/>
        <v/>
      </c>
      <c r="CT43" s="57" t="str">
        <f t="shared" si="53"/>
        <v/>
      </c>
      <c r="CU43" s="57" t="str">
        <f t="shared" si="54"/>
        <v/>
      </c>
      <c r="CV43" s="57" t="str">
        <f t="shared" si="55"/>
        <v/>
      </c>
      <c r="CW43" s="57" t="str">
        <f t="shared" si="56"/>
        <v/>
      </c>
      <c r="CX43" s="57" t="str">
        <f t="shared" si="57"/>
        <v/>
      </c>
      <c r="CY43" s="56" t="str">
        <f t="shared" si="58"/>
        <v/>
      </c>
      <c r="CZ43" s="56" t="str">
        <f t="shared" si="59"/>
        <v/>
      </c>
      <c r="DA43" s="56" t="str">
        <f t="shared" si="60"/>
        <v/>
      </c>
      <c r="DB43" s="56" t="str">
        <f t="shared" si="61"/>
        <v/>
      </c>
      <c r="DC43" s="56" t="str">
        <f t="shared" si="62"/>
        <v/>
      </c>
      <c r="DD43" s="56" t="str">
        <f t="shared" si="63"/>
        <v/>
      </c>
      <c r="DE43" s="56" t="str">
        <f t="shared" si="64"/>
        <v/>
      </c>
      <c r="DF43" s="56" t="str">
        <f t="shared" si="65"/>
        <v/>
      </c>
      <c r="DG43" s="57" t="str">
        <f t="shared" si="66"/>
        <v/>
      </c>
      <c r="DH43" s="58" t="str">
        <f t="shared" si="67"/>
        <v/>
      </c>
      <c r="DI43" s="56" t="str">
        <f t="shared" si="68"/>
        <v/>
      </c>
      <c r="DJ43" s="56" t="str">
        <f t="shared" si="69"/>
        <v/>
      </c>
      <c r="DK43" s="56" t="str">
        <f t="shared" si="70"/>
        <v/>
      </c>
      <c r="DL43" s="56" t="str">
        <f t="shared" si="71"/>
        <v/>
      </c>
      <c r="DM43" s="56" t="str">
        <f t="shared" si="72"/>
        <v/>
      </c>
      <c r="DN43" s="56" t="str">
        <f t="shared" si="73"/>
        <v/>
      </c>
      <c r="DO43" s="56">
        <f t="shared" si="74"/>
        <v>1</v>
      </c>
      <c r="DP43" s="57" t="str">
        <f t="shared" si="75"/>
        <v/>
      </c>
      <c r="DQ43" s="57">
        <f t="shared" si="76"/>
        <v>1</v>
      </c>
      <c r="DR43" s="56" t="str">
        <f t="shared" si="77"/>
        <v/>
      </c>
      <c r="DS43" s="56" t="str">
        <f t="shared" si="78"/>
        <v/>
      </c>
      <c r="DT43" s="56">
        <f t="shared" si="79"/>
        <v>1</v>
      </c>
      <c r="DU43" s="56" t="str">
        <f t="shared" si="80"/>
        <v/>
      </c>
      <c r="DV43" s="56" t="str">
        <f t="shared" si="81"/>
        <v/>
      </c>
      <c r="DW43" s="56" t="str">
        <f t="shared" si="82"/>
        <v/>
      </c>
    </row>
    <row r="44" spans="1:127" ht="15" customHeight="1" x14ac:dyDescent="0.2">
      <c r="A44" s="56">
        <v>43</v>
      </c>
      <c r="B44" s="77">
        <v>0.5</v>
      </c>
      <c r="C44" s="77">
        <v>2</v>
      </c>
      <c r="D44" s="77" t="s">
        <v>141</v>
      </c>
      <c r="E44" s="56">
        <v>9060512</v>
      </c>
      <c r="F44" s="56">
        <v>1</v>
      </c>
      <c r="G44" s="56">
        <v>51</v>
      </c>
      <c r="H44" s="56">
        <v>2.7</v>
      </c>
      <c r="I44" s="56">
        <v>3.1</v>
      </c>
      <c r="J44" s="63">
        <v>3.0189098103501144</v>
      </c>
      <c r="K44" s="76">
        <v>1.9112355397286522</v>
      </c>
      <c r="L44" s="62">
        <v>989.22402777777143</v>
      </c>
      <c r="M44" s="63">
        <v>0.30236737380376699</v>
      </c>
      <c r="N44" s="63">
        <v>-2.1538653692486309</v>
      </c>
      <c r="O44" s="63">
        <v>-1.7471016454824561E-3</v>
      </c>
      <c r="P44" s="63">
        <v>20.375319444444468</v>
      </c>
      <c r="Q44" s="63">
        <v>0.9400183513697411</v>
      </c>
      <c r="R44" s="63">
        <v>5.4326725842808372</v>
      </c>
      <c r="S44" s="63">
        <v>0.12761156434942031</v>
      </c>
      <c r="T44" s="63">
        <v>415.46724263888837</v>
      </c>
      <c r="U44" s="63">
        <v>-0.32482195934370156</v>
      </c>
      <c r="V44" s="63">
        <v>3.3306859337299717E-2</v>
      </c>
      <c r="W44" s="63">
        <v>6.0839031047003509</v>
      </c>
      <c r="X44" s="63">
        <v>7.5189749835443909E-2</v>
      </c>
      <c r="Y44" s="63">
        <v>-43.752294916062098</v>
      </c>
      <c r="Z44" s="63">
        <v>4.6232619455932163E-2</v>
      </c>
      <c r="AA44" s="69">
        <v>35.970101844580569</v>
      </c>
      <c r="AB44" s="70">
        <v>6.4143083161287264E-7</v>
      </c>
      <c r="AC44" s="69">
        <v>-79.093726134145783</v>
      </c>
      <c r="AD44" s="70">
        <v>5.2667521814688215E-7</v>
      </c>
      <c r="AE44" s="57">
        <v>379.30496666666721</v>
      </c>
      <c r="AF44" s="57">
        <v>1.1933777025859034</v>
      </c>
      <c r="AG44" s="57">
        <v>36</v>
      </c>
      <c r="AH44" s="63">
        <v>9.0885952581763654</v>
      </c>
      <c r="AI44" s="63">
        <v>5.7836212372057174</v>
      </c>
      <c r="AJ44" s="63">
        <v>1.1443038586722909</v>
      </c>
      <c r="AK44" s="63">
        <v>1.9072251897666574</v>
      </c>
      <c r="AL44" s="63">
        <v>1.9112355397286522</v>
      </c>
      <c r="AM44" s="69">
        <v>1.9175196545305295E-3</v>
      </c>
      <c r="AN44" s="63">
        <v>2.3301334614063034</v>
      </c>
      <c r="AO44" s="63">
        <v>0.41889792167765116</v>
      </c>
      <c r="AP44" s="63">
        <v>2.3799994751293649</v>
      </c>
      <c r="AQ44" s="62">
        <v>292.96347222222113</v>
      </c>
      <c r="AR44" s="62">
        <v>71.234051738532045</v>
      </c>
      <c r="AS44" s="62">
        <v>172.00883453071302</v>
      </c>
      <c r="AT44" s="63">
        <v>27.330774429617183</v>
      </c>
      <c r="AU44" s="63">
        <v>24.382318728838097</v>
      </c>
      <c r="AV44" s="69">
        <v>0.15019821243135098</v>
      </c>
      <c r="AW44" s="56">
        <v>2</v>
      </c>
      <c r="AX44" s="56">
        <v>2</v>
      </c>
      <c r="AY44" s="62">
        <v>2</v>
      </c>
      <c r="AZ44" s="62">
        <v>2</v>
      </c>
      <c r="BA44" s="62">
        <v>4</v>
      </c>
      <c r="BB44" s="62">
        <v>3</v>
      </c>
      <c r="BC44" s="56">
        <v>3</v>
      </c>
      <c r="BD44" s="56">
        <v>10.3</v>
      </c>
      <c r="BE44" s="56">
        <v>5.61</v>
      </c>
      <c r="BF44" s="56">
        <v>145</v>
      </c>
      <c r="BG44" s="56">
        <v>10</v>
      </c>
      <c r="BH44" s="56">
        <v>0</v>
      </c>
      <c r="BI44" s="56">
        <v>60</v>
      </c>
      <c r="BJ44" s="56">
        <v>2</v>
      </c>
      <c r="BK44" s="68">
        <v>1.1076742706214622</v>
      </c>
      <c r="BL44" s="63">
        <v>14.163992871491248</v>
      </c>
      <c r="BM44" s="75">
        <v>7.2154090073727557E-4</v>
      </c>
      <c r="BN44" s="63">
        <v>12.672225043976807</v>
      </c>
      <c r="BO44" s="63">
        <v>0.96530514844019011</v>
      </c>
      <c r="BP44" s="56">
        <v>15</v>
      </c>
      <c r="BQ44" s="56">
        <v>134</v>
      </c>
      <c r="BR44" s="69">
        <v>0.99808586454045356</v>
      </c>
      <c r="BS44" s="62">
        <v>0.56038945146444819</v>
      </c>
      <c r="BT44" s="62">
        <v>19.420000000000002</v>
      </c>
      <c r="BU44" s="62">
        <v>23.39</v>
      </c>
      <c r="BW44" s="62">
        <f t="shared" si="45"/>
        <v>6.3361125219884036</v>
      </c>
      <c r="BX44" s="67">
        <v>0.7</v>
      </c>
      <c r="BY44" s="73">
        <f t="shared" si="46"/>
        <v>0.62347462889509042</v>
      </c>
      <c r="BZ44" s="72">
        <f t="shared" si="83"/>
        <v>0.86635215003305543</v>
      </c>
      <c r="CA44" s="64">
        <f t="shared" si="47"/>
        <v>-10.932195872129933</v>
      </c>
      <c r="CB44" s="62">
        <f t="shared" si="40"/>
        <v>7.0900408202380536</v>
      </c>
      <c r="CC44" s="62">
        <f t="shared" si="41"/>
        <v>50.504765331276992</v>
      </c>
      <c r="CD44" s="62">
        <f t="shared" si="42"/>
        <v>29.252398253903355</v>
      </c>
      <c r="CE44" s="62">
        <f t="shared" si="43"/>
        <v>41.776754258738585</v>
      </c>
      <c r="CF44" s="62"/>
      <c r="CG44" s="93">
        <v>0.66639999999999999</v>
      </c>
      <c r="CH44" s="102">
        <v>0.68493150684931503</v>
      </c>
      <c r="CI44" s="64"/>
      <c r="CJ44" s="64"/>
      <c r="CK44" s="64"/>
      <c r="CL44" s="64"/>
      <c r="CM44" s="56">
        <v>32</v>
      </c>
      <c r="CN44" s="59">
        <f t="shared" si="48"/>
        <v>0</v>
      </c>
      <c r="CO44" s="57">
        <f t="shared" si="49"/>
        <v>1</v>
      </c>
      <c r="CP44" s="57" t="str">
        <f t="shared" si="50"/>
        <v/>
      </c>
      <c r="CQ44" s="59" t="str">
        <f t="shared" si="51"/>
        <v/>
      </c>
      <c r="CR44" s="92" t="str">
        <f t="shared" si="44"/>
        <v/>
      </c>
      <c r="CS44" s="56" t="str">
        <f t="shared" si="52"/>
        <v/>
      </c>
      <c r="CT44" s="57" t="str">
        <f t="shared" si="53"/>
        <v/>
      </c>
      <c r="CU44" s="57" t="str">
        <f t="shared" si="54"/>
        <v/>
      </c>
      <c r="CV44" s="57" t="str">
        <f t="shared" si="55"/>
        <v/>
      </c>
      <c r="CW44" s="57" t="str">
        <f t="shared" si="56"/>
        <v/>
      </c>
      <c r="CX44" s="57" t="str">
        <f t="shared" si="57"/>
        <v/>
      </c>
      <c r="CY44" s="56" t="str">
        <f t="shared" si="58"/>
        <v/>
      </c>
      <c r="CZ44" s="56" t="str">
        <f t="shared" si="59"/>
        <v/>
      </c>
      <c r="DA44" s="56" t="str">
        <f t="shared" si="60"/>
        <v/>
      </c>
      <c r="DB44" s="56" t="str">
        <f t="shared" si="61"/>
        <v/>
      </c>
      <c r="DC44" s="56" t="str">
        <f t="shared" si="62"/>
        <v/>
      </c>
      <c r="DD44" s="56" t="str">
        <f t="shared" si="63"/>
        <v/>
      </c>
      <c r="DE44" s="56" t="str">
        <f t="shared" si="64"/>
        <v/>
      </c>
      <c r="DF44" s="56" t="str">
        <f t="shared" si="65"/>
        <v/>
      </c>
      <c r="DG44" s="57" t="str">
        <f t="shared" si="66"/>
        <v/>
      </c>
      <c r="DH44" s="58" t="str">
        <f t="shared" si="67"/>
        <v/>
      </c>
      <c r="DI44" s="56" t="str">
        <f t="shared" si="68"/>
        <v/>
      </c>
      <c r="DJ44" s="56" t="str">
        <f t="shared" si="69"/>
        <v/>
      </c>
      <c r="DK44" s="56" t="str">
        <f t="shared" si="70"/>
        <v/>
      </c>
      <c r="DL44" s="56" t="str">
        <f t="shared" si="71"/>
        <v/>
      </c>
      <c r="DM44" s="56" t="str">
        <f t="shared" si="72"/>
        <v/>
      </c>
      <c r="DN44" s="56" t="str">
        <f t="shared" si="73"/>
        <v/>
      </c>
      <c r="DO44" s="56" t="str">
        <f t="shared" si="74"/>
        <v/>
      </c>
      <c r="DP44" s="57" t="str">
        <f t="shared" si="75"/>
        <v/>
      </c>
      <c r="DQ44" s="57" t="str">
        <f t="shared" si="76"/>
        <v/>
      </c>
      <c r="DR44" s="56" t="str">
        <f t="shared" si="77"/>
        <v/>
      </c>
      <c r="DS44" s="56" t="str">
        <f t="shared" si="78"/>
        <v/>
      </c>
      <c r="DT44" s="56" t="str">
        <f t="shared" si="79"/>
        <v/>
      </c>
      <c r="DU44" s="56" t="str">
        <f t="shared" si="80"/>
        <v/>
      </c>
      <c r="DV44" s="56" t="str">
        <f t="shared" si="81"/>
        <v/>
      </c>
      <c r="DW44" s="56" t="str">
        <f t="shared" si="82"/>
        <v/>
      </c>
    </row>
    <row r="45" spans="1:127" ht="15" customHeight="1" x14ac:dyDescent="0.2">
      <c r="A45" s="56">
        <v>44</v>
      </c>
      <c r="B45" s="77">
        <v>0.5</v>
      </c>
      <c r="C45" s="77">
        <v>2</v>
      </c>
      <c r="D45" s="77" t="s">
        <v>141</v>
      </c>
      <c r="E45" s="56">
        <v>9060512</v>
      </c>
      <c r="F45" s="56">
        <v>2</v>
      </c>
      <c r="G45" s="56">
        <v>49</v>
      </c>
      <c r="H45" s="56">
        <v>2.7</v>
      </c>
      <c r="I45" s="56">
        <v>3.1</v>
      </c>
      <c r="J45" s="63">
        <v>2.6016813933048226</v>
      </c>
      <c r="K45" s="76">
        <v>1.8977323892401268</v>
      </c>
      <c r="L45" s="62">
        <v>989.30022909508455</v>
      </c>
      <c r="M45" s="63">
        <v>-6.7882067017637868E-2</v>
      </c>
      <c r="N45" s="63">
        <v>-2.3867382651432445</v>
      </c>
      <c r="O45" s="63">
        <v>-6.4324641211511227E-3</v>
      </c>
      <c r="P45" s="63">
        <v>20.755326460481093</v>
      </c>
      <c r="Q45" s="63">
        <v>0.78754755450160063</v>
      </c>
      <c r="R45" s="63">
        <v>6.7754653159054898</v>
      </c>
      <c r="S45" s="63">
        <v>0.13608266223895482</v>
      </c>
      <c r="T45" s="63">
        <v>431.3270895761741</v>
      </c>
      <c r="U45" s="63">
        <v>9.195481118810267E-2</v>
      </c>
      <c r="V45" s="63">
        <v>-2.6921226297236697E-2</v>
      </c>
      <c r="W45" s="63">
        <v>-1.5148689680884238</v>
      </c>
      <c r="X45" s="63">
        <v>8.7113403612860005E-2</v>
      </c>
      <c r="Y45" s="63">
        <v>-49.378541159197482</v>
      </c>
      <c r="Z45" s="63">
        <v>2.2345957182353472E-2</v>
      </c>
      <c r="AA45" s="69">
        <v>35.970239286827628</v>
      </c>
      <c r="AB45" s="70">
        <v>4.7318237429919188E-7</v>
      </c>
      <c r="AC45" s="69">
        <v>-79.093917506632394</v>
      </c>
      <c r="AD45" s="70">
        <v>1.6297047180743856E-6</v>
      </c>
      <c r="AE45" s="57">
        <v>378.45973424971345</v>
      </c>
      <c r="AF45" s="57">
        <v>1.1820978350716651</v>
      </c>
      <c r="AG45" s="57">
        <v>43.650000000000006</v>
      </c>
      <c r="AH45" s="63">
        <v>8.7075531815200069</v>
      </c>
      <c r="AI45" s="63">
        <v>5.6288650177725756</v>
      </c>
      <c r="AJ45" s="63">
        <v>1.1571511418293239</v>
      </c>
      <c r="AK45" s="63">
        <v>1.8918845469028207</v>
      </c>
      <c r="AL45" s="63">
        <v>1.8977323892401268</v>
      </c>
      <c r="AM45" s="69">
        <v>1.7733622952549298E-3</v>
      </c>
      <c r="AN45" s="63">
        <v>2.3210485795987315</v>
      </c>
      <c r="AO45" s="63">
        <v>0.42331619035860468</v>
      </c>
      <c r="AP45" s="63">
        <v>2.5455826748805288</v>
      </c>
      <c r="AQ45" s="62">
        <v>293.59524627720469</v>
      </c>
      <c r="AR45" s="62">
        <v>72.031343420870883</v>
      </c>
      <c r="AS45" s="62">
        <v>181.62913036151269</v>
      </c>
      <c r="AT45" s="63">
        <v>23.25054270827987</v>
      </c>
      <c r="AU45" s="63">
        <v>21.877652449997996</v>
      </c>
      <c r="AV45" s="69">
        <v>0.14497630830589328</v>
      </c>
      <c r="AW45" s="56">
        <v>3</v>
      </c>
      <c r="AX45" s="56">
        <v>3</v>
      </c>
      <c r="AY45" s="62">
        <v>3</v>
      </c>
      <c r="AZ45" s="62">
        <v>3</v>
      </c>
      <c r="BA45" s="62">
        <v>4</v>
      </c>
      <c r="BB45" s="62">
        <v>3.5</v>
      </c>
      <c r="BC45" s="56">
        <v>4</v>
      </c>
      <c r="BD45" s="56">
        <v>8.16</v>
      </c>
      <c r="BE45" s="56">
        <v>4.62</v>
      </c>
      <c r="BF45" s="56">
        <v>185</v>
      </c>
      <c r="BG45" s="56">
        <v>10</v>
      </c>
      <c r="BH45" s="56">
        <v>0</v>
      </c>
      <c r="BI45" s="56">
        <v>60</v>
      </c>
      <c r="BJ45" s="56">
        <v>2</v>
      </c>
      <c r="BK45" s="68">
        <v>0.70394900406469607</v>
      </c>
      <c r="BL45" s="63">
        <v>17.760045435177339</v>
      </c>
      <c r="BM45" s="75">
        <v>4.5760208331496554E-4</v>
      </c>
      <c r="BN45" s="63">
        <v>15.311384856224013</v>
      </c>
      <c r="BO45" s="63">
        <v>0.98264312957205424</v>
      </c>
      <c r="BP45" s="56">
        <v>19</v>
      </c>
      <c r="BQ45" s="56">
        <v>146</v>
      </c>
      <c r="BR45" s="69">
        <v>0.99894496575815517</v>
      </c>
      <c r="BS45" s="62">
        <v>0.7376560105231752</v>
      </c>
      <c r="BT45" s="62">
        <v>19.63</v>
      </c>
      <c r="BU45" s="62">
        <v>23.43</v>
      </c>
      <c r="BW45" s="62">
        <f t="shared" si="45"/>
        <v>7.6556924281120065</v>
      </c>
      <c r="BX45" s="67">
        <v>0.7</v>
      </c>
      <c r="BY45" s="73">
        <f t="shared" si="46"/>
        <v>0.27592319978684948</v>
      </c>
      <c r="BZ45" s="72">
        <f t="shared" si="83"/>
        <v>0.85793627965850761</v>
      </c>
      <c r="CA45" s="64">
        <f t="shared" si="47"/>
        <v>-60.582400030450067</v>
      </c>
      <c r="CB45" s="62">
        <f t="shared" si="40"/>
        <v>-1.3930630218129454</v>
      </c>
      <c r="CC45" s="62">
        <f t="shared" si="41"/>
        <v>48.980193705387258</v>
      </c>
      <c r="CD45" s="62">
        <f t="shared" si="42"/>
        <v>-4.2706313946352532</v>
      </c>
      <c r="CE45" s="62">
        <f t="shared" si="43"/>
        <v>48.813540206495531</v>
      </c>
      <c r="CF45" s="62"/>
      <c r="CG45" s="93">
        <v>0.39989999999999998</v>
      </c>
      <c r="CH45" s="102">
        <v>0.54112554112554112</v>
      </c>
      <c r="CI45" s="64"/>
      <c r="CJ45" s="64"/>
      <c r="CK45" s="64"/>
      <c r="CL45" s="64"/>
      <c r="CM45" s="56">
        <v>33</v>
      </c>
      <c r="CN45" s="59">
        <f t="shared" si="48"/>
        <v>0</v>
      </c>
      <c r="CO45" s="57">
        <f t="shared" si="49"/>
        <v>1</v>
      </c>
      <c r="CP45" s="57" t="str">
        <f t="shared" si="50"/>
        <v/>
      </c>
      <c r="CQ45" s="59" t="str">
        <f t="shared" si="51"/>
        <v/>
      </c>
      <c r="CR45" s="92" t="str">
        <f t="shared" si="44"/>
        <v/>
      </c>
      <c r="CS45" s="56" t="str">
        <f t="shared" si="52"/>
        <v/>
      </c>
      <c r="CT45" s="57" t="str">
        <f t="shared" si="53"/>
        <v/>
      </c>
      <c r="CU45" s="57" t="str">
        <f t="shared" si="54"/>
        <v/>
      </c>
      <c r="CV45" s="57" t="str">
        <f t="shared" si="55"/>
        <v/>
      </c>
      <c r="CW45" s="57" t="str">
        <f t="shared" si="56"/>
        <v/>
      </c>
      <c r="CX45" s="57" t="str">
        <f t="shared" si="57"/>
        <v/>
      </c>
      <c r="CY45" s="56" t="str">
        <f t="shared" si="58"/>
        <v/>
      </c>
      <c r="CZ45" s="56" t="str">
        <f t="shared" si="59"/>
        <v/>
      </c>
      <c r="DA45" s="56" t="str">
        <f t="shared" si="60"/>
        <v/>
      </c>
      <c r="DB45" s="56" t="str">
        <f t="shared" si="61"/>
        <v/>
      </c>
      <c r="DC45" s="56" t="str">
        <f t="shared" si="62"/>
        <v/>
      </c>
      <c r="DD45" s="56" t="str">
        <f t="shared" si="63"/>
        <v/>
      </c>
      <c r="DE45" s="56" t="str">
        <f t="shared" si="64"/>
        <v/>
      </c>
      <c r="DF45" s="56" t="str">
        <f t="shared" si="65"/>
        <v/>
      </c>
      <c r="DG45" s="57" t="str">
        <f t="shared" si="66"/>
        <v/>
      </c>
      <c r="DH45" s="58" t="str">
        <f t="shared" si="67"/>
        <v/>
      </c>
      <c r="DI45" s="56" t="str">
        <f t="shared" si="68"/>
        <v/>
      </c>
      <c r="DJ45" s="56" t="str">
        <f t="shared" si="69"/>
        <v/>
      </c>
      <c r="DK45" s="56" t="str">
        <f t="shared" si="70"/>
        <v/>
      </c>
      <c r="DL45" s="56" t="str">
        <f t="shared" si="71"/>
        <v/>
      </c>
      <c r="DM45" s="56" t="str">
        <f t="shared" si="72"/>
        <v/>
      </c>
      <c r="DN45" s="56" t="str">
        <f t="shared" si="73"/>
        <v/>
      </c>
      <c r="DO45" s="56" t="str">
        <f t="shared" si="74"/>
        <v/>
      </c>
      <c r="DP45" s="57" t="str">
        <f t="shared" si="75"/>
        <v/>
      </c>
      <c r="DQ45" s="57">
        <f t="shared" si="76"/>
        <v>1</v>
      </c>
      <c r="DR45" s="56" t="str">
        <f t="shared" si="77"/>
        <v/>
      </c>
      <c r="DS45" s="56" t="str">
        <f t="shared" si="78"/>
        <v/>
      </c>
      <c r="DT45" s="56" t="str">
        <f t="shared" si="79"/>
        <v/>
      </c>
      <c r="DU45" s="56" t="str">
        <f t="shared" si="80"/>
        <v/>
      </c>
      <c r="DV45" s="56" t="str">
        <f t="shared" si="81"/>
        <v/>
      </c>
      <c r="DW45" s="56" t="str">
        <f t="shared" si="82"/>
        <v/>
      </c>
    </row>
    <row r="46" spans="1:127" ht="15" customHeight="1" x14ac:dyDescent="0.2">
      <c r="A46" s="56">
        <v>45</v>
      </c>
      <c r="B46" s="77">
        <v>0.5</v>
      </c>
      <c r="C46" s="77">
        <v>2</v>
      </c>
      <c r="D46" s="77" t="s">
        <v>141</v>
      </c>
      <c r="E46" s="56">
        <v>9060512</v>
      </c>
      <c r="F46" s="56">
        <v>3</v>
      </c>
      <c r="G46" s="56">
        <v>49</v>
      </c>
      <c r="H46" s="56">
        <v>2.7</v>
      </c>
      <c r="I46" s="56">
        <v>3.1</v>
      </c>
      <c r="J46" s="63">
        <v>3.7979167949954942</v>
      </c>
      <c r="K46" s="76">
        <v>1.9005510261456284</v>
      </c>
      <c r="L46" s="62">
        <v>989.48154696132372</v>
      </c>
      <c r="M46" s="63">
        <v>6.1828994962550154E-17</v>
      </c>
      <c r="N46" s="63">
        <v>-2.3193981575647196</v>
      </c>
      <c r="O46" s="63">
        <v>-2.2885315496555023E-16</v>
      </c>
      <c r="P46" s="63">
        <v>20.831723756906076</v>
      </c>
      <c r="Q46" s="63">
        <v>0.52481891048326379</v>
      </c>
      <c r="R46" s="63">
        <v>5.927066798682942</v>
      </c>
      <c r="S46" s="63">
        <v>0.11197274387246439</v>
      </c>
      <c r="T46" s="63">
        <v>434.21598265193427</v>
      </c>
      <c r="U46" s="63">
        <v>-0.12500320972150225</v>
      </c>
      <c r="V46" s="63">
        <v>-9.9458843647218052E-3</v>
      </c>
      <c r="W46" s="63">
        <v>-6.633498541030565E-2</v>
      </c>
      <c r="X46" s="63">
        <v>5.4478027752388122E-2</v>
      </c>
      <c r="Y46" s="63">
        <v>-48.163060298517877</v>
      </c>
      <c r="Z46" s="63">
        <v>9.1999393057502959E-2</v>
      </c>
      <c r="AA46" s="69">
        <v>35.970239160168347</v>
      </c>
      <c r="AB46" s="70">
        <v>1.3055291156844631E-6</v>
      </c>
      <c r="AC46" s="69">
        <v>-79.093917069782137</v>
      </c>
      <c r="AD46" s="70">
        <v>2.5122266128268653E-6</v>
      </c>
      <c r="AE46" s="57">
        <v>377.26149502762422</v>
      </c>
      <c r="AF46" s="57">
        <v>1.1422435907483899</v>
      </c>
      <c r="AG46" s="57">
        <v>45.25</v>
      </c>
      <c r="AH46" s="63">
        <v>14.215818573704434</v>
      </c>
      <c r="AI46" s="63">
        <v>8.9073093222545019</v>
      </c>
      <c r="AJ46" s="63">
        <v>1.7393665943848915</v>
      </c>
      <c r="AK46" s="63">
        <v>1.8941523755974139</v>
      </c>
      <c r="AL46" s="63">
        <v>1.9005510261456284</v>
      </c>
      <c r="AM46" s="69">
        <v>2.8153212366001886E-3</v>
      </c>
      <c r="AN46" s="63">
        <v>3.1972221920204054</v>
      </c>
      <c r="AO46" s="63">
        <v>1.2966711658747769</v>
      </c>
      <c r="AP46" s="63">
        <v>2.4346463362122033</v>
      </c>
      <c r="AQ46" s="62">
        <v>293.43928176795634</v>
      </c>
      <c r="AR46" s="62">
        <v>81.371102741044652</v>
      </c>
      <c r="AS46" s="62">
        <v>180</v>
      </c>
      <c r="AT46" s="63">
        <v>18.052102992421759</v>
      </c>
      <c r="AU46" s="63">
        <v>18.335827935684595</v>
      </c>
      <c r="AV46" s="69">
        <v>0.13751825455015598</v>
      </c>
      <c r="AW46" s="56">
        <v>3</v>
      </c>
      <c r="AX46" s="56">
        <v>3</v>
      </c>
      <c r="AY46" s="62">
        <v>4</v>
      </c>
      <c r="AZ46" s="62">
        <v>4</v>
      </c>
      <c r="BA46" s="62">
        <v>4</v>
      </c>
      <c r="BB46" s="62">
        <v>4</v>
      </c>
      <c r="BC46" s="56">
        <v>4</v>
      </c>
      <c r="BD46" s="56">
        <v>8.16</v>
      </c>
      <c r="BE46" s="56">
        <v>4.62</v>
      </c>
      <c r="BF46" s="56">
        <v>175</v>
      </c>
      <c r="BG46" s="56">
        <v>10</v>
      </c>
      <c r="BH46" s="56">
        <v>0</v>
      </c>
      <c r="BI46" s="56">
        <v>60</v>
      </c>
      <c r="BJ46" s="56">
        <v>2</v>
      </c>
      <c r="BK46" s="68">
        <v>1.8973657688498657</v>
      </c>
      <c r="BL46" s="63">
        <v>15.873549404928472</v>
      </c>
      <c r="BM46" s="75">
        <v>1.2342644301155865E-3</v>
      </c>
      <c r="BN46" s="63">
        <v>13.662740883081071</v>
      </c>
      <c r="BO46" s="63">
        <v>0.98281759755643816</v>
      </c>
      <c r="BP46" s="56">
        <v>18</v>
      </c>
      <c r="BQ46" s="56">
        <v>223</v>
      </c>
      <c r="BR46" s="69">
        <v>0.99815484451884418</v>
      </c>
      <c r="BS46" s="62">
        <v>0.50551987493996842</v>
      </c>
      <c r="BT46" s="62">
        <v>19.940000000000001</v>
      </c>
      <c r="BU46" s="62">
        <v>22.83</v>
      </c>
      <c r="BW46" s="62">
        <f t="shared" si="45"/>
        <v>6.8313704415405354</v>
      </c>
      <c r="BX46" s="67">
        <v>0.7</v>
      </c>
      <c r="BY46" s="73">
        <f t="shared" si="46"/>
        <v>0.71179857605392571</v>
      </c>
      <c r="BZ46" s="72">
        <f t="shared" si="83"/>
        <v>1.7622626986993386</v>
      </c>
      <c r="CA46" s="64">
        <f t="shared" si="47"/>
        <v>1.6855108648465369</v>
      </c>
      <c r="CB46" s="62">
        <f t="shared" si="40"/>
        <v>3.001613714526119E-15</v>
      </c>
      <c r="CC46" s="62">
        <f t="shared" si="41"/>
        <v>49</v>
      </c>
      <c r="CD46" s="62">
        <f t="shared" si="42"/>
        <v>4.2706313946352488</v>
      </c>
      <c r="CE46" s="62">
        <f t="shared" si="43"/>
        <v>48.813540206495531</v>
      </c>
      <c r="CF46" s="62"/>
      <c r="CG46" s="93">
        <v>0.74609999999999999</v>
      </c>
      <c r="CH46" s="102">
        <v>1.0905125408942202</v>
      </c>
      <c r="CI46" s="64"/>
      <c r="CJ46" s="64"/>
      <c r="CK46" s="64"/>
      <c r="CL46" s="64"/>
      <c r="CM46" s="56">
        <v>33</v>
      </c>
      <c r="CN46" s="59">
        <f t="shared" si="48"/>
        <v>0</v>
      </c>
      <c r="CO46" s="57">
        <f t="shared" si="49"/>
        <v>1</v>
      </c>
      <c r="CP46" s="57" t="str">
        <f t="shared" si="50"/>
        <v/>
      </c>
      <c r="CQ46" s="59" t="str">
        <f t="shared" si="51"/>
        <v/>
      </c>
      <c r="CR46" s="92" t="str">
        <f t="shared" si="44"/>
        <v/>
      </c>
      <c r="CS46" s="56" t="str">
        <f t="shared" si="52"/>
        <v/>
      </c>
      <c r="CT46" s="57" t="str">
        <f t="shared" si="53"/>
        <v/>
      </c>
      <c r="CU46" s="57" t="str">
        <f t="shared" si="54"/>
        <v/>
      </c>
      <c r="CV46" s="57" t="str">
        <f t="shared" si="55"/>
        <v/>
      </c>
      <c r="CW46" s="57" t="str">
        <f t="shared" si="56"/>
        <v/>
      </c>
      <c r="CX46" s="57" t="str">
        <f t="shared" si="57"/>
        <v/>
      </c>
      <c r="CY46" s="56" t="str">
        <f t="shared" si="58"/>
        <v/>
      </c>
      <c r="CZ46" s="56" t="str">
        <f t="shared" si="59"/>
        <v/>
      </c>
      <c r="DA46" s="56" t="str">
        <f t="shared" si="60"/>
        <v/>
      </c>
      <c r="DB46" s="56" t="str">
        <f t="shared" si="61"/>
        <v/>
      </c>
      <c r="DC46" s="56" t="str">
        <f t="shared" si="62"/>
        <v/>
      </c>
      <c r="DD46" s="56" t="str">
        <f t="shared" si="63"/>
        <v/>
      </c>
      <c r="DE46" s="56" t="str">
        <f t="shared" si="64"/>
        <v/>
      </c>
      <c r="DF46" s="56" t="str">
        <f t="shared" si="65"/>
        <v/>
      </c>
      <c r="DG46" s="57" t="str">
        <f t="shared" si="66"/>
        <v/>
      </c>
      <c r="DH46" s="58" t="str">
        <f t="shared" si="67"/>
        <v/>
      </c>
      <c r="DI46" s="56" t="str">
        <f t="shared" si="68"/>
        <v/>
      </c>
      <c r="DJ46" s="56" t="str">
        <f t="shared" si="69"/>
        <v/>
      </c>
      <c r="DK46" s="56" t="str">
        <f t="shared" si="70"/>
        <v/>
      </c>
      <c r="DL46" s="56" t="str">
        <f t="shared" si="71"/>
        <v/>
      </c>
      <c r="DM46" s="56" t="str">
        <f t="shared" si="72"/>
        <v/>
      </c>
      <c r="DN46" s="56" t="str">
        <f t="shared" si="73"/>
        <v/>
      </c>
      <c r="DO46" s="56" t="str">
        <f t="shared" si="74"/>
        <v/>
      </c>
      <c r="DP46" s="57" t="str">
        <f t="shared" si="75"/>
        <v/>
      </c>
      <c r="DQ46" s="57">
        <f t="shared" si="76"/>
        <v>1</v>
      </c>
      <c r="DR46" s="56" t="str">
        <f t="shared" si="77"/>
        <v/>
      </c>
      <c r="DS46" s="56">
        <f t="shared" si="78"/>
        <v>1</v>
      </c>
      <c r="DT46" s="56" t="str">
        <f t="shared" si="79"/>
        <v/>
      </c>
      <c r="DU46" s="56" t="str">
        <f t="shared" si="80"/>
        <v/>
      </c>
      <c r="DV46" s="56" t="str">
        <f t="shared" si="81"/>
        <v/>
      </c>
      <c r="DW46" s="56" t="str">
        <f t="shared" si="82"/>
        <v/>
      </c>
    </row>
    <row r="47" spans="1:127" ht="15" customHeight="1" x14ac:dyDescent="0.2">
      <c r="A47" s="56">
        <v>46</v>
      </c>
      <c r="B47" s="77">
        <v>0.5</v>
      </c>
      <c r="C47" s="77">
        <v>2</v>
      </c>
      <c r="D47" s="77" t="s">
        <v>141</v>
      </c>
      <c r="E47" s="56">
        <v>9060512</v>
      </c>
      <c r="F47" s="56">
        <v>4</v>
      </c>
      <c r="G47" s="56">
        <v>49</v>
      </c>
      <c r="H47" s="56">
        <v>2.7</v>
      </c>
      <c r="I47" s="56">
        <v>3.1</v>
      </c>
      <c r="J47" s="63">
        <v>3.2555396750052363</v>
      </c>
      <c r="K47" s="76">
        <v>1.8939784879059547</v>
      </c>
      <c r="L47" s="62">
        <v>989.57922651932563</v>
      </c>
      <c r="M47" s="63">
        <v>-2.3777319924248901E-2</v>
      </c>
      <c r="N47" s="63">
        <v>-1.8599760813315491</v>
      </c>
      <c r="O47" s="63">
        <v>-3.7636336428225415E-3</v>
      </c>
      <c r="P47" s="63">
        <v>21.293999999999983</v>
      </c>
      <c r="Q47" s="63">
        <v>0.84395384014012942</v>
      </c>
      <c r="R47" s="63">
        <v>4.1052319630817538</v>
      </c>
      <c r="S47" s="63">
        <v>0.11772900340794325</v>
      </c>
      <c r="T47" s="63">
        <v>453.82304850828677</v>
      </c>
      <c r="U47" s="63">
        <v>0.19567751973198647</v>
      </c>
      <c r="V47" s="63">
        <v>-4.0040574176975874E-2</v>
      </c>
      <c r="W47" s="63">
        <v>-0.52066478962837137</v>
      </c>
      <c r="X47" s="63">
        <v>4.6000964214226781E-2</v>
      </c>
      <c r="Y47" s="63">
        <v>-39.461906760121046</v>
      </c>
      <c r="Z47" s="63">
        <v>2.3799616986641525E-2</v>
      </c>
      <c r="AA47" s="69">
        <v>35.970238154496336</v>
      </c>
      <c r="AB47" s="70">
        <v>2.5303284772839475E-7</v>
      </c>
      <c r="AC47" s="69">
        <v>-79.093915408168371</v>
      </c>
      <c r="AD47" s="70">
        <v>4.6092330101516378E-7</v>
      </c>
      <c r="AE47" s="57">
        <v>376.48054033149174</v>
      </c>
      <c r="AF47" s="57">
        <v>1.4157120174481925</v>
      </c>
      <c r="AG47" s="57">
        <v>45.25</v>
      </c>
      <c r="AH47" s="63">
        <v>13.081810514478494</v>
      </c>
      <c r="AI47" s="63">
        <v>7.5001463988587984</v>
      </c>
      <c r="AJ47" s="63">
        <v>2.2004636805092828</v>
      </c>
      <c r="AK47" s="63">
        <v>1.8903101864867398</v>
      </c>
      <c r="AL47" s="63">
        <v>1.8939784879059547</v>
      </c>
      <c r="AM47" s="69">
        <v>1.7374077265843555E-3</v>
      </c>
      <c r="AN47" s="63">
        <v>2.4149083461087031</v>
      </c>
      <c r="AO47" s="63">
        <v>0.5209298582027484</v>
      </c>
      <c r="AP47" s="63">
        <v>2.0700032072770438</v>
      </c>
      <c r="AQ47" s="62">
        <v>294.01022099447619</v>
      </c>
      <c r="AR47" s="62">
        <v>65.052392622950379</v>
      </c>
      <c r="AS47" s="62">
        <v>180.73241043264372</v>
      </c>
      <c r="AT47" s="63">
        <v>29.799171578990382</v>
      </c>
      <c r="AU47" s="63">
        <v>27.174289902173289</v>
      </c>
      <c r="AV47" s="69">
        <v>0.16583823292165545</v>
      </c>
      <c r="AW47" s="56">
        <v>2</v>
      </c>
      <c r="AX47" s="56">
        <v>2</v>
      </c>
      <c r="AY47" s="62">
        <v>1</v>
      </c>
      <c r="AZ47" s="62">
        <v>2</v>
      </c>
      <c r="BA47" s="62">
        <v>3</v>
      </c>
      <c r="BB47" s="62">
        <v>2</v>
      </c>
      <c r="BC47" s="56">
        <v>2</v>
      </c>
      <c r="BD47" s="56">
        <v>11.96</v>
      </c>
      <c r="BE47" s="56">
        <v>6.19</v>
      </c>
      <c r="BF47" s="56">
        <v>185</v>
      </c>
      <c r="BG47" s="56">
        <v>10</v>
      </c>
      <c r="BH47" s="56">
        <v>0</v>
      </c>
      <c r="BI47" s="56">
        <v>60</v>
      </c>
      <c r="BJ47" s="56">
        <v>2</v>
      </c>
      <c r="BK47" s="68">
        <v>1.3615611870992819</v>
      </c>
      <c r="BL47" s="63">
        <v>13.193138205542883</v>
      </c>
      <c r="BM47" s="75">
        <v>8.8408293602782362E-4</v>
      </c>
      <c r="BN47" s="63">
        <v>11.333040067872785</v>
      </c>
      <c r="BO47" s="63">
        <v>0.99504567138797351</v>
      </c>
      <c r="BP47" s="56">
        <v>19</v>
      </c>
      <c r="BQ47" s="56">
        <v>127</v>
      </c>
      <c r="BR47" s="69">
        <v>0.9985267860594077</v>
      </c>
      <c r="BS47" s="62">
        <v>0.62373262651598627</v>
      </c>
      <c r="BT47" s="62">
        <v>20.239999999999998</v>
      </c>
      <c r="BU47" s="62">
        <v>23.95</v>
      </c>
      <c r="BW47" s="62">
        <f t="shared" si="45"/>
        <v>5.6665200339363926</v>
      </c>
      <c r="BX47" s="67">
        <v>0.7</v>
      </c>
      <c r="BY47" s="73">
        <f t="shared" si="46"/>
        <v>0.8512688448175445</v>
      </c>
      <c r="BZ47" s="72">
        <f t="shared" si="83"/>
        <v>0.73842733206229405</v>
      </c>
      <c r="CA47" s="64">
        <f t="shared" si="47"/>
        <v>21.609834973934934</v>
      </c>
      <c r="CB47" s="62">
        <f t="shared" si="40"/>
        <v>-0.62634864440665861</v>
      </c>
      <c r="CC47" s="62">
        <f t="shared" si="41"/>
        <v>48.99599664641643</v>
      </c>
      <c r="CD47" s="62">
        <f t="shared" si="42"/>
        <v>-4.2706313946352532</v>
      </c>
      <c r="CE47" s="62">
        <f t="shared" si="43"/>
        <v>48.813540206495531</v>
      </c>
      <c r="CF47" s="62"/>
      <c r="CG47" s="93">
        <v>0.77170000000000005</v>
      </c>
      <c r="CH47" s="102">
        <v>0.8359456635318705</v>
      </c>
      <c r="CI47" s="64"/>
      <c r="CJ47" s="64"/>
      <c r="CK47" s="64"/>
      <c r="CL47" s="64"/>
      <c r="CM47" s="56">
        <v>33</v>
      </c>
      <c r="CN47" s="59">
        <f t="shared" si="48"/>
        <v>3</v>
      </c>
      <c r="CO47" s="57">
        <f t="shared" si="49"/>
        <v>1</v>
      </c>
      <c r="CP47" s="57" t="str">
        <f t="shared" si="50"/>
        <v/>
      </c>
      <c r="CQ47" s="59" t="str">
        <f t="shared" si="51"/>
        <v/>
      </c>
      <c r="CR47" s="92" t="str">
        <f t="shared" si="44"/>
        <v/>
      </c>
      <c r="CS47" s="56">
        <f t="shared" si="52"/>
        <v>3</v>
      </c>
      <c r="CT47" s="57" t="str">
        <f t="shared" si="53"/>
        <v/>
      </c>
      <c r="CU47" s="57" t="str">
        <f t="shared" si="54"/>
        <v/>
      </c>
      <c r="CV47" s="57" t="str">
        <f t="shared" si="55"/>
        <v/>
      </c>
      <c r="CW47" s="57" t="str">
        <f t="shared" si="56"/>
        <v/>
      </c>
      <c r="CX47" s="57" t="str">
        <f t="shared" si="57"/>
        <v/>
      </c>
      <c r="CY47" s="56" t="str">
        <f t="shared" si="58"/>
        <v/>
      </c>
      <c r="CZ47" s="56" t="str">
        <f t="shared" si="59"/>
        <v/>
      </c>
      <c r="DA47" s="56" t="str">
        <f t="shared" si="60"/>
        <v/>
      </c>
      <c r="DB47" s="56" t="str">
        <f t="shared" si="61"/>
        <v/>
      </c>
      <c r="DC47" s="56" t="str">
        <f t="shared" si="62"/>
        <v/>
      </c>
      <c r="DD47" s="56" t="str">
        <f t="shared" si="63"/>
        <v/>
      </c>
      <c r="DE47" s="56" t="str">
        <f t="shared" si="64"/>
        <v/>
      </c>
      <c r="DF47" s="56" t="str">
        <f t="shared" si="65"/>
        <v/>
      </c>
      <c r="DG47" s="57" t="str">
        <f t="shared" si="66"/>
        <v/>
      </c>
      <c r="DH47" s="58" t="str">
        <f t="shared" si="67"/>
        <v/>
      </c>
      <c r="DI47" s="56" t="str">
        <f t="shared" si="68"/>
        <v/>
      </c>
      <c r="DJ47" s="56" t="str">
        <f t="shared" si="69"/>
        <v/>
      </c>
      <c r="DK47" s="56" t="str">
        <f t="shared" si="70"/>
        <v/>
      </c>
      <c r="DL47" s="56" t="str">
        <f t="shared" si="71"/>
        <v/>
      </c>
      <c r="DM47" s="56" t="str">
        <f t="shared" si="72"/>
        <v/>
      </c>
      <c r="DN47" s="56" t="str">
        <f t="shared" si="73"/>
        <v/>
      </c>
      <c r="DO47" s="56" t="str">
        <f t="shared" si="74"/>
        <v/>
      </c>
      <c r="DP47" s="57" t="str">
        <f t="shared" si="75"/>
        <v/>
      </c>
      <c r="DQ47" s="57" t="str">
        <f t="shared" si="76"/>
        <v/>
      </c>
      <c r="DR47" s="56" t="str">
        <f t="shared" si="77"/>
        <v/>
      </c>
      <c r="DS47" s="56" t="str">
        <f t="shared" si="78"/>
        <v/>
      </c>
      <c r="DT47" s="56" t="str">
        <f t="shared" si="79"/>
        <v/>
      </c>
      <c r="DU47" s="56" t="str">
        <f t="shared" si="80"/>
        <v/>
      </c>
      <c r="DV47" s="56" t="str">
        <f t="shared" si="81"/>
        <v/>
      </c>
      <c r="DW47" s="56" t="str">
        <f t="shared" si="82"/>
        <v/>
      </c>
    </row>
    <row r="48" spans="1:127" ht="15" customHeight="1" x14ac:dyDescent="0.2">
      <c r="A48" s="56">
        <v>47</v>
      </c>
      <c r="B48" s="77">
        <v>0.5</v>
      </c>
      <c r="C48" s="77">
        <v>2</v>
      </c>
      <c r="D48" s="77" t="s">
        <v>141</v>
      </c>
      <c r="E48" s="56">
        <v>9060512</v>
      </c>
      <c r="F48" s="56">
        <v>5</v>
      </c>
      <c r="G48" s="56">
        <v>49</v>
      </c>
      <c r="H48" s="56">
        <v>2.7</v>
      </c>
      <c r="I48" s="56">
        <v>3.1</v>
      </c>
      <c r="J48" s="63">
        <v>2.8766082300881912</v>
      </c>
      <c r="K48" s="76">
        <v>1.8918570871281215</v>
      </c>
      <c r="L48" s="62">
        <v>989.71910241656838</v>
      </c>
      <c r="M48" s="63">
        <v>-0.11913537033543033</v>
      </c>
      <c r="N48" s="63">
        <v>-2.2855917615780594</v>
      </c>
      <c r="O48" s="63">
        <v>-6.7446229851695445E-3</v>
      </c>
      <c r="P48" s="63">
        <v>22.136570771001164</v>
      </c>
      <c r="Q48" s="63">
        <v>0.99511342414623494</v>
      </c>
      <c r="R48" s="63">
        <v>5.9228445256461288</v>
      </c>
      <c r="S48" s="63">
        <v>0.13708773490269871</v>
      </c>
      <c r="T48" s="63">
        <v>490.74205316455669</v>
      </c>
      <c r="U48" s="63">
        <v>0.38324201560942106</v>
      </c>
      <c r="V48" s="63">
        <v>-2.7254620817599383E-3</v>
      </c>
      <c r="W48" s="63">
        <v>-2.7333536864702128</v>
      </c>
      <c r="X48" s="63">
        <v>9.3594099351683835E-2</v>
      </c>
      <c r="Y48" s="63">
        <v>-50.440332458614499</v>
      </c>
      <c r="Z48" s="63">
        <v>2.4998485580628427E-3</v>
      </c>
      <c r="AA48" s="69">
        <v>35.970238372813547</v>
      </c>
      <c r="AB48" s="70">
        <v>5.8669125489111621E-7</v>
      </c>
      <c r="AC48" s="69">
        <v>-79.093915732408988</v>
      </c>
      <c r="AD48" s="70">
        <v>6.078943875129928E-7</v>
      </c>
      <c r="AE48" s="57">
        <v>375.40929689298059</v>
      </c>
      <c r="AF48" s="57">
        <v>0.99618532169629226</v>
      </c>
      <c r="AG48" s="57">
        <v>43.45</v>
      </c>
      <c r="AH48" s="63">
        <v>9.239255927279542</v>
      </c>
      <c r="AI48" s="63">
        <v>5.2658391685354564</v>
      </c>
      <c r="AJ48" s="63">
        <v>1.0343864939740266</v>
      </c>
      <c r="AK48" s="63">
        <v>1.8874426014431638</v>
      </c>
      <c r="AL48" s="63">
        <v>1.8918570871281215</v>
      </c>
      <c r="AM48" s="69">
        <v>1.5466462382813832E-3</v>
      </c>
      <c r="AN48" s="63">
        <v>2.3876954726785491</v>
      </c>
      <c r="AO48" s="63">
        <v>0.49583838555042759</v>
      </c>
      <c r="AP48" s="63">
        <v>2.4739618589757391</v>
      </c>
      <c r="AQ48" s="62">
        <v>294.98808975834424</v>
      </c>
      <c r="AR48" s="62">
        <v>68.055269819213294</v>
      </c>
      <c r="AS48" s="62">
        <v>182.98381459954584</v>
      </c>
      <c r="AT48" s="63">
        <v>22.948393534132773</v>
      </c>
      <c r="AU48" s="63">
        <v>22.420801473453967</v>
      </c>
      <c r="AV48" s="69">
        <v>0.1497215305199954</v>
      </c>
      <c r="AW48" s="56">
        <v>3</v>
      </c>
      <c r="AX48" s="56">
        <v>3</v>
      </c>
      <c r="AY48" s="62">
        <v>3</v>
      </c>
      <c r="AZ48" s="62">
        <v>3</v>
      </c>
      <c r="BA48" s="62">
        <v>4</v>
      </c>
      <c r="BB48" s="62">
        <v>3.5</v>
      </c>
      <c r="BC48" s="56">
        <v>4</v>
      </c>
      <c r="BD48" s="56">
        <v>8.16</v>
      </c>
      <c r="BE48" s="56">
        <v>4.62</v>
      </c>
      <c r="BF48" s="56">
        <v>195</v>
      </c>
      <c r="BG48" s="56">
        <v>10</v>
      </c>
      <c r="BH48" s="56">
        <v>0</v>
      </c>
      <c r="BI48" s="56">
        <v>60</v>
      </c>
      <c r="BJ48" s="56">
        <v>2</v>
      </c>
      <c r="BK48" s="68">
        <v>0.98475114296006971</v>
      </c>
      <c r="BL48" s="63">
        <v>14.774675792121823</v>
      </c>
      <c r="BM48" s="75">
        <v>6.3738475027241837E-4</v>
      </c>
      <c r="BN48" s="63">
        <v>12.705955484271243</v>
      </c>
      <c r="BO48" s="63">
        <v>0.98606899871372278</v>
      </c>
      <c r="BP48" s="56">
        <v>20</v>
      </c>
      <c r="BQ48" s="56">
        <v>153</v>
      </c>
      <c r="BR48" s="69">
        <v>0.99898918189243224</v>
      </c>
      <c r="BS48" s="62">
        <v>0.84564210932932515</v>
      </c>
      <c r="BT48" s="62">
        <v>20.7</v>
      </c>
      <c r="BU48" s="62">
        <v>25.62</v>
      </c>
      <c r="BW48" s="62">
        <f t="shared" si="45"/>
        <v>6.3529777421356215</v>
      </c>
      <c r="BX48" s="67">
        <v>0.7</v>
      </c>
      <c r="BY48" s="73">
        <f t="shared" si="46"/>
        <v>0.37351468976997237</v>
      </c>
      <c r="BZ48" s="72">
        <f t="shared" si="83"/>
        <v>0.79976098785364913</v>
      </c>
      <c r="CA48" s="64">
        <f t="shared" si="47"/>
        <v>-46.640758604289658</v>
      </c>
      <c r="CB48" s="62">
        <f t="shared" si="40"/>
        <v>-2.5506387857559218</v>
      </c>
      <c r="CC48" s="62">
        <f t="shared" si="41"/>
        <v>48.93356968160608</v>
      </c>
      <c r="CD48" s="62">
        <f t="shared" si="42"/>
        <v>-12.682133210023522</v>
      </c>
      <c r="CE48" s="62">
        <f t="shared" si="43"/>
        <v>47.330365488164347</v>
      </c>
      <c r="CF48" s="62"/>
      <c r="CG48" s="93">
        <v>0.6653</v>
      </c>
      <c r="CH48" s="102">
        <v>0.10752688172043011</v>
      </c>
      <c r="CI48" s="64"/>
      <c r="CJ48" s="64"/>
      <c r="CK48" s="64"/>
      <c r="CL48" s="64"/>
      <c r="CM48" s="56">
        <v>33</v>
      </c>
      <c r="CN48" s="59">
        <f t="shared" si="48"/>
        <v>0</v>
      </c>
      <c r="CO48" s="57">
        <f t="shared" si="49"/>
        <v>1</v>
      </c>
      <c r="CP48" s="57" t="str">
        <f t="shared" si="50"/>
        <v/>
      </c>
      <c r="CQ48" s="59" t="str">
        <f t="shared" si="51"/>
        <v/>
      </c>
      <c r="CR48" s="92" t="str">
        <f t="shared" si="44"/>
        <v/>
      </c>
      <c r="CS48" s="56" t="str">
        <f t="shared" si="52"/>
        <v/>
      </c>
      <c r="CT48" s="57" t="str">
        <f t="shared" si="53"/>
        <v/>
      </c>
      <c r="CU48" s="57" t="str">
        <f t="shared" si="54"/>
        <v/>
      </c>
      <c r="CV48" s="57" t="str">
        <f t="shared" si="55"/>
        <v/>
      </c>
      <c r="CW48" s="57" t="str">
        <f t="shared" si="56"/>
        <v/>
      </c>
      <c r="CX48" s="57" t="str">
        <f t="shared" si="57"/>
        <v/>
      </c>
      <c r="CY48" s="56" t="str">
        <f t="shared" si="58"/>
        <v/>
      </c>
      <c r="CZ48" s="56" t="str">
        <f t="shared" si="59"/>
        <v/>
      </c>
      <c r="DA48" s="56" t="str">
        <f t="shared" si="60"/>
        <v/>
      </c>
      <c r="DB48" s="56" t="str">
        <f t="shared" si="61"/>
        <v/>
      </c>
      <c r="DC48" s="56" t="str">
        <f t="shared" si="62"/>
        <v/>
      </c>
      <c r="DD48" s="56" t="str">
        <f t="shared" si="63"/>
        <v/>
      </c>
      <c r="DE48" s="56" t="str">
        <f t="shared" si="64"/>
        <v/>
      </c>
      <c r="DF48" s="56" t="str">
        <f t="shared" si="65"/>
        <v/>
      </c>
      <c r="DG48" s="57" t="str">
        <f t="shared" si="66"/>
        <v/>
      </c>
      <c r="DH48" s="58" t="str">
        <f t="shared" si="67"/>
        <v/>
      </c>
      <c r="DI48" s="56" t="str">
        <f t="shared" si="68"/>
        <v/>
      </c>
      <c r="DJ48" s="56" t="str">
        <f t="shared" si="69"/>
        <v/>
      </c>
      <c r="DK48" s="56" t="str">
        <f t="shared" si="70"/>
        <v/>
      </c>
      <c r="DL48" s="56" t="str">
        <f t="shared" si="71"/>
        <v/>
      </c>
      <c r="DM48" s="56" t="str">
        <f t="shared" si="72"/>
        <v/>
      </c>
      <c r="DN48" s="56" t="str">
        <f t="shared" si="73"/>
        <v/>
      </c>
      <c r="DO48" s="56" t="str">
        <f t="shared" si="74"/>
        <v/>
      </c>
      <c r="DP48" s="57" t="str">
        <f t="shared" si="75"/>
        <v/>
      </c>
      <c r="DQ48" s="57">
        <f t="shared" si="76"/>
        <v>1</v>
      </c>
      <c r="DR48" s="56" t="str">
        <f t="shared" si="77"/>
        <v/>
      </c>
      <c r="DS48" s="56" t="str">
        <f t="shared" si="78"/>
        <v/>
      </c>
      <c r="DT48" s="56" t="str">
        <f t="shared" si="79"/>
        <v/>
      </c>
      <c r="DU48" s="56" t="str">
        <f t="shared" si="80"/>
        <v/>
      </c>
      <c r="DV48" s="56" t="str">
        <f t="shared" si="81"/>
        <v/>
      </c>
      <c r="DW48" s="56" t="str">
        <f t="shared" si="82"/>
        <v/>
      </c>
    </row>
    <row r="49" spans="1:127" ht="15" customHeight="1" x14ac:dyDescent="0.2">
      <c r="A49" s="56">
        <v>48</v>
      </c>
      <c r="B49" s="77">
        <v>0.5</v>
      </c>
      <c r="C49" s="77">
        <v>2</v>
      </c>
      <c r="D49" s="77" t="s">
        <v>141</v>
      </c>
      <c r="E49" s="56">
        <v>9060512</v>
      </c>
      <c r="F49" s="56">
        <v>6</v>
      </c>
      <c r="G49" s="56">
        <v>39</v>
      </c>
      <c r="H49" s="56">
        <v>2.7</v>
      </c>
      <c r="I49" s="56">
        <v>3.1</v>
      </c>
      <c r="J49" s="63">
        <v>3.6487490956792143</v>
      </c>
      <c r="K49" s="76">
        <v>1.8953926420879892</v>
      </c>
      <c r="L49" s="62">
        <v>989.70660486673148</v>
      </c>
      <c r="M49" s="63">
        <v>-1.4516484849535468E-2</v>
      </c>
      <c r="N49" s="63">
        <v>-1.9475200282230285</v>
      </c>
      <c r="O49" s="63">
        <v>-2.2112793713560475E-3</v>
      </c>
      <c r="P49" s="63">
        <v>21.55597914252607</v>
      </c>
      <c r="Q49" s="63">
        <v>0.87991847915661192</v>
      </c>
      <c r="R49" s="63">
        <v>4.2440479702357674</v>
      </c>
      <c r="S49" s="63">
        <v>8.4355798579812125E-2</v>
      </c>
      <c r="T49" s="63">
        <v>464.84414565469393</v>
      </c>
      <c r="U49" s="63">
        <v>2.2232370398473904E-2</v>
      </c>
      <c r="V49" s="63">
        <v>6.1270134527420554E-3</v>
      </c>
      <c r="W49" s="63">
        <v>-0.21627747010289966</v>
      </c>
      <c r="X49" s="63">
        <v>4.0574542291173125E-2</v>
      </c>
      <c r="Y49" s="63">
        <v>-41.899720134495034</v>
      </c>
      <c r="Z49" s="63">
        <v>1.9957191575193028E-2</v>
      </c>
      <c r="AA49" s="69">
        <v>35.970153221765528</v>
      </c>
      <c r="AB49" s="70">
        <v>5.4350276846764324E-7</v>
      </c>
      <c r="AC49" s="69">
        <v>-79.093613349001444</v>
      </c>
      <c r="AD49" s="70">
        <v>7.9561797106911781E-7</v>
      </c>
      <c r="AE49" s="57">
        <v>374.89421668597913</v>
      </c>
      <c r="AF49" s="57">
        <v>1.1695746219802245</v>
      </c>
      <c r="AG49" s="57">
        <v>43.150000000000006</v>
      </c>
      <c r="AH49" s="63">
        <v>21.009183769093809</v>
      </c>
      <c r="AI49" s="63">
        <v>9.0278764658834092</v>
      </c>
      <c r="AJ49" s="63">
        <v>4.6926944623599285</v>
      </c>
      <c r="AK49" s="63">
        <v>1.8923718489363699</v>
      </c>
      <c r="AL49" s="63">
        <v>1.8953926420879892</v>
      </c>
      <c r="AM49" s="69">
        <v>1.2079943272175135E-3</v>
      </c>
      <c r="AN49" s="63">
        <v>2.4773448641356191</v>
      </c>
      <c r="AO49" s="63">
        <v>0.58195222204762986</v>
      </c>
      <c r="AP49" s="63">
        <v>2.1527393887463839</v>
      </c>
      <c r="AQ49" s="62">
        <v>294.10283893395058</v>
      </c>
      <c r="AR49" s="62">
        <v>58.3573269852686</v>
      </c>
      <c r="AS49" s="62">
        <v>180.42706514294287</v>
      </c>
      <c r="AT49" s="63">
        <v>26.742372675826513</v>
      </c>
      <c r="AU49" s="63">
        <v>25.438832950080073</v>
      </c>
      <c r="AV49" s="69">
        <v>0.13499111695822597</v>
      </c>
      <c r="AW49" s="56">
        <v>2</v>
      </c>
      <c r="AX49" s="56">
        <v>2</v>
      </c>
      <c r="AY49" s="62">
        <v>2</v>
      </c>
      <c r="AZ49" s="62">
        <v>2</v>
      </c>
      <c r="BA49" s="62">
        <v>4</v>
      </c>
      <c r="BB49" s="62">
        <v>3</v>
      </c>
      <c r="BC49" s="56">
        <v>3</v>
      </c>
      <c r="BD49" s="56">
        <v>8.17</v>
      </c>
      <c r="BE49" s="56">
        <v>4.42</v>
      </c>
      <c r="BF49" s="56">
        <v>165</v>
      </c>
      <c r="BG49" s="56">
        <v>10</v>
      </c>
      <c r="BH49" s="56">
        <v>0</v>
      </c>
      <c r="BI49" s="56">
        <v>60</v>
      </c>
      <c r="BJ49" s="56">
        <v>2</v>
      </c>
      <c r="BK49" s="68">
        <v>1.7533564535912249</v>
      </c>
      <c r="BL49" s="63">
        <v>11.231568072048699</v>
      </c>
      <c r="BM49" s="75">
        <v>1.1382696912340313E-3</v>
      </c>
      <c r="BN49" s="63">
        <v>7.6696617417835924</v>
      </c>
      <c r="BO49" s="63">
        <v>0.99444671477668778</v>
      </c>
      <c r="BP49" s="56">
        <v>17</v>
      </c>
      <c r="BQ49" s="56">
        <v>154</v>
      </c>
      <c r="BR49" s="69">
        <v>0.99795341713008201</v>
      </c>
      <c r="BS49" s="62">
        <v>0.42909464343142001</v>
      </c>
      <c r="BT49" s="62">
        <v>20.97</v>
      </c>
      <c r="BU49" s="62">
        <v>23.25</v>
      </c>
      <c r="BW49" s="62">
        <f t="shared" si="45"/>
        <v>3.8348308708917962</v>
      </c>
      <c r="BX49" s="67">
        <v>0.7</v>
      </c>
      <c r="BY49" s="73">
        <f t="shared" si="46"/>
        <v>0.5559834178943649</v>
      </c>
      <c r="BZ49" s="72">
        <f t="shared" si="83"/>
        <v>0.45283494997099483</v>
      </c>
      <c r="CA49" s="64">
        <f t="shared" si="47"/>
        <v>-20.573797443662155</v>
      </c>
      <c r="CB49" s="62">
        <f t="shared" si="40"/>
        <v>-0.29069133002942266</v>
      </c>
      <c r="CC49" s="62">
        <f t="shared" si="41"/>
        <v>38.998916633037972</v>
      </c>
      <c r="CD49" s="62">
        <f t="shared" si="42"/>
        <v>10.09394275899831</v>
      </c>
      <c r="CE49" s="62">
        <f t="shared" si="43"/>
        <v>37.671107225273666</v>
      </c>
      <c r="CF49" s="62"/>
      <c r="CG49" s="93">
        <v>0.76490000000000002</v>
      </c>
      <c r="CH49" s="102">
        <v>1.9122609673790776</v>
      </c>
      <c r="CI49" s="64"/>
      <c r="CJ49" s="64"/>
      <c r="CK49" s="64"/>
      <c r="CL49" s="64"/>
      <c r="CM49" s="56">
        <v>34</v>
      </c>
      <c r="CN49" s="59">
        <f t="shared" si="48"/>
        <v>1</v>
      </c>
      <c r="CO49" s="57">
        <f t="shared" si="49"/>
        <v>1</v>
      </c>
      <c r="CP49" s="57" t="str">
        <f t="shared" si="50"/>
        <v/>
      </c>
      <c r="CQ49" s="59" t="str">
        <f t="shared" si="51"/>
        <v/>
      </c>
      <c r="CR49" s="92" t="str">
        <f t="shared" si="44"/>
        <v/>
      </c>
      <c r="CS49" s="56" t="str">
        <f t="shared" si="52"/>
        <v/>
      </c>
      <c r="CT49" s="57" t="str">
        <f t="shared" si="53"/>
        <v/>
      </c>
      <c r="CU49" s="57" t="str">
        <f t="shared" si="54"/>
        <v/>
      </c>
      <c r="CV49" s="57" t="str">
        <f t="shared" si="55"/>
        <v/>
      </c>
      <c r="CW49" s="57" t="str">
        <f t="shared" si="56"/>
        <v/>
      </c>
      <c r="CX49" s="57" t="str">
        <f t="shared" si="57"/>
        <v/>
      </c>
      <c r="CY49" s="56" t="str">
        <f t="shared" si="58"/>
        <v/>
      </c>
      <c r="CZ49" s="56" t="str">
        <f t="shared" si="59"/>
        <v/>
      </c>
      <c r="DA49" s="56" t="str">
        <f t="shared" si="60"/>
        <v/>
      </c>
      <c r="DB49" s="56" t="str">
        <f t="shared" si="61"/>
        <v/>
      </c>
      <c r="DC49" s="56" t="str">
        <f t="shared" si="62"/>
        <v/>
      </c>
      <c r="DD49" s="56" t="str">
        <f t="shared" si="63"/>
        <v/>
      </c>
      <c r="DE49" s="56" t="str">
        <f t="shared" si="64"/>
        <v/>
      </c>
      <c r="DF49" s="56">
        <f t="shared" si="65"/>
        <v>1</v>
      </c>
      <c r="DG49" s="57" t="str">
        <f t="shared" si="66"/>
        <v/>
      </c>
      <c r="DH49" s="58" t="str">
        <f t="shared" si="67"/>
        <v/>
      </c>
      <c r="DI49" s="56" t="str">
        <f t="shared" si="68"/>
        <v/>
      </c>
      <c r="DJ49" s="56" t="str">
        <f t="shared" si="69"/>
        <v/>
      </c>
      <c r="DK49" s="56" t="str">
        <f t="shared" si="70"/>
        <v/>
      </c>
      <c r="DL49" s="56" t="str">
        <f t="shared" si="71"/>
        <v/>
      </c>
      <c r="DM49" s="56" t="str">
        <f t="shared" si="72"/>
        <v/>
      </c>
      <c r="DN49" s="56" t="str">
        <f t="shared" si="73"/>
        <v/>
      </c>
      <c r="DO49" s="56" t="str">
        <f t="shared" si="74"/>
        <v/>
      </c>
      <c r="DP49" s="57" t="str">
        <f t="shared" si="75"/>
        <v/>
      </c>
      <c r="DQ49" s="57" t="str">
        <f t="shared" si="76"/>
        <v/>
      </c>
      <c r="DR49" s="56" t="str">
        <f t="shared" si="77"/>
        <v/>
      </c>
      <c r="DS49" s="56" t="str">
        <f t="shared" si="78"/>
        <v/>
      </c>
      <c r="DT49" s="56" t="str">
        <f t="shared" si="79"/>
        <v/>
      </c>
      <c r="DU49" s="56" t="str">
        <f t="shared" si="80"/>
        <v/>
      </c>
      <c r="DV49" s="56" t="str">
        <f t="shared" si="81"/>
        <v/>
      </c>
      <c r="DW49" s="56" t="str">
        <f t="shared" si="82"/>
        <v/>
      </c>
    </row>
    <row r="50" spans="1:127" ht="15" customHeight="1" x14ac:dyDescent="0.2">
      <c r="A50" s="56">
        <v>49</v>
      </c>
      <c r="B50" s="77">
        <v>0.5</v>
      </c>
      <c r="C50" s="77">
        <v>2</v>
      </c>
      <c r="D50" s="77" t="s">
        <v>141</v>
      </c>
      <c r="E50" s="56">
        <v>9060512</v>
      </c>
      <c r="F50" s="56">
        <v>7</v>
      </c>
      <c r="G50" s="56">
        <v>39</v>
      </c>
      <c r="H50" s="56">
        <v>2.7</v>
      </c>
      <c r="I50" s="56">
        <v>3.1</v>
      </c>
      <c r="J50" s="63">
        <v>4.0521160028226788</v>
      </c>
      <c r="K50" s="76">
        <v>1.8947680025151077</v>
      </c>
      <c r="L50" s="62">
        <v>989.48793242154898</v>
      </c>
      <c r="M50" s="63">
        <v>-2.8884477993661024E-2</v>
      </c>
      <c r="N50" s="63">
        <v>-2.9544065442685441</v>
      </c>
      <c r="O50" s="63">
        <v>-5.4896604434428781E-4</v>
      </c>
      <c r="P50" s="63">
        <v>22.26647626709574</v>
      </c>
      <c r="Q50" s="63">
        <v>1.1719288299017621</v>
      </c>
      <c r="R50" s="63">
        <v>9.6094470117675783</v>
      </c>
      <c r="S50" s="63">
        <v>0.16561410201528343</v>
      </c>
      <c r="T50" s="63">
        <v>496.91268471440156</v>
      </c>
      <c r="U50" s="63">
        <v>-1.8533783920841648E-2</v>
      </c>
      <c r="V50" s="63">
        <v>-7.4456262669705647E-2</v>
      </c>
      <c r="W50" s="63">
        <v>-0.75917097020230961</v>
      </c>
      <c r="X50" s="63">
        <v>0.12018980679184457</v>
      </c>
      <c r="Y50" s="63">
        <v>-65.383661394149001</v>
      </c>
      <c r="Z50" s="63">
        <v>0.16135391895343371</v>
      </c>
      <c r="AA50" s="69"/>
      <c r="AC50" s="69"/>
      <c r="AE50" s="57">
        <v>373.30140386162446</v>
      </c>
      <c r="AF50" s="57">
        <v>1.1639205213766506</v>
      </c>
      <c r="AG50" s="57">
        <v>62.150000000000006</v>
      </c>
      <c r="AH50" s="63">
        <v>18.356761315715492</v>
      </c>
      <c r="AI50" s="63">
        <v>8.9114135084234931</v>
      </c>
      <c r="AJ50" s="63">
        <v>2.3866821905860842</v>
      </c>
      <c r="AK50" s="63">
        <v>1.8897760284884264</v>
      </c>
      <c r="AL50" s="63">
        <v>1.8947680025151077</v>
      </c>
      <c r="AM50" s="69">
        <v>1.5780427603132936E-3</v>
      </c>
      <c r="AN50" s="63">
        <v>2.7884194220273368</v>
      </c>
      <c r="AO50" s="63">
        <v>0.89365141951222915</v>
      </c>
      <c r="AP50" s="63">
        <v>3.143755334580387</v>
      </c>
      <c r="AQ50" s="62">
        <v>294.82465808527684</v>
      </c>
      <c r="AR50" s="62">
        <v>40.622228671147923</v>
      </c>
      <c r="AS50" s="62">
        <v>180.56014835641992</v>
      </c>
      <c r="AT50" s="63">
        <v>20.700092642189471</v>
      </c>
      <c r="AU50" s="63">
        <v>20.478372463353441</v>
      </c>
      <c r="AV50" s="69">
        <v>0.12950134797051918</v>
      </c>
      <c r="AW50" s="56">
        <v>3</v>
      </c>
      <c r="AX50" s="56">
        <v>3</v>
      </c>
      <c r="AY50" s="62">
        <v>3</v>
      </c>
      <c r="AZ50" s="62">
        <v>3</v>
      </c>
      <c r="BA50" s="62">
        <v>5</v>
      </c>
      <c r="BB50" s="62">
        <v>4</v>
      </c>
      <c r="BC50" s="56">
        <v>4</v>
      </c>
      <c r="BD50" s="56">
        <v>6.7</v>
      </c>
      <c r="BE50" s="56">
        <v>3.79</v>
      </c>
      <c r="BF50" s="56">
        <v>185</v>
      </c>
      <c r="BG50" s="56">
        <v>10</v>
      </c>
      <c r="BH50" s="56">
        <v>0</v>
      </c>
      <c r="BI50" s="56">
        <v>60</v>
      </c>
      <c r="BJ50" s="56">
        <v>2</v>
      </c>
      <c r="BK50" s="68">
        <v>2.1573480003075716</v>
      </c>
      <c r="BL50" s="63">
        <v>10.359836412242387</v>
      </c>
      <c r="BM50" s="75">
        <v>1.3968012304183723E-3</v>
      </c>
      <c r="BN50" s="63">
        <v>7.070992048287513</v>
      </c>
      <c r="BO50" s="63">
        <v>0.98984442309328258</v>
      </c>
      <c r="BP50" s="56">
        <v>19</v>
      </c>
      <c r="BQ50" s="56">
        <v>237</v>
      </c>
      <c r="BR50" s="69">
        <v>0.9979966649480857</v>
      </c>
      <c r="BS50" s="62">
        <v>1.0571747685144015</v>
      </c>
      <c r="BT50" s="62">
        <v>21.11</v>
      </c>
      <c r="BU50" s="62">
        <v>27.01</v>
      </c>
      <c r="BW50" s="62">
        <f t="shared" si="45"/>
        <v>3.5354960241437565</v>
      </c>
      <c r="BX50" s="67">
        <v>0.7</v>
      </c>
      <c r="BY50" s="73">
        <f t="shared" si="46"/>
        <v>0.70061308614262197</v>
      </c>
      <c r="BZ50" s="72">
        <f t="shared" si="83"/>
        <v>0.6897551221419238</v>
      </c>
      <c r="CA50" s="64">
        <f t="shared" si="47"/>
        <v>8.7583734660287182E-2</v>
      </c>
      <c r="CB50" s="62">
        <f t="shared" si="40"/>
        <v>-0.38127481795788554</v>
      </c>
      <c r="CC50" s="62">
        <f t="shared" si="41"/>
        <v>38.998136231276376</v>
      </c>
      <c r="CD50" s="62">
        <f t="shared" si="42"/>
        <v>-3.3990739671586714</v>
      </c>
      <c r="CE50" s="62">
        <f t="shared" si="43"/>
        <v>38.851593225578078</v>
      </c>
      <c r="CF50" s="62"/>
      <c r="CG50" s="93">
        <v>0.85250000000000004</v>
      </c>
      <c r="CH50" s="102">
        <v>2.1259842519685037</v>
      </c>
      <c r="CI50" s="64"/>
      <c r="CJ50" s="64"/>
      <c r="CK50" s="64"/>
      <c r="CL50" s="64"/>
      <c r="CM50" s="56">
        <v>34</v>
      </c>
      <c r="CN50" s="59">
        <f t="shared" si="48"/>
        <v>0</v>
      </c>
      <c r="CO50" s="57">
        <f t="shared" si="49"/>
        <v>1</v>
      </c>
      <c r="CP50" s="57" t="str">
        <f t="shared" si="50"/>
        <v/>
      </c>
      <c r="CQ50" s="59" t="str">
        <f t="shared" si="51"/>
        <v/>
      </c>
      <c r="CR50" s="92" t="str">
        <f t="shared" si="44"/>
        <v/>
      </c>
      <c r="CS50" s="56" t="str">
        <f t="shared" si="52"/>
        <v/>
      </c>
      <c r="CT50" s="57" t="str">
        <f t="shared" si="53"/>
        <v/>
      </c>
      <c r="CU50" s="57" t="str">
        <f t="shared" si="54"/>
        <v/>
      </c>
      <c r="CV50" s="57" t="str">
        <f t="shared" si="55"/>
        <v/>
      </c>
      <c r="CW50" s="57" t="str">
        <f t="shared" si="56"/>
        <v/>
      </c>
      <c r="CX50" s="57" t="str">
        <f t="shared" si="57"/>
        <v/>
      </c>
      <c r="CY50" s="56" t="str">
        <f t="shared" si="58"/>
        <v/>
      </c>
      <c r="CZ50" s="56" t="str">
        <f t="shared" si="59"/>
        <v/>
      </c>
      <c r="DA50" s="56" t="str">
        <f t="shared" si="60"/>
        <v/>
      </c>
      <c r="DB50" s="56" t="str">
        <f t="shared" si="61"/>
        <v/>
      </c>
      <c r="DC50" s="56" t="str">
        <f t="shared" si="62"/>
        <v/>
      </c>
      <c r="DD50" s="56" t="str">
        <f t="shared" si="63"/>
        <v/>
      </c>
      <c r="DE50" s="56" t="str">
        <f t="shared" si="64"/>
        <v/>
      </c>
      <c r="DF50" s="56" t="str">
        <f t="shared" si="65"/>
        <v/>
      </c>
      <c r="DG50" s="57" t="str">
        <f t="shared" si="66"/>
        <v/>
      </c>
      <c r="DH50" s="58" t="str">
        <f t="shared" si="67"/>
        <v/>
      </c>
      <c r="DI50" s="56" t="str">
        <f t="shared" si="68"/>
        <v/>
      </c>
      <c r="DJ50" s="56" t="str">
        <f t="shared" si="69"/>
        <v/>
      </c>
      <c r="DK50" s="56" t="str">
        <f t="shared" si="70"/>
        <v/>
      </c>
      <c r="DL50" s="56" t="str">
        <f t="shared" si="71"/>
        <v/>
      </c>
      <c r="DM50" s="56" t="str">
        <f t="shared" si="72"/>
        <v/>
      </c>
      <c r="DN50" s="56" t="str">
        <f t="shared" si="73"/>
        <v/>
      </c>
      <c r="DO50" s="56" t="str">
        <f t="shared" si="74"/>
        <v/>
      </c>
      <c r="DP50" s="57" t="str">
        <f t="shared" si="75"/>
        <v/>
      </c>
      <c r="DQ50" s="57" t="str">
        <f t="shared" si="76"/>
        <v/>
      </c>
      <c r="DR50" s="56" t="str">
        <f t="shared" si="77"/>
        <v/>
      </c>
      <c r="DS50" s="56" t="str">
        <f t="shared" si="78"/>
        <v/>
      </c>
      <c r="DT50" s="56" t="str">
        <f t="shared" si="79"/>
        <v/>
      </c>
      <c r="DU50" s="56" t="str">
        <f t="shared" si="80"/>
        <v/>
      </c>
      <c r="DV50" s="56" t="str">
        <f t="shared" si="81"/>
        <v/>
      </c>
      <c r="DW50" s="56" t="str">
        <f t="shared" si="82"/>
        <v/>
      </c>
    </row>
    <row r="51" spans="1:127" ht="15" customHeight="1" x14ac:dyDescent="0.2">
      <c r="A51" s="56">
        <v>50</v>
      </c>
      <c r="B51" s="77">
        <v>0.5</v>
      </c>
      <c r="C51" s="77">
        <v>2</v>
      </c>
      <c r="D51" s="77" t="s">
        <v>141</v>
      </c>
      <c r="E51" s="56">
        <v>9060512</v>
      </c>
      <c r="F51" s="56">
        <v>8</v>
      </c>
      <c r="G51" s="56">
        <v>67</v>
      </c>
      <c r="H51" s="56">
        <v>2.7</v>
      </c>
      <c r="I51" s="56">
        <v>3.1</v>
      </c>
      <c r="J51" s="63">
        <v>2.9482580296160243</v>
      </c>
      <c r="K51" s="76">
        <v>1.8896832353033051</v>
      </c>
      <c r="L51" s="62">
        <v>989.57310679610032</v>
      </c>
      <c r="M51" s="63">
        <v>-0.22486893395945348</v>
      </c>
      <c r="N51" s="63">
        <v>-2.1895025247968531</v>
      </c>
      <c r="O51" s="63">
        <v>-1.8110997348172495E-2</v>
      </c>
      <c r="P51" s="63">
        <v>22.298145631067932</v>
      </c>
      <c r="Q51" s="63">
        <v>0.77694509695767067</v>
      </c>
      <c r="R51" s="63">
        <v>5.6557971948357366</v>
      </c>
      <c r="S51" s="63">
        <v>0.11551450432309063</v>
      </c>
      <c r="T51" s="63">
        <v>497.90931407767067</v>
      </c>
      <c r="U51" s="63">
        <v>0.24734355996494756</v>
      </c>
      <c r="V51" s="63">
        <v>-9.0513385997270761E-3</v>
      </c>
      <c r="W51" s="63">
        <v>-5.1483234327292466</v>
      </c>
      <c r="X51" s="63">
        <v>0.10839040682295438</v>
      </c>
      <c r="Y51" s="63">
        <v>-48.58308166403009</v>
      </c>
      <c r="Z51" s="63">
        <v>-0.27443189558918119</v>
      </c>
      <c r="AA51" s="69">
        <v>35.969973360819537</v>
      </c>
      <c r="AB51" s="70">
        <v>6.3275833529179581E-7</v>
      </c>
      <c r="AC51" s="69">
        <v>-79.093850925192356</v>
      </c>
      <c r="AD51" s="70">
        <v>5.5887587619817353E-7</v>
      </c>
      <c r="AE51" s="57">
        <v>373.38371456310625</v>
      </c>
      <c r="AF51" s="57">
        <v>1.1473465267988527</v>
      </c>
      <c r="AG51" s="57">
        <v>51.5</v>
      </c>
      <c r="AH51" s="63">
        <v>6.8487302033548874</v>
      </c>
      <c r="AI51" s="63">
        <v>4.826261757631551</v>
      </c>
      <c r="AJ51" s="63">
        <v>0.88517789889825105</v>
      </c>
      <c r="AK51" s="63">
        <v>1.884359478961672</v>
      </c>
      <c r="AL51" s="63">
        <v>1.8896832353033051</v>
      </c>
      <c r="AM51" s="69">
        <v>1.2217840008708349E-3</v>
      </c>
      <c r="AN51" s="63">
        <v>2.2234884220275783</v>
      </c>
      <c r="AO51" s="63">
        <v>0.33380518672427328</v>
      </c>
      <c r="AP51" s="63">
        <v>2.3607196581647965</v>
      </c>
      <c r="AQ51" s="62">
        <v>295.00961165048693</v>
      </c>
      <c r="AR51" s="62">
        <v>23.839540009474671</v>
      </c>
      <c r="AS51" s="62">
        <v>185.86390072894508</v>
      </c>
      <c r="AT51" s="63">
        <v>24.186653910050207</v>
      </c>
      <c r="AU51" s="63">
        <v>22.281199815334578</v>
      </c>
      <c r="AV51" s="69">
        <v>0.14383589903905791</v>
      </c>
      <c r="AW51" s="56">
        <v>2</v>
      </c>
      <c r="AX51" s="56">
        <v>2</v>
      </c>
      <c r="AY51" s="62">
        <v>2</v>
      </c>
      <c r="AZ51" s="62">
        <v>3</v>
      </c>
      <c r="BA51" s="62">
        <v>4</v>
      </c>
      <c r="BB51" s="62">
        <v>3</v>
      </c>
      <c r="BC51" s="56">
        <v>3</v>
      </c>
      <c r="BD51" s="56">
        <v>13.12</v>
      </c>
      <c r="BE51" s="56">
        <v>7.2</v>
      </c>
      <c r="BF51" s="56">
        <v>215</v>
      </c>
      <c r="BG51" s="56">
        <v>10</v>
      </c>
      <c r="BH51" s="56">
        <v>0</v>
      </c>
      <c r="BI51" s="56">
        <v>60</v>
      </c>
      <c r="BJ51" s="56">
        <v>2</v>
      </c>
      <c r="BK51" s="68">
        <v>1.0585747943127193</v>
      </c>
      <c r="BL51" s="63">
        <v>12.26981049696839</v>
      </c>
      <c r="BM51" s="75">
        <v>6.850164031123086E-4</v>
      </c>
      <c r="BN51" s="63">
        <v>14.403040929964327</v>
      </c>
      <c r="BO51" s="63">
        <v>0.98926475732530772</v>
      </c>
      <c r="BP51" s="56">
        <v>22</v>
      </c>
      <c r="BQ51" s="56">
        <v>177</v>
      </c>
      <c r="BR51" s="69">
        <v>0.99851569899129244</v>
      </c>
      <c r="BS51" s="62">
        <v>0.83827067475538442</v>
      </c>
      <c r="BT51" s="62">
        <v>21.36</v>
      </c>
      <c r="BU51" s="62">
        <v>27.12</v>
      </c>
      <c r="BW51" s="62">
        <f t="shared" si="45"/>
        <v>7.2015204649821634</v>
      </c>
      <c r="BX51" s="67">
        <v>0.7</v>
      </c>
      <c r="BY51" s="73">
        <f t="shared" si="46"/>
        <v>0.95982620534646235</v>
      </c>
      <c r="BZ51" s="72">
        <f t="shared" si="83"/>
        <v>1.0539127669129491</v>
      </c>
      <c r="CA51" s="64">
        <f t="shared" si="47"/>
        <v>37.118029335208917</v>
      </c>
      <c r="CB51" s="62">
        <f t="shared" si="40"/>
        <v>-6.8451087865844951</v>
      </c>
      <c r="CC51" s="62">
        <f t="shared" si="41"/>
        <v>66.649414743865705</v>
      </c>
      <c r="CD51" s="62">
        <f t="shared" si="42"/>
        <v>-38.429621235520095</v>
      </c>
      <c r="CE51" s="62">
        <f t="shared" si="43"/>
        <v>54.883186967362441</v>
      </c>
      <c r="CF51" s="62"/>
      <c r="CG51" s="93">
        <v>1.105</v>
      </c>
      <c r="CH51" s="102">
        <v>0.76271186440677974</v>
      </c>
      <c r="CI51" s="64"/>
      <c r="CJ51" s="64"/>
      <c r="CK51" s="64"/>
      <c r="CL51" s="64"/>
      <c r="CM51" s="56">
        <v>35</v>
      </c>
      <c r="CN51" s="59">
        <f t="shared" si="48"/>
        <v>1</v>
      </c>
      <c r="CO51" s="57">
        <f t="shared" si="49"/>
        <v>1</v>
      </c>
      <c r="CP51" s="57" t="str">
        <f t="shared" si="50"/>
        <v/>
      </c>
      <c r="CQ51" s="59" t="str">
        <f t="shared" si="51"/>
        <v/>
      </c>
      <c r="CR51" s="92" t="str">
        <f t="shared" si="44"/>
        <v/>
      </c>
      <c r="CS51" s="56" t="str">
        <f t="shared" si="52"/>
        <v/>
      </c>
      <c r="CT51" s="57" t="str">
        <f t="shared" si="53"/>
        <v/>
      </c>
      <c r="CU51" s="57" t="str">
        <f t="shared" si="54"/>
        <v/>
      </c>
      <c r="CV51" s="57" t="str">
        <f t="shared" si="55"/>
        <v/>
      </c>
      <c r="CW51" s="57" t="str">
        <f t="shared" si="56"/>
        <v/>
      </c>
      <c r="CX51" s="57" t="str">
        <f t="shared" si="57"/>
        <v/>
      </c>
      <c r="CY51" s="56" t="str">
        <f t="shared" si="58"/>
        <v/>
      </c>
      <c r="CZ51" s="56" t="str">
        <f t="shared" si="59"/>
        <v/>
      </c>
      <c r="DA51" s="56">
        <f t="shared" si="60"/>
        <v>1</v>
      </c>
      <c r="DB51" s="56" t="str">
        <f t="shared" si="61"/>
        <v/>
      </c>
      <c r="DC51" s="56" t="str">
        <f t="shared" si="62"/>
        <v/>
      </c>
      <c r="DD51" s="56" t="str">
        <f t="shared" si="63"/>
        <v/>
      </c>
      <c r="DE51" s="56" t="str">
        <f t="shared" si="64"/>
        <v/>
      </c>
      <c r="DF51" s="56" t="str">
        <f t="shared" si="65"/>
        <v/>
      </c>
      <c r="DG51" s="57" t="str">
        <f t="shared" si="66"/>
        <v/>
      </c>
      <c r="DH51" s="58" t="str">
        <f t="shared" si="67"/>
        <v/>
      </c>
      <c r="DI51" s="56" t="str">
        <f t="shared" si="68"/>
        <v/>
      </c>
      <c r="DJ51" s="56" t="str">
        <f t="shared" si="69"/>
        <v/>
      </c>
      <c r="DK51" s="56" t="str">
        <f t="shared" si="70"/>
        <v/>
      </c>
      <c r="DL51" s="56" t="str">
        <f t="shared" si="71"/>
        <v/>
      </c>
      <c r="DM51" s="56" t="str">
        <f t="shared" si="72"/>
        <v/>
      </c>
      <c r="DN51" s="56" t="str">
        <f t="shared" si="73"/>
        <v/>
      </c>
      <c r="DO51" s="56" t="str">
        <f t="shared" si="74"/>
        <v/>
      </c>
      <c r="DP51" s="57" t="str">
        <f t="shared" si="75"/>
        <v/>
      </c>
      <c r="DQ51" s="57" t="str">
        <f t="shared" si="76"/>
        <v/>
      </c>
      <c r="DR51" s="56" t="str">
        <f t="shared" si="77"/>
        <v/>
      </c>
      <c r="DS51" s="56" t="str">
        <f t="shared" si="78"/>
        <v/>
      </c>
      <c r="DT51" s="56" t="str">
        <f t="shared" si="79"/>
        <v/>
      </c>
      <c r="DU51" s="56" t="str">
        <f t="shared" si="80"/>
        <v/>
      </c>
      <c r="DV51" s="56" t="str">
        <f t="shared" si="81"/>
        <v/>
      </c>
      <c r="DW51" s="56" t="str">
        <f t="shared" si="82"/>
        <v/>
      </c>
    </row>
    <row r="52" spans="1:127" ht="15" customHeight="1" x14ac:dyDescent="0.2">
      <c r="A52" s="56">
        <v>51</v>
      </c>
      <c r="B52" s="77">
        <v>0.5</v>
      </c>
      <c r="C52" s="77">
        <v>2</v>
      </c>
      <c r="D52" s="77" t="s">
        <v>141</v>
      </c>
      <c r="E52" s="56">
        <v>9060512</v>
      </c>
      <c r="F52" s="56">
        <v>9</v>
      </c>
      <c r="G52" s="56">
        <v>67</v>
      </c>
      <c r="H52" s="56">
        <v>2.7</v>
      </c>
      <c r="I52" s="56">
        <v>3.1</v>
      </c>
      <c r="J52" s="63">
        <v>2.5542134917810033</v>
      </c>
      <c r="K52" s="76">
        <v>1.8881879381849958</v>
      </c>
      <c r="L52" s="62">
        <v>989.63356481480616</v>
      </c>
      <c r="M52" s="63">
        <v>-5.7622568919528773E-3</v>
      </c>
      <c r="N52" s="63">
        <v>-2.4402823233090065</v>
      </c>
      <c r="O52" s="63">
        <v>-3.2294412032807408E-3</v>
      </c>
      <c r="P52" s="63">
        <v>22.670185185185215</v>
      </c>
      <c r="Q52" s="63">
        <v>1.2086380418846312</v>
      </c>
      <c r="R52" s="63">
        <v>6.6480986532236601</v>
      </c>
      <c r="S52" s="63">
        <v>0.15361862896578093</v>
      </c>
      <c r="T52" s="63">
        <v>514.972027546297</v>
      </c>
      <c r="U52" s="63">
        <v>8.2341739620972826E-2</v>
      </c>
      <c r="V52" s="63">
        <v>-6.1286038322545221E-2</v>
      </c>
      <c r="W52" s="63">
        <v>-0.29921438713927268</v>
      </c>
      <c r="X52" s="63">
        <v>0.12060893242012305</v>
      </c>
      <c r="Y52" s="63">
        <v>-55.103684082000882</v>
      </c>
      <c r="Z52" s="63">
        <v>0.1140108526783</v>
      </c>
      <c r="AA52" s="69">
        <v>35.969974655943652</v>
      </c>
      <c r="AB52" s="70">
        <v>2.6022801243146284E-7</v>
      </c>
      <c r="AC52" s="69">
        <v>-79.093849693790958</v>
      </c>
      <c r="AD52" s="70">
        <v>8.724907001255675E-7</v>
      </c>
      <c r="AE52" s="57">
        <v>373.86947569444442</v>
      </c>
      <c r="AF52" s="57">
        <v>1.2521000303821379</v>
      </c>
      <c r="AG52" s="57">
        <v>43.2</v>
      </c>
      <c r="AH52" s="63">
        <v>8.4583825320963371</v>
      </c>
      <c r="AI52" s="63">
        <v>4.8620381690868326</v>
      </c>
      <c r="AJ52" s="63">
        <v>1.0926284173005889</v>
      </c>
      <c r="AK52" s="63">
        <v>1.8852684846780994</v>
      </c>
      <c r="AL52" s="63">
        <v>1.8881879381849958</v>
      </c>
      <c r="AM52" s="69">
        <v>1.1924677092903504E-3</v>
      </c>
      <c r="AN52" s="63">
        <v>2.2158660587539072</v>
      </c>
      <c r="AO52" s="63">
        <v>0.32767812056891144</v>
      </c>
      <c r="AP52" s="63">
        <v>2.6584877669559299</v>
      </c>
      <c r="AQ52" s="62">
        <v>295.22384259259292</v>
      </c>
      <c r="AR52" s="62">
        <v>50.979768085509725</v>
      </c>
      <c r="AS52" s="62">
        <v>180.13529270216563</v>
      </c>
      <c r="AT52" s="63">
        <v>24.392195460742681</v>
      </c>
      <c r="AU52" s="63">
        <v>23.312903733567623</v>
      </c>
      <c r="AV52" s="69">
        <v>0.14751086398144025</v>
      </c>
      <c r="AW52" s="56">
        <v>3</v>
      </c>
      <c r="AX52" s="56">
        <v>3</v>
      </c>
      <c r="AY52" s="62">
        <v>2</v>
      </c>
      <c r="AZ52" s="62">
        <v>3</v>
      </c>
      <c r="BA52" s="62">
        <v>4</v>
      </c>
      <c r="BB52" s="62">
        <v>3</v>
      </c>
      <c r="BC52" s="56">
        <v>3</v>
      </c>
      <c r="BD52" s="56">
        <v>13.12</v>
      </c>
      <c r="BE52" s="56">
        <v>7.2</v>
      </c>
      <c r="BF52" s="56">
        <v>175</v>
      </c>
      <c r="BG52" s="56">
        <v>10</v>
      </c>
      <c r="BH52" s="56">
        <v>0</v>
      </c>
      <c r="BI52" s="56">
        <v>60</v>
      </c>
      <c r="BJ52" s="56">
        <v>2</v>
      </c>
      <c r="BK52" s="68">
        <v>0.66602555359600779</v>
      </c>
      <c r="BL52" s="63">
        <v>13.482778796760964</v>
      </c>
      <c r="BM52" s="75">
        <v>4.3070665681873047E-4</v>
      </c>
      <c r="BN52" s="63">
        <v>15.839525442055093</v>
      </c>
      <c r="BO52" s="63">
        <v>0.97997260572041289</v>
      </c>
      <c r="BP52" s="56">
        <v>18</v>
      </c>
      <c r="BQ52" s="56">
        <v>147</v>
      </c>
      <c r="BR52" s="69">
        <v>0.99798410445785168</v>
      </c>
      <c r="BS52" s="62">
        <v>1.0178065675775063</v>
      </c>
      <c r="BT52" s="62">
        <v>21.24</v>
      </c>
      <c r="BU52" s="62">
        <v>26.9</v>
      </c>
      <c r="BW52" s="62">
        <f t="shared" si="45"/>
        <v>7.9197627210275465</v>
      </c>
      <c r="BX52" s="67">
        <v>0.7</v>
      </c>
      <c r="BY52" s="73">
        <f t="shared" si="46"/>
        <v>0.67961579804393513</v>
      </c>
      <c r="BZ52" s="72">
        <f t="shared" si="83"/>
        <v>0.90250885199527642</v>
      </c>
      <c r="CA52" s="64">
        <f t="shared" si="47"/>
        <v>-2.9120288508664043</v>
      </c>
      <c r="CB52" s="62">
        <f t="shared" si="40"/>
        <v>-0.15820716112882713</v>
      </c>
      <c r="CC52" s="62">
        <f t="shared" si="41"/>
        <v>66.999813212382676</v>
      </c>
      <c r="CD52" s="62">
        <f t="shared" si="42"/>
        <v>5.8394347640930953</v>
      </c>
      <c r="CE52" s="62">
        <f t="shared" si="43"/>
        <v>66.745044772146954</v>
      </c>
      <c r="CF52" s="62"/>
      <c r="CG52" s="93">
        <v>0.62939999999999996</v>
      </c>
      <c r="CH52" s="102">
        <v>2.0408163265306123</v>
      </c>
      <c r="CI52" s="64"/>
      <c r="CJ52" s="64"/>
      <c r="CK52" s="64"/>
      <c r="CL52" s="64"/>
      <c r="CM52" s="56">
        <v>35</v>
      </c>
      <c r="CN52" s="59">
        <f t="shared" si="48"/>
        <v>0</v>
      </c>
      <c r="CO52" s="57">
        <f t="shared" si="49"/>
        <v>1</v>
      </c>
      <c r="CP52" s="57" t="str">
        <f t="shared" si="50"/>
        <v/>
      </c>
      <c r="CQ52" s="59" t="str">
        <f t="shared" si="51"/>
        <v/>
      </c>
      <c r="CR52" s="92" t="str">
        <f t="shared" si="44"/>
        <v/>
      </c>
      <c r="CS52" s="56" t="str">
        <f t="shared" si="52"/>
        <v/>
      </c>
      <c r="CT52" s="57" t="str">
        <f t="shared" si="53"/>
        <v/>
      </c>
      <c r="CU52" s="57" t="str">
        <f t="shared" si="54"/>
        <v/>
      </c>
      <c r="CV52" s="57" t="str">
        <f t="shared" si="55"/>
        <v/>
      </c>
      <c r="CW52" s="57" t="str">
        <f t="shared" si="56"/>
        <v/>
      </c>
      <c r="CX52" s="57" t="str">
        <f t="shared" si="57"/>
        <v/>
      </c>
      <c r="CY52" s="56" t="str">
        <f t="shared" si="58"/>
        <v/>
      </c>
      <c r="CZ52" s="56" t="str">
        <f t="shared" si="59"/>
        <v/>
      </c>
      <c r="DA52" s="56" t="str">
        <f t="shared" si="60"/>
        <v/>
      </c>
      <c r="DB52" s="56" t="str">
        <f t="shared" si="61"/>
        <v/>
      </c>
      <c r="DC52" s="56" t="str">
        <f t="shared" si="62"/>
        <v/>
      </c>
      <c r="DD52" s="56" t="str">
        <f t="shared" si="63"/>
        <v/>
      </c>
      <c r="DE52" s="56" t="str">
        <f t="shared" si="64"/>
        <v/>
      </c>
      <c r="DF52" s="56" t="str">
        <f t="shared" si="65"/>
        <v/>
      </c>
      <c r="DG52" s="57" t="str">
        <f t="shared" si="66"/>
        <v/>
      </c>
      <c r="DH52" s="58" t="str">
        <f t="shared" si="67"/>
        <v/>
      </c>
      <c r="DI52" s="56" t="str">
        <f t="shared" si="68"/>
        <v/>
      </c>
      <c r="DJ52" s="56" t="str">
        <f t="shared" si="69"/>
        <v/>
      </c>
      <c r="DK52" s="56" t="str">
        <f t="shared" si="70"/>
        <v/>
      </c>
      <c r="DL52" s="56" t="str">
        <f t="shared" si="71"/>
        <v/>
      </c>
      <c r="DM52" s="56" t="str">
        <f t="shared" si="72"/>
        <v/>
      </c>
      <c r="DN52" s="56" t="str">
        <f t="shared" si="73"/>
        <v/>
      </c>
      <c r="DO52" s="56" t="str">
        <f t="shared" si="74"/>
        <v/>
      </c>
      <c r="DP52" s="57" t="str">
        <f t="shared" si="75"/>
        <v/>
      </c>
      <c r="DQ52" s="57" t="str">
        <f t="shared" si="76"/>
        <v/>
      </c>
      <c r="DR52" s="56" t="str">
        <f t="shared" si="77"/>
        <v/>
      </c>
      <c r="DS52" s="56" t="str">
        <f t="shared" si="78"/>
        <v/>
      </c>
      <c r="DT52" s="56" t="str">
        <f t="shared" si="79"/>
        <v/>
      </c>
      <c r="DU52" s="56" t="str">
        <f t="shared" si="80"/>
        <v/>
      </c>
      <c r="DV52" s="56" t="str">
        <f t="shared" si="81"/>
        <v/>
      </c>
      <c r="DW52" s="56" t="str">
        <f t="shared" si="82"/>
        <v/>
      </c>
    </row>
    <row r="53" spans="1:127" ht="15" customHeight="1" x14ac:dyDescent="0.2">
      <c r="A53" s="56">
        <v>52</v>
      </c>
      <c r="B53" s="77">
        <v>0.5</v>
      </c>
      <c r="C53" s="77">
        <v>2</v>
      </c>
      <c r="D53" s="77" t="s">
        <v>141</v>
      </c>
      <c r="E53" s="56">
        <v>9060512</v>
      </c>
      <c r="F53" s="56">
        <v>10</v>
      </c>
      <c r="G53" s="56">
        <v>67</v>
      </c>
      <c r="H53" s="56">
        <v>2.7</v>
      </c>
      <c r="I53" s="56">
        <v>3.1</v>
      </c>
      <c r="J53" s="63">
        <v>2.5871282163815881</v>
      </c>
      <c r="K53" s="76">
        <v>1.8860373687475178</v>
      </c>
      <c r="L53" s="62">
        <v>989.48696158324208</v>
      </c>
      <c r="M53" s="63">
        <v>-0.32353808221083658</v>
      </c>
      <c r="N53" s="63">
        <v>-2.9953404083275297</v>
      </c>
      <c r="O53" s="63">
        <v>-2.5186693257158881E-2</v>
      </c>
      <c r="P53" s="63">
        <v>23.018020954598409</v>
      </c>
      <c r="Q53" s="63">
        <v>1.7703904628424734</v>
      </c>
      <c r="R53" s="63">
        <v>10.090524878259272</v>
      </c>
      <c r="S53" s="63">
        <v>0.16536789521955411</v>
      </c>
      <c r="T53" s="63">
        <v>530.46561396973277</v>
      </c>
      <c r="U53" s="63">
        <v>0.89041159639308687</v>
      </c>
      <c r="V53" s="63">
        <v>-3.7793314943988292E-2</v>
      </c>
      <c r="W53" s="63">
        <v>-7.5821288362511883</v>
      </c>
      <c r="X53" s="63">
        <v>0.14138361046643544</v>
      </c>
      <c r="Y53" s="63">
        <v>-68.690040814285098</v>
      </c>
      <c r="Z53" s="63">
        <v>-0.40848669474559235</v>
      </c>
      <c r="AA53" s="69">
        <v>35.969974356268544</v>
      </c>
      <c r="AB53" s="70">
        <v>3.1377319474040386E-7</v>
      </c>
      <c r="AC53" s="69">
        <v>-79.093849013349597</v>
      </c>
      <c r="AD53" s="70">
        <v>2.9870195096753384E-7</v>
      </c>
      <c r="AE53" s="57">
        <v>375.90792665890564</v>
      </c>
      <c r="AF53" s="57">
        <v>1.2119722547827019</v>
      </c>
      <c r="AG53" s="57">
        <v>42.95</v>
      </c>
      <c r="AH53" s="63">
        <v>7.1161934214225475</v>
      </c>
      <c r="AI53" s="63">
        <v>4.3185161385330062</v>
      </c>
      <c r="AJ53" s="63">
        <v>0.83891599453642696</v>
      </c>
      <c r="AK53" s="63">
        <v>1.883047511948271</v>
      </c>
      <c r="AL53" s="63">
        <v>1.8860373687475178</v>
      </c>
      <c r="AM53" s="69">
        <v>1.1464192507349544E-3</v>
      </c>
      <c r="AN53" s="63">
        <v>2.1278360431790535</v>
      </c>
      <c r="AO53" s="63">
        <v>0.24179867443153569</v>
      </c>
      <c r="AP53" s="63">
        <v>3.2800133154191986</v>
      </c>
      <c r="AQ53" s="62">
        <v>295.78480791618273</v>
      </c>
      <c r="AR53" s="62">
        <v>33.67950835643196</v>
      </c>
      <c r="AS53" s="62">
        <v>186.16483372713029</v>
      </c>
      <c r="AT53" s="63">
        <v>25.460307963850063</v>
      </c>
      <c r="AU53" s="63">
        <v>24.292031504797162</v>
      </c>
      <c r="AV53" s="69">
        <v>0.12381359334800267</v>
      </c>
      <c r="AW53" s="56">
        <v>4</v>
      </c>
      <c r="AX53" s="56">
        <v>4</v>
      </c>
      <c r="AY53" s="62">
        <v>2</v>
      </c>
      <c r="AZ53" s="62">
        <v>2</v>
      </c>
      <c r="BA53" s="62">
        <v>5</v>
      </c>
      <c r="BB53" s="62">
        <v>3.5</v>
      </c>
      <c r="BC53" s="56">
        <v>4</v>
      </c>
      <c r="BD53" s="56">
        <v>10.79</v>
      </c>
      <c r="BE53" s="56">
        <v>6.13</v>
      </c>
      <c r="BF53" s="56">
        <v>195</v>
      </c>
      <c r="BG53" s="56">
        <v>10</v>
      </c>
      <c r="BH53" s="56">
        <v>0</v>
      </c>
      <c r="BI53" s="56">
        <v>60</v>
      </c>
      <c r="BJ53" s="56">
        <v>2</v>
      </c>
      <c r="BK53" s="68">
        <v>0.70109084763407015</v>
      </c>
      <c r="BL53" s="63">
        <v>12.4385904686067</v>
      </c>
      <c r="BM53" s="75">
        <v>4.5245585598601963E-4</v>
      </c>
      <c r="BN53" s="63">
        <v>14.602719217002251</v>
      </c>
      <c r="BO53" s="63">
        <v>0.9991472129490474</v>
      </c>
      <c r="BP53" s="56">
        <v>20</v>
      </c>
      <c r="BQ53" s="56">
        <v>129</v>
      </c>
      <c r="BR53" s="69">
        <v>0.99870609582634717</v>
      </c>
      <c r="BS53" s="62">
        <v>0.79816473317563641</v>
      </c>
      <c r="BT53" s="62">
        <v>21.59</v>
      </c>
      <c r="BU53" s="62">
        <v>26.08</v>
      </c>
      <c r="BW53" s="62">
        <f t="shared" si="45"/>
        <v>7.3013596085011256</v>
      </c>
      <c r="BX53" s="67">
        <v>0.7</v>
      </c>
      <c r="BY53" s="73">
        <f t="shared" si="46"/>
        <v>0.61675776134438165</v>
      </c>
      <c r="BZ53" s="72">
        <f t="shared" si="83"/>
        <v>0.99419180223771564</v>
      </c>
      <c r="CA53" s="64">
        <f t="shared" si="47"/>
        <v>-11.891748379374043</v>
      </c>
      <c r="CB53" s="62">
        <f t="shared" si="40"/>
        <v>-7.1950735928080514</v>
      </c>
      <c r="CC53" s="62">
        <f t="shared" si="41"/>
        <v>66.61254323319352</v>
      </c>
      <c r="CD53" s="62">
        <f t="shared" si="42"/>
        <v>-17.340876021868898</v>
      </c>
      <c r="CE53" s="62">
        <f t="shared" si="43"/>
        <v>64.717030361367577</v>
      </c>
      <c r="CF53" s="62"/>
      <c r="CG53" s="93">
        <v>0.93030000000000002</v>
      </c>
      <c r="CH53" s="102">
        <v>2.3232323232323231</v>
      </c>
      <c r="CI53" s="64"/>
      <c r="CJ53" s="64"/>
      <c r="CK53" s="64"/>
      <c r="CL53" s="64"/>
      <c r="CM53" s="56">
        <v>35</v>
      </c>
      <c r="CN53" s="59">
        <f t="shared" si="48"/>
        <v>0</v>
      </c>
      <c r="CO53" s="57">
        <f t="shared" si="49"/>
        <v>1</v>
      </c>
      <c r="CP53" s="57" t="str">
        <f t="shared" si="50"/>
        <v/>
      </c>
      <c r="CQ53" s="59" t="str">
        <f t="shared" si="51"/>
        <v/>
      </c>
      <c r="CR53" s="92" t="str">
        <f t="shared" si="44"/>
        <v/>
      </c>
      <c r="CS53" s="56" t="str">
        <f t="shared" si="52"/>
        <v/>
      </c>
      <c r="CT53" s="57" t="str">
        <f t="shared" si="53"/>
        <v/>
      </c>
      <c r="CU53" s="57" t="str">
        <f t="shared" si="54"/>
        <v/>
      </c>
      <c r="CV53" s="57" t="str">
        <f t="shared" si="55"/>
        <v/>
      </c>
      <c r="CW53" s="57" t="str">
        <f t="shared" si="56"/>
        <v/>
      </c>
      <c r="CX53" s="57" t="str">
        <f t="shared" si="57"/>
        <v/>
      </c>
      <c r="CY53" s="56" t="str">
        <f t="shared" si="58"/>
        <v/>
      </c>
      <c r="CZ53" s="56" t="str">
        <f t="shared" si="59"/>
        <v/>
      </c>
      <c r="DA53" s="56" t="str">
        <f t="shared" si="60"/>
        <v/>
      </c>
      <c r="DB53" s="56" t="str">
        <f t="shared" si="61"/>
        <v/>
      </c>
      <c r="DC53" s="56" t="str">
        <f t="shared" si="62"/>
        <v/>
      </c>
      <c r="DD53" s="56" t="str">
        <f t="shared" si="63"/>
        <v/>
      </c>
      <c r="DE53" s="56" t="str">
        <f t="shared" si="64"/>
        <v/>
      </c>
      <c r="DF53" s="56" t="str">
        <f t="shared" si="65"/>
        <v/>
      </c>
      <c r="DG53" s="57" t="str">
        <f t="shared" si="66"/>
        <v/>
      </c>
      <c r="DH53" s="58" t="str">
        <f t="shared" si="67"/>
        <v/>
      </c>
      <c r="DI53" s="56" t="str">
        <f t="shared" si="68"/>
        <v/>
      </c>
      <c r="DJ53" s="56" t="str">
        <f t="shared" si="69"/>
        <v/>
      </c>
      <c r="DK53" s="56" t="str">
        <f t="shared" si="70"/>
        <v/>
      </c>
      <c r="DL53" s="56" t="str">
        <f t="shared" si="71"/>
        <v/>
      </c>
      <c r="DM53" s="56" t="str">
        <f t="shared" si="72"/>
        <v/>
      </c>
      <c r="DN53" s="56" t="str">
        <f t="shared" si="73"/>
        <v/>
      </c>
      <c r="DO53" s="56" t="str">
        <f t="shared" si="74"/>
        <v/>
      </c>
      <c r="DP53" s="57" t="str">
        <f t="shared" si="75"/>
        <v/>
      </c>
      <c r="DQ53" s="57" t="str">
        <f t="shared" si="76"/>
        <v/>
      </c>
      <c r="DR53" s="56" t="str">
        <f t="shared" si="77"/>
        <v/>
      </c>
      <c r="DS53" s="56" t="str">
        <f t="shared" si="78"/>
        <v/>
      </c>
      <c r="DT53" s="56" t="str">
        <f t="shared" si="79"/>
        <v/>
      </c>
      <c r="DU53" s="56" t="str">
        <f t="shared" si="80"/>
        <v/>
      </c>
      <c r="DV53" s="56" t="str">
        <f t="shared" si="81"/>
        <v/>
      </c>
      <c r="DW53" s="56" t="str">
        <f t="shared" si="82"/>
        <v/>
      </c>
    </row>
    <row r="54" spans="1:127" ht="15" customHeight="1" x14ac:dyDescent="0.2">
      <c r="A54" s="56">
        <v>53</v>
      </c>
      <c r="B54" s="77">
        <v>0.5</v>
      </c>
      <c r="C54" s="77">
        <v>2</v>
      </c>
      <c r="D54" s="77" t="s">
        <v>141</v>
      </c>
      <c r="E54" s="56">
        <v>9060512</v>
      </c>
      <c r="F54" s="56">
        <v>11</v>
      </c>
      <c r="G54" s="56">
        <v>19</v>
      </c>
      <c r="H54" s="56">
        <v>2.7</v>
      </c>
      <c r="I54" s="56">
        <v>3.1</v>
      </c>
      <c r="J54" s="63">
        <v>7.575070937436629</v>
      </c>
      <c r="K54" s="76">
        <v>1.8858428346817437</v>
      </c>
      <c r="L54" s="62">
        <v>989.19208791207313</v>
      </c>
      <c r="M54" s="63">
        <v>0.13466880645419135</v>
      </c>
      <c r="N54" s="63">
        <v>-3.5684292699514248</v>
      </c>
      <c r="O54" s="63">
        <v>-4.1564392894845757E-3</v>
      </c>
      <c r="P54" s="63">
        <v>23.091219780219792</v>
      </c>
      <c r="Q54" s="63">
        <v>1.4612988889221892</v>
      </c>
      <c r="R54" s="63">
        <v>14.302246326606358</v>
      </c>
      <c r="S54" s="63">
        <v>0.18001544381211854</v>
      </c>
      <c r="T54" s="63">
        <v>533.96719219780289</v>
      </c>
      <c r="U54" s="63">
        <v>9.8557847532739884E-2</v>
      </c>
      <c r="V54" s="63">
        <v>-5.1148907840577081E-3</v>
      </c>
      <c r="W54" s="63">
        <v>3.4575710096382251</v>
      </c>
      <c r="X54" s="63">
        <v>7.294610243449022E-2</v>
      </c>
      <c r="Y54" s="63">
        <v>-82.063390886514824</v>
      </c>
      <c r="Z54" s="63">
        <v>5.2204783327267593E-2</v>
      </c>
      <c r="AA54" s="69">
        <v>35.970263424500921</v>
      </c>
      <c r="AB54" s="70">
        <v>9.9408897110445806E-7</v>
      </c>
      <c r="AC54" s="69">
        <v>-79.093351590781822</v>
      </c>
      <c r="AD54" s="70">
        <v>6.4433377166289002E-7</v>
      </c>
      <c r="AE54" s="57">
        <v>377.13146703296729</v>
      </c>
      <c r="AF54" s="57">
        <v>1.3501130786325268</v>
      </c>
      <c r="AG54" s="57">
        <v>45.5</v>
      </c>
      <c r="AH54" s="63">
        <v>19.573891856433324</v>
      </c>
      <c r="AI54" s="63">
        <v>11.777772571559472</v>
      </c>
      <c r="AJ54" s="63">
        <v>2.6937384039273344</v>
      </c>
      <c r="AK54" s="63">
        <v>1.8828226033174025</v>
      </c>
      <c r="AL54" s="63">
        <v>1.8858428346817437</v>
      </c>
      <c r="AM54" s="69">
        <v>1.2191617570874716E-3</v>
      </c>
      <c r="AN54" s="63">
        <v>2.9269343944407189</v>
      </c>
      <c r="AO54" s="63">
        <v>1.0410915597589752</v>
      </c>
      <c r="AP54" s="63">
        <v>3.7670064787772279</v>
      </c>
      <c r="AQ54" s="62">
        <v>295.70769230769264</v>
      </c>
      <c r="AR54" s="62">
        <v>36.484964552383396</v>
      </c>
      <c r="AS54" s="62">
        <v>177.83874255149661</v>
      </c>
      <c r="AT54" s="63">
        <v>19.388247111905283</v>
      </c>
      <c r="AU54" s="63">
        <v>19.043296059166622</v>
      </c>
      <c r="AV54" s="69">
        <v>0.11268767789444498</v>
      </c>
      <c r="AW54" s="56">
        <v>4</v>
      </c>
      <c r="AX54" s="56">
        <v>4</v>
      </c>
      <c r="AY54" s="62">
        <v>4</v>
      </c>
      <c r="AZ54" s="62">
        <v>4</v>
      </c>
      <c r="BA54" s="62">
        <v>5</v>
      </c>
      <c r="BB54" s="62">
        <v>4.5</v>
      </c>
      <c r="BC54" s="56">
        <v>5</v>
      </c>
      <c r="BD54" s="56">
        <v>2.91</v>
      </c>
      <c r="BE54" s="56">
        <v>1.78</v>
      </c>
      <c r="BF54" s="56">
        <v>145</v>
      </c>
      <c r="BG54" s="56">
        <v>10</v>
      </c>
      <c r="BH54" s="56">
        <v>0</v>
      </c>
      <c r="BI54" s="56">
        <v>60</v>
      </c>
      <c r="BJ54" s="56">
        <v>2</v>
      </c>
      <c r="BK54" s="68">
        <v>5.6892281027548854</v>
      </c>
      <c r="BL54" s="63">
        <v>8.1635127308217363</v>
      </c>
      <c r="BM54" s="75">
        <v>3.6714622108140137E-3</v>
      </c>
      <c r="BN54" s="63">
        <v>2.7117123398934337</v>
      </c>
      <c r="BO54" s="63">
        <v>0.98851678473632665</v>
      </c>
      <c r="BP54" s="56">
        <v>15</v>
      </c>
      <c r="BQ54" s="56">
        <v>200</v>
      </c>
      <c r="BR54" s="69">
        <v>0.99819901000636257</v>
      </c>
      <c r="BS54" s="62">
        <v>0.8738423088214603</v>
      </c>
      <c r="BT54" s="62">
        <v>21.75</v>
      </c>
      <c r="BU54" s="62">
        <v>27.21</v>
      </c>
      <c r="BW54" s="62">
        <f t="shared" si="45"/>
        <v>1.3558561699467169</v>
      </c>
      <c r="BX54" s="67">
        <v>0.7</v>
      </c>
      <c r="BY54" s="73">
        <f t="shared" si="46"/>
        <v>0.45012103091785555</v>
      </c>
      <c r="BZ54" s="72">
        <f t="shared" si="83"/>
        <v>0.31950197915373529</v>
      </c>
      <c r="CA54" s="64">
        <f t="shared" si="47"/>
        <v>-35.696995583163485</v>
      </c>
      <c r="CB54" s="62">
        <f t="shared" si="40"/>
        <v>0.71653015999111525</v>
      </c>
      <c r="CC54" s="62">
        <f t="shared" si="41"/>
        <v>18.986484259330982</v>
      </c>
      <c r="CD54" s="62">
        <f t="shared" si="42"/>
        <v>10.897952290669878</v>
      </c>
      <c r="CE54" s="62">
        <f t="shared" si="43"/>
        <v>15.563888841490844</v>
      </c>
      <c r="CF54" s="62"/>
      <c r="CG54" s="93">
        <v>1.7270000000000001</v>
      </c>
      <c r="CH54" s="102">
        <v>1.8163471241170535</v>
      </c>
      <c r="CI54" s="64"/>
      <c r="CJ54" s="64"/>
      <c r="CK54" s="64"/>
      <c r="CL54" s="64"/>
      <c r="CM54" s="56">
        <v>36</v>
      </c>
      <c r="CN54" s="59">
        <f t="shared" si="48"/>
        <v>0</v>
      </c>
      <c r="CO54" s="57">
        <f t="shared" si="49"/>
        <v>1</v>
      </c>
      <c r="CP54" s="57" t="str">
        <f t="shared" si="50"/>
        <v/>
      </c>
      <c r="CQ54" s="59" t="str">
        <f t="shared" si="51"/>
        <v/>
      </c>
      <c r="CR54" s="92" t="str">
        <f t="shared" si="44"/>
        <v/>
      </c>
      <c r="CS54" s="56" t="str">
        <f t="shared" si="52"/>
        <v/>
      </c>
      <c r="CT54" s="57" t="str">
        <f t="shared" si="53"/>
        <v/>
      </c>
      <c r="CU54" s="57" t="str">
        <f t="shared" si="54"/>
        <v/>
      </c>
      <c r="CV54" s="57" t="str">
        <f t="shared" si="55"/>
        <v/>
      </c>
      <c r="CW54" s="57" t="str">
        <f t="shared" si="56"/>
        <v/>
      </c>
      <c r="CX54" s="57" t="str">
        <f t="shared" si="57"/>
        <v/>
      </c>
      <c r="CY54" s="56" t="str">
        <f t="shared" si="58"/>
        <v/>
      </c>
      <c r="CZ54" s="56" t="str">
        <f t="shared" si="59"/>
        <v/>
      </c>
      <c r="DA54" s="56" t="str">
        <f t="shared" si="60"/>
        <v/>
      </c>
      <c r="DB54" s="56" t="str">
        <f t="shared" si="61"/>
        <v/>
      </c>
      <c r="DC54" s="56" t="str">
        <f t="shared" si="62"/>
        <v/>
      </c>
      <c r="DD54" s="56" t="str">
        <f t="shared" si="63"/>
        <v/>
      </c>
      <c r="DE54" s="56" t="str">
        <f t="shared" si="64"/>
        <v/>
      </c>
      <c r="DF54" s="56" t="str">
        <f t="shared" si="65"/>
        <v/>
      </c>
      <c r="DG54" s="57" t="str">
        <f t="shared" si="66"/>
        <v/>
      </c>
      <c r="DH54" s="58" t="str">
        <f t="shared" si="67"/>
        <v/>
      </c>
      <c r="DI54" s="56" t="str">
        <f t="shared" si="68"/>
        <v/>
      </c>
      <c r="DJ54" s="56" t="str">
        <f t="shared" si="69"/>
        <v/>
      </c>
      <c r="DK54" s="56" t="str">
        <f t="shared" si="70"/>
        <v/>
      </c>
      <c r="DL54" s="56" t="str">
        <f t="shared" si="71"/>
        <v/>
      </c>
      <c r="DM54" s="56" t="str">
        <f t="shared" si="72"/>
        <v/>
      </c>
      <c r="DN54" s="56" t="str">
        <f t="shared" si="73"/>
        <v/>
      </c>
      <c r="DO54" s="56">
        <f t="shared" si="74"/>
        <v>1</v>
      </c>
      <c r="DP54" s="57" t="str">
        <f t="shared" si="75"/>
        <v/>
      </c>
      <c r="DQ54" s="57" t="str">
        <f t="shared" si="76"/>
        <v/>
      </c>
      <c r="DR54" s="56">
        <f t="shared" si="77"/>
        <v>1</v>
      </c>
      <c r="DS54" s="56" t="str">
        <f t="shared" si="78"/>
        <v/>
      </c>
      <c r="DT54" s="56" t="str">
        <f t="shared" si="79"/>
        <v/>
      </c>
      <c r="DU54" s="56" t="str">
        <f t="shared" si="80"/>
        <v/>
      </c>
      <c r="DV54" s="56" t="str">
        <f t="shared" si="81"/>
        <v/>
      </c>
      <c r="DW54" s="56" t="str">
        <f t="shared" si="82"/>
        <v/>
      </c>
    </row>
    <row r="55" spans="1:127" ht="14.25" customHeight="1" x14ac:dyDescent="0.2">
      <c r="A55" s="56">
        <v>54</v>
      </c>
      <c r="B55" s="77">
        <v>0.5</v>
      </c>
      <c r="C55" s="77">
        <v>2</v>
      </c>
      <c r="D55" s="77" t="s">
        <v>141</v>
      </c>
      <c r="E55" s="56">
        <v>9060512</v>
      </c>
      <c r="F55" s="56">
        <v>12</v>
      </c>
      <c r="G55" s="56">
        <v>19</v>
      </c>
      <c r="H55" s="56">
        <v>2.7</v>
      </c>
      <c r="I55" s="56">
        <v>3.1</v>
      </c>
      <c r="J55" s="63">
        <v>7.9227545202816012</v>
      </c>
      <c r="K55" s="76">
        <v>1.8851920573933503</v>
      </c>
      <c r="L55" s="62">
        <v>989.26303630364635</v>
      </c>
      <c r="M55" s="63">
        <v>0.20259013526975814</v>
      </c>
      <c r="N55" s="63">
        <v>-3.1084342542604184</v>
      </c>
      <c r="O55" s="63">
        <v>-5.3987484655392808E-3</v>
      </c>
      <c r="P55" s="63">
        <v>23.542244224422415</v>
      </c>
      <c r="Q55" s="63">
        <v>2.5313684736196214</v>
      </c>
      <c r="R55" s="63">
        <v>11.199729597646591</v>
      </c>
      <c r="S55" s="63">
        <v>0.20970907944884848</v>
      </c>
      <c r="T55" s="63">
        <v>555.5248510451039</v>
      </c>
      <c r="U55" s="63">
        <v>-0.89963125463172722</v>
      </c>
      <c r="V55" s="63">
        <v>-3.628025661473739E-2</v>
      </c>
      <c r="W55" s="63">
        <v>4.636502505975364</v>
      </c>
      <c r="X55" s="63">
        <v>0.20052740746941022</v>
      </c>
      <c r="Y55" s="63">
        <v>-72.55669646859333</v>
      </c>
      <c r="Z55" s="63">
        <v>0.15787508643757944</v>
      </c>
      <c r="AA55" s="69">
        <v>35.970261528593689</v>
      </c>
      <c r="AB55" s="70">
        <v>4.1905341949378453E-7</v>
      </c>
      <c r="AC55" s="69">
        <v>-79.093351443001183</v>
      </c>
      <c r="AD55" s="70">
        <v>3.5793490707251575E-7</v>
      </c>
      <c r="AE55" s="57">
        <v>378.27278107810798</v>
      </c>
      <c r="AF55" s="57">
        <v>1.2802344264242886</v>
      </c>
      <c r="AG55" s="57">
        <v>45.45</v>
      </c>
      <c r="AH55" s="63">
        <v>55.09108799550183</v>
      </c>
      <c r="AI55" s="63">
        <v>18.682318641385272</v>
      </c>
      <c r="AJ55" s="63">
        <v>10.127428210376499</v>
      </c>
      <c r="AK55" s="63">
        <v>1.8820073095305034</v>
      </c>
      <c r="AL55" s="63">
        <v>1.8851920573933503</v>
      </c>
      <c r="AM55" s="69">
        <v>1.2494649897745107E-3</v>
      </c>
      <c r="AN55" s="63">
        <v>4.0989607872791751</v>
      </c>
      <c r="AO55" s="63">
        <v>2.2137687298858246</v>
      </c>
      <c r="AP55" s="63">
        <v>3.440377330699512</v>
      </c>
      <c r="AQ55" s="62">
        <v>296.26485148514843</v>
      </c>
      <c r="AR55" s="62">
        <v>23.530470008535065</v>
      </c>
      <c r="AS55" s="62">
        <v>176.27105947492456</v>
      </c>
      <c r="AT55" s="63">
        <v>26.623798695649242</v>
      </c>
      <c r="AU55" s="63">
        <v>24.747979725068117</v>
      </c>
      <c r="AV55" s="69">
        <v>0.13317152545676769</v>
      </c>
      <c r="AW55" s="56">
        <v>4</v>
      </c>
      <c r="AX55" s="56">
        <v>4</v>
      </c>
      <c r="AY55" s="62">
        <v>2</v>
      </c>
      <c r="AZ55" s="62">
        <v>2</v>
      </c>
      <c r="BA55" s="62">
        <v>4</v>
      </c>
      <c r="BB55" s="62">
        <v>3</v>
      </c>
      <c r="BC55" s="56">
        <v>3</v>
      </c>
      <c r="BD55" s="56">
        <v>4.6399999999999997</v>
      </c>
      <c r="BE55" s="56">
        <v>2.4300000000000002</v>
      </c>
      <c r="BF55" s="56">
        <v>165</v>
      </c>
      <c r="BG55" s="56">
        <v>10</v>
      </c>
      <c r="BH55" s="56">
        <v>0</v>
      </c>
      <c r="BI55" s="56">
        <v>60</v>
      </c>
      <c r="BJ55" s="56">
        <v>2</v>
      </c>
      <c r="BK55" s="68">
        <v>6.0375624628882507</v>
      </c>
      <c r="BL55" s="63">
        <v>10.578090833953048</v>
      </c>
      <c r="BM55" s="75">
        <v>3.8892064068016645E-3</v>
      </c>
      <c r="BN55" s="63">
        <v>3.5178256692178969</v>
      </c>
      <c r="BO55" s="63">
        <v>0.99582090757230091</v>
      </c>
      <c r="BP55" s="56">
        <v>17</v>
      </c>
      <c r="BQ55" s="56">
        <v>159</v>
      </c>
      <c r="BR55" s="69">
        <v>0.99855947451410065</v>
      </c>
      <c r="BS55" s="62">
        <v>1.1353439880167362</v>
      </c>
      <c r="BT55" s="62">
        <v>21.76</v>
      </c>
      <c r="BU55" s="62">
        <v>27.78</v>
      </c>
      <c r="BW55" s="62">
        <f t="shared" si="45"/>
        <v>1.7589128346089484</v>
      </c>
      <c r="BX55" s="67">
        <v>0.7</v>
      </c>
      <c r="BY55" s="73">
        <f t="shared" si="46"/>
        <v>0.94792113820043522</v>
      </c>
      <c r="BZ55" s="72">
        <f t="shared" si="83"/>
        <v>0.52019549319418201</v>
      </c>
      <c r="CA55" s="64">
        <f t="shared" si="47"/>
        <v>35.417305457205039</v>
      </c>
      <c r="CB55" s="62">
        <f t="shared" si="40"/>
        <v>1.2356907376361745</v>
      </c>
      <c r="CC55" s="62">
        <f t="shared" si="41"/>
        <v>18.959775009237852</v>
      </c>
      <c r="CD55" s="62">
        <f t="shared" si="42"/>
        <v>4.9175618569478941</v>
      </c>
      <c r="CE55" s="62">
        <f t="shared" si="43"/>
        <v>18.352590699492296</v>
      </c>
      <c r="CF55" s="62"/>
      <c r="CG55" s="93">
        <v>2.343</v>
      </c>
      <c r="CH55" s="102">
        <v>0.50251256281407031</v>
      </c>
      <c r="CI55" s="64"/>
      <c r="CJ55" s="64"/>
      <c r="CK55" s="64"/>
      <c r="CL55" s="64"/>
      <c r="CM55" s="56">
        <v>36</v>
      </c>
      <c r="CN55" s="59">
        <f t="shared" si="48"/>
        <v>2</v>
      </c>
      <c r="CO55" s="57">
        <f t="shared" si="49"/>
        <v>1</v>
      </c>
      <c r="CP55" s="57" t="str">
        <f t="shared" si="50"/>
        <v/>
      </c>
      <c r="CQ55" s="59" t="str">
        <f t="shared" si="51"/>
        <v/>
      </c>
      <c r="CR55" s="92" t="str">
        <f t="shared" si="44"/>
        <v/>
      </c>
      <c r="CS55" s="56" t="str">
        <f t="shared" si="52"/>
        <v/>
      </c>
      <c r="CT55" s="57" t="str">
        <f t="shared" si="53"/>
        <v/>
      </c>
      <c r="CU55" s="57" t="str">
        <f t="shared" si="54"/>
        <v/>
      </c>
      <c r="CV55" s="57" t="str">
        <f t="shared" si="55"/>
        <v/>
      </c>
      <c r="CW55" s="57" t="str">
        <f t="shared" si="56"/>
        <v/>
      </c>
      <c r="CX55" s="57" t="str">
        <f t="shared" si="57"/>
        <v/>
      </c>
      <c r="CY55" s="56" t="str">
        <f t="shared" si="58"/>
        <v/>
      </c>
      <c r="CZ55" s="56" t="str">
        <f t="shared" si="59"/>
        <v/>
      </c>
      <c r="DA55" s="56" t="str">
        <f t="shared" si="60"/>
        <v/>
      </c>
      <c r="DB55" s="56" t="str">
        <f t="shared" si="61"/>
        <v/>
      </c>
      <c r="DC55" s="56" t="str">
        <f t="shared" si="62"/>
        <v/>
      </c>
      <c r="DD55" s="56" t="str">
        <f t="shared" si="63"/>
        <v/>
      </c>
      <c r="DE55" s="56" t="str">
        <f t="shared" si="64"/>
        <v/>
      </c>
      <c r="DF55" s="56">
        <f t="shared" si="65"/>
        <v>1</v>
      </c>
      <c r="DG55" s="57" t="str">
        <f t="shared" si="66"/>
        <v/>
      </c>
      <c r="DH55" s="58" t="str">
        <f t="shared" si="67"/>
        <v/>
      </c>
      <c r="DI55" s="56" t="str">
        <f t="shared" si="68"/>
        <v/>
      </c>
      <c r="DJ55" s="56" t="str">
        <f t="shared" si="69"/>
        <v/>
      </c>
      <c r="DK55" s="56" t="str">
        <f t="shared" si="70"/>
        <v/>
      </c>
      <c r="DL55" s="56" t="str">
        <f t="shared" si="71"/>
        <v/>
      </c>
      <c r="DM55" s="56">
        <f t="shared" si="72"/>
        <v>1</v>
      </c>
      <c r="DN55" s="56" t="str">
        <f t="shared" si="73"/>
        <v/>
      </c>
      <c r="DO55" s="56">
        <f t="shared" si="74"/>
        <v>1</v>
      </c>
      <c r="DP55" s="57" t="str">
        <f t="shared" si="75"/>
        <v/>
      </c>
      <c r="DQ55" s="57" t="str">
        <f t="shared" si="76"/>
        <v/>
      </c>
      <c r="DR55" s="56">
        <f t="shared" si="77"/>
        <v>1</v>
      </c>
      <c r="DS55" s="56" t="str">
        <f t="shared" si="78"/>
        <v/>
      </c>
      <c r="DT55" s="56" t="str">
        <f t="shared" si="79"/>
        <v/>
      </c>
      <c r="DU55" s="56" t="str">
        <f t="shared" si="80"/>
        <v/>
      </c>
      <c r="DV55" s="56" t="str">
        <f t="shared" si="81"/>
        <v/>
      </c>
      <c r="DW55" s="56">
        <f t="shared" si="82"/>
        <v>1</v>
      </c>
    </row>
    <row r="56" spans="1:127" ht="15" customHeight="1" x14ac:dyDescent="0.2">
      <c r="A56" s="56">
        <v>55</v>
      </c>
      <c r="B56" s="77">
        <v>0.5</v>
      </c>
      <c r="C56" s="77">
        <v>2</v>
      </c>
      <c r="D56" s="77" t="s">
        <v>141</v>
      </c>
      <c r="E56" s="56">
        <v>9060512</v>
      </c>
      <c r="F56" s="56">
        <v>13</v>
      </c>
      <c r="G56" s="56">
        <v>19</v>
      </c>
      <c r="H56" s="56">
        <v>2.7</v>
      </c>
      <c r="I56" s="56">
        <v>3</v>
      </c>
      <c r="J56" s="63">
        <v>10.885135458862852</v>
      </c>
      <c r="K56" s="76">
        <v>1.8841293641124963</v>
      </c>
      <c r="L56" s="62">
        <v>989.269618528602</v>
      </c>
      <c r="M56" s="63">
        <v>0.29289326257877774</v>
      </c>
      <c r="N56" s="63">
        <v>-3.2061264695553717</v>
      </c>
      <c r="O56" s="63">
        <v>4.2042825065897026E-3</v>
      </c>
      <c r="P56" s="63">
        <v>23.374618528610345</v>
      </c>
      <c r="Q56" s="63">
        <v>1.9199111211129143</v>
      </c>
      <c r="R56" s="63">
        <v>11.295795574701708</v>
      </c>
      <c r="S56" s="63">
        <v>0.16841918974396863</v>
      </c>
      <c r="T56" s="63">
        <v>546.97824754768305</v>
      </c>
      <c r="U56" s="63">
        <v>-1.0380341209022301</v>
      </c>
      <c r="V56" s="63">
        <v>-9.3808944561740618E-2</v>
      </c>
      <c r="W56" s="63">
        <v>6.8075301861551356</v>
      </c>
      <c r="X56" s="63">
        <v>4.2901968837900289E-2</v>
      </c>
      <c r="Y56" s="63">
        <v>-74.729831847193651</v>
      </c>
      <c r="Z56" s="63">
        <v>0.25391313546560512</v>
      </c>
      <c r="AA56" s="69">
        <v>35.97026084359694</v>
      </c>
      <c r="AB56" s="70">
        <v>4.2888563801066846E-7</v>
      </c>
      <c r="AC56" s="69">
        <v>-79.093350866305343</v>
      </c>
      <c r="AD56" s="70">
        <v>9.6937613615715534E-7</v>
      </c>
      <c r="AE56" s="57">
        <v>379.12373841961835</v>
      </c>
      <c r="AF56" s="57">
        <v>0.86260769007719251</v>
      </c>
      <c r="AG56" s="57">
        <v>36.700000000000003</v>
      </c>
      <c r="AH56" s="63">
        <v>41.321431918283196</v>
      </c>
      <c r="AI56" s="63">
        <v>23.250609127541935</v>
      </c>
      <c r="AJ56" s="63">
        <v>6.516230318935893</v>
      </c>
      <c r="AK56" s="63">
        <v>1.8819510823727863</v>
      </c>
      <c r="AL56" s="63">
        <v>1.8841293641124963</v>
      </c>
      <c r="AM56" s="69">
        <v>1.0379952392871674E-3</v>
      </c>
      <c r="AN56" s="63">
        <v>4.8842639030073887</v>
      </c>
      <c r="AO56" s="63">
        <v>3.0001345388948923</v>
      </c>
      <c r="AP56" s="63">
        <v>3.4662738877002903</v>
      </c>
      <c r="AQ56" s="62">
        <v>296.15054495912733</v>
      </c>
      <c r="AR56" s="62">
        <v>26.663750004820646</v>
      </c>
      <c r="AS56" s="62">
        <v>174.7802756827335</v>
      </c>
      <c r="AT56" s="63">
        <v>23.152685264846085</v>
      </c>
      <c r="AU56" s="63">
        <v>21.499457504465152</v>
      </c>
      <c r="AV56" s="69">
        <v>0.11846939282525167</v>
      </c>
      <c r="AW56" s="56">
        <v>4</v>
      </c>
      <c r="AX56" s="56">
        <v>4</v>
      </c>
      <c r="AY56" s="62">
        <v>3</v>
      </c>
      <c r="AZ56" s="62">
        <v>3</v>
      </c>
      <c r="BA56" s="62">
        <v>5</v>
      </c>
      <c r="BB56" s="62">
        <v>4</v>
      </c>
      <c r="BC56" s="56">
        <v>4</v>
      </c>
      <c r="BD56" s="56">
        <v>3.77</v>
      </c>
      <c r="BE56" s="56">
        <v>2.11</v>
      </c>
      <c r="BF56" s="56">
        <v>155</v>
      </c>
      <c r="BG56" s="56">
        <v>10</v>
      </c>
      <c r="BH56" s="56">
        <v>0</v>
      </c>
      <c r="BI56" s="56">
        <v>60</v>
      </c>
      <c r="BJ56" s="56">
        <v>2</v>
      </c>
      <c r="BK56" s="68">
        <v>9.0010060947503554</v>
      </c>
      <c r="BL56" s="63">
        <v>11.408988406754675</v>
      </c>
      <c r="BM56" s="75">
        <v>5.8004394185212776E-3</v>
      </c>
      <c r="BN56" s="63">
        <v>3.7959146275197644</v>
      </c>
      <c r="BO56" s="63">
        <v>0.99752102607416593</v>
      </c>
      <c r="BP56" s="56">
        <v>16</v>
      </c>
      <c r="BQ56" s="56">
        <v>142</v>
      </c>
      <c r="BR56" s="69">
        <v>0.99873847381934355</v>
      </c>
      <c r="BS56" s="62">
        <v>0.77864124419377678</v>
      </c>
      <c r="BT56" s="62">
        <v>22.15</v>
      </c>
      <c r="BU56" s="62">
        <v>26.92</v>
      </c>
      <c r="BW56" s="62">
        <f t="shared" si="45"/>
        <v>1.8979573137598822</v>
      </c>
      <c r="BX56" s="67">
        <v>1.2</v>
      </c>
      <c r="BY56" s="73">
        <f t="shared" si="46"/>
        <v>1.0049129900910068</v>
      </c>
      <c r="BZ56" s="72">
        <f t="shared" si="83"/>
        <v>0.91013859578195722</v>
      </c>
      <c r="CA56" s="64">
        <f t="shared" si="47"/>
        <v>-16.257250825749434</v>
      </c>
      <c r="CB56" s="62">
        <f t="shared" si="40"/>
        <v>1.7285328334368599</v>
      </c>
      <c r="CC56" s="62">
        <f t="shared" si="41"/>
        <v>18.921209640076682</v>
      </c>
      <c r="CD56" s="62">
        <f t="shared" si="42"/>
        <v>8.0297469730732889</v>
      </c>
      <c r="CE56" s="62">
        <f t="shared" si="43"/>
        <v>17.219847953696348</v>
      </c>
      <c r="CF56" s="62"/>
      <c r="CG56" s="93">
        <v>2.9119999999999999</v>
      </c>
      <c r="CH56" s="102">
        <v>0.95465393794749409</v>
      </c>
      <c r="CI56" s="64"/>
      <c r="CJ56" s="64"/>
      <c r="CK56" s="64"/>
      <c r="CL56" s="64"/>
      <c r="CM56" s="56">
        <v>37</v>
      </c>
      <c r="CN56" s="59">
        <f t="shared" si="48"/>
        <v>0</v>
      </c>
      <c r="CO56" s="57">
        <f t="shared" si="49"/>
        <v>1</v>
      </c>
      <c r="CP56" s="57" t="str">
        <f t="shared" si="50"/>
        <v/>
      </c>
      <c r="CQ56" s="59" t="str">
        <f t="shared" si="51"/>
        <v/>
      </c>
      <c r="CR56" s="92" t="str">
        <f t="shared" si="44"/>
        <v/>
      </c>
      <c r="CS56" s="56" t="str">
        <f t="shared" si="52"/>
        <v/>
      </c>
      <c r="CT56" s="57" t="str">
        <f t="shared" si="53"/>
        <v/>
      </c>
      <c r="CU56" s="57" t="str">
        <f t="shared" si="54"/>
        <v/>
      </c>
      <c r="CV56" s="57" t="str">
        <f t="shared" si="55"/>
        <v/>
      </c>
      <c r="CW56" s="57" t="str">
        <f t="shared" si="56"/>
        <v/>
      </c>
      <c r="CX56" s="57" t="str">
        <f t="shared" si="57"/>
        <v/>
      </c>
      <c r="CY56" s="56" t="str">
        <f t="shared" si="58"/>
        <v/>
      </c>
      <c r="CZ56" s="56" t="str">
        <f t="shared" si="59"/>
        <v/>
      </c>
      <c r="DA56" s="56" t="str">
        <f t="shared" si="60"/>
        <v/>
      </c>
      <c r="DB56" s="56" t="str">
        <f t="shared" si="61"/>
        <v/>
      </c>
      <c r="DC56" s="56" t="str">
        <f t="shared" si="62"/>
        <v/>
      </c>
      <c r="DD56" s="56" t="str">
        <f t="shared" si="63"/>
        <v/>
      </c>
      <c r="DE56" s="56" t="str">
        <f t="shared" si="64"/>
        <v/>
      </c>
      <c r="DF56" s="56" t="str">
        <f t="shared" si="65"/>
        <v/>
      </c>
      <c r="DG56" s="57" t="str">
        <f t="shared" si="66"/>
        <v/>
      </c>
      <c r="DH56" s="58" t="str">
        <f t="shared" si="67"/>
        <v/>
      </c>
      <c r="DI56" s="56" t="str">
        <f t="shared" si="68"/>
        <v/>
      </c>
      <c r="DJ56" s="56" t="str">
        <f t="shared" si="69"/>
        <v/>
      </c>
      <c r="DK56" s="56" t="str">
        <f t="shared" si="70"/>
        <v/>
      </c>
      <c r="DL56" s="56" t="str">
        <f t="shared" si="71"/>
        <v/>
      </c>
      <c r="DM56" s="56" t="str">
        <f t="shared" si="72"/>
        <v/>
      </c>
      <c r="DN56" s="56" t="str">
        <f t="shared" si="73"/>
        <v/>
      </c>
      <c r="DO56" s="56">
        <f t="shared" si="74"/>
        <v>1</v>
      </c>
      <c r="DP56" s="57" t="str">
        <f t="shared" si="75"/>
        <v/>
      </c>
      <c r="DQ56" s="57" t="str">
        <f t="shared" si="76"/>
        <v/>
      </c>
      <c r="DR56" s="56">
        <f t="shared" si="77"/>
        <v>1</v>
      </c>
      <c r="DS56" s="56" t="str">
        <f t="shared" si="78"/>
        <v/>
      </c>
      <c r="DT56" s="56" t="str">
        <f t="shared" si="79"/>
        <v/>
      </c>
      <c r="DU56" s="56" t="str">
        <f t="shared" si="80"/>
        <v/>
      </c>
      <c r="DV56" s="56" t="str">
        <f t="shared" si="81"/>
        <v/>
      </c>
      <c r="DW56" s="56" t="str">
        <f t="shared" si="82"/>
        <v/>
      </c>
    </row>
    <row r="57" spans="1:127" ht="14.25" customHeight="1" x14ac:dyDescent="0.2">
      <c r="A57" s="56">
        <v>56</v>
      </c>
      <c r="B57" s="77">
        <v>0.5</v>
      </c>
      <c r="C57" s="77">
        <v>2</v>
      </c>
      <c r="D57" s="77" t="s">
        <v>141</v>
      </c>
      <c r="E57" s="56">
        <v>9060512</v>
      </c>
      <c r="F57" s="56">
        <v>14</v>
      </c>
      <c r="G57" s="56">
        <v>29</v>
      </c>
      <c r="H57" s="56">
        <v>2.7</v>
      </c>
      <c r="I57" s="56">
        <v>3</v>
      </c>
      <c r="J57" s="63">
        <v>4.9241213030324369</v>
      </c>
      <c r="K57" s="76">
        <v>1.8874785562242893</v>
      </c>
      <c r="L57" s="62">
        <v>989.25322580645309</v>
      </c>
      <c r="M57" s="63">
        <v>-0.20915153077050241</v>
      </c>
      <c r="N57" s="63">
        <v>-2.6657039856372786</v>
      </c>
      <c r="O57" s="63">
        <v>-9.2656730905278303E-3</v>
      </c>
      <c r="P57" s="63">
        <v>23.640614919354878</v>
      </c>
      <c r="Q57" s="63">
        <v>2.2334809307900323</v>
      </c>
      <c r="R57" s="63">
        <v>8.011047769341852</v>
      </c>
      <c r="S57" s="63">
        <v>0.14548541277133603</v>
      </c>
      <c r="T57" s="63">
        <v>559.72023336693519</v>
      </c>
      <c r="U57" s="63">
        <v>3.3159284992719126E-2</v>
      </c>
      <c r="V57" s="63">
        <v>-8.4645453120685096E-2</v>
      </c>
      <c r="W57" s="63">
        <v>-4.9036621072599136</v>
      </c>
      <c r="X57" s="63">
        <v>0.13754739746064587</v>
      </c>
      <c r="Y57" s="63">
        <v>-62.712573819244838</v>
      </c>
      <c r="Z57" s="63">
        <v>-1.3848992514863899E-2</v>
      </c>
      <c r="AA57" s="69">
        <v>35.970216240460168</v>
      </c>
      <c r="AB57" s="70">
        <v>6.5783658259827357E-7</v>
      </c>
      <c r="AC57" s="69">
        <v>-79.09350419064684</v>
      </c>
      <c r="AD57" s="70">
        <v>3.6047770694665943E-7</v>
      </c>
      <c r="AE57" s="57">
        <v>378.81160080645145</v>
      </c>
      <c r="AF57" s="57">
        <v>0.96648438503579537</v>
      </c>
      <c r="AG57" s="57">
        <v>49.6</v>
      </c>
      <c r="AH57" s="63">
        <v>25.463967763096242</v>
      </c>
      <c r="AI57" s="63">
        <v>11.760649022049082</v>
      </c>
      <c r="AJ57" s="63">
        <v>4.8029962232153984</v>
      </c>
      <c r="AK57" s="63">
        <v>1.8848748945740796</v>
      </c>
      <c r="AL57" s="63">
        <v>1.8874785562242893</v>
      </c>
      <c r="AM57" s="69">
        <v>9.7215747818331008E-4</v>
      </c>
      <c r="AN57" s="63">
        <v>2.6090302496818358</v>
      </c>
      <c r="AO57" s="63">
        <v>0.72155169345754655</v>
      </c>
      <c r="AP57" s="63">
        <v>3.0435782574509092</v>
      </c>
      <c r="AQ57" s="62">
        <v>296.55151209677399</v>
      </c>
      <c r="AR57" s="62">
        <v>9.1930235866927834</v>
      </c>
      <c r="AS57" s="62">
        <v>184.48624470863001</v>
      </c>
      <c r="AT57" s="63">
        <v>28.302532688853411</v>
      </c>
      <c r="AU57" s="63">
        <v>27.932112441674416</v>
      </c>
      <c r="AV57" s="69">
        <v>0.12534761705609779</v>
      </c>
      <c r="AW57" s="56">
        <v>3</v>
      </c>
      <c r="AX57" s="56">
        <v>3</v>
      </c>
      <c r="AY57" s="62">
        <v>1</v>
      </c>
      <c r="AZ57" s="62">
        <v>1</v>
      </c>
      <c r="BA57" s="62">
        <v>5</v>
      </c>
      <c r="BB57" s="62">
        <v>3</v>
      </c>
      <c r="BC57" s="56">
        <v>3</v>
      </c>
      <c r="BD57" s="56">
        <v>6.41</v>
      </c>
      <c r="BE57" s="56">
        <v>3.43</v>
      </c>
      <c r="BF57" s="56">
        <v>205</v>
      </c>
      <c r="BG57" s="56">
        <v>10</v>
      </c>
      <c r="BH57" s="56">
        <v>0</v>
      </c>
      <c r="BI57" s="56">
        <v>60</v>
      </c>
      <c r="BJ57" s="56">
        <v>2</v>
      </c>
      <c r="BK57" s="68">
        <v>3.0366427468081474</v>
      </c>
      <c r="BL57" s="63">
        <v>11.092580517059776</v>
      </c>
      <c r="BM57" s="75">
        <v>1.9541987788260218E-3</v>
      </c>
      <c r="BN57" s="63">
        <v>5.632062154667536</v>
      </c>
      <c r="BO57" s="63">
        <v>0.98882452508517116</v>
      </c>
      <c r="BP57" s="56">
        <v>21</v>
      </c>
      <c r="BQ57" s="56">
        <v>171</v>
      </c>
      <c r="BR57" s="69">
        <v>0.99919437202336781</v>
      </c>
      <c r="BS57" s="62">
        <v>0.91782830863752496</v>
      </c>
      <c r="BT57" s="62">
        <v>22.23</v>
      </c>
      <c r="BU57" s="62">
        <v>26.89</v>
      </c>
      <c r="BW57" s="62">
        <f t="shared" si="45"/>
        <v>2.816031077333768</v>
      </c>
      <c r="BX57" s="67">
        <v>1.2</v>
      </c>
      <c r="BY57" s="73">
        <f t="shared" si="46"/>
        <v>0.82164883535760136</v>
      </c>
      <c r="BZ57" s="72">
        <f t="shared" si="83"/>
        <v>0.59270552652556718</v>
      </c>
      <c r="CA57" s="64">
        <f t="shared" si="47"/>
        <v>-31.529263720199886</v>
      </c>
      <c r="CB57" s="62">
        <f t="shared" si="40"/>
        <v>-2.2683729940818602</v>
      </c>
      <c r="CC57" s="62">
        <f t="shared" si="41"/>
        <v>28.911148091345666</v>
      </c>
      <c r="CD57" s="62">
        <f t="shared" si="42"/>
        <v>-12.25592959048028</v>
      </c>
      <c r="CE57" s="62">
        <f t="shared" si="43"/>
        <v>26.28292582406285</v>
      </c>
      <c r="CF57" s="62"/>
      <c r="CG57" s="93">
        <v>1.49</v>
      </c>
      <c r="CH57" s="102">
        <v>2.6905829596412558</v>
      </c>
      <c r="CI57" s="64"/>
      <c r="CJ57" s="64"/>
      <c r="CK57" s="64"/>
      <c r="CL57" s="64"/>
      <c r="CM57" s="56">
        <v>38</v>
      </c>
      <c r="CN57" s="59">
        <f t="shared" si="48"/>
        <v>5</v>
      </c>
      <c r="CO57" s="57" t="str">
        <f t="shared" si="49"/>
        <v/>
      </c>
      <c r="CP57" s="57">
        <f t="shared" si="50"/>
        <v>1</v>
      </c>
      <c r="CQ57" s="59" t="str">
        <f t="shared" si="51"/>
        <v/>
      </c>
      <c r="CR57" s="92" t="str">
        <f t="shared" si="44"/>
        <v/>
      </c>
      <c r="CS57" s="56" t="str">
        <f t="shared" si="52"/>
        <v/>
      </c>
      <c r="CT57" s="57" t="str">
        <f t="shared" si="53"/>
        <v/>
      </c>
      <c r="CU57" s="57" t="str">
        <f t="shared" si="54"/>
        <v/>
      </c>
      <c r="CV57" s="57" t="str">
        <f t="shared" si="55"/>
        <v/>
      </c>
      <c r="CW57" s="57" t="str">
        <f t="shared" si="56"/>
        <v/>
      </c>
      <c r="CX57" s="57" t="str">
        <f t="shared" si="57"/>
        <v/>
      </c>
      <c r="CY57" s="56">
        <f t="shared" si="58"/>
        <v>5</v>
      </c>
      <c r="CZ57" s="56" t="str">
        <f t="shared" si="59"/>
        <v/>
      </c>
      <c r="DA57" s="56" t="str">
        <f t="shared" si="60"/>
        <v/>
      </c>
      <c r="DB57" s="56" t="str">
        <f t="shared" si="61"/>
        <v/>
      </c>
      <c r="DC57" s="56" t="str">
        <f t="shared" si="62"/>
        <v/>
      </c>
      <c r="DD57" s="56" t="str">
        <f t="shared" si="63"/>
        <v/>
      </c>
      <c r="DE57" s="56" t="str">
        <f t="shared" si="64"/>
        <v/>
      </c>
      <c r="DF57" s="56" t="str">
        <f t="shared" si="65"/>
        <v/>
      </c>
      <c r="DG57" s="57" t="str">
        <f t="shared" si="66"/>
        <v/>
      </c>
      <c r="DH57" s="58" t="str">
        <f t="shared" si="67"/>
        <v/>
      </c>
      <c r="DI57" s="56" t="str">
        <f t="shared" si="68"/>
        <v/>
      </c>
      <c r="DJ57" s="56" t="str">
        <f t="shared" si="69"/>
        <v/>
      </c>
      <c r="DK57" s="56" t="str">
        <f t="shared" si="70"/>
        <v/>
      </c>
      <c r="DL57" s="56" t="str">
        <f t="shared" si="71"/>
        <v/>
      </c>
      <c r="DM57" s="56" t="str">
        <f t="shared" si="72"/>
        <v/>
      </c>
      <c r="DN57" s="56" t="str">
        <f t="shared" si="73"/>
        <v/>
      </c>
      <c r="DO57" s="56" t="str">
        <f t="shared" si="74"/>
        <v/>
      </c>
      <c r="DP57" s="57" t="str">
        <f t="shared" si="75"/>
        <v/>
      </c>
      <c r="DQ57" s="57" t="str">
        <f t="shared" si="76"/>
        <v/>
      </c>
      <c r="DR57" s="56" t="str">
        <f t="shared" si="77"/>
        <v/>
      </c>
      <c r="DS57" s="56" t="str">
        <f t="shared" si="78"/>
        <v/>
      </c>
      <c r="DT57" s="56" t="str">
        <f t="shared" si="79"/>
        <v/>
      </c>
      <c r="DU57" s="56" t="str">
        <f t="shared" si="80"/>
        <v/>
      </c>
      <c r="DV57" s="56" t="str">
        <f t="shared" si="81"/>
        <v/>
      </c>
      <c r="DW57" s="56" t="str">
        <f t="shared" si="82"/>
        <v/>
      </c>
    </row>
    <row r="58" spans="1:127" ht="15" customHeight="1" x14ac:dyDescent="0.2">
      <c r="A58" s="56">
        <v>57</v>
      </c>
      <c r="B58" s="77">
        <v>0.5</v>
      </c>
      <c r="C58" s="77">
        <v>2</v>
      </c>
      <c r="D58" s="77" t="s">
        <v>140</v>
      </c>
      <c r="E58" s="56">
        <v>9071112</v>
      </c>
      <c r="F58" s="56">
        <v>1</v>
      </c>
      <c r="G58" s="56">
        <v>106</v>
      </c>
      <c r="H58" s="56">
        <v>2.7</v>
      </c>
      <c r="I58" s="56">
        <v>3.1</v>
      </c>
      <c r="J58" s="63">
        <v>2.2920132381291261</v>
      </c>
      <c r="K58" s="76">
        <v>1.8236892782577352</v>
      </c>
      <c r="L58" s="62">
        <v>787.95053956833669</v>
      </c>
      <c r="M58" s="63">
        <v>-3.6252713366920722E-2</v>
      </c>
      <c r="N58" s="63">
        <v>-4.5048747743829507</v>
      </c>
      <c r="O58" s="63">
        <v>-4.227920710204695E-3</v>
      </c>
      <c r="P58" s="63">
        <v>26.997095323741</v>
      </c>
      <c r="Q58" s="63">
        <v>2.2219102010013683</v>
      </c>
      <c r="R58" s="63">
        <v>21.616587562989775</v>
      </c>
      <c r="S58" s="63">
        <v>0.20282296442608935</v>
      </c>
      <c r="T58" s="63">
        <v>730.22062329136622</v>
      </c>
      <c r="U58" s="63">
        <v>0.55560634180745105</v>
      </c>
      <c r="V58" s="63">
        <v>4.5989761126834464E-2</v>
      </c>
      <c r="W58" s="63">
        <v>-1.1899456880329957</v>
      </c>
      <c r="X58" s="63">
        <v>0.11721128360046343</v>
      </c>
      <c r="Y58" s="63">
        <v>-121.51419349516107</v>
      </c>
      <c r="Z58" s="63">
        <v>0.10840561130388859</v>
      </c>
      <c r="AA58" s="69">
        <v>42.802519439445746</v>
      </c>
      <c r="AB58" s="70">
        <v>3.6563987801694867E-7</v>
      </c>
      <c r="AC58" s="69">
        <v>-109.81745182361726</v>
      </c>
      <c r="AD58" s="70">
        <v>1.114272169071752E-6</v>
      </c>
      <c r="AE58" s="57">
        <v>389.62954991007109</v>
      </c>
      <c r="AF58" s="57">
        <v>0.73732148474518133</v>
      </c>
      <c r="AG58" s="57">
        <v>111.2</v>
      </c>
      <c r="AH58" s="63">
        <v>5.9538656170930562</v>
      </c>
      <c r="AI58" s="63">
        <v>3.7973466860169123</v>
      </c>
      <c r="AJ58" s="63">
        <v>0.60890689987180358</v>
      </c>
      <c r="AK58" s="63">
        <v>1.8165682691406617</v>
      </c>
      <c r="AL58" s="63">
        <v>1.8236892782577352</v>
      </c>
      <c r="AM58" s="69">
        <v>2.5314683605518486E-3</v>
      </c>
      <c r="AN58" s="63">
        <v>2.0193747433877474</v>
      </c>
      <c r="AO58" s="63">
        <v>0.19568546513001217</v>
      </c>
      <c r="AP58" s="63">
        <v>4.7469560444022205</v>
      </c>
      <c r="AQ58" s="62">
        <v>300.54757194244524</v>
      </c>
      <c r="AR58" s="62">
        <v>69.96486004425671</v>
      </c>
      <c r="AS58" s="62">
        <v>180.46107444847652</v>
      </c>
      <c r="AT58" s="63">
        <v>16.543658944062326</v>
      </c>
      <c r="AU58" s="63">
        <v>18.860666894155173</v>
      </c>
      <c r="AV58" s="69">
        <v>9.4890311919435422E-2</v>
      </c>
      <c r="AW58" s="56">
        <v>5</v>
      </c>
      <c r="AX58" s="56">
        <v>5</v>
      </c>
      <c r="AY58" s="62">
        <v>4</v>
      </c>
      <c r="AZ58" s="62">
        <v>4</v>
      </c>
      <c r="BA58" s="62">
        <v>6</v>
      </c>
      <c r="BB58" s="62">
        <v>5</v>
      </c>
      <c r="BC58" s="56">
        <v>5</v>
      </c>
      <c r="BD58" s="56">
        <v>12.98</v>
      </c>
      <c r="BE58" s="56">
        <v>7.73</v>
      </c>
      <c r="BF58" s="56">
        <v>195</v>
      </c>
      <c r="BG58" s="56">
        <v>10</v>
      </c>
      <c r="BH58" s="56">
        <v>0</v>
      </c>
      <c r="BI58" s="56">
        <v>60</v>
      </c>
      <c r="BJ58" s="56">
        <v>2</v>
      </c>
      <c r="BK58" s="68">
        <v>0.46832395987139086</v>
      </c>
      <c r="BL58" s="63">
        <v>11.424317063585242</v>
      </c>
      <c r="BM58" s="75">
        <v>2.3686441212280205E-4</v>
      </c>
      <c r="BN58" s="63">
        <v>21.205850049422622</v>
      </c>
      <c r="BO58" s="63">
        <v>0.97446752461940445</v>
      </c>
      <c r="BP58" s="56">
        <v>20</v>
      </c>
      <c r="BQ58" s="56">
        <v>505</v>
      </c>
      <c r="BR58" s="69">
        <v>1.0013342678471444</v>
      </c>
      <c r="BS58" s="62">
        <v>1.173919509868816</v>
      </c>
      <c r="BT58" s="62">
        <v>25.31</v>
      </c>
      <c r="BU58" s="62">
        <v>31.3</v>
      </c>
      <c r="BW58" s="62">
        <f t="shared" si="45"/>
        <v>10.602925024711311</v>
      </c>
      <c r="BX58" s="67">
        <v>0.7</v>
      </c>
      <c r="BY58" s="73">
        <f t="shared" si="46"/>
        <v>0.70884306586086476</v>
      </c>
      <c r="BZ58" s="72">
        <f t="shared" si="83"/>
        <v>1.588463666356785</v>
      </c>
      <c r="CA58" s="64">
        <f t="shared" si="47"/>
        <v>1.2632951229806868</v>
      </c>
      <c r="CB58" s="62">
        <f t="shared" si="40"/>
        <v>-0.85300111902651254</v>
      </c>
      <c r="CC58" s="62">
        <f t="shared" si="41"/>
        <v>105.99656781750501</v>
      </c>
      <c r="CD58" s="62">
        <f t="shared" si="42"/>
        <v>-27.434818780867211</v>
      </c>
      <c r="CE58" s="62">
        <f t="shared" si="43"/>
        <v>102.38813758664124</v>
      </c>
      <c r="CF58" s="62"/>
      <c r="CG58" s="93">
        <v>0.70120000000000005</v>
      </c>
      <c r="CH58" s="102">
        <v>1.3280212483399734</v>
      </c>
      <c r="CI58" s="64"/>
      <c r="CJ58" s="64"/>
      <c r="CK58" s="64"/>
      <c r="CL58" s="64"/>
      <c r="CM58" s="56">
        <v>39</v>
      </c>
      <c r="CN58" s="59">
        <f t="shared" si="48"/>
        <v>0</v>
      </c>
      <c r="CO58" s="57">
        <f t="shared" si="49"/>
        <v>1</v>
      </c>
      <c r="CP58" s="57" t="str">
        <f t="shared" si="50"/>
        <v/>
      </c>
      <c r="CQ58" s="59" t="str">
        <f t="shared" si="51"/>
        <v/>
      </c>
      <c r="CR58" s="92" t="str">
        <f t="shared" si="44"/>
        <v/>
      </c>
      <c r="CS58" s="56" t="str">
        <f t="shared" si="52"/>
        <v/>
      </c>
      <c r="CT58" s="57" t="str">
        <f t="shared" si="53"/>
        <v/>
      </c>
      <c r="CU58" s="57" t="str">
        <f t="shared" si="54"/>
        <v/>
      </c>
      <c r="CV58" s="57" t="str">
        <f t="shared" si="55"/>
        <v/>
      </c>
      <c r="CW58" s="57" t="str">
        <f t="shared" si="56"/>
        <v/>
      </c>
      <c r="CX58" s="57" t="str">
        <f t="shared" si="57"/>
        <v/>
      </c>
      <c r="CY58" s="56" t="str">
        <f t="shared" si="58"/>
        <v/>
      </c>
      <c r="CZ58" s="56" t="str">
        <f t="shared" si="59"/>
        <v/>
      </c>
      <c r="DA58" s="56" t="str">
        <f t="shared" si="60"/>
        <v/>
      </c>
      <c r="DB58" s="56" t="str">
        <f t="shared" si="61"/>
        <v/>
      </c>
      <c r="DC58" s="56" t="str">
        <f t="shared" si="62"/>
        <v/>
      </c>
      <c r="DD58" s="56" t="str">
        <f t="shared" si="63"/>
        <v/>
      </c>
      <c r="DE58" s="56" t="str">
        <f t="shared" si="64"/>
        <v/>
      </c>
      <c r="DF58" s="56" t="str">
        <f t="shared" si="65"/>
        <v/>
      </c>
      <c r="DG58" s="57" t="str">
        <f t="shared" si="66"/>
        <v/>
      </c>
      <c r="DH58" s="58" t="str">
        <f t="shared" si="67"/>
        <v/>
      </c>
      <c r="DI58" s="56" t="str">
        <f t="shared" si="68"/>
        <v/>
      </c>
      <c r="DJ58" s="56" t="str">
        <f t="shared" si="69"/>
        <v/>
      </c>
      <c r="DK58" s="56" t="str">
        <f t="shared" si="70"/>
        <v/>
      </c>
      <c r="DL58" s="56" t="str">
        <f t="shared" si="71"/>
        <v/>
      </c>
      <c r="DM58" s="56" t="str">
        <f t="shared" si="72"/>
        <v/>
      </c>
      <c r="DN58" s="56" t="str">
        <f t="shared" si="73"/>
        <v/>
      </c>
      <c r="DO58" s="56" t="str">
        <f t="shared" si="74"/>
        <v/>
      </c>
      <c r="DP58" s="57" t="str">
        <f t="shared" si="75"/>
        <v/>
      </c>
      <c r="DQ58" s="57">
        <f t="shared" si="76"/>
        <v>1</v>
      </c>
      <c r="DR58" s="56" t="str">
        <f t="shared" si="77"/>
        <v/>
      </c>
      <c r="DS58" s="56" t="str">
        <f t="shared" si="78"/>
        <v/>
      </c>
      <c r="DT58" s="56" t="str">
        <f t="shared" si="79"/>
        <v/>
      </c>
      <c r="DU58" s="56" t="str">
        <f t="shared" si="80"/>
        <v/>
      </c>
      <c r="DV58" s="56" t="str">
        <f t="shared" si="81"/>
        <v/>
      </c>
      <c r="DW58" s="56">
        <f t="shared" si="82"/>
        <v>1</v>
      </c>
    </row>
    <row r="59" spans="1:127" s="95" customFormat="1" ht="14.25" customHeight="1" x14ac:dyDescent="0.2">
      <c r="A59" s="56">
        <v>58</v>
      </c>
      <c r="B59" s="101">
        <v>0.5</v>
      </c>
      <c r="C59" s="101">
        <v>2</v>
      </c>
      <c r="D59" s="77" t="s">
        <v>140</v>
      </c>
      <c r="E59" s="95">
        <v>9071112</v>
      </c>
      <c r="F59" s="95">
        <v>2</v>
      </c>
      <c r="G59" s="95">
        <v>106</v>
      </c>
      <c r="H59" s="95">
        <v>2.7</v>
      </c>
      <c r="I59" s="56">
        <v>3.1</v>
      </c>
      <c r="J59" s="94">
        <v>2.8856597776376423</v>
      </c>
      <c r="K59" s="100">
        <v>1.826308670509686</v>
      </c>
      <c r="L59" s="96">
        <v>787.66672535211751</v>
      </c>
      <c r="M59" s="94">
        <v>-2.3393027473974239E-2</v>
      </c>
      <c r="N59" s="94">
        <v>-3.5138815475505552</v>
      </c>
      <c r="O59" s="94">
        <v>-1.5214465753405476E-3</v>
      </c>
      <c r="P59" s="94">
        <v>27.177535211267632</v>
      </c>
      <c r="Q59" s="94">
        <v>2.1940155661565113</v>
      </c>
      <c r="R59" s="94">
        <v>13.801821909913675</v>
      </c>
      <c r="S59" s="94">
        <v>0.16055737428190814</v>
      </c>
      <c r="T59" s="94">
        <v>739.68232385563329</v>
      </c>
      <c r="U59" s="94">
        <v>-0.29438064312851431</v>
      </c>
      <c r="V59" s="94">
        <v>1.7791014675080576E-2</v>
      </c>
      <c r="W59" s="94">
        <v>-0.56903716016261086</v>
      </c>
      <c r="X59" s="94">
        <v>0.10126675835473864</v>
      </c>
      <c r="Y59" s="94">
        <v>-95.290591695144997</v>
      </c>
      <c r="Z59" s="94">
        <v>0.15064723132169697</v>
      </c>
      <c r="AA59" s="68">
        <v>42.802519555198728</v>
      </c>
      <c r="AB59" s="99">
        <v>4.8997593531872391E-7</v>
      </c>
      <c r="AC59" s="68">
        <v>-109.81745338876759</v>
      </c>
      <c r="AD59" s="99">
        <v>4.265302484537971E-7</v>
      </c>
      <c r="AE59" s="98">
        <v>389.46249559859075</v>
      </c>
      <c r="AF59" s="98">
        <v>0.57519952388259432</v>
      </c>
      <c r="AG59" s="98">
        <v>113.60000000000001</v>
      </c>
      <c r="AH59" s="94">
        <v>6.750004685596477</v>
      </c>
      <c r="AI59" s="94">
        <v>4.8828806549551604</v>
      </c>
      <c r="AJ59" s="94">
        <v>0.71134672654465791</v>
      </c>
      <c r="AK59" s="94">
        <v>1.8214319182831977</v>
      </c>
      <c r="AL59" s="94">
        <v>1.826308670509686</v>
      </c>
      <c r="AM59" s="68">
        <v>1.3762040583392937E-3</v>
      </c>
      <c r="AN59" s="94">
        <v>2.1477027832113103</v>
      </c>
      <c r="AO59" s="94">
        <v>0.32139411270162421</v>
      </c>
      <c r="AP59" s="63">
        <v>3.8028557628003692</v>
      </c>
      <c r="AQ59" s="96">
        <v>300.60105633802925</v>
      </c>
      <c r="AR59" s="96">
        <v>70.679376371354167</v>
      </c>
      <c r="AS59" s="96">
        <v>180.38143060234196</v>
      </c>
      <c r="AT59" s="94">
        <v>20.635850122487632</v>
      </c>
      <c r="AU59" s="94">
        <v>22.905860929640628</v>
      </c>
      <c r="AV59" s="68">
        <v>0.10538959626634187</v>
      </c>
      <c r="AW59" s="95">
        <v>4</v>
      </c>
      <c r="AX59" s="95">
        <v>4</v>
      </c>
      <c r="AY59" s="96">
        <v>3</v>
      </c>
      <c r="AZ59" s="96">
        <v>3</v>
      </c>
      <c r="BA59" s="96">
        <v>5</v>
      </c>
      <c r="BB59" s="96">
        <v>4</v>
      </c>
      <c r="BC59" s="95">
        <v>4</v>
      </c>
      <c r="BD59" s="95">
        <v>16.5</v>
      </c>
      <c r="BE59" s="95">
        <v>9.4</v>
      </c>
      <c r="BF59" s="95">
        <v>195</v>
      </c>
      <c r="BG59" s="95">
        <v>10</v>
      </c>
      <c r="BH59" s="95">
        <v>0</v>
      </c>
      <c r="BI59" s="95">
        <v>60</v>
      </c>
      <c r="BJ59" s="95">
        <v>2</v>
      </c>
      <c r="BK59" s="68">
        <v>1.0593511071279562</v>
      </c>
      <c r="BL59" s="94">
        <v>8.4727877046001971</v>
      </c>
      <c r="BM59" s="97">
        <v>5.3550018553856667E-4</v>
      </c>
      <c r="BN59" s="63">
        <v>15.703700181382168</v>
      </c>
      <c r="BO59" s="94">
        <v>0.99133089967921806</v>
      </c>
      <c r="BP59" s="95">
        <v>20</v>
      </c>
      <c r="BQ59" s="95">
        <v>465</v>
      </c>
      <c r="BR59" s="68">
        <v>1.0009107427548034</v>
      </c>
      <c r="BS59" s="96">
        <v>1.0316841423659948</v>
      </c>
      <c r="BT59" s="96">
        <v>25.66</v>
      </c>
      <c r="BU59" s="96">
        <v>31.21</v>
      </c>
      <c r="BV59" s="96"/>
      <c r="BW59" s="96">
        <f t="shared" si="45"/>
        <v>7.8518500906910838</v>
      </c>
      <c r="BX59" s="67">
        <v>0.7</v>
      </c>
      <c r="BY59" s="103">
        <f t="shared" si="46"/>
        <v>1.9845505283856135</v>
      </c>
      <c r="BZ59" s="63">
        <f t="shared" si="83"/>
        <v>1.5776997527276837</v>
      </c>
      <c r="CA59" s="64">
        <f t="shared" si="47"/>
        <v>183.50721834080196</v>
      </c>
      <c r="CB59" s="96">
        <v>-0.70566009481020064</v>
      </c>
      <c r="CC59" s="96">
        <v>105.99765112411968</v>
      </c>
      <c r="CD59" s="96">
        <v>-27.434818780867211</v>
      </c>
      <c r="CE59" s="96">
        <v>102.38813758664124</v>
      </c>
      <c r="CG59" s="93">
        <v>2.052</v>
      </c>
      <c r="CH59" s="96">
        <v>5.2974381241858444</v>
      </c>
      <c r="CI59" s="64"/>
      <c r="CJ59" s="64"/>
      <c r="CK59" s="64"/>
      <c r="CL59" s="64"/>
      <c r="CM59" s="95">
        <v>39</v>
      </c>
      <c r="CN59" s="59">
        <f t="shared" si="48"/>
        <v>15</v>
      </c>
      <c r="CO59" s="57" t="str">
        <f t="shared" si="49"/>
        <v/>
      </c>
      <c r="CP59" s="57" t="str">
        <f t="shared" si="50"/>
        <v/>
      </c>
      <c r="CQ59" s="59">
        <f t="shared" si="51"/>
        <v>1</v>
      </c>
      <c r="CR59" s="92" t="str">
        <f t="shared" si="44"/>
        <v/>
      </c>
      <c r="CS59" s="56" t="str">
        <f t="shared" si="52"/>
        <v/>
      </c>
      <c r="CT59" s="57" t="str">
        <f t="shared" si="53"/>
        <v/>
      </c>
      <c r="CU59" s="57" t="str">
        <f t="shared" si="54"/>
        <v/>
      </c>
      <c r="CV59" s="57" t="str">
        <f t="shared" si="55"/>
        <v/>
      </c>
      <c r="CW59" s="57" t="str">
        <f t="shared" si="56"/>
        <v/>
      </c>
      <c r="CX59" s="57" t="str">
        <f t="shared" si="57"/>
        <v/>
      </c>
      <c r="CY59" s="56">
        <f t="shared" si="58"/>
        <v>5</v>
      </c>
      <c r="CZ59" s="56">
        <f t="shared" si="59"/>
        <v>10</v>
      </c>
      <c r="DA59" s="56" t="str">
        <f t="shared" si="60"/>
        <v/>
      </c>
      <c r="DB59" s="56" t="str">
        <f t="shared" si="61"/>
        <v/>
      </c>
      <c r="DC59" s="56" t="str">
        <f t="shared" si="62"/>
        <v/>
      </c>
      <c r="DD59" s="56" t="str">
        <f t="shared" si="63"/>
        <v/>
      </c>
      <c r="DE59" s="56" t="str">
        <f t="shared" si="64"/>
        <v/>
      </c>
      <c r="DF59" s="56" t="str">
        <f t="shared" si="65"/>
        <v/>
      </c>
      <c r="DG59" s="57" t="str">
        <f t="shared" si="66"/>
        <v/>
      </c>
      <c r="DH59" s="58" t="str">
        <f t="shared" si="67"/>
        <v/>
      </c>
      <c r="DI59" s="56" t="str">
        <f t="shared" si="68"/>
        <v/>
      </c>
      <c r="DJ59" s="56" t="str">
        <f t="shared" si="69"/>
        <v/>
      </c>
      <c r="DK59" s="56" t="str">
        <f t="shared" si="70"/>
        <v/>
      </c>
      <c r="DL59" s="56" t="str">
        <f t="shared" si="71"/>
        <v/>
      </c>
      <c r="DM59" s="56" t="str">
        <f t="shared" si="72"/>
        <v/>
      </c>
      <c r="DN59" s="56" t="str">
        <f t="shared" si="73"/>
        <v/>
      </c>
      <c r="DO59" s="56" t="str">
        <f t="shared" si="74"/>
        <v/>
      </c>
      <c r="DP59" s="57" t="str">
        <f t="shared" si="75"/>
        <v/>
      </c>
      <c r="DQ59" s="57" t="str">
        <f t="shared" si="76"/>
        <v/>
      </c>
      <c r="DR59" s="56" t="str">
        <f t="shared" si="77"/>
        <v/>
      </c>
      <c r="DS59" s="56" t="str">
        <f t="shared" si="78"/>
        <v/>
      </c>
      <c r="DT59" s="56" t="str">
        <f t="shared" si="79"/>
        <v/>
      </c>
      <c r="DU59" s="56" t="str">
        <f t="shared" si="80"/>
        <v/>
      </c>
      <c r="DV59" s="56" t="str">
        <f t="shared" si="81"/>
        <v/>
      </c>
      <c r="DW59" s="56" t="str">
        <f t="shared" si="82"/>
        <v/>
      </c>
    </row>
    <row r="60" spans="1:127" ht="15" customHeight="1" x14ac:dyDescent="0.2">
      <c r="A60" s="56">
        <v>59</v>
      </c>
      <c r="B60" s="77">
        <v>0.5</v>
      </c>
      <c r="C60" s="77">
        <v>2</v>
      </c>
      <c r="D60" s="77" t="s">
        <v>140</v>
      </c>
      <c r="E60" s="56">
        <v>9071112</v>
      </c>
      <c r="F60" s="56">
        <v>3</v>
      </c>
      <c r="G60" s="56">
        <v>106</v>
      </c>
      <c r="H60" s="56">
        <v>2.7</v>
      </c>
      <c r="I60" s="56">
        <v>3.1</v>
      </c>
      <c r="J60" s="63">
        <v>2.713460990213231</v>
      </c>
      <c r="K60" s="76">
        <v>1.8156062607630163</v>
      </c>
      <c r="L60" s="62">
        <v>788.03563034188869</v>
      </c>
      <c r="M60" s="63">
        <v>-9.0892120553246664E-2</v>
      </c>
      <c r="N60" s="63">
        <v>-1.8779135119413808</v>
      </c>
      <c r="O60" s="63">
        <v>-2.098974054003153E-2</v>
      </c>
      <c r="P60" s="63">
        <v>26.634941239316035</v>
      </c>
      <c r="Q60" s="63">
        <v>0.52390396065692091</v>
      </c>
      <c r="R60" s="63">
        <v>4.3459843380883738</v>
      </c>
      <c r="S60" s="63">
        <v>5.3670782451283504E-2</v>
      </c>
      <c r="T60" s="63">
        <v>709.48745315171197</v>
      </c>
      <c r="U60" s="63">
        <v>0.24784199312212693</v>
      </c>
      <c r="V60" s="63">
        <v>1.7311422865556019E-2</v>
      </c>
      <c r="W60" s="63">
        <v>-2.49160099153378</v>
      </c>
      <c r="X60" s="63">
        <v>6.3355882127126173E-2</v>
      </c>
      <c r="Y60" s="63">
        <v>-50.075213582274642</v>
      </c>
      <c r="Z60" s="63">
        <v>-0.53709555276219223</v>
      </c>
      <c r="AA60" s="69">
        <v>42.802520605812624</v>
      </c>
      <c r="AB60" s="70">
        <v>7.5356668382653679E-7</v>
      </c>
      <c r="AC60" s="69">
        <v>-109.81745147178603</v>
      </c>
      <c r="AD60" s="70">
        <v>4.2606245799434702E-7</v>
      </c>
      <c r="AE60" s="57">
        <v>390.01205982906026</v>
      </c>
      <c r="AF60" s="57">
        <v>0.58715957115461848</v>
      </c>
      <c r="AG60" s="57">
        <v>93.600000000000009</v>
      </c>
      <c r="AH60" s="63">
        <v>9.5342517102427138</v>
      </c>
      <c r="AI60" s="63">
        <v>5.3656295879798819</v>
      </c>
      <c r="AJ60" s="63">
        <v>1.1486664038706393</v>
      </c>
      <c r="AK60" s="63">
        <v>1.8090994283572299</v>
      </c>
      <c r="AL60" s="63">
        <v>1.8156062607630163</v>
      </c>
      <c r="AM60" s="69">
        <v>1.5839229599245211E-3</v>
      </c>
      <c r="AN60" s="63">
        <v>2.1083586085220203</v>
      </c>
      <c r="AO60" s="63">
        <v>0.29275234775900394</v>
      </c>
      <c r="AP60" s="63">
        <v>2.0056963978227285</v>
      </c>
      <c r="AQ60" s="62">
        <v>299.71789529914668</v>
      </c>
      <c r="AR60" s="62">
        <v>71.43406112320757</v>
      </c>
      <c r="AS60" s="62">
        <v>182.77098707686363</v>
      </c>
      <c r="AT60" s="63">
        <v>21.10352511754062</v>
      </c>
      <c r="AU60" s="63">
        <v>21.577430658963682</v>
      </c>
      <c r="AV60" s="69">
        <v>0.11506147496648</v>
      </c>
      <c r="AW60" s="56">
        <v>2</v>
      </c>
      <c r="AX60" s="56">
        <v>2</v>
      </c>
      <c r="AY60" s="62">
        <v>3</v>
      </c>
      <c r="AZ60" s="62">
        <v>3</v>
      </c>
      <c r="BA60" s="62">
        <v>5</v>
      </c>
      <c r="BB60" s="62">
        <v>4</v>
      </c>
      <c r="BC60" s="56">
        <v>4</v>
      </c>
      <c r="BD60" s="56">
        <v>16.5</v>
      </c>
      <c r="BE60" s="56">
        <v>9.4</v>
      </c>
      <c r="BF60" s="56">
        <v>185</v>
      </c>
      <c r="BG60" s="56">
        <v>10</v>
      </c>
      <c r="BH60" s="56">
        <v>0</v>
      </c>
      <c r="BI60" s="56">
        <v>60</v>
      </c>
      <c r="BJ60" s="56">
        <v>2</v>
      </c>
      <c r="BK60" s="68">
        <v>0.89785472945021483</v>
      </c>
      <c r="BL60" s="63">
        <v>9.7420969502283867</v>
      </c>
      <c r="BM60" s="75">
        <v>4.5541460960814566E-4</v>
      </c>
      <c r="BN60" s="63">
        <v>18.066905119871773</v>
      </c>
      <c r="BO60" s="63">
        <v>0.99358688011939877</v>
      </c>
      <c r="BP60" s="56">
        <v>19</v>
      </c>
      <c r="BQ60" s="56">
        <v>373</v>
      </c>
      <c r="BR60" s="69">
        <v>0.99977635320876301</v>
      </c>
      <c r="BS60" s="62">
        <v>0.25960418164154242</v>
      </c>
      <c r="BT60" s="62">
        <v>26.16</v>
      </c>
      <c r="BU60" s="62">
        <v>27.93</v>
      </c>
      <c r="BW60" s="62">
        <f t="shared" si="45"/>
        <v>9.0334525599358866</v>
      </c>
      <c r="BX60" s="67">
        <v>0.7</v>
      </c>
      <c r="BY60" s="73">
        <f t="shared" si="46"/>
        <v>0.89015335869383549</v>
      </c>
      <c r="BZ60" s="72">
        <f t="shared" si="83"/>
        <v>0.93667853714998583</v>
      </c>
      <c r="CA60" s="64">
        <f t="shared" si="47"/>
        <v>27.164765527690793</v>
      </c>
      <c r="CB60" s="62">
        <f>G60*COS(RADIANS(90-(180-AS60)))</f>
        <v>-5.1244636880965668</v>
      </c>
      <c r="CC60" s="62">
        <f>G60*SIN(RADIANS(90-(180-AS60)))</f>
        <v>105.87605901198523</v>
      </c>
      <c r="CD60" s="62">
        <f>G60*COS(RADIANS(90-(180-BF60)))</f>
        <v>-9.2385087312517733</v>
      </c>
      <c r="CE60" s="62">
        <f>G60*SIN(RADIANS(90-(180-BF60)))</f>
        <v>105.59663799772503</v>
      </c>
      <c r="CF60" s="62"/>
      <c r="CG60" s="93">
        <v>0.53390000000000004</v>
      </c>
      <c r="CH60" s="102">
        <v>0</v>
      </c>
      <c r="CI60" s="64"/>
      <c r="CJ60" s="64"/>
      <c r="CK60" s="64"/>
      <c r="CL60" s="64"/>
      <c r="CM60" s="56">
        <v>39</v>
      </c>
      <c r="CN60" s="59">
        <f t="shared" si="48"/>
        <v>0</v>
      </c>
      <c r="CO60" s="57">
        <f t="shared" si="49"/>
        <v>1</v>
      </c>
      <c r="CP60" s="57" t="str">
        <f t="shared" si="50"/>
        <v/>
      </c>
      <c r="CQ60" s="59" t="str">
        <f t="shared" si="51"/>
        <v/>
      </c>
      <c r="CR60" s="92" t="str">
        <f t="shared" si="44"/>
        <v/>
      </c>
      <c r="CS60" s="56" t="str">
        <f t="shared" si="52"/>
        <v/>
      </c>
      <c r="CT60" s="57" t="str">
        <f t="shared" si="53"/>
        <v/>
      </c>
      <c r="CU60" s="57" t="str">
        <f t="shared" si="54"/>
        <v/>
      </c>
      <c r="CV60" s="57" t="str">
        <f t="shared" si="55"/>
        <v/>
      </c>
      <c r="CW60" s="57" t="str">
        <f t="shared" si="56"/>
        <v/>
      </c>
      <c r="CX60" s="57" t="str">
        <f t="shared" si="57"/>
        <v/>
      </c>
      <c r="CY60" s="56" t="str">
        <f t="shared" si="58"/>
        <v/>
      </c>
      <c r="CZ60" s="56" t="str">
        <f t="shared" si="59"/>
        <v/>
      </c>
      <c r="DA60" s="56" t="str">
        <f t="shared" si="60"/>
        <v/>
      </c>
      <c r="DB60" s="56" t="str">
        <f t="shared" si="61"/>
        <v/>
      </c>
      <c r="DC60" s="56" t="str">
        <f t="shared" si="62"/>
        <v/>
      </c>
      <c r="DD60" s="56" t="str">
        <f t="shared" si="63"/>
        <v/>
      </c>
      <c r="DE60" s="56" t="str">
        <f t="shared" si="64"/>
        <v/>
      </c>
      <c r="DF60" s="56" t="str">
        <f t="shared" si="65"/>
        <v/>
      </c>
      <c r="DG60" s="57" t="str">
        <f t="shared" si="66"/>
        <v/>
      </c>
      <c r="DH60" s="58" t="str">
        <f t="shared" si="67"/>
        <v/>
      </c>
      <c r="DI60" s="56" t="str">
        <f t="shared" si="68"/>
        <v/>
      </c>
      <c r="DJ60" s="56" t="str">
        <f t="shared" si="69"/>
        <v/>
      </c>
      <c r="DK60" s="56" t="str">
        <f t="shared" si="70"/>
        <v/>
      </c>
      <c r="DL60" s="56" t="str">
        <f t="shared" si="71"/>
        <v/>
      </c>
      <c r="DM60" s="56" t="str">
        <f t="shared" si="72"/>
        <v/>
      </c>
      <c r="DN60" s="56" t="str">
        <f t="shared" si="73"/>
        <v/>
      </c>
      <c r="DO60" s="56" t="str">
        <f t="shared" si="74"/>
        <v/>
      </c>
      <c r="DP60" s="57" t="str">
        <f t="shared" si="75"/>
        <v/>
      </c>
      <c r="DQ60" s="57" t="str">
        <f t="shared" si="76"/>
        <v/>
      </c>
      <c r="DR60" s="56" t="str">
        <f t="shared" si="77"/>
        <v/>
      </c>
      <c r="DS60" s="56" t="str">
        <f t="shared" si="78"/>
        <v/>
      </c>
      <c r="DT60" s="56" t="str">
        <f t="shared" si="79"/>
        <v/>
      </c>
      <c r="DU60" s="56" t="str">
        <f t="shared" si="80"/>
        <v/>
      </c>
      <c r="DV60" s="56" t="str">
        <f t="shared" si="81"/>
        <v/>
      </c>
      <c r="DW60" s="56" t="str">
        <f t="shared" si="82"/>
        <v/>
      </c>
    </row>
    <row r="61" spans="1:127" ht="15" customHeight="1" x14ac:dyDescent="0.2">
      <c r="A61" s="56">
        <v>60</v>
      </c>
      <c r="B61" s="77">
        <v>0.5</v>
      </c>
      <c r="C61" s="77">
        <v>2</v>
      </c>
      <c r="D61" s="77" t="s">
        <v>140</v>
      </c>
      <c r="E61" s="56">
        <v>9071112</v>
      </c>
      <c r="F61" s="56">
        <v>5</v>
      </c>
      <c r="G61" s="56">
        <v>136</v>
      </c>
      <c r="H61" s="56">
        <v>2.7</v>
      </c>
      <c r="I61" s="56">
        <v>3.1</v>
      </c>
      <c r="J61" s="63">
        <v>2.3590278580383686</v>
      </c>
      <c r="K61" s="76">
        <v>1.8090884352270353</v>
      </c>
      <c r="L61" s="62">
        <v>789.77617224882238</v>
      </c>
      <c r="M61" s="63">
        <v>-2.2395695080476843E-16</v>
      </c>
      <c r="N61" s="63">
        <v>-5.336441202961649</v>
      </c>
      <c r="O61" s="63">
        <v>3.2217716001682173E-16</v>
      </c>
      <c r="P61" s="63">
        <v>22.414980861244018</v>
      </c>
      <c r="Q61" s="63">
        <v>0.65635757113515603</v>
      </c>
      <c r="R61" s="63">
        <v>29.55407999585977</v>
      </c>
      <c r="S61" s="63">
        <v>0.21035353348354494</v>
      </c>
      <c r="T61" s="63">
        <v>502.92297631578975</v>
      </c>
      <c r="U61" s="63">
        <v>-0.11138173734807358</v>
      </c>
      <c r="V61" s="63">
        <v>-6.5103629259467026E-3</v>
      </c>
      <c r="W61" s="63">
        <v>-7.8849002405194199E-2</v>
      </c>
      <c r="X61" s="63">
        <v>0.20107220598577699</v>
      </c>
      <c r="Y61" s="63">
        <v>-119.07259680167027</v>
      </c>
      <c r="Z61" s="63">
        <v>0.14268981618290652</v>
      </c>
      <c r="AA61" s="69">
        <v>42.802456467170323</v>
      </c>
      <c r="AB61" s="70">
        <v>4.1174629081188691E-7</v>
      </c>
      <c r="AC61" s="69">
        <v>-109.81684567054771</v>
      </c>
      <c r="AD61" s="70">
        <v>4.2533125495173888E-7</v>
      </c>
      <c r="AE61" s="57">
        <v>388.25787655502381</v>
      </c>
      <c r="AF61" s="57">
        <v>0.70222479866208432</v>
      </c>
      <c r="AG61" s="57">
        <v>104.5</v>
      </c>
      <c r="AH61" s="63">
        <v>4.2185549620466691</v>
      </c>
      <c r="AI61" s="63">
        <v>2.7688136610367429</v>
      </c>
      <c r="AJ61" s="63">
        <v>0.41407421234082104</v>
      </c>
      <c r="AK61" s="63">
        <v>1.7997001218255086</v>
      </c>
      <c r="AL61" s="63">
        <v>1.8090884352270353</v>
      </c>
      <c r="AM61" s="69">
        <v>1.5478285397477411E-3</v>
      </c>
      <c r="AN61" s="63">
        <v>1.8990661673479869</v>
      </c>
      <c r="AO61" s="63">
        <v>8.9977732120951615E-2</v>
      </c>
      <c r="AP61" s="63">
        <v>5.3976842902229993</v>
      </c>
      <c r="AQ61" s="62">
        <v>294.96937799042968</v>
      </c>
      <c r="AR61" s="62">
        <v>68.081902476171351</v>
      </c>
      <c r="AS61" s="62">
        <v>180</v>
      </c>
      <c r="AT61" s="63">
        <v>9.0281248118455846</v>
      </c>
      <c r="AU61" s="63">
        <v>8.7930929944856722</v>
      </c>
      <c r="AV61" s="69">
        <v>8.4990688951856103E-2</v>
      </c>
      <c r="AW61" s="56">
        <v>6</v>
      </c>
      <c r="AX61" s="56">
        <v>6</v>
      </c>
      <c r="AY61" s="62">
        <v>6</v>
      </c>
      <c r="AZ61" s="62">
        <v>6</v>
      </c>
      <c r="BA61" s="62">
        <v>6</v>
      </c>
      <c r="BB61" s="62">
        <v>6</v>
      </c>
      <c r="BC61" s="56">
        <v>6</v>
      </c>
      <c r="BD61" s="56">
        <v>13.65</v>
      </c>
      <c r="BE61" s="56">
        <v>7.9</v>
      </c>
      <c r="BF61" s="56">
        <v>155</v>
      </c>
      <c r="BG61" s="56">
        <v>10</v>
      </c>
      <c r="BH61" s="56">
        <v>0</v>
      </c>
      <c r="BI61" s="56">
        <v>60</v>
      </c>
      <c r="BJ61" s="56">
        <v>2</v>
      </c>
      <c r="BK61" s="68">
        <v>0.54993942281133346</v>
      </c>
      <c r="BL61" s="63">
        <v>4.5972088782520899</v>
      </c>
      <c r="BM61" s="75">
        <v>2.8405971823118793E-4</v>
      </c>
      <c r="BN61" s="63">
        <v>10.918012698215149</v>
      </c>
      <c r="BO61" s="63">
        <v>0.99485467255575111</v>
      </c>
      <c r="BP61" s="56">
        <v>16</v>
      </c>
      <c r="BQ61" s="56">
        <v>862</v>
      </c>
      <c r="BR61" s="69">
        <v>0.99798486657966445</v>
      </c>
      <c r="BS61" s="62">
        <v>0.70131636100734718</v>
      </c>
      <c r="BT61" s="62">
        <v>20.77</v>
      </c>
      <c r="BU61" s="62">
        <v>24.94</v>
      </c>
      <c r="BW61" s="62">
        <f t="shared" si="45"/>
        <v>5.4590063491075744</v>
      </c>
      <c r="BX61" s="67">
        <v>0.7</v>
      </c>
      <c r="BY61" s="73">
        <f t="shared" si="46"/>
        <v>1.038861753450443</v>
      </c>
      <c r="BZ61" s="72">
        <f t="shared" si="83"/>
        <v>0.57418945112728104</v>
      </c>
      <c r="CA61" s="64">
        <f t="shared" si="47"/>
        <v>48.408821921491864</v>
      </c>
      <c r="CB61" s="62">
        <f>G61*COS(RADIANS(90-(180-AS61)))</f>
        <v>8.3310094933786161E-15</v>
      </c>
      <c r="CC61" s="62">
        <f>G61*SIN(RADIANS(90-(180-AS61)))</f>
        <v>136</v>
      </c>
      <c r="CD61" s="62">
        <f>G61*COS(RADIANS(90-(180-BF61)))</f>
        <v>57.476083596735123</v>
      </c>
      <c r="CE61" s="62">
        <f>G61*SIN(RADIANS(90-(180-BF61)))</f>
        <v>123.25785903698439</v>
      </c>
      <c r="CF61" s="62"/>
      <c r="CG61" s="93">
        <v>0.34870000000000001</v>
      </c>
      <c r="CH61" s="102">
        <v>2.8571428571428572</v>
      </c>
      <c r="CI61" s="64"/>
      <c r="CJ61" s="64"/>
      <c r="CK61" s="64"/>
      <c r="CL61" s="64"/>
      <c r="CM61" s="56">
        <v>40</v>
      </c>
      <c r="CN61" s="59">
        <f t="shared" si="48"/>
        <v>6</v>
      </c>
      <c r="CO61" s="57" t="str">
        <f t="shared" si="49"/>
        <v/>
      </c>
      <c r="CP61" s="57">
        <f t="shared" si="50"/>
        <v>1</v>
      </c>
      <c r="CQ61" s="59" t="str">
        <f t="shared" si="51"/>
        <v/>
      </c>
      <c r="CR61" s="92" t="str">
        <f t="shared" si="44"/>
        <v/>
      </c>
      <c r="CS61" s="56" t="str">
        <f t="shared" si="52"/>
        <v/>
      </c>
      <c r="CT61" s="57" t="str">
        <f t="shared" si="53"/>
        <v/>
      </c>
      <c r="CU61" s="57" t="str">
        <f t="shared" si="54"/>
        <v/>
      </c>
      <c r="CV61" s="57" t="str">
        <f t="shared" si="55"/>
        <v/>
      </c>
      <c r="CW61" s="57" t="str">
        <f t="shared" si="56"/>
        <v/>
      </c>
      <c r="CX61" s="57" t="str">
        <f t="shared" si="57"/>
        <v/>
      </c>
      <c r="CY61" s="56">
        <f t="shared" si="58"/>
        <v>5</v>
      </c>
      <c r="CZ61" s="56" t="str">
        <f t="shared" si="59"/>
        <v/>
      </c>
      <c r="DA61" s="56" t="str">
        <f t="shared" si="60"/>
        <v/>
      </c>
      <c r="DB61" s="56" t="str">
        <f t="shared" si="61"/>
        <v/>
      </c>
      <c r="DC61" s="56" t="str">
        <f t="shared" si="62"/>
        <v/>
      </c>
      <c r="DD61" s="56" t="str">
        <f t="shared" si="63"/>
        <v/>
      </c>
      <c r="DE61" s="56" t="str">
        <f t="shared" si="64"/>
        <v/>
      </c>
      <c r="DF61" s="56" t="str">
        <f t="shared" si="65"/>
        <v/>
      </c>
      <c r="DG61" s="57" t="str">
        <f t="shared" si="66"/>
        <v/>
      </c>
      <c r="DH61" s="58" t="str">
        <f t="shared" si="67"/>
        <v/>
      </c>
      <c r="DI61" s="56" t="str">
        <f t="shared" si="68"/>
        <v/>
      </c>
      <c r="DJ61" s="56" t="str">
        <f t="shared" si="69"/>
        <v/>
      </c>
      <c r="DK61" s="56" t="str">
        <f t="shared" si="70"/>
        <v/>
      </c>
      <c r="DL61" s="56" t="str">
        <f t="shared" si="71"/>
        <v/>
      </c>
      <c r="DM61" s="56">
        <f t="shared" si="72"/>
        <v>1</v>
      </c>
      <c r="DN61" s="56">
        <f t="shared" si="73"/>
        <v>1</v>
      </c>
      <c r="DO61" s="56" t="str">
        <f t="shared" si="74"/>
        <v/>
      </c>
      <c r="DP61" s="57" t="str">
        <f t="shared" si="75"/>
        <v/>
      </c>
      <c r="DQ61" s="57" t="str">
        <f t="shared" si="76"/>
        <v/>
      </c>
      <c r="DR61" s="56" t="str">
        <f t="shared" si="77"/>
        <v/>
      </c>
      <c r="DS61" s="56" t="str">
        <f t="shared" si="78"/>
        <v/>
      </c>
      <c r="DT61" s="56" t="str">
        <f t="shared" si="79"/>
        <v/>
      </c>
      <c r="DU61" s="56" t="str">
        <f t="shared" si="80"/>
        <v/>
      </c>
      <c r="DV61" s="56" t="str">
        <f t="shared" si="81"/>
        <v/>
      </c>
      <c r="DW61" s="56" t="str">
        <f t="shared" si="82"/>
        <v/>
      </c>
    </row>
    <row r="62" spans="1:127" ht="15" customHeight="1" x14ac:dyDescent="0.2">
      <c r="A62" s="56">
        <v>61</v>
      </c>
      <c r="B62" s="77">
        <v>0.5</v>
      </c>
      <c r="C62" s="77">
        <v>2</v>
      </c>
      <c r="D62" s="77" t="s">
        <v>140</v>
      </c>
      <c r="E62" s="56">
        <v>9071112</v>
      </c>
      <c r="F62" s="56">
        <v>6</v>
      </c>
      <c r="G62" s="56">
        <v>136</v>
      </c>
      <c r="H62" s="56">
        <v>2.7</v>
      </c>
      <c r="I62" s="56">
        <v>3.1</v>
      </c>
      <c r="J62" s="63">
        <v>2.2191104916171023</v>
      </c>
      <c r="K62" s="76">
        <v>1.8078085711890077</v>
      </c>
      <c r="L62" s="62">
        <v>789.32981072555708</v>
      </c>
      <c r="M62" s="63">
        <v>3.7955822296405664E-2</v>
      </c>
      <c r="N62" s="63">
        <v>-3.8796347493360561</v>
      </c>
      <c r="O62" s="63">
        <v>2.3066550083554599E-3</v>
      </c>
      <c r="P62" s="63">
        <v>22.996961093585679</v>
      </c>
      <c r="Q62" s="63">
        <v>0.86145264865807092</v>
      </c>
      <c r="R62" s="63">
        <v>15.90099318053608</v>
      </c>
      <c r="S62" s="63">
        <v>0.13788182590575709</v>
      </c>
      <c r="T62" s="63">
        <v>529.28468864353317</v>
      </c>
      <c r="U62" s="63">
        <v>-0.51178338378167987</v>
      </c>
      <c r="V62" s="63">
        <v>5.0916568986527064E-2</v>
      </c>
      <c r="W62" s="63">
        <v>0.87746917928421986</v>
      </c>
      <c r="X62" s="63">
        <v>3.7899265940707853E-2</v>
      </c>
      <c r="Y62" s="63">
        <v>-89.063879048525536</v>
      </c>
      <c r="Z62" s="63">
        <v>0.16532963205429305</v>
      </c>
      <c r="AA62" s="69">
        <v>42.802455954916937</v>
      </c>
      <c r="AB62" s="70">
        <v>2.4172478854234926E-6</v>
      </c>
      <c r="AC62" s="69">
        <v>-109.81684717261342</v>
      </c>
      <c r="AD62" s="70">
        <v>1.4448489527383241E-6</v>
      </c>
      <c r="AE62" s="57">
        <v>388.72694321766681</v>
      </c>
      <c r="AF62" s="57">
        <v>0.62713286774591104</v>
      </c>
      <c r="AG62" s="57">
        <v>95.100000000000009</v>
      </c>
      <c r="AH62" s="63">
        <v>4.0599475213194642</v>
      </c>
      <c r="AI62" s="63">
        <v>2.6437272686918312</v>
      </c>
      <c r="AJ62" s="63">
        <v>0.48648558090235366</v>
      </c>
      <c r="AK62" s="63">
        <v>1.8016774435385625</v>
      </c>
      <c r="AL62" s="63">
        <v>1.8078085711890077</v>
      </c>
      <c r="AM62" s="69">
        <v>1.378425016000658E-3</v>
      </c>
      <c r="AN62" s="63">
        <v>1.8614860376615532</v>
      </c>
      <c r="AO62" s="63">
        <v>5.3677466472545454E-2</v>
      </c>
      <c r="AP62" s="63">
        <v>3.9912239031997419</v>
      </c>
      <c r="AQ62" s="62">
        <v>295.88480546792891</v>
      </c>
      <c r="AR62" s="62">
        <v>79.892931308670526</v>
      </c>
      <c r="AS62" s="62">
        <v>179.43947324807408</v>
      </c>
      <c r="AT62" s="63">
        <v>16.679656910631703</v>
      </c>
      <c r="AU62" s="63">
        <v>14.084761823978818</v>
      </c>
      <c r="AV62" s="69">
        <v>9.3057898204150183E-2</v>
      </c>
      <c r="AW62" s="56">
        <v>4</v>
      </c>
      <c r="AX62" s="56">
        <v>4</v>
      </c>
      <c r="AY62" s="62">
        <v>4</v>
      </c>
      <c r="AZ62" s="62">
        <v>5</v>
      </c>
      <c r="BA62" s="62">
        <v>6</v>
      </c>
      <c r="BB62" s="62">
        <v>5</v>
      </c>
      <c r="BC62" s="56">
        <v>5</v>
      </c>
      <c r="BD62" s="56">
        <v>16.45</v>
      </c>
      <c r="BE62" s="56">
        <v>9.7899999999999991</v>
      </c>
      <c r="BF62" s="56">
        <v>155</v>
      </c>
      <c r="BG62" s="56">
        <v>10</v>
      </c>
      <c r="BH62" s="56">
        <v>0</v>
      </c>
      <c r="BI62" s="56">
        <v>60</v>
      </c>
      <c r="BJ62" s="56">
        <v>2</v>
      </c>
      <c r="BK62" s="68">
        <v>0.4113019204280946</v>
      </c>
      <c r="BL62" s="63">
        <v>3.375604578811505</v>
      </c>
      <c r="BM62" s="75">
        <v>2.1167242387717488E-4</v>
      </c>
      <c r="BN62" s="63">
        <v>8.0148147604861713</v>
      </c>
      <c r="BO62" s="63">
        <v>0.99806008604156216</v>
      </c>
      <c r="BP62" s="56">
        <v>16</v>
      </c>
      <c r="BQ62" s="56">
        <v>533</v>
      </c>
      <c r="BR62" s="69">
        <v>0.99911477860624098</v>
      </c>
      <c r="BS62" s="62">
        <v>0.65168427241305604</v>
      </c>
      <c r="BT62" s="62">
        <v>21.89</v>
      </c>
      <c r="BU62" s="62">
        <v>25.46</v>
      </c>
      <c r="BW62" s="62">
        <f t="shared" si="45"/>
        <v>4.0074073802430856</v>
      </c>
      <c r="BX62" s="67">
        <v>0.7</v>
      </c>
      <c r="BY62" s="73">
        <f t="shared" si="46"/>
        <v>0.85486955958585076</v>
      </c>
      <c r="BZ62" s="72">
        <f t="shared" si="83"/>
        <v>0.17049366310193506</v>
      </c>
      <c r="CA62" s="64">
        <f t="shared" si="47"/>
        <v>22.124222797978689</v>
      </c>
      <c r="CB62" s="62">
        <f>G62*COS(RADIANS(90-(180-AS62)))</f>
        <v>1.3304718588626943</v>
      </c>
      <c r="CC62" s="62">
        <f>G62*SIN(RADIANS(90-(180-AS62)))</f>
        <v>135.9934919201385</v>
      </c>
      <c r="CD62" s="62">
        <f>G62*COS(RADIANS(90-(180-BF62)))</f>
        <v>57.476083596735123</v>
      </c>
      <c r="CE62" s="62">
        <f>G62*SIN(RADIANS(90-(180-BF62)))</f>
        <v>123.25785903698439</v>
      </c>
      <c r="CF62" s="62"/>
      <c r="CG62" s="93">
        <v>0.55430000000000001</v>
      </c>
      <c r="CH62" s="102">
        <v>1.586489252814739</v>
      </c>
      <c r="CI62" s="64"/>
      <c r="CJ62" s="64"/>
      <c r="CK62" s="64"/>
      <c r="CL62" s="64"/>
      <c r="CM62" s="56">
        <v>40</v>
      </c>
      <c r="CN62" s="59">
        <f t="shared" si="48"/>
        <v>1</v>
      </c>
      <c r="CO62" s="57">
        <f t="shared" si="49"/>
        <v>1</v>
      </c>
      <c r="CP62" s="57" t="str">
        <f t="shared" si="50"/>
        <v/>
      </c>
      <c r="CQ62" s="59" t="str">
        <f t="shared" si="51"/>
        <v/>
      </c>
      <c r="CR62" s="92" t="str">
        <f t="shared" si="44"/>
        <v/>
      </c>
      <c r="CS62" s="56" t="str">
        <f t="shared" si="52"/>
        <v/>
      </c>
      <c r="CT62" s="57" t="str">
        <f t="shared" si="53"/>
        <v/>
      </c>
      <c r="CU62" s="57" t="str">
        <f t="shared" si="54"/>
        <v/>
      </c>
      <c r="CV62" s="57" t="str">
        <f t="shared" si="55"/>
        <v/>
      </c>
      <c r="CW62" s="57" t="str">
        <f t="shared" si="56"/>
        <v/>
      </c>
      <c r="CX62" s="57" t="str">
        <f t="shared" si="57"/>
        <v/>
      </c>
      <c r="CY62" s="56" t="str">
        <f t="shared" si="58"/>
        <v/>
      </c>
      <c r="CZ62" s="56" t="str">
        <f t="shared" si="59"/>
        <v/>
      </c>
      <c r="DA62" s="56" t="str">
        <f t="shared" si="60"/>
        <v/>
      </c>
      <c r="DB62" s="56" t="str">
        <f t="shared" si="61"/>
        <v/>
      </c>
      <c r="DC62" s="56" t="str">
        <f t="shared" si="62"/>
        <v/>
      </c>
      <c r="DD62" s="56" t="str">
        <f t="shared" si="63"/>
        <v/>
      </c>
      <c r="DE62" s="56" t="str">
        <f t="shared" si="64"/>
        <v/>
      </c>
      <c r="DF62" s="56" t="str">
        <f t="shared" si="65"/>
        <v/>
      </c>
      <c r="DG62" s="57" t="str">
        <f t="shared" si="66"/>
        <v/>
      </c>
      <c r="DH62" s="58" t="str">
        <f t="shared" si="67"/>
        <v/>
      </c>
      <c r="DI62" s="56" t="str">
        <f t="shared" si="68"/>
        <v/>
      </c>
      <c r="DJ62" s="56" t="str">
        <f t="shared" si="69"/>
        <v/>
      </c>
      <c r="DK62" s="56" t="str">
        <f t="shared" si="70"/>
        <v/>
      </c>
      <c r="DL62" s="56" t="str">
        <f t="shared" si="71"/>
        <v/>
      </c>
      <c r="DM62" s="56">
        <f t="shared" si="72"/>
        <v>1</v>
      </c>
      <c r="DN62" s="56" t="str">
        <f t="shared" si="73"/>
        <v/>
      </c>
      <c r="DO62" s="56" t="str">
        <f t="shared" si="74"/>
        <v/>
      </c>
      <c r="DP62" s="57">
        <f t="shared" si="75"/>
        <v>1</v>
      </c>
      <c r="DQ62" s="57" t="str">
        <f t="shared" si="76"/>
        <v/>
      </c>
      <c r="DR62" s="56" t="str">
        <f t="shared" si="77"/>
        <v/>
      </c>
      <c r="DS62" s="56">
        <f t="shared" si="78"/>
        <v>1</v>
      </c>
      <c r="DT62" s="56" t="str">
        <f t="shared" si="79"/>
        <v/>
      </c>
      <c r="DU62" s="56" t="str">
        <f t="shared" si="80"/>
        <v/>
      </c>
      <c r="DV62" s="56" t="str">
        <f t="shared" si="81"/>
        <v/>
      </c>
      <c r="DW62" s="56" t="str">
        <f t="shared" si="82"/>
        <v/>
      </c>
    </row>
    <row r="63" spans="1:127" ht="15" customHeight="1" x14ac:dyDescent="0.2">
      <c r="A63" s="56">
        <v>62</v>
      </c>
      <c r="B63" s="77">
        <v>0.5</v>
      </c>
      <c r="C63" s="77">
        <v>2</v>
      </c>
      <c r="D63" s="77" t="s">
        <v>140</v>
      </c>
      <c r="E63" s="56">
        <v>9071112</v>
      </c>
      <c r="F63" s="56">
        <v>12</v>
      </c>
      <c r="G63" s="56">
        <v>106</v>
      </c>
      <c r="H63" s="56">
        <v>2.7</v>
      </c>
      <c r="I63" s="56">
        <v>3.1</v>
      </c>
      <c r="J63" s="63">
        <v>2.6033478642204972</v>
      </c>
      <c r="K63" s="76">
        <v>1.8261506964326362</v>
      </c>
      <c r="L63" s="62">
        <v>787.6488584474896</v>
      </c>
      <c r="M63" s="63">
        <v>-2.3787805861180459E-2</v>
      </c>
      <c r="N63" s="63">
        <v>-3.7455473771490237</v>
      </c>
      <c r="O63" s="63">
        <v>-1.1785207447444683E-3</v>
      </c>
      <c r="P63" s="63">
        <v>27.253323186199914</v>
      </c>
      <c r="Q63" s="63">
        <v>2.4486419267798722</v>
      </c>
      <c r="R63" s="63">
        <v>15.13087385238838</v>
      </c>
      <c r="S63" s="63">
        <v>0.16861151662067703</v>
      </c>
      <c r="T63" s="63">
        <v>743.89624434297286</v>
      </c>
      <c r="U63" s="63">
        <v>-0.27293582369748465</v>
      </c>
      <c r="V63" s="63">
        <v>1.7590283951172531E-2</v>
      </c>
      <c r="W63" s="63">
        <v>-0.59642490444024931</v>
      </c>
      <c r="X63" s="63">
        <v>9.2037375625439358E-2</v>
      </c>
      <c r="Y63" s="63">
        <v>-101.72212152453828</v>
      </c>
      <c r="Z63" s="63">
        <v>0.17935699063575636</v>
      </c>
      <c r="AA63" s="69">
        <v>42.8025194738035</v>
      </c>
      <c r="AB63" s="70">
        <v>4.6720281900060294E-7</v>
      </c>
      <c r="AC63" s="69">
        <v>-109.81745347192056</v>
      </c>
      <c r="AD63" s="70">
        <v>3.9152990243046429E-7</v>
      </c>
      <c r="AE63" s="57">
        <v>389.45654743784797</v>
      </c>
      <c r="AF63" s="57">
        <v>0.58374506131219295</v>
      </c>
      <c r="AG63" s="57">
        <v>98.550000000000011</v>
      </c>
      <c r="AH63" s="63">
        <v>5.3196045356573896</v>
      </c>
      <c r="AI63" s="63">
        <v>3.8850521822448396</v>
      </c>
      <c r="AJ63" s="63">
        <v>0.55198214099069964</v>
      </c>
      <c r="AK63" s="63">
        <v>1.8214319182831977</v>
      </c>
      <c r="AL63" s="63">
        <v>1.8261506964326362</v>
      </c>
      <c r="AM63" s="69">
        <v>1.3596253846691032E-3</v>
      </c>
      <c r="AN63" s="63">
        <v>2.0335502353234447</v>
      </c>
      <c r="AO63" s="63">
        <v>0.20739953889080853</v>
      </c>
      <c r="AP63" s="63">
        <v>4.0630911056584829</v>
      </c>
      <c r="AQ63" s="62">
        <v>300.69911212582343</v>
      </c>
      <c r="AR63" s="62">
        <v>69.234026691230014</v>
      </c>
      <c r="AS63" s="62">
        <v>180.36387807440022</v>
      </c>
      <c r="AT63" s="63">
        <v>21.369132969252604</v>
      </c>
      <c r="AU63" s="63">
        <v>23.429817746531516</v>
      </c>
      <c r="AV63" s="69">
        <v>0.10108703705917053</v>
      </c>
      <c r="AW63" s="56">
        <v>4</v>
      </c>
      <c r="AX63" s="56">
        <v>4</v>
      </c>
      <c r="AY63" s="62">
        <v>3</v>
      </c>
      <c r="AZ63" s="62">
        <v>3</v>
      </c>
      <c r="BA63" s="62">
        <v>6</v>
      </c>
      <c r="BB63" s="62">
        <v>4.5</v>
      </c>
      <c r="BC63" s="56">
        <v>5</v>
      </c>
      <c r="BD63" s="56">
        <v>12.98</v>
      </c>
      <c r="BE63" s="56">
        <v>7.73</v>
      </c>
      <c r="BF63" s="56">
        <v>195</v>
      </c>
      <c r="BG63" s="56">
        <v>10</v>
      </c>
      <c r="BH63" s="56">
        <v>0</v>
      </c>
      <c r="BI63" s="56">
        <v>60</v>
      </c>
      <c r="BJ63" s="56">
        <v>2</v>
      </c>
      <c r="BK63" s="68">
        <v>0.7771971677878613</v>
      </c>
      <c r="BL63" s="63">
        <v>8.264176520507494</v>
      </c>
      <c r="BM63" s="75">
        <v>3.9273482700822503E-4</v>
      </c>
      <c r="BN63" s="63">
        <v>15.315693516790565</v>
      </c>
      <c r="BO63" s="63">
        <v>0.99190523376360051</v>
      </c>
      <c r="BP63" s="56">
        <v>20</v>
      </c>
      <c r="BQ63" s="56">
        <v>402</v>
      </c>
      <c r="BR63" s="69">
        <v>1.0009846393724486</v>
      </c>
      <c r="BS63" s="62">
        <v>1.0738737065547512</v>
      </c>
      <c r="BT63" s="62">
        <v>25.66</v>
      </c>
      <c r="BU63" s="62">
        <v>31.21</v>
      </c>
      <c r="BW63" s="62">
        <f t="shared" si="45"/>
        <v>7.6578467583952827</v>
      </c>
      <c r="BX63" s="67">
        <v>0.7</v>
      </c>
      <c r="BY63" s="73">
        <f t="shared" si="46"/>
        <v>1.0059839370949688</v>
      </c>
      <c r="BZ63" s="72">
        <f t="shared" si="83"/>
        <v>1.175926556452225</v>
      </c>
      <c r="CA63" s="64">
        <f t="shared" si="47"/>
        <v>43.71199101356698</v>
      </c>
      <c r="CB63" s="62">
        <f>G63*COS(RADIANS(90-(180-AS63)))</f>
        <v>-0.67318774489079225</v>
      </c>
      <c r="CC63" s="62">
        <f>G63*SIN(RADIANS(90-(180-AS63)))</f>
        <v>105.99786232872873</v>
      </c>
      <c r="CD63" s="62">
        <f>G63*COS(RADIANS(90-(180-BF63)))</f>
        <v>-27.434818780867211</v>
      </c>
      <c r="CE63" s="62">
        <f>G63*SIN(RADIANS(90-(180-BF63)))</f>
        <v>102.38813758664124</v>
      </c>
      <c r="CF63" s="62"/>
      <c r="CG63" s="93">
        <v>1.6990000000000001</v>
      </c>
      <c r="CH63" s="102">
        <v>3.5999999999999996</v>
      </c>
      <c r="CI63" s="64"/>
      <c r="CJ63" s="64"/>
      <c r="CK63" s="64"/>
      <c r="CL63" s="64"/>
      <c r="CM63" s="56">
        <v>41</v>
      </c>
      <c r="CN63" s="59">
        <f t="shared" si="48"/>
        <v>5</v>
      </c>
      <c r="CO63" s="57" t="str">
        <f t="shared" si="49"/>
        <v/>
      </c>
      <c r="CP63" s="57">
        <f t="shared" si="50"/>
        <v>1</v>
      </c>
      <c r="CQ63" s="59" t="str">
        <f t="shared" si="51"/>
        <v/>
      </c>
      <c r="CR63" s="92" t="str">
        <f t="shared" si="44"/>
        <v/>
      </c>
      <c r="CS63" s="56" t="str">
        <f t="shared" si="52"/>
        <v/>
      </c>
      <c r="CT63" s="57" t="str">
        <f t="shared" si="53"/>
        <v/>
      </c>
      <c r="CU63" s="57" t="str">
        <f t="shared" si="54"/>
        <v/>
      </c>
      <c r="CV63" s="57" t="str">
        <f t="shared" si="55"/>
        <v/>
      </c>
      <c r="CW63" s="57" t="str">
        <f t="shared" si="56"/>
        <v/>
      </c>
      <c r="CX63" s="57" t="str">
        <f t="shared" si="57"/>
        <v/>
      </c>
      <c r="CY63" s="56">
        <f t="shared" si="58"/>
        <v>5</v>
      </c>
      <c r="CZ63" s="56" t="str">
        <f t="shared" si="59"/>
        <v/>
      </c>
      <c r="DA63" s="56" t="str">
        <f t="shared" si="60"/>
        <v/>
      </c>
      <c r="DB63" s="56" t="str">
        <f t="shared" si="61"/>
        <v/>
      </c>
      <c r="DC63" s="56" t="str">
        <f t="shared" si="62"/>
        <v/>
      </c>
      <c r="DD63" s="56" t="str">
        <f t="shared" si="63"/>
        <v/>
      </c>
      <c r="DE63" s="56" t="str">
        <f t="shared" si="64"/>
        <v/>
      </c>
      <c r="DF63" s="56" t="str">
        <f t="shared" si="65"/>
        <v/>
      </c>
      <c r="DG63" s="57" t="str">
        <f t="shared" si="66"/>
        <v/>
      </c>
      <c r="DH63" s="58" t="str">
        <f t="shared" si="67"/>
        <v/>
      </c>
      <c r="DI63" s="56" t="str">
        <f t="shared" si="68"/>
        <v/>
      </c>
      <c r="DJ63" s="56" t="str">
        <f t="shared" si="69"/>
        <v/>
      </c>
      <c r="DK63" s="56" t="str">
        <f t="shared" si="70"/>
        <v/>
      </c>
      <c r="DL63" s="56" t="str">
        <f t="shared" si="71"/>
        <v/>
      </c>
      <c r="DM63" s="56" t="str">
        <f t="shared" si="72"/>
        <v/>
      </c>
      <c r="DN63" s="56" t="str">
        <f t="shared" si="73"/>
        <v/>
      </c>
      <c r="DO63" s="56" t="str">
        <f t="shared" si="74"/>
        <v/>
      </c>
      <c r="DP63" s="57" t="str">
        <f t="shared" si="75"/>
        <v/>
      </c>
      <c r="DQ63" s="57" t="str">
        <f t="shared" si="76"/>
        <v/>
      </c>
      <c r="DR63" s="56" t="str">
        <f t="shared" si="77"/>
        <v/>
      </c>
      <c r="DS63" s="56" t="str">
        <f t="shared" si="78"/>
        <v/>
      </c>
      <c r="DT63" s="56" t="str">
        <f t="shared" si="79"/>
        <v/>
      </c>
      <c r="DU63" s="56" t="str">
        <f t="shared" si="80"/>
        <v/>
      </c>
      <c r="DV63" s="56" t="str">
        <f t="shared" si="81"/>
        <v/>
      </c>
      <c r="DW63" s="56" t="str">
        <f t="shared" si="82"/>
        <v/>
      </c>
    </row>
    <row r="64" spans="1:127" x14ac:dyDescent="0.2">
      <c r="A64" s="56">
        <v>63</v>
      </c>
      <c r="B64" s="77">
        <v>0.5</v>
      </c>
      <c r="C64" s="77">
        <v>1</v>
      </c>
      <c r="D64" s="77" t="s">
        <v>139</v>
      </c>
      <c r="E64" s="56">
        <v>8050813</v>
      </c>
      <c r="F64" s="56">
        <v>1</v>
      </c>
      <c r="G64" s="56">
        <v>30</v>
      </c>
      <c r="H64" s="56">
        <v>2.7</v>
      </c>
      <c r="I64" s="56">
        <v>1.5</v>
      </c>
      <c r="J64" s="63">
        <v>7.0986736610725565</v>
      </c>
      <c r="K64" s="76">
        <v>1.8912345483359965</v>
      </c>
      <c r="L64" s="62">
        <v>999.21945214166317</v>
      </c>
      <c r="M64" s="63">
        <v>8.9167705304445881E-4</v>
      </c>
      <c r="N64" s="63">
        <v>-1.2102428651729822</v>
      </c>
      <c r="O64" s="63">
        <v>5.7295005621090879E-5</v>
      </c>
      <c r="P64" s="63">
        <v>13.916077111867658</v>
      </c>
      <c r="Q64" s="63">
        <v>0.1861012583786491</v>
      </c>
      <c r="R64" s="63">
        <v>1.6612872012196949</v>
      </c>
      <c r="S64" s="63">
        <v>4.2089994518559909E-2</v>
      </c>
      <c r="T64" s="63">
        <v>193.69068028660237</v>
      </c>
      <c r="U64" s="63">
        <v>-2.4502835988020232E-2</v>
      </c>
      <c r="V64" s="63">
        <v>3.2481599445978019E-3</v>
      </c>
      <c r="W64" s="63">
        <v>1.6181291450436557E-2</v>
      </c>
      <c r="X64" s="63">
        <v>2.0505624058480224E-2</v>
      </c>
      <c r="Y64" s="63">
        <v>-16.831027983960062</v>
      </c>
      <c r="Z64" s="63">
        <v>1.9663810138283631E-2</v>
      </c>
      <c r="AA64" s="69">
        <v>36.167000000003249</v>
      </c>
      <c r="AB64" s="70">
        <v>3.2473088501683066E-12</v>
      </c>
      <c r="AC64" s="69">
        <v>-78.782000000006036</v>
      </c>
      <c r="AD64" s="70">
        <v>6.0398523471401762E-12</v>
      </c>
      <c r="AE64" s="57">
        <v>409.60811733037906</v>
      </c>
      <c r="AF64" s="57">
        <v>1.9216094598232136</v>
      </c>
      <c r="AG64" s="57">
        <v>631.55000000000007</v>
      </c>
      <c r="AH64" s="63">
        <v>111.1</v>
      </c>
      <c r="AI64" s="63">
        <v>34.604732171156883</v>
      </c>
      <c r="AJ64" s="63">
        <v>13.194458133537649</v>
      </c>
      <c r="AK64" s="63">
        <v>1.879</v>
      </c>
      <c r="AL64" s="63">
        <v>1.8912345483359965</v>
      </c>
      <c r="AM64" s="69">
        <v>1.7151458109498064E-3</v>
      </c>
      <c r="AN64" s="63">
        <v>5.3463966431793448</v>
      </c>
      <c r="AO64" s="63">
        <v>3.4551620948433484</v>
      </c>
      <c r="AP64" s="63">
        <v>1.283663314860261</v>
      </c>
      <c r="AQ64" s="62">
        <v>288.81294038477347</v>
      </c>
      <c r="AR64" s="62">
        <v>214.00905117342757</v>
      </c>
      <c r="AS64" s="62">
        <v>179.95778589199898</v>
      </c>
      <c r="AT64" s="63">
        <v>19.911409584978717</v>
      </c>
      <c r="AU64" s="63">
        <v>20.078549273054449</v>
      </c>
      <c r="AV64" s="69">
        <v>0.15982896239692862</v>
      </c>
      <c r="AW64" s="56">
        <v>1</v>
      </c>
      <c r="AX64" s="56">
        <v>1</v>
      </c>
      <c r="AY64" s="62">
        <v>3</v>
      </c>
      <c r="AZ64" s="62">
        <v>3</v>
      </c>
      <c r="BA64" s="62">
        <v>3</v>
      </c>
      <c r="BB64" s="62">
        <v>3</v>
      </c>
      <c r="BC64" s="56">
        <v>3</v>
      </c>
      <c r="BD64" s="56">
        <v>6.58</v>
      </c>
      <c r="BE64" s="56">
        <v>3.53</v>
      </c>
      <c r="BF64" s="56">
        <v>175</v>
      </c>
      <c r="BG64" s="56">
        <v>10</v>
      </c>
      <c r="BH64" s="56">
        <v>0</v>
      </c>
      <c r="BI64" s="56">
        <v>60</v>
      </c>
      <c r="BJ64" s="56">
        <v>2</v>
      </c>
      <c r="BK64" s="68">
        <v>5.2074391127365605</v>
      </c>
      <c r="BL64" s="63">
        <v>17.953715548084347</v>
      </c>
      <c r="BM64" s="75">
        <v>3.4756508030559783E-3</v>
      </c>
      <c r="BN64" s="63">
        <v>9.4782255876251025</v>
      </c>
      <c r="BO64" s="63">
        <v>0.97858339721138643</v>
      </c>
      <c r="BP64" s="56">
        <v>18</v>
      </c>
      <c r="BQ64" s="56">
        <v>2437</v>
      </c>
      <c r="BR64" s="69">
        <v>1.0060852305869115</v>
      </c>
      <c r="BS64" s="62">
        <v>0.18297746809811369</v>
      </c>
      <c r="BT64" s="62">
        <v>13.56</v>
      </c>
      <c r="BU64" s="62">
        <v>14.89</v>
      </c>
      <c r="BW64" s="62">
        <f t="shared" si="45"/>
        <v>4.7391127938125512</v>
      </c>
      <c r="BX64" s="74">
        <v>0.6</v>
      </c>
      <c r="BY64" s="73">
        <f t="shared" si="46"/>
        <v>0.65113156535100958</v>
      </c>
      <c r="BZ64" s="72">
        <f t="shared" si="83"/>
        <v>1.2591928143837299</v>
      </c>
      <c r="CA64" s="64">
        <f t="shared" si="47"/>
        <v>8.5219275585016003</v>
      </c>
      <c r="CB64" s="62">
        <v>21.627741090318516</v>
      </c>
      <c r="CC64" s="62">
        <v>20.948816561566144</v>
      </c>
      <c r="CD64" s="62">
        <v>21.290985181526946</v>
      </c>
      <c r="CE64" s="62">
        <v>21.290985181526942</v>
      </c>
      <c r="CG64" s="93">
        <v>0.7631</v>
      </c>
      <c r="CH64" s="62">
        <v>0.43211816467630421</v>
      </c>
      <c r="CI64" s="64"/>
      <c r="CJ64" s="64"/>
      <c r="CK64" s="64"/>
      <c r="CL64" s="64"/>
      <c r="CM64" s="56">
        <v>42</v>
      </c>
      <c r="CN64" s="59">
        <f t="shared" si="48"/>
        <v>2</v>
      </c>
      <c r="CO64" s="57">
        <f t="shared" si="49"/>
        <v>1</v>
      </c>
      <c r="CP64" s="57" t="str">
        <f t="shared" si="50"/>
        <v/>
      </c>
      <c r="CQ64" s="59" t="str">
        <f t="shared" si="51"/>
        <v/>
      </c>
      <c r="CR64" s="57" t="str">
        <f t="shared" ref="CR64:CR103" si="84">IF(AG64&lt;=250,3,"")</f>
        <v/>
      </c>
      <c r="CS64" s="56" t="str">
        <f t="shared" si="52"/>
        <v/>
      </c>
      <c r="CT64" s="57" t="str">
        <f t="shared" si="53"/>
        <v/>
      </c>
      <c r="CU64" s="57" t="str">
        <f t="shared" si="54"/>
        <v/>
      </c>
      <c r="CV64" s="57" t="str">
        <f t="shared" si="55"/>
        <v/>
      </c>
      <c r="CW64" s="57">
        <f t="shared" si="56"/>
        <v>1</v>
      </c>
      <c r="CX64" s="57" t="str">
        <f t="shared" si="57"/>
        <v/>
      </c>
      <c r="CY64" s="56" t="str">
        <f t="shared" si="58"/>
        <v/>
      </c>
      <c r="CZ64" s="56" t="str">
        <f t="shared" si="59"/>
        <v/>
      </c>
      <c r="DA64" s="56" t="str">
        <f t="shared" si="60"/>
        <v/>
      </c>
      <c r="DB64" s="56" t="str">
        <f t="shared" si="61"/>
        <v/>
      </c>
      <c r="DC64" s="56" t="str">
        <f t="shared" si="62"/>
        <v/>
      </c>
      <c r="DD64" s="56" t="str">
        <f t="shared" si="63"/>
        <v/>
      </c>
      <c r="DE64" s="56">
        <f t="shared" si="64"/>
        <v>1</v>
      </c>
      <c r="DF64" s="56" t="str">
        <f t="shared" si="65"/>
        <v/>
      </c>
      <c r="DG64" s="57" t="str">
        <f t="shared" si="66"/>
        <v/>
      </c>
      <c r="DH64" s="58" t="str">
        <f t="shared" si="67"/>
        <v/>
      </c>
      <c r="DI64" s="56" t="str">
        <f t="shared" si="68"/>
        <v/>
      </c>
      <c r="DJ64" s="56" t="str">
        <f t="shared" si="69"/>
        <v/>
      </c>
      <c r="DK64" s="56" t="str">
        <f t="shared" si="70"/>
        <v/>
      </c>
      <c r="DL64" s="56" t="str">
        <f t="shared" si="71"/>
        <v/>
      </c>
      <c r="DM64" s="56" t="str">
        <f t="shared" si="72"/>
        <v/>
      </c>
      <c r="DN64" s="56" t="str">
        <f t="shared" si="73"/>
        <v/>
      </c>
      <c r="DO64" s="56" t="str">
        <f t="shared" si="74"/>
        <v/>
      </c>
      <c r="DP64" s="57" t="str">
        <f t="shared" si="75"/>
        <v/>
      </c>
      <c r="DQ64" s="57" t="str">
        <f t="shared" si="76"/>
        <v/>
      </c>
      <c r="DR64" s="56" t="str">
        <f t="shared" si="77"/>
        <v/>
      </c>
      <c r="DS64" s="56" t="str">
        <f t="shared" si="78"/>
        <v/>
      </c>
      <c r="DT64" s="56" t="str">
        <f t="shared" si="79"/>
        <v/>
      </c>
      <c r="DU64" s="56" t="str">
        <f t="shared" si="80"/>
        <v/>
      </c>
      <c r="DV64" s="56" t="str">
        <f t="shared" si="81"/>
        <v/>
      </c>
      <c r="DW64" s="56" t="str">
        <f t="shared" si="82"/>
        <v/>
      </c>
    </row>
    <row r="65" spans="1:127" ht="15" customHeight="1" x14ac:dyDescent="0.2">
      <c r="A65" s="56">
        <v>64</v>
      </c>
      <c r="B65" s="77">
        <v>0.5</v>
      </c>
      <c r="C65" s="77">
        <v>1</v>
      </c>
      <c r="D65" s="77" t="s">
        <v>139</v>
      </c>
      <c r="E65" s="56">
        <v>8050813</v>
      </c>
      <c r="F65" s="56">
        <v>2</v>
      </c>
      <c r="G65" s="56">
        <v>30</v>
      </c>
      <c r="H65" s="56">
        <v>2.7</v>
      </c>
      <c r="I65" s="56">
        <v>1.5</v>
      </c>
      <c r="J65" s="63">
        <v>2.8851810158126256</v>
      </c>
      <c r="K65" s="76">
        <v>1.8889710884353728</v>
      </c>
      <c r="L65" s="62">
        <v>999.45451146986613</v>
      </c>
      <c r="M65" s="63">
        <v>2.7311448831860825E-2</v>
      </c>
      <c r="N65" s="63">
        <v>-1.2238612644010258</v>
      </c>
      <c r="O65" s="63">
        <v>-2.4467174553934675E-4</v>
      </c>
      <c r="P65" s="63">
        <v>14.227516567544473</v>
      </c>
      <c r="Q65" s="63">
        <v>0.22686805712848965</v>
      </c>
      <c r="R65" s="63">
        <v>1.7526467435274884</v>
      </c>
      <c r="S65" s="63">
        <v>4.9407216430984273E-2</v>
      </c>
      <c r="T65" s="63">
        <v>202.51344792693945</v>
      </c>
      <c r="U65" s="63">
        <v>2.6956835891258638E-2</v>
      </c>
      <c r="V65" s="63">
        <v>-3.2675710360213672E-3</v>
      </c>
      <c r="W65" s="63">
        <v>0.37758603237028676</v>
      </c>
      <c r="X65" s="63">
        <v>1.4171543260011526E-2</v>
      </c>
      <c r="Y65" s="63">
        <v>-17.384555788385743</v>
      </c>
      <c r="Z65" s="63">
        <v>1.9122912379694854E-2</v>
      </c>
      <c r="AA65" s="69">
        <v>36.167000000002332</v>
      </c>
      <c r="AB65" s="70">
        <v>2.3306791847073795E-12</v>
      </c>
      <c r="AC65" s="69">
        <v>-78.782000000006008</v>
      </c>
      <c r="AD65" s="70">
        <v>6.0114469215318389E-12</v>
      </c>
      <c r="AE65" s="57">
        <v>408.03545454545605</v>
      </c>
      <c r="AF65" s="57">
        <v>3.0513790930988054</v>
      </c>
      <c r="AG65" s="57">
        <v>588.5</v>
      </c>
      <c r="AH65" s="63">
        <v>14.319000000000001</v>
      </c>
      <c r="AI65" s="63">
        <v>7.3451751700680346</v>
      </c>
      <c r="AJ65" s="63">
        <v>1.9916569043888577</v>
      </c>
      <c r="AK65" s="63">
        <v>1.881</v>
      </c>
      <c r="AL65" s="63">
        <v>1.8889710884353728</v>
      </c>
      <c r="AM65" s="69">
        <v>1.7229330521575728E-3</v>
      </c>
      <c r="AN65" s="63">
        <v>2.422450212404486</v>
      </c>
      <c r="AO65" s="63">
        <v>0.53347912396911323</v>
      </c>
      <c r="AP65" s="63">
        <v>1.3189551449447792</v>
      </c>
      <c r="AQ65" s="62">
        <v>289.1540016992401</v>
      </c>
      <c r="AR65" s="62">
        <v>219.07750523953217</v>
      </c>
      <c r="AS65" s="62">
        <v>178.72161075157817</v>
      </c>
      <c r="AT65" s="63">
        <v>26.063896628719938</v>
      </c>
      <c r="AU65" s="63">
        <v>24.17122968270197</v>
      </c>
      <c r="AV65" s="69">
        <v>0.16853238002042437</v>
      </c>
      <c r="AW65" s="56">
        <v>1</v>
      </c>
      <c r="AX65" s="56">
        <v>1</v>
      </c>
      <c r="AY65" s="62">
        <v>2</v>
      </c>
      <c r="AZ65" s="62">
        <v>2</v>
      </c>
      <c r="BA65" s="62">
        <v>3</v>
      </c>
      <c r="BB65" s="62">
        <v>2.5</v>
      </c>
      <c r="BC65" s="56">
        <v>3</v>
      </c>
      <c r="BD65" s="56">
        <v>6.58</v>
      </c>
      <c r="BE65" s="56">
        <v>3.53</v>
      </c>
      <c r="BF65" s="56">
        <v>165</v>
      </c>
      <c r="BG65" s="56">
        <v>10</v>
      </c>
      <c r="BH65" s="56">
        <v>0</v>
      </c>
      <c r="BI65" s="56">
        <v>60</v>
      </c>
      <c r="BJ65" s="56">
        <v>2</v>
      </c>
      <c r="BK65" s="68">
        <v>0.99620992737725289</v>
      </c>
      <c r="BL65" s="63">
        <v>20.320740858675741</v>
      </c>
      <c r="BM65" s="75">
        <v>6.6428186281694405E-4</v>
      </c>
      <c r="BN65" s="63">
        <v>10.752865761651044</v>
      </c>
      <c r="BO65" s="63">
        <v>0.97450237233895154</v>
      </c>
      <c r="BP65" s="56">
        <v>17</v>
      </c>
      <c r="BQ65" s="56">
        <v>2195</v>
      </c>
      <c r="BR65" s="69">
        <v>1.0061817123096968</v>
      </c>
      <c r="BS65" s="62">
        <v>0.3020397292883788</v>
      </c>
      <c r="BT65" s="62">
        <v>13.73</v>
      </c>
      <c r="BU65" s="62">
        <v>16.21</v>
      </c>
      <c r="BW65" s="62">
        <f t="shared" si="45"/>
        <v>5.3764328808255222</v>
      </c>
      <c r="BX65" s="74">
        <v>0.19</v>
      </c>
      <c r="BY65" s="73">
        <f t="shared" si="46"/>
        <v>0.12786859819570656</v>
      </c>
      <c r="BZ65" s="72">
        <f t="shared" si="83"/>
        <v>0.31825977959248464</v>
      </c>
      <c r="CA65" s="64">
        <f t="shared" si="47"/>
        <v>-32.700737791733388</v>
      </c>
      <c r="CB65" s="62">
        <v>6.0776355820024355</v>
      </c>
      <c r="CC65" s="62">
        <v>29.490243229454347</v>
      </c>
      <c r="CD65" s="62">
        <v>12.72503586101246</v>
      </c>
      <c r="CE65" s="62">
        <v>27.288927467673528</v>
      </c>
      <c r="CG65" s="93">
        <v>0.16309999999999999</v>
      </c>
      <c r="CH65" s="62">
        <v>1.2545656661902493</v>
      </c>
      <c r="CI65" s="64"/>
      <c r="CJ65" s="64"/>
      <c r="CK65" s="64"/>
      <c r="CL65" s="64"/>
      <c r="CM65" s="56">
        <v>42</v>
      </c>
      <c r="CN65" s="59">
        <f t="shared" si="48"/>
        <v>1</v>
      </c>
      <c r="CO65" s="57">
        <f t="shared" si="49"/>
        <v>1</v>
      </c>
      <c r="CP65" s="57" t="str">
        <f t="shared" si="50"/>
        <v/>
      </c>
      <c r="CQ65" s="59" t="str">
        <f t="shared" si="51"/>
        <v/>
      </c>
      <c r="CR65" s="57" t="str">
        <f t="shared" si="84"/>
        <v/>
      </c>
      <c r="CS65" s="56" t="str">
        <f t="shared" si="52"/>
        <v/>
      </c>
      <c r="CT65" s="57" t="str">
        <f t="shared" si="53"/>
        <v/>
      </c>
      <c r="CU65" s="57" t="str">
        <f t="shared" si="54"/>
        <v/>
      </c>
      <c r="CV65" s="57" t="str">
        <f t="shared" si="55"/>
        <v/>
      </c>
      <c r="CW65" s="57">
        <f t="shared" si="56"/>
        <v>1</v>
      </c>
      <c r="CX65" s="57" t="str">
        <f t="shared" si="57"/>
        <v/>
      </c>
      <c r="CY65" s="56" t="str">
        <f t="shared" si="58"/>
        <v/>
      </c>
      <c r="CZ65" s="56" t="str">
        <f t="shared" si="59"/>
        <v/>
      </c>
      <c r="DA65" s="56" t="str">
        <f t="shared" si="60"/>
        <v/>
      </c>
      <c r="DB65" s="56" t="str">
        <f t="shared" si="61"/>
        <v/>
      </c>
      <c r="DC65" s="56" t="str">
        <f t="shared" si="62"/>
        <v/>
      </c>
      <c r="DD65" s="56" t="str">
        <f t="shared" si="63"/>
        <v/>
      </c>
      <c r="DE65" s="56" t="str">
        <f t="shared" si="64"/>
        <v/>
      </c>
      <c r="DF65" s="56" t="str">
        <f t="shared" si="65"/>
        <v/>
      </c>
      <c r="DG65" s="57" t="str">
        <f t="shared" si="66"/>
        <v/>
      </c>
      <c r="DH65" s="58" t="str">
        <f t="shared" si="67"/>
        <v/>
      </c>
      <c r="DI65" s="56" t="str">
        <f t="shared" si="68"/>
        <v/>
      </c>
      <c r="DJ65" s="56" t="str">
        <f t="shared" si="69"/>
        <v/>
      </c>
      <c r="DK65" s="56" t="str">
        <f t="shared" si="70"/>
        <v/>
      </c>
      <c r="DL65" s="56" t="str">
        <f t="shared" si="71"/>
        <v/>
      </c>
      <c r="DM65" s="56" t="str">
        <f t="shared" si="72"/>
        <v/>
      </c>
      <c r="DN65" s="56" t="str">
        <f t="shared" si="73"/>
        <v/>
      </c>
      <c r="DO65" s="56" t="str">
        <f t="shared" si="74"/>
        <v/>
      </c>
      <c r="DP65" s="57" t="str">
        <f t="shared" si="75"/>
        <v/>
      </c>
      <c r="DQ65" s="57">
        <f t="shared" si="76"/>
        <v>1</v>
      </c>
      <c r="DR65" s="56" t="str">
        <f t="shared" si="77"/>
        <v/>
      </c>
      <c r="DS65" s="56" t="str">
        <f t="shared" si="78"/>
        <v/>
      </c>
      <c r="DT65" s="56" t="str">
        <f t="shared" si="79"/>
        <v/>
      </c>
      <c r="DU65" s="56" t="str">
        <f t="shared" si="80"/>
        <v/>
      </c>
      <c r="DV65" s="56" t="str">
        <f t="shared" si="81"/>
        <v/>
      </c>
      <c r="DW65" s="56" t="str">
        <f t="shared" si="82"/>
        <v/>
      </c>
    </row>
    <row r="66" spans="1:127" ht="15" customHeight="1" x14ac:dyDescent="0.2">
      <c r="A66" s="56">
        <v>65</v>
      </c>
      <c r="B66" s="77">
        <v>0.5</v>
      </c>
      <c r="C66" s="77">
        <v>1</v>
      </c>
      <c r="D66" s="77" t="s">
        <v>139</v>
      </c>
      <c r="E66" s="56">
        <v>8050813</v>
      </c>
      <c r="F66" s="56">
        <v>3</v>
      </c>
      <c r="G66" s="56">
        <v>30</v>
      </c>
      <c r="H66" s="56">
        <v>2.7</v>
      </c>
      <c r="I66" s="56">
        <v>1.5</v>
      </c>
      <c r="J66" s="63">
        <v>3.4450423748233536</v>
      </c>
      <c r="K66" s="76">
        <v>1.8614615384615525</v>
      </c>
      <c r="L66" s="62">
        <v>999.38957121746068</v>
      </c>
      <c r="M66" s="63">
        <v>0.18162258593198563</v>
      </c>
      <c r="N66" s="63">
        <v>-1.5100408671069463</v>
      </c>
      <c r="O66" s="63">
        <v>1.2608193699260755E-2</v>
      </c>
      <c r="P66" s="63">
        <v>15.090586495810772</v>
      </c>
      <c r="Q66" s="63">
        <v>0.31529134131025793</v>
      </c>
      <c r="R66" s="63">
        <v>2.6859396901478609</v>
      </c>
      <c r="S66" s="63">
        <v>6.7876056600662024E-2</v>
      </c>
      <c r="T66" s="63">
        <v>227.99982718580148</v>
      </c>
      <c r="U66" s="63">
        <v>-0.21639462980392707</v>
      </c>
      <c r="V66" s="63">
        <v>2.1590443462666826E-2</v>
      </c>
      <c r="W66" s="63">
        <v>2.7929342484695043</v>
      </c>
      <c r="X66" s="63">
        <v>-7.3138117588465177E-3</v>
      </c>
      <c r="Y66" s="63">
        <v>-22.718958351872594</v>
      </c>
      <c r="Z66" s="63">
        <v>0.25844025195540699</v>
      </c>
      <c r="AA66" s="69"/>
      <c r="AC66" s="69"/>
      <c r="AE66" s="57">
        <v>399.54878166584456</v>
      </c>
      <c r="AF66" s="57">
        <v>4.5554152757050881</v>
      </c>
      <c r="AG66" s="57">
        <v>507.25</v>
      </c>
      <c r="AH66" s="63">
        <v>18.184999999999999</v>
      </c>
      <c r="AI66" s="63">
        <v>6.8702465483234771</v>
      </c>
      <c r="AJ66" s="63">
        <v>2.4173379055824471</v>
      </c>
      <c r="AK66" s="63">
        <v>1.8560000000000001</v>
      </c>
      <c r="AL66" s="63">
        <v>1.8614615384615525</v>
      </c>
      <c r="AM66" s="69">
        <v>1.4904173487710678E-3</v>
      </c>
      <c r="AN66" s="63">
        <v>2.2597401675702362</v>
      </c>
      <c r="AO66" s="63">
        <v>0.39827862910868372</v>
      </c>
      <c r="AP66" s="63">
        <v>1.6162705953671792</v>
      </c>
      <c r="AQ66" s="62">
        <v>290.26320847707495</v>
      </c>
      <c r="AR66" s="62">
        <v>244.26575193255348</v>
      </c>
      <c r="AS66" s="62">
        <v>173.14160382870165</v>
      </c>
      <c r="AT66" s="63">
        <v>21.677004359015246</v>
      </c>
      <c r="AU66" s="63">
        <v>21.008031105568012</v>
      </c>
      <c r="AV66" s="69">
        <v>0.16101134472003445</v>
      </c>
      <c r="AW66" s="56">
        <v>1</v>
      </c>
      <c r="AX66" s="56">
        <v>1</v>
      </c>
      <c r="AY66" s="62">
        <v>3</v>
      </c>
      <c r="AZ66" s="62">
        <v>3</v>
      </c>
      <c r="BA66" s="62">
        <v>3</v>
      </c>
      <c r="BB66" s="62">
        <v>3</v>
      </c>
      <c r="BC66" s="56">
        <v>3</v>
      </c>
      <c r="BD66" s="56">
        <v>6.58</v>
      </c>
      <c r="BE66" s="56">
        <v>3.53</v>
      </c>
      <c r="BF66" s="56">
        <v>135</v>
      </c>
      <c r="BG66" s="56">
        <v>10</v>
      </c>
      <c r="BH66" s="56">
        <v>0</v>
      </c>
      <c r="BI66" s="56">
        <v>60</v>
      </c>
      <c r="BJ66" s="56">
        <v>2</v>
      </c>
      <c r="BK66" s="68">
        <v>1.5835808363618014</v>
      </c>
      <c r="BL66" s="63">
        <v>11.865403043162464</v>
      </c>
      <c r="BM66" s="75">
        <v>1.0518426175900558E-3</v>
      </c>
      <c r="BN66" s="63">
        <v>6.2350095486496935</v>
      </c>
      <c r="BO66" s="63">
        <v>0.98838717870456327</v>
      </c>
      <c r="BP66" s="56">
        <v>14</v>
      </c>
      <c r="BQ66" s="56">
        <v>2306</v>
      </c>
      <c r="BR66" s="69">
        <v>1.007017131091265</v>
      </c>
      <c r="BS66" s="62">
        <v>0.52350110974435726</v>
      </c>
      <c r="BT66" s="62">
        <v>14.13</v>
      </c>
      <c r="BU66" s="62">
        <v>18.420000000000002</v>
      </c>
      <c r="BW66" s="62">
        <f t="shared" ref="BW66:BW97" si="85">BN66/2</f>
        <v>3.1175047743248467</v>
      </c>
      <c r="BX66" s="74">
        <v>0.19</v>
      </c>
      <c r="BY66" s="73">
        <f t="shared" ref="BY66:BY97" si="86">AP66*BE66*BM66*6.2832*BD66</f>
        <v>0.24811117075752753</v>
      </c>
      <c r="BZ66" s="72">
        <f t="shared" si="83"/>
        <v>0.20762993557704068</v>
      </c>
      <c r="CA66" s="64">
        <f t="shared" ref="CA66:CA97" si="87">-(($BX66-$BY66)/$BX66)*100</f>
        <v>30.584826714488173</v>
      </c>
      <c r="CB66" s="62">
        <v>2.5269573854054697</v>
      </c>
      <c r="CC66" s="62">
        <v>32.130785648227537</v>
      </c>
      <c r="CD66" s="62">
        <v>8.3417378236542419</v>
      </c>
      <c r="CE66" s="62">
        <v>31.13178938129667</v>
      </c>
      <c r="CG66" s="93">
        <v>0.3866</v>
      </c>
      <c r="CH66" s="62">
        <v>0.32789385389659909</v>
      </c>
      <c r="CI66" s="64"/>
      <c r="CJ66" s="64"/>
      <c r="CK66" s="64"/>
      <c r="CL66" s="64"/>
      <c r="CM66" s="56">
        <v>42</v>
      </c>
      <c r="CN66" s="59">
        <f t="shared" ref="CN66:CN97" si="88">SUM(CR66:DM66)</f>
        <v>1</v>
      </c>
      <c r="CO66" s="57">
        <f t="shared" ref="CO66:CO97" si="89">IF(SUM(CR66:DM66)&lt;5,1,"")</f>
        <v>1</v>
      </c>
      <c r="CP66" s="57" t="str">
        <f t="shared" ref="CP66:CP97" si="90">IF(AND(SUM(CR66:DM66)&gt;=5, SUM(CR66:DM66)&lt;9),1,"")</f>
        <v/>
      </c>
      <c r="CQ66" s="59" t="str">
        <f t="shared" ref="CQ66:CQ97" si="91">IF(SUM(CR66:DM66)&gt;=9,1,"")</f>
        <v/>
      </c>
      <c r="CR66" s="57" t="str">
        <f t="shared" si="84"/>
        <v/>
      </c>
      <c r="CS66" s="56" t="str">
        <f t="shared" ref="CS66:CS97" si="92">IF(BQ66&gt;=3*AG66,"",3)</f>
        <v/>
      </c>
      <c r="CT66" s="57" t="str">
        <f t="shared" ref="CT66:CT97" si="93">IF(AVERAGE(AT66:AU66) &gt;30,1,"")</f>
        <v/>
      </c>
      <c r="CU66" s="57" t="str">
        <f t="shared" ref="CU66:CU97" si="94">IF(ABS((AT66-AU66)/AVERAGE(AT66:AU66))*100&lt;50,"",1)</f>
        <v/>
      </c>
      <c r="CV66" s="57" t="str">
        <f t="shared" ref="CV66:CV97" si="95">IF(AND(AV66&gt;0.22,CW66=""),3,"")</f>
        <v/>
      </c>
      <c r="CW66" s="57" t="str">
        <f t="shared" ref="CW66:CW97" si="96">IF(AP66&lt;1.5,1,"")</f>
        <v/>
      </c>
      <c r="CX66" s="57" t="str">
        <f t="shared" ref="CX66:CX97" si="97">IF(AP66&lt;1,5,"")</f>
        <v/>
      </c>
      <c r="CY66" s="56" t="str">
        <f t="shared" ref="CY66:CY97" si="98">IF(CH66&lt;=2.5,"",5)</f>
        <v/>
      </c>
      <c r="CZ66" s="56" t="str">
        <f t="shared" ref="CZ66:CZ97" si="99">IF(CH66&lt;=5,"",10)</f>
        <v/>
      </c>
      <c r="DA66" s="56">
        <f t="shared" ref="DA66:DA97" si="100">IF(AND(BP66&gt;=15, BP66&lt;=21),"",1)</f>
        <v>1</v>
      </c>
      <c r="DB66" s="56" t="str">
        <f t="shared" ref="DB66:DB97" si="101">IF(AND(BP66&gt;=13, BP66&lt;=23),"",3)</f>
        <v/>
      </c>
      <c r="DC66" s="56" t="str">
        <f t="shared" ref="DC66:DC97" si="102">IF(BO66&gt;=0.95,"",5)</f>
        <v/>
      </c>
      <c r="DD66" s="56" t="str">
        <f t="shared" ref="DD66:DD97" si="103">IF(BO66&gt;=0.9,"",10)</f>
        <v/>
      </c>
      <c r="DE66" s="56" t="str">
        <f t="shared" ref="DE66:DE97" si="104">IF(AH66&lt;=100,"",1)</f>
        <v/>
      </c>
      <c r="DF66" s="56" t="str">
        <f t="shared" ref="DF66:DF97" si="105">IF(AI66&lt;(2*AJ66),1,"")</f>
        <v/>
      </c>
      <c r="DG66" s="57" t="str">
        <f t="shared" ref="DG66:DG97" si="106">IF(AI66&lt;(1*AJ66),5,"")</f>
        <v/>
      </c>
      <c r="DH66" s="58" t="str">
        <f t="shared" ref="DH66:DH97" si="107">IF(AND(CT66=1, CV66=1, DF66=3),5,"")</f>
        <v/>
      </c>
      <c r="DI66" s="56" t="str">
        <f t="shared" ref="DI66:DI97" si="108">IF(AH66&lt;=1.7,1,"")</f>
        <v/>
      </c>
      <c r="DJ66" s="56" t="str">
        <f t="shared" ref="DJ66:DJ97" si="109">IF(AN66&lt;=((10*AM66)+AK66),1,"")</f>
        <v/>
      </c>
      <c r="DK66" s="56" t="str">
        <f t="shared" ref="DK66:DK97" si="110">IF(BK66&lt;=0.15, IF(G66&lt;=50,10,IF(AND(G66&gt;50,G66&lt;=100),5,IF(AND(G66&gt;100,G66&lt;=150),3,IF(G66&gt;150,1)))),"")</f>
        <v/>
      </c>
      <c r="DL66" s="56" t="str">
        <f t="shared" ref="DL66:DL97" si="111">IF(BK66&lt;=0.1, IF(G66&lt;=50,10,IF(AND(G66&gt;50,G66&lt;=100),5,IF(AND(G66&gt;100,G66&lt;=150),3,IF(G66&gt;150,1)))),"")</f>
        <v/>
      </c>
      <c r="DM66" s="56" t="str">
        <f t="shared" ref="DM66:DM97" si="112">IF((BD66/BN66)&gt;=1.2,1,"")</f>
        <v/>
      </c>
      <c r="DN66" s="56" t="str">
        <f t="shared" ref="DN66:DN97" si="113">IF(BY66/CG66&gt;=2,1,"")</f>
        <v/>
      </c>
      <c r="DO66" s="56" t="str">
        <f t="shared" ref="DO66:DO97" si="114">IF(BY66/CG66&lt;=0.5,1,"")</f>
        <v/>
      </c>
      <c r="DP66" s="57" t="str">
        <f t="shared" ref="DP66:DP97" si="115">IF(BY66/BZ66&gt;=2,1,"")</f>
        <v/>
      </c>
      <c r="DQ66" s="57" t="str">
        <f t="shared" ref="DQ66:DQ97" si="116">IF(BY66/BZ66&lt;=0.5,1,"")</f>
        <v/>
      </c>
      <c r="DR66" s="56" t="str">
        <f t="shared" ref="DR66:DR97" si="117">IF(AND(G66&gt;=25, G66&lt;=150),"",1)</f>
        <v/>
      </c>
      <c r="DS66" s="56" t="str">
        <f t="shared" ref="DS66:DS97" si="118">IF(AND(AB66&lt;=0.000002, AD66&lt;=0.000002),"",1)</f>
        <v/>
      </c>
      <c r="DT66" s="56" t="str">
        <f t="shared" ref="DT66:DT97" si="119">IF(AND(AE66&gt;=360, AE66&lt;=410),"",1)</f>
        <v/>
      </c>
      <c r="DU66" s="56" t="str">
        <f t="shared" ref="DU66:DU97" si="120">IF(AF66&lt;=10,"",1)</f>
        <v/>
      </c>
      <c r="DV66" s="56" t="str">
        <f t="shared" ref="DV66:DV97" si="121">IF(ABS((1-BR66)*100)&lt;=1,"",1)</f>
        <v/>
      </c>
      <c r="DW66" s="56" t="str">
        <f t="shared" ref="DW66:DW97" si="122">IF(BS66&lt;=1.1,"",1)</f>
        <v/>
      </c>
    </row>
    <row r="67" spans="1:127" ht="15" customHeight="1" x14ac:dyDescent="0.2">
      <c r="A67" s="56">
        <v>66</v>
      </c>
      <c r="B67" s="77">
        <v>0.5</v>
      </c>
      <c r="C67" s="77">
        <v>1</v>
      </c>
      <c r="D67" s="77" t="s">
        <v>139</v>
      </c>
      <c r="E67" s="56">
        <v>8050813</v>
      </c>
      <c r="F67" s="56">
        <v>4</v>
      </c>
      <c r="G67" s="56">
        <v>44</v>
      </c>
      <c r="H67" s="56">
        <v>2.7</v>
      </c>
      <c r="I67" s="56">
        <v>1.5</v>
      </c>
      <c r="J67" s="63">
        <v>2.3262128896251797</v>
      </c>
      <c r="K67" s="76">
        <v>1.8502718120805353</v>
      </c>
      <c r="L67" s="62">
        <v>999.0161690708785</v>
      </c>
      <c r="M67" s="63">
        <v>-0.52482386204293696</v>
      </c>
      <c r="N67" s="63">
        <v>-0.59399362644441467</v>
      </c>
      <c r="O67" s="63">
        <v>-3.6514834932908385E-2</v>
      </c>
      <c r="P67" s="63">
        <v>15.372604830593792</v>
      </c>
      <c r="Q67" s="63">
        <v>0.38349790529732686</v>
      </c>
      <c r="R67" s="63">
        <v>0.55004802824525356</v>
      </c>
      <c r="S67" s="63">
        <v>4.6241252259184018E-2</v>
      </c>
      <c r="T67" s="63">
        <v>236.44329790338875</v>
      </c>
      <c r="U67" s="63">
        <v>0.33264355988789956</v>
      </c>
      <c r="V67" s="63">
        <v>2.5050821251553067E-2</v>
      </c>
      <c r="W67" s="63">
        <v>-8.045982140457749</v>
      </c>
      <c r="X67" s="63">
        <v>4.6342573075137256E-2</v>
      </c>
      <c r="Y67" s="63">
        <v>-9.0633147821553361</v>
      </c>
      <c r="Z67" s="63">
        <v>-0.51881542057457741</v>
      </c>
      <c r="AA67" s="69">
        <v>36.166999999995461</v>
      </c>
      <c r="AB67" s="70">
        <v>4.5407489049995537E-12</v>
      </c>
      <c r="AC67" s="69">
        <v>-78.78200000000551</v>
      </c>
      <c r="AD67" s="70">
        <v>5.514274100594137E-12</v>
      </c>
      <c r="AE67" s="57">
        <v>391.66550821871709</v>
      </c>
      <c r="AF67" s="57">
        <v>4.2039510958528421</v>
      </c>
      <c r="AG67" s="57">
        <v>298.10000000000002</v>
      </c>
      <c r="AH67" s="63">
        <v>6.641</v>
      </c>
      <c r="AI67" s="63">
        <v>3.6969463087248324</v>
      </c>
      <c r="AJ67" s="63">
        <v>0.65137522776294687</v>
      </c>
      <c r="AK67" s="63">
        <v>1.847</v>
      </c>
      <c r="AL67" s="63">
        <v>1.8502718120805353</v>
      </c>
      <c r="AM67" s="69">
        <v>9.3740673426360413E-4</v>
      </c>
      <c r="AN67" s="63">
        <v>2.0165610533377651</v>
      </c>
      <c r="AO67" s="63">
        <v>0.16628924125722988</v>
      </c>
      <c r="AP67" s="63">
        <v>0.87057563787319936</v>
      </c>
      <c r="AQ67" s="62">
        <v>290.64136195906678</v>
      </c>
      <c r="AR67" s="62">
        <v>229.05604712149298</v>
      </c>
      <c r="AS67" s="62">
        <v>221.46224924277234</v>
      </c>
      <c r="AT67" s="63">
        <v>35.890462549842979</v>
      </c>
      <c r="AU67" s="63">
        <v>27.257178505081317</v>
      </c>
      <c r="AV67" s="69">
        <v>0.24343968699902763</v>
      </c>
      <c r="AW67" s="56">
        <v>1</v>
      </c>
      <c r="AX67" s="56">
        <v>1</v>
      </c>
      <c r="AY67" s="62">
        <v>1</v>
      </c>
      <c r="AZ67" s="62">
        <v>2</v>
      </c>
      <c r="BA67" s="62">
        <v>1</v>
      </c>
      <c r="BB67" s="62">
        <v>1</v>
      </c>
      <c r="BC67" s="56">
        <v>1</v>
      </c>
      <c r="BD67" s="56">
        <v>12.77</v>
      </c>
      <c r="BE67" s="56">
        <v>6.25</v>
      </c>
      <c r="BF67" s="56">
        <v>245</v>
      </c>
      <c r="BG67" s="56">
        <v>10</v>
      </c>
      <c r="BH67" s="56">
        <v>0</v>
      </c>
      <c r="BI67" s="56">
        <v>60</v>
      </c>
      <c r="BJ67" s="56">
        <v>2</v>
      </c>
      <c r="BK67" s="68">
        <v>0.47594107754464421</v>
      </c>
      <c r="BL67" s="63">
        <v>14.304269517749583</v>
      </c>
      <c r="BM67" s="75">
        <v>3.1559927062099335E-4</v>
      </c>
      <c r="BN67" s="63">
        <v>11.042304188820232</v>
      </c>
      <c r="BO67" s="63">
        <v>0.9830722553317115</v>
      </c>
      <c r="BP67" s="56">
        <v>25</v>
      </c>
      <c r="BQ67" s="56">
        <v>930</v>
      </c>
      <c r="BR67" s="69">
        <v>1.0073434701233099</v>
      </c>
      <c r="BS67" s="62">
        <v>0.35544312715016591</v>
      </c>
      <c r="BT67" s="62">
        <v>14.86</v>
      </c>
      <c r="BU67" s="62">
        <v>18.010000000000002</v>
      </c>
      <c r="BW67" s="62">
        <f t="shared" si="85"/>
        <v>5.521152094410116</v>
      </c>
      <c r="BX67" s="74">
        <v>0.19</v>
      </c>
      <c r="BY67" s="73">
        <f t="shared" si="86"/>
        <v>0.13778257567899069</v>
      </c>
      <c r="BZ67" s="72">
        <f t="shared" ref="BZ67:BZ98" si="123">AP67*BN67*BM67*6.2832*BW67</f>
        <v>0.10524774566089445</v>
      </c>
      <c r="CA67" s="64">
        <f t="shared" si="87"/>
        <v>-27.482854905794373</v>
      </c>
      <c r="CB67" s="62">
        <v>-4.5035009096998149</v>
      </c>
      <c r="CC67" s="62">
        <v>17.458504505149715</v>
      </c>
      <c r="CD67" s="62">
        <v>-7.6198072591848094</v>
      </c>
      <c r="CE67" s="62">
        <v>16.340729400270803</v>
      </c>
      <c r="CF67" s="62"/>
      <c r="CG67" s="93">
        <v>0.20150000000000001</v>
      </c>
      <c r="CH67" s="62">
        <v>0.10338794337521871</v>
      </c>
      <c r="CI67" s="64"/>
      <c r="CJ67" s="64"/>
      <c r="CK67" s="64"/>
      <c r="CL67" s="64"/>
      <c r="CM67" s="56">
        <v>43</v>
      </c>
      <c r="CN67" s="59">
        <f t="shared" si="88"/>
        <v>11</v>
      </c>
      <c r="CO67" s="57" t="str">
        <f t="shared" si="89"/>
        <v/>
      </c>
      <c r="CP67" s="57" t="str">
        <f t="shared" si="90"/>
        <v/>
      </c>
      <c r="CQ67" s="59">
        <f t="shared" si="91"/>
        <v>1</v>
      </c>
      <c r="CR67" s="57" t="str">
        <f t="shared" si="84"/>
        <v/>
      </c>
      <c r="CS67" s="56" t="str">
        <f t="shared" si="92"/>
        <v/>
      </c>
      <c r="CT67" s="57">
        <f t="shared" si="93"/>
        <v>1</v>
      </c>
      <c r="CU67" s="57" t="str">
        <f t="shared" si="94"/>
        <v/>
      </c>
      <c r="CV67" s="57" t="str">
        <f t="shared" si="95"/>
        <v/>
      </c>
      <c r="CW67" s="57">
        <f t="shared" si="96"/>
        <v>1</v>
      </c>
      <c r="CX67" s="57">
        <f t="shared" si="97"/>
        <v>5</v>
      </c>
      <c r="CY67" s="56" t="str">
        <f t="shared" si="98"/>
        <v/>
      </c>
      <c r="CZ67" s="56" t="str">
        <f t="shared" si="99"/>
        <v/>
      </c>
      <c r="DA67" s="56">
        <f t="shared" si="100"/>
        <v>1</v>
      </c>
      <c r="DB67" s="56">
        <f t="shared" si="101"/>
        <v>3</v>
      </c>
      <c r="DC67" s="56" t="str">
        <f t="shared" si="102"/>
        <v/>
      </c>
      <c r="DD67" s="56" t="str">
        <f t="shared" si="103"/>
        <v/>
      </c>
      <c r="DE67" s="56" t="str">
        <f t="shared" si="104"/>
        <v/>
      </c>
      <c r="DF67" s="56" t="str">
        <f t="shared" si="105"/>
        <v/>
      </c>
      <c r="DG67" s="57" t="str">
        <f t="shared" si="106"/>
        <v/>
      </c>
      <c r="DH67" s="58" t="str">
        <f t="shared" si="107"/>
        <v/>
      </c>
      <c r="DI67" s="56" t="str">
        <f t="shared" si="108"/>
        <v/>
      </c>
      <c r="DJ67" s="56" t="str">
        <f t="shared" si="109"/>
        <v/>
      </c>
      <c r="DK67" s="56" t="str">
        <f t="shared" si="110"/>
        <v/>
      </c>
      <c r="DL67" s="56" t="str">
        <f t="shared" si="111"/>
        <v/>
      </c>
      <c r="DM67" s="56" t="str">
        <f t="shared" si="112"/>
        <v/>
      </c>
      <c r="DN67" s="56" t="str">
        <f t="shared" si="113"/>
        <v/>
      </c>
      <c r="DO67" s="56" t="str">
        <f t="shared" si="114"/>
        <v/>
      </c>
      <c r="DP67" s="57" t="str">
        <f t="shared" si="115"/>
        <v/>
      </c>
      <c r="DQ67" s="57" t="str">
        <f t="shared" si="116"/>
        <v/>
      </c>
      <c r="DR67" s="56" t="str">
        <f t="shared" si="117"/>
        <v/>
      </c>
      <c r="DS67" s="56" t="str">
        <f t="shared" si="118"/>
        <v/>
      </c>
      <c r="DT67" s="56" t="str">
        <f t="shared" si="119"/>
        <v/>
      </c>
      <c r="DU67" s="56" t="str">
        <f t="shared" si="120"/>
        <v/>
      </c>
      <c r="DV67" s="56" t="str">
        <f t="shared" si="121"/>
        <v/>
      </c>
      <c r="DW67" s="56" t="str">
        <f t="shared" si="122"/>
        <v/>
      </c>
    </row>
    <row r="68" spans="1:127" ht="15" customHeight="1" x14ac:dyDescent="0.2">
      <c r="A68" s="56">
        <v>67</v>
      </c>
      <c r="B68" s="77">
        <v>0.5</v>
      </c>
      <c r="C68" s="77">
        <v>1</v>
      </c>
      <c r="D68" s="77" t="s">
        <v>139</v>
      </c>
      <c r="E68" s="56">
        <v>8050813</v>
      </c>
      <c r="F68" s="56">
        <v>5</v>
      </c>
      <c r="G68" s="56">
        <v>44</v>
      </c>
      <c r="H68" s="56">
        <v>2.7</v>
      </c>
      <c r="I68" s="56">
        <v>1.5</v>
      </c>
      <c r="J68" s="63">
        <v>2.2113942274609104</v>
      </c>
      <c r="K68" s="76">
        <v>1.8328991228070148</v>
      </c>
      <c r="L68" s="62">
        <v>998.69742189210763</v>
      </c>
      <c r="M68" s="63">
        <v>-0.89199863041293459</v>
      </c>
      <c r="N68" s="63">
        <v>-0.51752058484771568</v>
      </c>
      <c r="O68" s="63">
        <v>-1.791260834625296E-2</v>
      </c>
      <c r="P68" s="63">
        <v>16.147959362027439</v>
      </c>
      <c r="Q68" s="63">
        <v>1.201646877820161</v>
      </c>
      <c r="R68" s="63">
        <v>0.64565396366547234</v>
      </c>
      <c r="S68" s="63">
        <v>6.7337129197034357E-2</v>
      </c>
      <c r="T68" s="63">
        <v>261.15211935765888</v>
      </c>
      <c r="U68" s="63">
        <v>0.68957308950941421</v>
      </c>
      <c r="V68" s="63">
        <v>4.257170292547182E-2</v>
      </c>
      <c r="W68" s="63">
        <v>-14.380471053316588</v>
      </c>
      <c r="X68" s="63">
        <v>3.2818548502462713E-2</v>
      </c>
      <c r="Y68" s="63">
        <v>-8.3272063487633528</v>
      </c>
      <c r="Z68" s="63">
        <v>-0.20765996924907848</v>
      </c>
      <c r="AA68" s="69">
        <v>36.166999999998104</v>
      </c>
      <c r="AB68" s="70">
        <v>1.8973563865455853E-12</v>
      </c>
      <c r="AC68" s="69">
        <v>-78.782000000005212</v>
      </c>
      <c r="AD68" s="70">
        <v>5.2159535120766271E-12</v>
      </c>
      <c r="AE68" s="57">
        <v>386.28505571334847</v>
      </c>
      <c r="AF68" s="57">
        <v>3.4294639128632691</v>
      </c>
      <c r="AG68" s="57">
        <v>228.85000000000002</v>
      </c>
      <c r="AH68" s="63">
        <v>10.724</v>
      </c>
      <c r="AI68" s="63">
        <v>4.0114298245614046</v>
      </c>
      <c r="AJ68" s="63">
        <v>1.2406724762368182</v>
      </c>
      <c r="AK68" s="63">
        <v>1.827</v>
      </c>
      <c r="AL68" s="63">
        <v>1.8328991228070148</v>
      </c>
      <c r="AM68" s="69">
        <v>1.7008417513884519E-3</v>
      </c>
      <c r="AN68" s="63">
        <v>2.1181369892942565</v>
      </c>
      <c r="AO68" s="63">
        <v>0.2852378664872417</v>
      </c>
      <c r="AP68" s="63">
        <v>1.1253676567402269</v>
      </c>
      <c r="AQ68" s="62">
        <v>291.59959580511236</v>
      </c>
      <c r="AR68" s="62">
        <v>269.34973366794679</v>
      </c>
      <c r="AS68" s="62">
        <v>239.87851139974316</v>
      </c>
      <c r="AT68" s="63">
        <v>43.231451413855794</v>
      </c>
      <c r="AU68" s="63">
        <v>30.475695120929235</v>
      </c>
      <c r="AV68" s="69">
        <v>0.23006107115358476</v>
      </c>
      <c r="AW68" s="56">
        <v>1</v>
      </c>
      <c r="AX68" s="56">
        <v>1</v>
      </c>
      <c r="AY68" s="62">
        <v>1</v>
      </c>
      <c r="AZ68" s="62">
        <v>1</v>
      </c>
      <c r="BA68" s="62">
        <v>1</v>
      </c>
      <c r="BB68" s="62">
        <v>1</v>
      </c>
      <c r="BC68" s="56">
        <v>1</v>
      </c>
      <c r="BD68" s="56">
        <v>12.77</v>
      </c>
      <c r="BE68" s="56">
        <v>6.25</v>
      </c>
      <c r="BF68" s="56">
        <v>255</v>
      </c>
      <c r="BG68" s="56">
        <v>10</v>
      </c>
      <c r="BH68" s="56">
        <v>0</v>
      </c>
      <c r="BI68" s="56">
        <v>60</v>
      </c>
      <c r="BJ68" s="56">
        <v>2</v>
      </c>
      <c r="BK68" s="68">
        <v>0.37849510465389558</v>
      </c>
      <c r="BL68" s="63">
        <v>24.651195480859261</v>
      </c>
      <c r="BM68" s="75">
        <v>2.5007770891129075E-4</v>
      </c>
      <c r="BN68" s="63">
        <v>19.228291264897518</v>
      </c>
      <c r="BO68" s="63">
        <v>0.91876858615764778</v>
      </c>
      <c r="BP68" s="56">
        <v>26</v>
      </c>
      <c r="BQ68" s="56">
        <v>696</v>
      </c>
      <c r="BR68" s="69">
        <v>1.0079559373600857</v>
      </c>
      <c r="BS68" s="62">
        <v>0.62897872399335275</v>
      </c>
      <c r="BT68" s="62">
        <v>15.23</v>
      </c>
      <c r="BU68" s="62">
        <v>19.559999999999999</v>
      </c>
      <c r="BW68" s="62">
        <f t="shared" si="85"/>
        <v>9.6141456324487589</v>
      </c>
      <c r="BX68" s="74">
        <v>0.19</v>
      </c>
      <c r="BY68" s="73">
        <f t="shared" si="86"/>
        <v>0.14113060709917991</v>
      </c>
      <c r="BZ68" s="72">
        <f t="shared" si="123"/>
        <v>0.32689003649533038</v>
      </c>
      <c r="CA68" s="64">
        <f t="shared" si="87"/>
        <v>-25.720733105694787</v>
      </c>
      <c r="CB68" s="62">
        <v>10.272650066406706</v>
      </c>
      <c r="CC68" s="62">
        <v>40.621209492248681</v>
      </c>
      <c r="CD68" s="62">
        <v>29.627774131716343</v>
      </c>
      <c r="CE68" s="62">
        <v>29.627774131716336</v>
      </c>
      <c r="CF68" s="62"/>
      <c r="CG68" s="93">
        <v>0.1714</v>
      </c>
      <c r="CH68" s="62">
        <v>0</v>
      </c>
      <c r="CI68" s="64"/>
      <c r="CJ68" s="64"/>
      <c r="CK68" s="64"/>
      <c r="CL68" s="64"/>
      <c r="CM68" s="56">
        <v>43</v>
      </c>
      <c r="CN68" s="59">
        <f t="shared" si="88"/>
        <v>14</v>
      </c>
      <c r="CO68" s="57" t="str">
        <f t="shared" si="89"/>
        <v/>
      </c>
      <c r="CP68" s="57" t="str">
        <f t="shared" si="90"/>
        <v/>
      </c>
      <c r="CQ68" s="59">
        <f t="shared" si="91"/>
        <v>1</v>
      </c>
      <c r="CR68" s="57">
        <f t="shared" si="84"/>
        <v>3</v>
      </c>
      <c r="CS68" s="56" t="str">
        <f t="shared" si="92"/>
        <v/>
      </c>
      <c r="CT68" s="57">
        <f t="shared" si="93"/>
        <v>1</v>
      </c>
      <c r="CU68" s="57" t="str">
        <f t="shared" si="94"/>
        <v/>
      </c>
      <c r="CV68" s="57" t="str">
        <f t="shared" si="95"/>
        <v/>
      </c>
      <c r="CW68" s="57">
        <f t="shared" si="96"/>
        <v>1</v>
      </c>
      <c r="CX68" s="57" t="str">
        <f t="shared" si="97"/>
        <v/>
      </c>
      <c r="CY68" s="56" t="str">
        <f t="shared" si="98"/>
        <v/>
      </c>
      <c r="CZ68" s="56" t="str">
        <f t="shared" si="99"/>
        <v/>
      </c>
      <c r="DA68" s="56">
        <f t="shared" si="100"/>
        <v>1</v>
      </c>
      <c r="DB68" s="56">
        <f t="shared" si="101"/>
        <v>3</v>
      </c>
      <c r="DC68" s="56">
        <f t="shared" si="102"/>
        <v>5</v>
      </c>
      <c r="DD68" s="56" t="str">
        <f t="shared" si="103"/>
        <v/>
      </c>
      <c r="DE68" s="56" t="str">
        <f t="shared" si="104"/>
        <v/>
      </c>
      <c r="DF68" s="56" t="str">
        <f t="shared" si="105"/>
        <v/>
      </c>
      <c r="DG68" s="57" t="str">
        <f t="shared" si="106"/>
        <v/>
      </c>
      <c r="DH68" s="58" t="str">
        <f t="shared" si="107"/>
        <v/>
      </c>
      <c r="DI68" s="56" t="str">
        <f t="shared" si="108"/>
        <v/>
      </c>
      <c r="DJ68" s="56" t="str">
        <f t="shared" si="109"/>
        <v/>
      </c>
      <c r="DK68" s="56" t="str">
        <f t="shared" si="110"/>
        <v/>
      </c>
      <c r="DL68" s="56" t="str">
        <f t="shared" si="111"/>
        <v/>
      </c>
      <c r="DM68" s="56" t="str">
        <f t="shared" si="112"/>
        <v/>
      </c>
      <c r="DN68" s="56" t="str">
        <f t="shared" si="113"/>
        <v/>
      </c>
      <c r="DO68" s="56" t="str">
        <f t="shared" si="114"/>
        <v/>
      </c>
      <c r="DP68" s="57" t="str">
        <f t="shared" si="115"/>
        <v/>
      </c>
      <c r="DQ68" s="57">
        <f t="shared" si="116"/>
        <v>1</v>
      </c>
      <c r="DR68" s="56" t="str">
        <f t="shared" si="117"/>
        <v/>
      </c>
      <c r="DS68" s="56" t="str">
        <f t="shared" si="118"/>
        <v/>
      </c>
      <c r="DT68" s="56" t="str">
        <f t="shared" si="119"/>
        <v/>
      </c>
      <c r="DU68" s="56" t="str">
        <f t="shared" si="120"/>
        <v/>
      </c>
      <c r="DV68" s="56" t="str">
        <f t="shared" si="121"/>
        <v/>
      </c>
      <c r="DW68" s="56" t="str">
        <f t="shared" si="122"/>
        <v/>
      </c>
    </row>
    <row r="69" spans="1:127" ht="15" customHeight="1" x14ac:dyDescent="0.2">
      <c r="A69" s="56">
        <v>68</v>
      </c>
      <c r="B69" s="77">
        <v>0.5</v>
      </c>
      <c r="C69" s="77">
        <v>1</v>
      </c>
      <c r="D69" s="77" t="s">
        <v>139</v>
      </c>
      <c r="E69" s="56">
        <v>8050813</v>
      </c>
      <c r="F69" s="56">
        <v>6</v>
      </c>
      <c r="G69" s="56">
        <v>41</v>
      </c>
      <c r="H69" s="56">
        <v>2.7</v>
      </c>
      <c r="I69" s="56">
        <v>1.5</v>
      </c>
      <c r="J69" s="63">
        <v>2.8554818805603812</v>
      </c>
      <c r="K69" s="76">
        <v>1.8328567567567482</v>
      </c>
      <c r="L69" s="62">
        <v>998.03803863306166</v>
      </c>
      <c r="M69" s="63">
        <v>-0.82383545804727731</v>
      </c>
      <c r="N69" s="63">
        <v>-1.7169983996487852</v>
      </c>
      <c r="O69" s="63">
        <v>-5.7731514470755217E-2</v>
      </c>
      <c r="P69" s="63">
        <v>17.455287045792286</v>
      </c>
      <c r="Q69" s="63">
        <v>1.1290611369082251</v>
      </c>
      <c r="R69" s="63">
        <v>3.6921807698106064</v>
      </c>
      <c r="S69" s="63">
        <v>0.14014821878181236</v>
      </c>
      <c r="T69" s="63">
        <v>305.11844648115681</v>
      </c>
      <c r="U69" s="63">
        <v>1.5500143480042021</v>
      </c>
      <c r="V69" s="63">
        <v>6.2785209422078367E-2</v>
      </c>
      <c r="W69" s="63">
        <v>-14.367734201248199</v>
      </c>
      <c r="X69" s="63">
        <v>0.22155843359019808</v>
      </c>
      <c r="Y69" s="63">
        <v>-29.902354462614433</v>
      </c>
      <c r="Z69" s="63">
        <v>-0.91011846719808298</v>
      </c>
      <c r="AA69" s="69"/>
      <c r="AC69" s="69"/>
      <c r="AE69" s="57">
        <v>379.80762528704412</v>
      </c>
      <c r="AF69" s="57">
        <v>6.224316554465247</v>
      </c>
      <c r="AG69" s="57">
        <v>370.15000000000003</v>
      </c>
      <c r="AH69" s="63">
        <v>12.827</v>
      </c>
      <c r="AI69" s="63">
        <v>6.3572540540540547</v>
      </c>
      <c r="AJ69" s="63">
        <v>1.2560290462771639</v>
      </c>
      <c r="AK69" s="63">
        <v>1.827</v>
      </c>
      <c r="AL69" s="63">
        <v>1.8328567567567482</v>
      </c>
      <c r="AM69" s="69">
        <v>1.4570714476459456E-3</v>
      </c>
      <c r="AN69" s="63">
        <v>2.4518153451303251</v>
      </c>
      <c r="AO69" s="63">
        <v>0.61895858837357687</v>
      </c>
      <c r="AP69" s="63">
        <v>1.997276354180731</v>
      </c>
      <c r="AQ69" s="62">
        <v>292.4848372281495</v>
      </c>
      <c r="AR69" s="62">
        <v>245.35914805085616</v>
      </c>
      <c r="AS69" s="62">
        <v>205.63222431280855</v>
      </c>
      <c r="AT69" s="63">
        <v>29.65343976403906</v>
      </c>
      <c r="AU69" s="63">
        <v>18.789584556896955</v>
      </c>
      <c r="AV69" s="69">
        <v>0.18520746745121647</v>
      </c>
      <c r="AW69" s="56">
        <v>2</v>
      </c>
      <c r="AX69" s="56">
        <v>2</v>
      </c>
      <c r="AY69" s="62">
        <v>1</v>
      </c>
      <c r="AZ69" s="62">
        <v>4</v>
      </c>
      <c r="BA69" s="62">
        <v>2</v>
      </c>
      <c r="BB69" s="62">
        <v>1.5</v>
      </c>
      <c r="BC69" s="56">
        <v>2</v>
      </c>
      <c r="BD69" s="56">
        <v>10.28</v>
      </c>
      <c r="BE69" s="56">
        <v>5.22</v>
      </c>
      <c r="BF69" s="56">
        <v>235</v>
      </c>
      <c r="BG69" s="56">
        <v>10</v>
      </c>
      <c r="BH69" s="56">
        <v>0</v>
      </c>
      <c r="BI69" s="56">
        <v>60</v>
      </c>
      <c r="BJ69" s="56">
        <v>2</v>
      </c>
      <c r="BK69" s="68">
        <v>1.0226251238036332</v>
      </c>
      <c r="BL69" s="63">
        <v>18.759681875927321</v>
      </c>
      <c r="BM69" s="75">
        <v>6.7317487692667279E-4</v>
      </c>
      <c r="BN69" s="63">
        <v>13.545371946790972</v>
      </c>
      <c r="BO69" s="63">
        <v>0.94884429945731019</v>
      </c>
      <c r="BP69" s="56">
        <v>24</v>
      </c>
      <c r="BQ69" s="56">
        <v>1585</v>
      </c>
      <c r="BR69" s="69">
        <v>1.0064677081462083</v>
      </c>
      <c r="BS69" s="62">
        <v>0.65685532028319604</v>
      </c>
      <c r="BT69" s="62">
        <v>16.36</v>
      </c>
      <c r="BU69" s="62">
        <v>21.49</v>
      </c>
      <c r="BW69" s="62">
        <f t="shared" si="85"/>
        <v>6.7726859733954861</v>
      </c>
      <c r="BX69" s="74">
        <v>0.19</v>
      </c>
      <c r="BY69" s="73">
        <f t="shared" si="86"/>
        <v>0.4533259304519151</v>
      </c>
      <c r="BZ69" s="72">
        <f t="shared" si="123"/>
        <v>0.77499485300143622</v>
      </c>
      <c r="CA69" s="64">
        <f t="shared" si="87"/>
        <v>138.59259497469216</v>
      </c>
      <c r="CB69" s="62">
        <v>2.1979364959211893</v>
      </c>
      <c r="CC69" s="62">
        <v>46.147687646943893</v>
      </c>
      <c r="CD69" s="62">
        <v>4.0265953149418063</v>
      </c>
      <c r="CE69" s="62">
        <v>46.024195051838646</v>
      </c>
      <c r="CF69" s="62"/>
      <c r="CG69" s="93">
        <v>0.31269999999999998</v>
      </c>
      <c r="CH69" s="62">
        <v>0.30216044719746182</v>
      </c>
      <c r="CI69" s="64"/>
      <c r="CJ69" s="64"/>
      <c r="CK69" s="64"/>
      <c r="CL69" s="64"/>
      <c r="CM69" s="56">
        <v>44</v>
      </c>
      <c r="CN69" s="59">
        <f t="shared" si="88"/>
        <v>9</v>
      </c>
      <c r="CO69" s="57" t="str">
        <f t="shared" si="89"/>
        <v/>
      </c>
      <c r="CP69" s="57" t="str">
        <f t="shared" si="90"/>
        <v/>
      </c>
      <c r="CQ69" s="59">
        <f t="shared" si="91"/>
        <v>1</v>
      </c>
      <c r="CR69" s="57" t="str">
        <f t="shared" si="84"/>
        <v/>
      </c>
      <c r="CS69" s="56" t="str">
        <f t="shared" si="92"/>
        <v/>
      </c>
      <c r="CT69" s="57" t="str">
        <f t="shared" si="93"/>
        <v/>
      </c>
      <c r="CU69" s="57" t="str">
        <f t="shared" si="94"/>
        <v/>
      </c>
      <c r="CV69" s="57" t="str">
        <f t="shared" si="95"/>
        <v/>
      </c>
      <c r="CW69" s="57" t="str">
        <f t="shared" si="96"/>
        <v/>
      </c>
      <c r="CX69" s="57" t="str">
        <f t="shared" si="97"/>
        <v/>
      </c>
      <c r="CY69" s="56" t="str">
        <f t="shared" si="98"/>
        <v/>
      </c>
      <c r="CZ69" s="56" t="str">
        <f t="shared" si="99"/>
        <v/>
      </c>
      <c r="DA69" s="56">
        <f t="shared" si="100"/>
        <v>1</v>
      </c>
      <c r="DB69" s="56">
        <f t="shared" si="101"/>
        <v>3</v>
      </c>
      <c r="DC69" s="56">
        <f t="shared" si="102"/>
        <v>5</v>
      </c>
      <c r="DD69" s="56" t="str">
        <f t="shared" si="103"/>
        <v/>
      </c>
      <c r="DE69" s="56" t="str">
        <f t="shared" si="104"/>
        <v/>
      </c>
      <c r="DF69" s="56" t="str">
        <f t="shared" si="105"/>
        <v/>
      </c>
      <c r="DG69" s="57" t="str">
        <f t="shared" si="106"/>
        <v/>
      </c>
      <c r="DH69" s="58" t="str">
        <f t="shared" si="107"/>
        <v/>
      </c>
      <c r="DI69" s="56" t="str">
        <f t="shared" si="108"/>
        <v/>
      </c>
      <c r="DJ69" s="56" t="str">
        <f t="shared" si="109"/>
        <v/>
      </c>
      <c r="DK69" s="56" t="str">
        <f t="shared" si="110"/>
        <v/>
      </c>
      <c r="DL69" s="56" t="str">
        <f t="shared" si="111"/>
        <v/>
      </c>
      <c r="DM69" s="56" t="str">
        <f t="shared" si="112"/>
        <v/>
      </c>
      <c r="DN69" s="56" t="str">
        <f t="shared" si="113"/>
        <v/>
      </c>
      <c r="DO69" s="56" t="str">
        <f t="shared" si="114"/>
        <v/>
      </c>
      <c r="DP69" s="57" t="str">
        <f t="shared" si="115"/>
        <v/>
      </c>
      <c r="DQ69" s="57" t="str">
        <f t="shared" si="116"/>
        <v/>
      </c>
      <c r="DR69" s="56" t="str">
        <f t="shared" si="117"/>
        <v/>
      </c>
      <c r="DS69" s="56" t="str">
        <f t="shared" si="118"/>
        <v/>
      </c>
      <c r="DT69" s="56" t="str">
        <f t="shared" si="119"/>
        <v/>
      </c>
      <c r="DU69" s="56" t="str">
        <f t="shared" si="120"/>
        <v/>
      </c>
      <c r="DV69" s="56" t="str">
        <f t="shared" si="121"/>
        <v/>
      </c>
      <c r="DW69" s="56" t="str">
        <f t="shared" si="122"/>
        <v/>
      </c>
    </row>
    <row r="70" spans="1:127" ht="15" customHeight="1" x14ac:dyDescent="0.2">
      <c r="A70" s="56">
        <v>69</v>
      </c>
      <c r="B70" s="77">
        <v>0.5</v>
      </c>
      <c r="C70" s="77">
        <v>1</v>
      </c>
      <c r="D70" s="77" t="s">
        <v>139</v>
      </c>
      <c r="E70" s="56">
        <v>8050813</v>
      </c>
      <c r="F70" s="56">
        <v>8</v>
      </c>
      <c r="G70" s="56">
        <v>41</v>
      </c>
      <c r="H70" s="56">
        <v>2.7</v>
      </c>
      <c r="I70" s="56">
        <v>1.5</v>
      </c>
      <c r="J70" s="63">
        <v>2.4010320896520194</v>
      </c>
      <c r="K70" s="76">
        <v>1.8277804878048529</v>
      </c>
      <c r="L70" s="62">
        <v>997.65090164826881</v>
      </c>
      <c r="M70" s="63">
        <v>-0.14644091498395792</v>
      </c>
      <c r="N70" s="63">
        <v>-1.3325693100011031</v>
      </c>
      <c r="O70" s="63">
        <v>-2.4516950937050586E-2</v>
      </c>
      <c r="P70" s="63">
        <v>17.506058192277987</v>
      </c>
      <c r="Q70" s="63">
        <v>0.51497307141704618</v>
      </c>
      <c r="R70" s="63">
        <v>2.2649682680091336</v>
      </c>
      <c r="S70" s="63">
        <v>9.8624750930656896E-2</v>
      </c>
      <c r="T70" s="63">
        <v>306.88356625733428</v>
      </c>
      <c r="U70" s="63">
        <v>2.8565369598842039E-2</v>
      </c>
      <c r="V70" s="63">
        <v>-2.4243348931014479E-2</v>
      </c>
      <c r="W70" s="63">
        <v>-2.6551129037441723</v>
      </c>
      <c r="X70" s="63">
        <v>0.10186883697078143</v>
      </c>
      <c r="Y70" s="63">
        <v>-23.246452527745667</v>
      </c>
      <c r="Z70" s="63">
        <v>-0.32237769274622174</v>
      </c>
      <c r="AA70" s="69"/>
      <c r="AC70" s="69"/>
      <c r="AE70" s="57">
        <v>379.68156543865399</v>
      </c>
      <c r="AF70" s="57">
        <v>7.2243563665823922</v>
      </c>
      <c r="AG70" s="57">
        <v>451.95000000000005</v>
      </c>
      <c r="AH70" s="63">
        <v>5.7169999999999996</v>
      </c>
      <c r="AI70" s="63">
        <v>3.9205144124168529</v>
      </c>
      <c r="AJ70" s="63">
        <v>0.53829300706816452</v>
      </c>
      <c r="AK70" s="63">
        <v>1.8220000000000001</v>
      </c>
      <c r="AL70" s="63">
        <v>1.8277804878048529</v>
      </c>
      <c r="AM70" s="69">
        <v>1.2048681741473422E-3</v>
      </c>
      <c r="AN70" s="63">
        <v>2.0243779179112469</v>
      </c>
      <c r="AO70" s="63">
        <v>0.19659743010639397</v>
      </c>
      <c r="AP70" s="63">
        <v>1.528917701747986</v>
      </c>
      <c r="AQ70" s="62">
        <v>292.40209647084964</v>
      </c>
      <c r="AR70" s="62">
        <v>254.81873037448753</v>
      </c>
      <c r="AS70" s="62">
        <v>186.27127832503157</v>
      </c>
      <c r="AT70" s="63">
        <v>41.294969492841297</v>
      </c>
      <c r="AU70" s="63">
        <v>30.858181982900746</v>
      </c>
      <c r="AV70" s="69">
        <v>0.20478841989689592</v>
      </c>
      <c r="AW70" s="56">
        <v>1</v>
      </c>
      <c r="AX70" s="56">
        <v>1</v>
      </c>
      <c r="AY70" s="62">
        <v>1</v>
      </c>
      <c r="AZ70" s="62">
        <v>1</v>
      </c>
      <c r="BA70" s="62">
        <v>2</v>
      </c>
      <c r="BB70" s="62">
        <v>1.5</v>
      </c>
      <c r="BC70" s="56">
        <v>2</v>
      </c>
      <c r="BD70" s="56">
        <v>10.28</v>
      </c>
      <c r="BE70" s="56">
        <v>5.22</v>
      </c>
      <c r="BF70" s="56">
        <v>185</v>
      </c>
      <c r="BG70" s="56">
        <v>10</v>
      </c>
      <c r="BH70" s="56">
        <v>0</v>
      </c>
      <c r="BI70" s="56">
        <v>60</v>
      </c>
      <c r="BJ70" s="56">
        <v>2</v>
      </c>
      <c r="BK70" s="68">
        <v>0.5732516018471665</v>
      </c>
      <c r="BL70" s="63">
        <v>14.081591063423268</v>
      </c>
      <c r="BM70" s="75">
        <v>3.7732110551396076E-4</v>
      </c>
      <c r="BN70" s="63">
        <v>10.127604746571636</v>
      </c>
      <c r="BO70" s="63">
        <v>0.99263634547535928</v>
      </c>
      <c r="BP70" s="56">
        <v>19</v>
      </c>
      <c r="BQ70" s="56">
        <v>1331</v>
      </c>
      <c r="BR70" s="69">
        <v>1.0060072316724828</v>
      </c>
      <c r="BS70" s="62">
        <v>0.6492607038310092</v>
      </c>
      <c r="BT70" s="62">
        <v>16.04</v>
      </c>
      <c r="BU70" s="62">
        <v>19.899999999999999</v>
      </c>
      <c r="BW70" s="62">
        <f t="shared" si="85"/>
        <v>5.0638023732858182</v>
      </c>
      <c r="BX70" s="74">
        <v>0.19</v>
      </c>
      <c r="BY70" s="73">
        <f t="shared" si="86"/>
        <v>0.19450900342319502</v>
      </c>
      <c r="BZ70" s="72">
        <f t="shared" si="123"/>
        <v>0.18589152176419882</v>
      </c>
      <c r="CA70" s="64">
        <f t="shared" si="87"/>
        <v>2.3731596964184307</v>
      </c>
      <c r="CB70" s="62">
        <v>6.9201269945677861</v>
      </c>
      <c r="CC70" s="62">
        <v>39.853661593121586</v>
      </c>
      <c r="CD70" s="62">
        <v>23.201166850399819</v>
      </c>
      <c r="CE70" s="62">
        <v>33.134700191489721</v>
      </c>
      <c r="CF70" s="62"/>
      <c r="CG70" s="93">
        <v>0.2437</v>
      </c>
      <c r="CH70" s="62">
        <v>0.12150668286755771</v>
      </c>
      <c r="CI70" s="64"/>
      <c r="CJ70" s="64"/>
      <c r="CK70" s="64"/>
      <c r="CL70" s="64"/>
      <c r="CM70" s="56">
        <v>44</v>
      </c>
      <c r="CN70" s="59">
        <f t="shared" si="88"/>
        <v>4</v>
      </c>
      <c r="CO70" s="57">
        <f t="shared" si="89"/>
        <v>1</v>
      </c>
      <c r="CP70" s="57" t="str">
        <f t="shared" si="90"/>
        <v/>
      </c>
      <c r="CQ70" s="59" t="str">
        <f t="shared" si="91"/>
        <v/>
      </c>
      <c r="CR70" s="57" t="str">
        <f t="shared" si="84"/>
        <v/>
      </c>
      <c r="CS70" s="56">
        <f t="shared" si="92"/>
        <v>3</v>
      </c>
      <c r="CT70" s="57">
        <f t="shared" si="93"/>
        <v>1</v>
      </c>
      <c r="CU70" s="57" t="str">
        <f t="shared" si="94"/>
        <v/>
      </c>
      <c r="CV70" s="57" t="str">
        <f t="shared" si="95"/>
        <v/>
      </c>
      <c r="CW70" s="57" t="str">
        <f t="shared" si="96"/>
        <v/>
      </c>
      <c r="CX70" s="57" t="str">
        <f t="shared" si="97"/>
        <v/>
      </c>
      <c r="CY70" s="56" t="str">
        <f t="shared" si="98"/>
        <v/>
      </c>
      <c r="CZ70" s="56" t="str">
        <f t="shared" si="99"/>
        <v/>
      </c>
      <c r="DA70" s="56" t="str">
        <f t="shared" si="100"/>
        <v/>
      </c>
      <c r="DB70" s="56" t="str">
        <f t="shared" si="101"/>
        <v/>
      </c>
      <c r="DC70" s="56" t="str">
        <f t="shared" si="102"/>
        <v/>
      </c>
      <c r="DD70" s="56" t="str">
        <f t="shared" si="103"/>
        <v/>
      </c>
      <c r="DE70" s="56" t="str">
        <f t="shared" si="104"/>
        <v/>
      </c>
      <c r="DF70" s="56" t="str">
        <f t="shared" si="105"/>
        <v/>
      </c>
      <c r="DG70" s="57" t="str">
        <f t="shared" si="106"/>
        <v/>
      </c>
      <c r="DH70" s="58" t="str">
        <f t="shared" si="107"/>
        <v/>
      </c>
      <c r="DI70" s="56" t="str">
        <f t="shared" si="108"/>
        <v/>
      </c>
      <c r="DJ70" s="56" t="str">
        <f t="shared" si="109"/>
        <v/>
      </c>
      <c r="DK70" s="56" t="str">
        <f t="shared" si="110"/>
        <v/>
      </c>
      <c r="DL70" s="56" t="str">
        <f t="shared" si="111"/>
        <v/>
      </c>
      <c r="DM70" s="56" t="str">
        <f t="shared" si="112"/>
        <v/>
      </c>
      <c r="DN70" s="56" t="str">
        <f t="shared" si="113"/>
        <v/>
      </c>
      <c r="DO70" s="56" t="str">
        <f t="shared" si="114"/>
        <v/>
      </c>
      <c r="DP70" s="57" t="str">
        <f t="shared" si="115"/>
        <v/>
      </c>
      <c r="DQ70" s="57" t="str">
        <f t="shared" si="116"/>
        <v/>
      </c>
      <c r="DR70" s="56" t="str">
        <f t="shared" si="117"/>
        <v/>
      </c>
      <c r="DS70" s="56" t="str">
        <f t="shared" si="118"/>
        <v/>
      </c>
      <c r="DT70" s="56" t="str">
        <f t="shared" si="119"/>
        <v/>
      </c>
      <c r="DU70" s="56" t="str">
        <f t="shared" si="120"/>
        <v/>
      </c>
      <c r="DV70" s="56" t="str">
        <f t="shared" si="121"/>
        <v/>
      </c>
      <c r="DW70" s="56" t="str">
        <f t="shared" si="122"/>
        <v/>
      </c>
    </row>
    <row r="71" spans="1:127" ht="15" customHeight="1" x14ac:dyDescent="0.2">
      <c r="A71" s="56">
        <v>70</v>
      </c>
      <c r="B71" s="77">
        <v>0.5</v>
      </c>
      <c r="C71" s="77">
        <v>2</v>
      </c>
      <c r="D71" s="77" t="s">
        <v>138</v>
      </c>
      <c r="E71" s="56">
        <v>8050913</v>
      </c>
      <c r="F71" s="56">
        <v>1</v>
      </c>
      <c r="G71" s="56">
        <v>47</v>
      </c>
      <c r="H71" s="56">
        <v>2.7</v>
      </c>
      <c r="I71" s="56">
        <v>3.1</v>
      </c>
      <c r="J71" s="63">
        <v>3.5162096784381136</v>
      </c>
      <c r="K71" s="76">
        <v>1.8624416403785691</v>
      </c>
      <c r="L71" s="62">
        <v>1000.4961941533569</v>
      </c>
      <c r="M71" s="63">
        <v>-2.3312917606650035E-2</v>
      </c>
      <c r="N71" s="63">
        <v>-1.7742282278780293</v>
      </c>
      <c r="O71" s="63">
        <v>-7.1947242096761562E-3</v>
      </c>
      <c r="P71" s="63">
        <v>17.134466157119181</v>
      </c>
      <c r="Q71" s="63">
        <v>0.53270265545453444</v>
      </c>
      <c r="R71" s="63">
        <v>3.8085662692402091</v>
      </c>
      <c r="S71" s="63">
        <v>7.9781117894582018E-2</v>
      </c>
      <c r="T71" s="63">
        <v>293.93932084942276</v>
      </c>
      <c r="U71" s="63">
        <v>0.19463248431440222</v>
      </c>
      <c r="V71" s="63">
        <v>3.6080666416873033E-2</v>
      </c>
      <c r="W71" s="63">
        <v>-0.40767872367051305</v>
      </c>
      <c r="X71" s="63">
        <v>5.163223355161959E-2</v>
      </c>
      <c r="Y71" s="63">
        <v>-30.442881923630907</v>
      </c>
      <c r="Z71" s="63">
        <v>-5.1869280846569069E-2</v>
      </c>
      <c r="AA71" s="69">
        <v>36.167000000003313</v>
      </c>
      <c r="AB71" s="70">
        <v>3.3112596082133885E-12</v>
      </c>
      <c r="AC71" s="69">
        <v>-78.782000000006036</v>
      </c>
      <c r="AD71" s="70">
        <v>6.0398512166982407E-12</v>
      </c>
      <c r="AE71" s="57">
        <v>403.25487904814349</v>
      </c>
      <c r="AF71" s="57">
        <v>4.7461316245033869</v>
      </c>
      <c r="AG71" s="57">
        <v>634.55000000000007</v>
      </c>
      <c r="AH71" s="63">
        <v>30.841000000000001</v>
      </c>
      <c r="AI71" s="63">
        <v>10.984862776025231</v>
      </c>
      <c r="AJ71" s="63">
        <v>3.457699597594647</v>
      </c>
      <c r="AK71" s="63">
        <v>1.853</v>
      </c>
      <c r="AL71" s="63">
        <v>1.8624416403785691</v>
      </c>
      <c r="AM71" s="69">
        <v>2.2173880903301238E-3</v>
      </c>
      <c r="AN71" s="63">
        <v>2.9588487904813472</v>
      </c>
      <c r="AO71" s="63">
        <v>1.0964071501027781</v>
      </c>
      <c r="AP71" s="63">
        <v>1.9003791135450274</v>
      </c>
      <c r="AQ71" s="62">
        <v>292.13130170987779</v>
      </c>
      <c r="AR71" s="62">
        <v>270.53141723647775</v>
      </c>
      <c r="AS71" s="62">
        <v>180.75280897496464</v>
      </c>
      <c r="AT71" s="63">
        <v>27.223384460719597</v>
      </c>
      <c r="AU71" s="63">
        <v>21.26647151172142</v>
      </c>
      <c r="AV71" s="69">
        <v>0.14858876895383444</v>
      </c>
      <c r="AW71" s="56">
        <v>2</v>
      </c>
      <c r="AX71" s="56">
        <v>2</v>
      </c>
      <c r="AY71" s="62">
        <v>2</v>
      </c>
      <c r="AZ71" s="62">
        <v>3</v>
      </c>
      <c r="BA71" s="62">
        <v>4</v>
      </c>
      <c r="BB71" s="62">
        <v>3</v>
      </c>
      <c r="BC71" s="56">
        <v>3</v>
      </c>
      <c r="BD71" s="56">
        <v>9.59</v>
      </c>
      <c r="BE71" s="56">
        <v>5.22</v>
      </c>
      <c r="BF71" s="56">
        <v>175</v>
      </c>
      <c r="BG71" s="56">
        <v>10</v>
      </c>
      <c r="BH71" s="56">
        <v>0</v>
      </c>
      <c r="BI71" s="56">
        <v>60</v>
      </c>
      <c r="BJ71" s="56">
        <v>2</v>
      </c>
      <c r="BK71" s="68">
        <v>1.6537680380595443</v>
      </c>
      <c r="BL71" s="63">
        <v>19.659653330367096</v>
      </c>
      <c r="BM71" s="75">
        <v>1.0926464151133533E-3</v>
      </c>
      <c r="BN71" s="63">
        <v>16.287017740502179</v>
      </c>
      <c r="BO71" s="63">
        <v>0.98045593448495438</v>
      </c>
      <c r="BP71" s="56">
        <v>18</v>
      </c>
      <c r="BQ71" s="56">
        <v>2352</v>
      </c>
      <c r="BR71" s="69">
        <v>1.006362157704157</v>
      </c>
      <c r="BS71" s="62">
        <v>0.59111580311162359</v>
      </c>
      <c r="BT71" s="62">
        <v>15.98</v>
      </c>
      <c r="BU71" s="62">
        <v>19.68</v>
      </c>
      <c r="BW71" s="62">
        <f t="shared" si="85"/>
        <v>8.1435088702510896</v>
      </c>
      <c r="BX71" s="74">
        <v>0.6</v>
      </c>
      <c r="BY71" s="73">
        <f t="shared" si="86"/>
        <v>0.65311534532266735</v>
      </c>
      <c r="BZ71" s="72">
        <f t="shared" si="123"/>
        <v>1.7304295424057867</v>
      </c>
      <c r="CA71" s="64">
        <f t="shared" si="87"/>
        <v>8.8525575537778955</v>
      </c>
      <c r="CB71" s="62">
        <v>-0.18131022719705248</v>
      </c>
      <c r="CC71" s="62">
        <v>59.829725275999003</v>
      </c>
      <c r="CD71" s="62">
        <v>-5.2145280885923917</v>
      </c>
      <c r="CE71" s="62">
        <v>59.602328786829133</v>
      </c>
      <c r="CF71" s="62"/>
      <c r="CG71" s="93">
        <v>0.88229999999999997</v>
      </c>
      <c r="CH71" s="62">
        <v>2.2972662531587411E-2</v>
      </c>
      <c r="CI71" s="64"/>
      <c r="CJ71" s="64"/>
      <c r="CK71" s="64"/>
      <c r="CL71" s="64"/>
      <c r="CM71" s="56">
        <v>45</v>
      </c>
      <c r="CN71" s="59">
        <f t="shared" si="88"/>
        <v>0</v>
      </c>
      <c r="CO71" s="57">
        <f t="shared" si="89"/>
        <v>1</v>
      </c>
      <c r="CP71" s="57" t="str">
        <f t="shared" si="90"/>
        <v/>
      </c>
      <c r="CQ71" s="59" t="str">
        <f t="shared" si="91"/>
        <v/>
      </c>
      <c r="CR71" s="57" t="str">
        <f t="shared" si="84"/>
        <v/>
      </c>
      <c r="CS71" s="56" t="str">
        <f t="shared" si="92"/>
        <v/>
      </c>
      <c r="CT71" s="57" t="str">
        <f t="shared" si="93"/>
        <v/>
      </c>
      <c r="CU71" s="57" t="str">
        <f t="shared" si="94"/>
        <v/>
      </c>
      <c r="CV71" s="57" t="str">
        <f t="shared" si="95"/>
        <v/>
      </c>
      <c r="CW71" s="57" t="str">
        <f t="shared" si="96"/>
        <v/>
      </c>
      <c r="CX71" s="57" t="str">
        <f t="shared" si="97"/>
        <v/>
      </c>
      <c r="CY71" s="56" t="str">
        <f t="shared" si="98"/>
        <v/>
      </c>
      <c r="CZ71" s="56" t="str">
        <f t="shared" si="99"/>
        <v/>
      </c>
      <c r="DA71" s="56" t="str">
        <f t="shared" si="100"/>
        <v/>
      </c>
      <c r="DB71" s="56" t="str">
        <f t="shared" si="101"/>
        <v/>
      </c>
      <c r="DC71" s="56" t="str">
        <f t="shared" si="102"/>
        <v/>
      </c>
      <c r="DD71" s="56" t="str">
        <f t="shared" si="103"/>
        <v/>
      </c>
      <c r="DE71" s="56" t="str">
        <f t="shared" si="104"/>
        <v/>
      </c>
      <c r="DF71" s="56" t="str">
        <f t="shared" si="105"/>
        <v/>
      </c>
      <c r="DG71" s="57" t="str">
        <f t="shared" si="106"/>
        <v/>
      </c>
      <c r="DH71" s="58" t="str">
        <f t="shared" si="107"/>
        <v/>
      </c>
      <c r="DI71" s="56" t="str">
        <f t="shared" si="108"/>
        <v/>
      </c>
      <c r="DJ71" s="56" t="str">
        <f t="shared" si="109"/>
        <v/>
      </c>
      <c r="DK71" s="56" t="str">
        <f t="shared" si="110"/>
        <v/>
      </c>
      <c r="DL71" s="56" t="str">
        <f t="shared" si="111"/>
        <v/>
      </c>
      <c r="DM71" s="56" t="str">
        <f t="shared" si="112"/>
        <v/>
      </c>
      <c r="DN71" s="56" t="str">
        <f t="shared" si="113"/>
        <v/>
      </c>
      <c r="DO71" s="56" t="str">
        <f t="shared" si="114"/>
        <v/>
      </c>
      <c r="DP71" s="57" t="str">
        <f t="shared" si="115"/>
        <v/>
      </c>
      <c r="DQ71" s="57">
        <f t="shared" si="116"/>
        <v>1</v>
      </c>
      <c r="DR71" s="56" t="str">
        <f t="shared" si="117"/>
        <v/>
      </c>
      <c r="DS71" s="56" t="str">
        <f t="shared" si="118"/>
        <v/>
      </c>
      <c r="DT71" s="56" t="str">
        <f t="shared" si="119"/>
        <v/>
      </c>
      <c r="DU71" s="56" t="str">
        <f t="shared" si="120"/>
        <v/>
      </c>
      <c r="DV71" s="56" t="str">
        <f t="shared" si="121"/>
        <v/>
      </c>
      <c r="DW71" s="56" t="str">
        <f t="shared" si="122"/>
        <v/>
      </c>
    </row>
    <row r="72" spans="1:127" ht="15" customHeight="1" x14ac:dyDescent="0.2">
      <c r="A72" s="56">
        <v>71</v>
      </c>
      <c r="B72" s="77">
        <v>0.5</v>
      </c>
      <c r="C72" s="77">
        <v>2</v>
      </c>
      <c r="D72" s="77" t="s">
        <v>138</v>
      </c>
      <c r="E72" s="56">
        <v>8050913</v>
      </c>
      <c r="F72" s="56">
        <v>2</v>
      </c>
      <c r="G72" s="56">
        <v>47</v>
      </c>
      <c r="H72" s="56">
        <v>2.7</v>
      </c>
      <c r="I72" s="56">
        <v>3.1</v>
      </c>
      <c r="J72" s="63">
        <v>3.4435699599972689</v>
      </c>
      <c r="K72" s="76">
        <v>1.8498643478260925</v>
      </c>
      <c r="L72" s="62">
        <v>1000.6878040307525</v>
      </c>
      <c r="M72" s="63">
        <v>0.11703749302553898</v>
      </c>
      <c r="N72" s="63">
        <v>-1.9898642346247464</v>
      </c>
      <c r="O72" s="63">
        <v>6.8303582562543874E-3</v>
      </c>
      <c r="P72" s="63">
        <v>18.115748783877656</v>
      </c>
      <c r="Q72" s="63">
        <v>0.6006949556449519</v>
      </c>
      <c r="R72" s="63">
        <v>4.7491682012333953</v>
      </c>
      <c r="S72" s="63">
        <v>9.37509156717415E-2</v>
      </c>
      <c r="T72" s="63">
        <v>328.57410899930687</v>
      </c>
      <c r="U72" s="63">
        <v>-5.8872607214424715E-2</v>
      </c>
      <c r="V72" s="63">
        <v>5.6714475598131208E-3</v>
      </c>
      <c r="W72" s="63">
        <v>2.090902606455701</v>
      </c>
      <c r="X72" s="63">
        <v>3.4678181587477458E-2</v>
      </c>
      <c r="Y72" s="63">
        <v>-35.822462090908566</v>
      </c>
      <c r="Z72" s="63">
        <v>0.21305456807012435</v>
      </c>
      <c r="AA72" s="69">
        <v>36.167000000002027</v>
      </c>
      <c r="AB72" s="70">
        <v>2.0251347563819329E-12</v>
      </c>
      <c r="AC72" s="69">
        <v>-78.782000000005993</v>
      </c>
      <c r="AD72" s="70">
        <v>5.9972411732854435E-12</v>
      </c>
      <c r="AE72" s="57">
        <v>392.71680333564791</v>
      </c>
      <c r="AF72" s="57">
        <v>3.1076580925992903</v>
      </c>
      <c r="AG72" s="57">
        <v>575.6</v>
      </c>
      <c r="AH72" s="63">
        <v>19.227</v>
      </c>
      <c r="AI72" s="63">
        <v>8.2675582608695581</v>
      </c>
      <c r="AJ72" s="63">
        <v>1.8172504778648719</v>
      </c>
      <c r="AK72" s="63">
        <v>1.843</v>
      </c>
      <c r="AL72" s="63">
        <v>1.8498643478260925</v>
      </c>
      <c r="AM72" s="69">
        <v>1.5658702706770418E-3</v>
      </c>
      <c r="AN72" s="63">
        <v>2.6728465079915935</v>
      </c>
      <c r="AO72" s="63">
        <v>0.82298216016550096</v>
      </c>
      <c r="AP72" s="63">
        <v>2.1295742651146568</v>
      </c>
      <c r="AQ72" s="62">
        <v>292.96920604586506</v>
      </c>
      <c r="AR72" s="62">
        <v>293.7734902301388</v>
      </c>
      <c r="AS72" s="62">
        <v>176.63392221660976</v>
      </c>
      <c r="AT72" s="63">
        <v>40.102268013898353</v>
      </c>
      <c r="AU72" s="63">
        <v>21.781265096838979</v>
      </c>
      <c r="AV72" s="69">
        <v>0.1437493023367121</v>
      </c>
      <c r="AW72" s="56">
        <v>2</v>
      </c>
      <c r="AX72" s="56">
        <v>2</v>
      </c>
      <c r="AY72" s="62">
        <v>1</v>
      </c>
      <c r="AZ72" s="62">
        <v>3</v>
      </c>
      <c r="BA72" s="62">
        <v>4</v>
      </c>
      <c r="BB72" s="62">
        <v>2.5</v>
      </c>
      <c r="BC72" s="56">
        <v>3</v>
      </c>
      <c r="BD72" s="56">
        <v>9.59</v>
      </c>
      <c r="BE72" s="56">
        <v>5.22</v>
      </c>
      <c r="BF72" s="56">
        <v>155</v>
      </c>
      <c r="BG72" s="56">
        <v>10</v>
      </c>
      <c r="BH72" s="56">
        <v>0</v>
      </c>
      <c r="BI72" s="56">
        <v>60</v>
      </c>
      <c r="BJ72" s="56">
        <v>2</v>
      </c>
      <c r="BK72" s="68">
        <v>1.5937056121711763</v>
      </c>
      <c r="BL72" s="63">
        <v>15.093587940026062</v>
      </c>
      <c r="BM72" s="75">
        <v>1.0501526645823728E-3</v>
      </c>
      <c r="BN72" s="63">
        <v>12.453444438439442</v>
      </c>
      <c r="BO72" s="63">
        <v>0.97140948998588428</v>
      </c>
      <c r="BP72" s="56">
        <v>16</v>
      </c>
      <c r="BQ72" s="56">
        <v>1928</v>
      </c>
      <c r="BR72" s="69">
        <v>1.005848464054218</v>
      </c>
      <c r="BS72" s="62">
        <v>0.62752625888043911</v>
      </c>
      <c r="BT72" s="62">
        <v>16.95</v>
      </c>
      <c r="BU72" s="62">
        <v>20.28</v>
      </c>
      <c r="BW72" s="62">
        <f t="shared" si="85"/>
        <v>6.2267222192197211</v>
      </c>
      <c r="BX72" s="74">
        <v>0.6</v>
      </c>
      <c r="BY72" s="73">
        <f t="shared" si="86"/>
        <v>0.70342082674654072</v>
      </c>
      <c r="BZ72" s="72">
        <f t="shared" si="123"/>
        <v>1.0896200643797067</v>
      </c>
      <c r="CA72" s="64">
        <f t="shared" si="87"/>
        <v>17.23680445775679</v>
      </c>
      <c r="CB72" s="62">
        <v>-11.292253483971487</v>
      </c>
      <c r="CC72" s="62">
        <v>33.31842450137362</v>
      </c>
      <c r="CD72" s="62">
        <v>-20.178419030829804</v>
      </c>
      <c r="CE72" s="62">
        <v>28.817768918086728</v>
      </c>
      <c r="CF72" s="62"/>
      <c r="CG72" s="93">
        <v>0.69679999999999997</v>
      </c>
      <c r="CH72" s="62">
        <v>0.4899636478583847</v>
      </c>
      <c r="CI72" s="64"/>
      <c r="CJ72" s="64"/>
      <c r="CK72" s="64"/>
      <c r="CL72" s="64"/>
      <c r="CM72" s="56">
        <v>45</v>
      </c>
      <c r="CN72" s="59">
        <f t="shared" si="88"/>
        <v>2</v>
      </c>
      <c r="CO72" s="57">
        <f t="shared" si="89"/>
        <v>1</v>
      </c>
      <c r="CP72" s="57" t="str">
        <f t="shared" si="90"/>
        <v/>
      </c>
      <c r="CQ72" s="59" t="str">
        <f t="shared" si="91"/>
        <v/>
      </c>
      <c r="CR72" s="57" t="str">
        <f t="shared" si="84"/>
        <v/>
      </c>
      <c r="CS72" s="56" t="str">
        <f t="shared" si="92"/>
        <v/>
      </c>
      <c r="CT72" s="57">
        <f t="shared" si="93"/>
        <v>1</v>
      </c>
      <c r="CU72" s="57">
        <f t="shared" si="94"/>
        <v>1</v>
      </c>
      <c r="CV72" s="57" t="str">
        <f t="shared" si="95"/>
        <v/>
      </c>
      <c r="CW72" s="57" t="str">
        <f t="shared" si="96"/>
        <v/>
      </c>
      <c r="CX72" s="57" t="str">
        <f t="shared" si="97"/>
        <v/>
      </c>
      <c r="CY72" s="56" t="str">
        <f t="shared" si="98"/>
        <v/>
      </c>
      <c r="CZ72" s="56" t="str">
        <f t="shared" si="99"/>
        <v/>
      </c>
      <c r="DA72" s="56" t="str">
        <f t="shared" si="100"/>
        <v/>
      </c>
      <c r="DB72" s="56" t="str">
        <f t="shared" si="101"/>
        <v/>
      </c>
      <c r="DC72" s="56" t="str">
        <f t="shared" si="102"/>
        <v/>
      </c>
      <c r="DD72" s="56" t="str">
        <f t="shared" si="103"/>
        <v/>
      </c>
      <c r="DE72" s="56" t="str">
        <f t="shared" si="104"/>
        <v/>
      </c>
      <c r="DF72" s="56" t="str">
        <f t="shared" si="105"/>
        <v/>
      </c>
      <c r="DG72" s="57" t="str">
        <f t="shared" si="106"/>
        <v/>
      </c>
      <c r="DH72" s="58" t="str">
        <f t="shared" si="107"/>
        <v/>
      </c>
      <c r="DI72" s="56" t="str">
        <f t="shared" si="108"/>
        <v/>
      </c>
      <c r="DJ72" s="56" t="str">
        <f t="shared" si="109"/>
        <v/>
      </c>
      <c r="DK72" s="56" t="str">
        <f t="shared" si="110"/>
        <v/>
      </c>
      <c r="DL72" s="56" t="str">
        <f t="shared" si="111"/>
        <v/>
      </c>
      <c r="DM72" s="56" t="str">
        <f t="shared" si="112"/>
        <v/>
      </c>
      <c r="DN72" s="56" t="str">
        <f t="shared" si="113"/>
        <v/>
      </c>
      <c r="DO72" s="56" t="str">
        <f t="shared" si="114"/>
        <v/>
      </c>
      <c r="DP72" s="57" t="str">
        <f t="shared" si="115"/>
        <v/>
      </c>
      <c r="DQ72" s="57" t="str">
        <f t="shared" si="116"/>
        <v/>
      </c>
      <c r="DR72" s="56" t="str">
        <f t="shared" si="117"/>
        <v/>
      </c>
      <c r="DS72" s="56" t="str">
        <f t="shared" si="118"/>
        <v/>
      </c>
      <c r="DT72" s="56" t="str">
        <f t="shared" si="119"/>
        <v/>
      </c>
      <c r="DU72" s="56" t="str">
        <f t="shared" si="120"/>
        <v/>
      </c>
      <c r="DV72" s="56" t="str">
        <f t="shared" si="121"/>
        <v/>
      </c>
      <c r="DW72" s="56" t="str">
        <f t="shared" si="122"/>
        <v/>
      </c>
    </row>
    <row r="73" spans="1:127" ht="15" customHeight="1" x14ac:dyDescent="0.2">
      <c r="A73" s="56">
        <v>72</v>
      </c>
      <c r="B73" s="77">
        <v>0.5</v>
      </c>
      <c r="C73" s="77">
        <v>2</v>
      </c>
      <c r="D73" s="77" t="s">
        <v>138</v>
      </c>
      <c r="E73" s="56">
        <v>8050913</v>
      </c>
      <c r="F73" s="56">
        <v>3</v>
      </c>
      <c r="G73" s="56">
        <v>47</v>
      </c>
      <c r="H73" s="56">
        <v>2.7</v>
      </c>
      <c r="I73" s="56">
        <v>3.1</v>
      </c>
      <c r="J73" s="63">
        <v>3.5345911157399521</v>
      </c>
      <c r="K73" s="76">
        <v>1.8451555915721249</v>
      </c>
      <c r="L73" s="62">
        <v>1000.8176518220162</v>
      </c>
      <c r="M73" s="63">
        <v>3.3361040272065889E-3</v>
      </c>
      <c r="N73" s="63">
        <v>-2.0734915425101121</v>
      </c>
      <c r="O73" s="63">
        <v>-1.9828638694736728E-3</v>
      </c>
      <c r="P73" s="63">
        <v>18.745868825910865</v>
      </c>
      <c r="Q73" s="63">
        <v>0.54447554307216639</v>
      </c>
      <c r="R73" s="63">
        <v>4.9639448490738074</v>
      </c>
      <c r="S73" s="63">
        <v>9.8960099583592961E-2</v>
      </c>
      <c r="T73" s="63">
        <v>351.78316098785513</v>
      </c>
      <c r="U73" s="63">
        <v>-0.14104510787774116</v>
      </c>
      <c r="V73" s="63">
        <v>3.0617111175049457E-2</v>
      </c>
      <c r="W73" s="63">
        <v>1.3575332722737353E-2</v>
      </c>
      <c r="X73" s="63">
        <v>6.2444041853051593E-2</v>
      </c>
      <c r="Y73" s="63">
        <v>-38.643865776834197</v>
      </c>
      <c r="Z73" s="63">
        <v>5.2144277198033627E-2</v>
      </c>
      <c r="AA73" s="69">
        <v>36.167000000002965</v>
      </c>
      <c r="AB73" s="70">
        <v>2.9630831734296301E-12</v>
      </c>
      <c r="AC73" s="69">
        <v>-78.782000000006036</v>
      </c>
      <c r="AD73" s="70">
        <v>6.0398577875663918E-12</v>
      </c>
      <c r="AE73" s="57">
        <v>388.92956356275306</v>
      </c>
      <c r="AF73" s="57">
        <v>2.7665178798732835</v>
      </c>
      <c r="AG73" s="57">
        <v>617.5</v>
      </c>
      <c r="AH73" s="63">
        <v>31.963000000000001</v>
      </c>
      <c r="AI73" s="63">
        <v>9.5150032414910903</v>
      </c>
      <c r="AJ73" s="63">
        <v>3.9535420691889209</v>
      </c>
      <c r="AK73" s="63">
        <v>1.8380000000000001</v>
      </c>
      <c r="AL73" s="63">
        <v>1.8451555915721249</v>
      </c>
      <c r="AM73" s="69">
        <v>1.5949714044357674E-3</v>
      </c>
      <c r="AN73" s="63">
        <v>2.8477306882591167</v>
      </c>
      <c r="AO73" s="63">
        <v>1.0025750966869917</v>
      </c>
      <c r="AP73" s="63">
        <v>2.206037261457483</v>
      </c>
      <c r="AQ73" s="62">
        <v>293.78283400810238</v>
      </c>
      <c r="AR73" s="62">
        <v>269.83526043447671</v>
      </c>
      <c r="AS73" s="62">
        <v>179.90781514486778</v>
      </c>
      <c r="AT73" s="63">
        <v>42.306245376833928</v>
      </c>
      <c r="AU73" s="63">
        <v>21.382616295358236</v>
      </c>
      <c r="AV73" s="69">
        <v>0.14260218305219138</v>
      </c>
      <c r="AW73" s="56">
        <v>2</v>
      </c>
      <c r="AX73" s="56">
        <v>2</v>
      </c>
      <c r="AY73" s="62">
        <v>1</v>
      </c>
      <c r="AZ73" s="62">
        <v>3</v>
      </c>
      <c r="BA73" s="62">
        <v>4</v>
      </c>
      <c r="BB73" s="62">
        <v>2.5</v>
      </c>
      <c r="BC73" s="56">
        <v>3</v>
      </c>
      <c r="BD73" s="56">
        <v>9.59</v>
      </c>
      <c r="BE73" s="56">
        <v>5.22</v>
      </c>
      <c r="BF73" s="56">
        <v>185</v>
      </c>
      <c r="BG73" s="56">
        <v>10</v>
      </c>
      <c r="BH73" s="56">
        <v>0</v>
      </c>
      <c r="BI73" s="56">
        <v>60</v>
      </c>
      <c r="BJ73" s="56">
        <v>2</v>
      </c>
      <c r="BK73" s="68">
        <v>1.6894355241678272</v>
      </c>
      <c r="BL73" s="63">
        <v>17.614508576421095</v>
      </c>
      <c r="BM73" s="75">
        <v>1.1102936768890073E-3</v>
      </c>
      <c r="BN73" s="63">
        <v>14.56415575527622</v>
      </c>
      <c r="BO73" s="63">
        <v>0.98322090870290746</v>
      </c>
      <c r="BP73" s="56">
        <v>19</v>
      </c>
      <c r="BQ73" s="56">
        <v>2623</v>
      </c>
      <c r="BR73" s="69">
        <v>1.0064645148620344</v>
      </c>
      <c r="BS73" s="62">
        <v>0.61285672225484611</v>
      </c>
      <c r="BT73" s="62">
        <v>17.46</v>
      </c>
      <c r="BU73" s="62">
        <v>21.39</v>
      </c>
      <c r="BW73" s="62">
        <f t="shared" si="85"/>
        <v>7.2820778776381099</v>
      </c>
      <c r="BX73" s="74">
        <v>0.6</v>
      </c>
      <c r="BY73" s="73">
        <f t="shared" si="86"/>
        <v>0.77040785881404084</v>
      </c>
      <c r="BZ73" s="72">
        <f t="shared" si="123"/>
        <v>1.6321956952268946</v>
      </c>
      <c r="CA73" s="64">
        <f t="shared" si="87"/>
        <v>28.401309802340148</v>
      </c>
      <c r="CB73" s="62">
        <v>0.1298321740200955</v>
      </c>
      <c r="CC73" s="62">
        <v>97.439913503689993</v>
      </c>
      <c r="CD73" s="62">
        <v>25.219327754789621</v>
      </c>
      <c r="CE73" s="62">
        <v>94.119812513606817</v>
      </c>
      <c r="CF73" s="62"/>
      <c r="CG73" s="93">
        <v>0.60070000000000001</v>
      </c>
      <c r="CH73" s="62">
        <v>0.81469648562300323</v>
      </c>
      <c r="CI73" s="64"/>
      <c r="CJ73" s="64"/>
      <c r="CK73" s="64"/>
      <c r="CL73" s="64"/>
      <c r="CM73" s="56">
        <v>45</v>
      </c>
      <c r="CN73" s="59">
        <f t="shared" si="88"/>
        <v>2</v>
      </c>
      <c r="CO73" s="57">
        <f t="shared" si="89"/>
        <v>1</v>
      </c>
      <c r="CP73" s="57" t="str">
        <f t="shared" si="90"/>
        <v/>
      </c>
      <c r="CQ73" s="59" t="str">
        <f t="shared" si="91"/>
        <v/>
      </c>
      <c r="CR73" s="57" t="str">
        <f t="shared" si="84"/>
        <v/>
      </c>
      <c r="CS73" s="56" t="str">
        <f t="shared" si="92"/>
        <v/>
      </c>
      <c r="CT73" s="57">
        <f t="shared" si="93"/>
        <v>1</v>
      </c>
      <c r="CU73" s="57">
        <f t="shared" si="94"/>
        <v>1</v>
      </c>
      <c r="CV73" s="57" t="str">
        <f t="shared" si="95"/>
        <v/>
      </c>
      <c r="CW73" s="57" t="str">
        <f t="shared" si="96"/>
        <v/>
      </c>
      <c r="CX73" s="57" t="str">
        <f t="shared" si="97"/>
        <v/>
      </c>
      <c r="CY73" s="56" t="str">
        <f t="shared" si="98"/>
        <v/>
      </c>
      <c r="CZ73" s="56" t="str">
        <f t="shared" si="99"/>
        <v/>
      </c>
      <c r="DA73" s="56" t="str">
        <f t="shared" si="100"/>
        <v/>
      </c>
      <c r="DB73" s="56" t="str">
        <f t="shared" si="101"/>
        <v/>
      </c>
      <c r="DC73" s="56" t="str">
        <f t="shared" si="102"/>
        <v/>
      </c>
      <c r="DD73" s="56" t="str">
        <f t="shared" si="103"/>
        <v/>
      </c>
      <c r="DE73" s="56" t="str">
        <f t="shared" si="104"/>
        <v/>
      </c>
      <c r="DF73" s="56" t="str">
        <f t="shared" si="105"/>
        <v/>
      </c>
      <c r="DG73" s="57" t="str">
        <f t="shared" si="106"/>
        <v/>
      </c>
      <c r="DH73" s="58" t="str">
        <f t="shared" si="107"/>
        <v/>
      </c>
      <c r="DI73" s="56" t="str">
        <f t="shared" si="108"/>
        <v/>
      </c>
      <c r="DJ73" s="56" t="str">
        <f t="shared" si="109"/>
        <v/>
      </c>
      <c r="DK73" s="56" t="str">
        <f t="shared" si="110"/>
        <v/>
      </c>
      <c r="DL73" s="56" t="str">
        <f t="shared" si="111"/>
        <v/>
      </c>
      <c r="DM73" s="56" t="str">
        <f t="shared" si="112"/>
        <v/>
      </c>
      <c r="DN73" s="56" t="str">
        <f t="shared" si="113"/>
        <v/>
      </c>
      <c r="DO73" s="56" t="str">
        <f t="shared" si="114"/>
        <v/>
      </c>
      <c r="DP73" s="57" t="str">
        <f t="shared" si="115"/>
        <v/>
      </c>
      <c r="DQ73" s="57">
        <f t="shared" si="116"/>
        <v>1</v>
      </c>
      <c r="DR73" s="56" t="str">
        <f t="shared" si="117"/>
        <v/>
      </c>
      <c r="DS73" s="56" t="str">
        <f t="shared" si="118"/>
        <v/>
      </c>
      <c r="DT73" s="56" t="str">
        <f t="shared" si="119"/>
        <v/>
      </c>
      <c r="DU73" s="56" t="str">
        <f t="shared" si="120"/>
        <v/>
      </c>
      <c r="DV73" s="56" t="str">
        <f t="shared" si="121"/>
        <v/>
      </c>
      <c r="DW73" s="56" t="str">
        <f t="shared" si="122"/>
        <v/>
      </c>
    </row>
    <row r="74" spans="1:127" ht="15" customHeight="1" x14ac:dyDescent="0.2">
      <c r="A74" s="56">
        <v>73</v>
      </c>
      <c r="B74" s="77">
        <v>0.5</v>
      </c>
      <c r="C74" s="77">
        <v>2</v>
      </c>
      <c r="D74" s="77" t="s">
        <v>138</v>
      </c>
      <c r="E74" s="56">
        <v>8050913</v>
      </c>
      <c r="F74" s="56">
        <v>5</v>
      </c>
      <c r="G74" s="56">
        <v>59</v>
      </c>
      <c r="H74" s="56">
        <v>2.7</v>
      </c>
      <c r="I74" s="56">
        <v>3.1</v>
      </c>
      <c r="J74" s="63">
        <v>2.9152980349216318</v>
      </c>
      <c r="K74" s="76">
        <v>1.8293177257525186</v>
      </c>
      <c r="L74" s="62">
        <v>1000.5338122285522</v>
      </c>
      <c r="M74" s="63">
        <v>0.1090883579477117</v>
      </c>
      <c r="N74" s="63">
        <v>-2.333881894253262</v>
      </c>
      <c r="O74" s="63">
        <v>3.1889704557969242E-3</v>
      </c>
      <c r="P74" s="63">
        <v>19.766410791847619</v>
      </c>
      <c r="Q74" s="63">
        <v>0.98248633143874886</v>
      </c>
      <c r="R74" s="63">
        <v>6.2366560993165034</v>
      </c>
      <c r="S74" s="63">
        <v>0.11891565214892093</v>
      </c>
      <c r="T74" s="63">
        <v>391.05791008186503</v>
      </c>
      <c r="U74" s="63">
        <v>-2.2780051497303281E-2</v>
      </c>
      <c r="V74" s="63">
        <v>4.5672467211693201E-3</v>
      </c>
      <c r="W74" s="63">
        <v>2.1182545418829606</v>
      </c>
      <c r="X74" s="63">
        <v>4.2460147017047679E-2</v>
      </c>
      <c r="Y74" s="63">
        <v>-46.034194360238793</v>
      </c>
      <c r="Z74" s="63">
        <v>0.15422590227571947</v>
      </c>
      <c r="AA74" s="69">
        <v>36.16700000000256</v>
      </c>
      <c r="AB74" s="70">
        <v>2.5580606861113153E-12</v>
      </c>
      <c r="AC74" s="69">
        <v>-78.782000000006008</v>
      </c>
      <c r="AD74" s="70">
        <v>6.011442612361591E-12</v>
      </c>
      <c r="AE74" s="57">
        <v>388.79913882392157</v>
      </c>
      <c r="AF74" s="57">
        <v>3.1013247688906564</v>
      </c>
      <c r="AG74" s="57">
        <v>598.6</v>
      </c>
      <c r="AH74" s="63">
        <v>16.492999999999999</v>
      </c>
      <c r="AI74" s="63">
        <v>6.6853076923076955</v>
      </c>
      <c r="AJ74" s="63">
        <v>2.8326764661920505</v>
      </c>
      <c r="AK74" s="63">
        <v>1.821</v>
      </c>
      <c r="AL74" s="63">
        <v>1.8293177257525186</v>
      </c>
      <c r="AM74" s="69">
        <v>1.8043461893144127E-3</v>
      </c>
      <c r="AN74" s="63">
        <v>2.1109340962246512</v>
      </c>
      <c r="AO74" s="63">
        <v>0.28161637047213262</v>
      </c>
      <c r="AP74" s="63">
        <v>2.5388224642499155</v>
      </c>
      <c r="AQ74" s="62">
        <v>294.87064817909373</v>
      </c>
      <c r="AR74" s="62">
        <v>305.79837170814682</v>
      </c>
      <c r="AS74" s="62">
        <v>177.3238762528693</v>
      </c>
      <c r="AT74" s="63">
        <v>34.321964431294276</v>
      </c>
      <c r="AU74" s="63">
        <v>23.469394694808322</v>
      </c>
      <c r="AV74" s="69">
        <v>0.1358271994353287</v>
      </c>
      <c r="AW74" s="56">
        <v>3</v>
      </c>
      <c r="AX74" s="56">
        <v>3</v>
      </c>
      <c r="AY74" s="62">
        <v>1</v>
      </c>
      <c r="AZ74" s="62">
        <v>3</v>
      </c>
      <c r="BA74" s="62">
        <v>4</v>
      </c>
      <c r="BB74" s="62">
        <v>2.5</v>
      </c>
      <c r="BC74" s="56">
        <v>3</v>
      </c>
      <c r="BD74" s="56">
        <v>11.71</v>
      </c>
      <c r="BE74" s="56">
        <v>6.41</v>
      </c>
      <c r="BF74" s="56">
        <v>155</v>
      </c>
      <c r="BG74" s="56">
        <v>10</v>
      </c>
      <c r="BH74" s="56">
        <v>0</v>
      </c>
      <c r="BI74" s="56">
        <v>60</v>
      </c>
      <c r="BJ74" s="56">
        <v>2</v>
      </c>
      <c r="BK74" s="68">
        <v>1.0859803091691129</v>
      </c>
      <c r="BL74" s="63">
        <v>13.16737740718737</v>
      </c>
      <c r="BM74" s="75">
        <v>7.1086949835840927E-4</v>
      </c>
      <c r="BN74" s="63">
        <v>13.619024296312306</v>
      </c>
      <c r="BO74" s="63">
        <v>0.97729287633736206</v>
      </c>
      <c r="BP74" s="56">
        <v>16</v>
      </c>
      <c r="BQ74" s="56">
        <v>2438</v>
      </c>
      <c r="BR74" s="69">
        <v>1.0066716555141557</v>
      </c>
      <c r="BS74" s="62">
        <v>0.58901907385196894</v>
      </c>
      <c r="BT74" s="62">
        <v>18.61</v>
      </c>
      <c r="BU74" s="62">
        <v>22.08</v>
      </c>
      <c r="BW74" s="62">
        <f t="shared" si="85"/>
        <v>6.8095121481561529</v>
      </c>
      <c r="BX74" s="74">
        <v>0.6</v>
      </c>
      <c r="BY74" s="73">
        <f t="shared" si="86"/>
        <v>0.85117335695674723</v>
      </c>
      <c r="BZ74" s="72">
        <f t="shared" si="123"/>
        <v>1.0516351416359377</v>
      </c>
      <c r="CA74" s="64">
        <f t="shared" si="87"/>
        <v>41.862226159457876</v>
      </c>
      <c r="CB74" s="62">
        <v>6.6094006886409451</v>
      </c>
      <c r="CC74" s="62">
        <v>56.60544075031121</v>
      </c>
      <c r="CD74" s="62">
        <v>32.688121107646118</v>
      </c>
      <c r="CE74" s="62">
        <v>46.683475004029646</v>
      </c>
      <c r="CF74" s="62"/>
      <c r="CG74" s="93">
        <v>0.95099999999999996</v>
      </c>
      <c r="CH74" s="62">
        <v>1.8444204352523537</v>
      </c>
      <c r="CI74" s="64"/>
      <c r="CJ74" s="64"/>
      <c r="CK74" s="64"/>
      <c r="CL74" s="64"/>
      <c r="CM74" s="56">
        <v>46</v>
      </c>
      <c r="CN74" s="59">
        <f t="shared" si="88"/>
        <v>0</v>
      </c>
      <c r="CO74" s="57">
        <f t="shared" si="89"/>
        <v>1</v>
      </c>
      <c r="CP74" s="57" t="str">
        <f t="shared" si="90"/>
        <v/>
      </c>
      <c r="CQ74" s="59" t="str">
        <f t="shared" si="91"/>
        <v/>
      </c>
      <c r="CR74" s="57" t="str">
        <f t="shared" si="84"/>
        <v/>
      </c>
      <c r="CS74" s="56" t="str">
        <f t="shared" si="92"/>
        <v/>
      </c>
      <c r="CT74" s="57" t="str">
        <f t="shared" si="93"/>
        <v/>
      </c>
      <c r="CU74" s="57" t="str">
        <f t="shared" si="94"/>
        <v/>
      </c>
      <c r="CV74" s="57" t="str">
        <f t="shared" si="95"/>
        <v/>
      </c>
      <c r="CW74" s="57" t="str">
        <f t="shared" si="96"/>
        <v/>
      </c>
      <c r="CX74" s="57" t="str">
        <f t="shared" si="97"/>
        <v/>
      </c>
      <c r="CY74" s="56" t="str">
        <f t="shared" si="98"/>
        <v/>
      </c>
      <c r="CZ74" s="56" t="str">
        <f t="shared" si="99"/>
        <v/>
      </c>
      <c r="DA74" s="56" t="str">
        <f t="shared" si="100"/>
        <v/>
      </c>
      <c r="DB74" s="56" t="str">
        <f t="shared" si="101"/>
        <v/>
      </c>
      <c r="DC74" s="56" t="str">
        <f t="shared" si="102"/>
        <v/>
      </c>
      <c r="DD74" s="56" t="str">
        <f t="shared" si="103"/>
        <v/>
      </c>
      <c r="DE74" s="56" t="str">
        <f t="shared" si="104"/>
        <v/>
      </c>
      <c r="DF74" s="56" t="str">
        <f t="shared" si="105"/>
        <v/>
      </c>
      <c r="DG74" s="57" t="str">
        <f t="shared" si="106"/>
        <v/>
      </c>
      <c r="DH74" s="58" t="str">
        <f t="shared" si="107"/>
        <v/>
      </c>
      <c r="DI74" s="56" t="str">
        <f t="shared" si="108"/>
        <v/>
      </c>
      <c r="DJ74" s="56" t="str">
        <f t="shared" si="109"/>
        <v/>
      </c>
      <c r="DK74" s="56" t="str">
        <f t="shared" si="110"/>
        <v/>
      </c>
      <c r="DL74" s="56" t="str">
        <f t="shared" si="111"/>
        <v/>
      </c>
      <c r="DM74" s="56" t="str">
        <f t="shared" si="112"/>
        <v/>
      </c>
      <c r="DN74" s="56" t="str">
        <f t="shared" si="113"/>
        <v/>
      </c>
      <c r="DO74" s="56" t="str">
        <f t="shared" si="114"/>
        <v/>
      </c>
      <c r="DP74" s="57" t="str">
        <f t="shared" si="115"/>
        <v/>
      </c>
      <c r="DQ74" s="57" t="str">
        <f t="shared" si="116"/>
        <v/>
      </c>
      <c r="DR74" s="56" t="str">
        <f t="shared" si="117"/>
        <v/>
      </c>
      <c r="DS74" s="56" t="str">
        <f t="shared" si="118"/>
        <v/>
      </c>
      <c r="DT74" s="56" t="str">
        <f t="shared" si="119"/>
        <v/>
      </c>
      <c r="DU74" s="56" t="str">
        <f t="shared" si="120"/>
        <v/>
      </c>
      <c r="DV74" s="56" t="str">
        <f t="shared" si="121"/>
        <v/>
      </c>
      <c r="DW74" s="56" t="str">
        <f t="shared" si="122"/>
        <v/>
      </c>
    </row>
    <row r="75" spans="1:127" ht="15" customHeight="1" x14ac:dyDescent="0.2">
      <c r="A75" s="56">
        <v>74</v>
      </c>
      <c r="B75" s="77">
        <v>0.5</v>
      </c>
      <c r="C75" s="77">
        <v>2</v>
      </c>
      <c r="D75" s="77" t="s">
        <v>138</v>
      </c>
      <c r="E75" s="56">
        <v>8050913</v>
      </c>
      <c r="F75" s="56">
        <v>6</v>
      </c>
      <c r="G75" s="56">
        <v>52</v>
      </c>
      <c r="H75" s="56">
        <v>2.7</v>
      </c>
      <c r="I75" s="56">
        <v>3.1</v>
      </c>
      <c r="J75" s="63">
        <v>3.1449218418626033</v>
      </c>
      <c r="K75" s="76">
        <v>1.8384827586207089</v>
      </c>
      <c r="L75" s="62">
        <v>1000.4705578617973</v>
      </c>
      <c r="M75" s="63">
        <v>0.18880649795929907</v>
      </c>
      <c r="N75" s="63">
        <v>-1.829378885866155</v>
      </c>
      <c r="O75" s="63">
        <v>1.2185725309304601E-2</v>
      </c>
      <c r="P75" s="63">
        <v>20.215013668117859</v>
      </c>
      <c r="Q75" s="63">
        <v>0.87538526541894779</v>
      </c>
      <c r="R75" s="63">
        <v>4.4056498417259577</v>
      </c>
      <c r="S75" s="63">
        <v>0.1286707992946558</v>
      </c>
      <c r="T75" s="63">
        <v>409.045954955958</v>
      </c>
      <c r="U75" s="63">
        <v>-0.17323404153905808</v>
      </c>
      <c r="V75" s="63">
        <v>2.5354382898385597E-2</v>
      </c>
      <c r="W75" s="63">
        <v>3.8678657611737903</v>
      </c>
      <c r="X75" s="63">
        <v>1.6652710715792485E-2</v>
      </c>
      <c r="Y75" s="63">
        <v>-36.811812823050118</v>
      </c>
      <c r="Z75" s="63">
        <v>0.35332594160922187</v>
      </c>
      <c r="AA75" s="69">
        <v>36.166999999999746</v>
      </c>
      <c r="AB75" s="70">
        <v>2.5580833489945749E-13</v>
      </c>
      <c r="AC75" s="69">
        <v>-78.782000000005908</v>
      </c>
      <c r="AD75" s="70">
        <v>5.9120148510096841E-12</v>
      </c>
      <c r="AE75" s="57">
        <v>388.55945530019255</v>
      </c>
      <c r="AF75" s="57">
        <v>3.052393629951156</v>
      </c>
      <c r="AG75" s="57">
        <v>493.85</v>
      </c>
      <c r="AH75" s="63">
        <v>21.867000000000001</v>
      </c>
      <c r="AI75" s="63">
        <v>7.2063671399594265</v>
      </c>
      <c r="AJ75" s="63">
        <v>2.61569451617083</v>
      </c>
      <c r="AK75" s="63">
        <v>1.8320000000000001</v>
      </c>
      <c r="AL75" s="63">
        <v>1.8384827586207089</v>
      </c>
      <c r="AM75" s="69">
        <v>1.450471922275187E-3</v>
      </c>
      <c r="AN75" s="63">
        <v>2.292542877392016</v>
      </c>
      <c r="AO75" s="63">
        <v>0.45406011877130714</v>
      </c>
      <c r="AP75" s="63">
        <v>2.0636810622355046</v>
      </c>
      <c r="AQ75" s="62">
        <v>295.58384630959938</v>
      </c>
      <c r="AR75" s="62">
        <v>311.5146212393297</v>
      </c>
      <c r="AS75" s="62">
        <v>174.10748137815565</v>
      </c>
      <c r="AT75" s="63">
        <v>47.524375291491246</v>
      </c>
      <c r="AU75" s="63">
        <v>29.322680496229175</v>
      </c>
      <c r="AV75" s="69">
        <v>0.17372753775406694</v>
      </c>
      <c r="AW75" s="56">
        <v>2</v>
      </c>
      <c r="AX75" s="56">
        <v>2</v>
      </c>
      <c r="AY75" s="62">
        <v>1</v>
      </c>
      <c r="AZ75" s="62">
        <v>1</v>
      </c>
      <c r="BA75" s="62">
        <v>3</v>
      </c>
      <c r="BB75" s="62">
        <v>2</v>
      </c>
      <c r="BC75" s="56">
        <v>2</v>
      </c>
      <c r="BD75" s="56">
        <v>12.59</v>
      </c>
      <c r="BE75" s="56">
        <v>6.56</v>
      </c>
      <c r="BF75" s="56">
        <v>165</v>
      </c>
      <c r="BG75" s="56">
        <v>10</v>
      </c>
      <c r="BH75" s="56">
        <v>0</v>
      </c>
      <c r="BI75" s="56">
        <v>60</v>
      </c>
      <c r="BJ75" s="56">
        <v>2</v>
      </c>
      <c r="BK75" s="68">
        <v>1.3064390832418944</v>
      </c>
      <c r="BL75" s="63">
        <v>12.553461575477662</v>
      </c>
      <c r="BM75" s="75">
        <v>8.5306178021559104E-4</v>
      </c>
      <c r="BN75" s="63">
        <v>11.438957072847108</v>
      </c>
      <c r="BO75" s="63">
        <v>0.99630228245862651</v>
      </c>
      <c r="BP75" s="56">
        <v>17</v>
      </c>
      <c r="BQ75" s="56">
        <v>1247</v>
      </c>
      <c r="BR75" s="69">
        <v>1.0075633853326207</v>
      </c>
      <c r="BS75" s="62">
        <v>0.63183682442298017</v>
      </c>
      <c r="BT75" s="62">
        <v>19.079999999999998</v>
      </c>
      <c r="BU75" s="62">
        <v>23.24</v>
      </c>
      <c r="BW75" s="62">
        <f t="shared" si="85"/>
        <v>5.7194785364235541</v>
      </c>
      <c r="BX75" s="74">
        <v>0.6</v>
      </c>
      <c r="BY75" s="73">
        <f t="shared" si="86"/>
        <v>0.91355251357552114</v>
      </c>
      <c r="BZ75" s="72">
        <f t="shared" si="123"/>
        <v>0.723680402843347</v>
      </c>
      <c r="CA75" s="64">
        <f t="shared" si="87"/>
        <v>52.25875226258686</v>
      </c>
      <c r="CB75" s="62">
        <v>-0.8868124670880726</v>
      </c>
      <c r="CC75" s="62">
        <v>87.755519277411935</v>
      </c>
      <c r="CD75" s="62">
        <v>-7.6487879835344872</v>
      </c>
      <c r="CE75" s="62">
        <v>87.426046704531601</v>
      </c>
      <c r="CF75" s="62"/>
      <c r="CG75" s="93">
        <v>1.274</v>
      </c>
      <c r="CH75" s="62">
        <v>0</v>
      </c>
      <c r="CI75" s="64"/>
      <c r="CJ75" s="64"/>
      <c r="CK75" s="64"/>
      <c r="CL75" s="64"/>
      <c r="CM75" s="56">
        <v>47</v>
      </c>
      <c r="CN75" s="59">
        <f t="shared" si="88"/>
        <v>4</v>
      </c>
      <c r="CO75" s="57">
        <f t="shared" si="89"/>
        <v>1</v>
      </c>
      <c r="CP75" s="57" t="str">
        <f t="shared" si="90"/>
        <v/>
      </c>
      <c r="CQ75" s="59" t="str">
        <f t="shared" si="91"/>
        <v/>
      </c>
      <c r="CR75" s="57" t="str">
        <f t="shared" si="84"/>
        <v/>
      </c>
      <c r="CS75" s="56">
        <f t="shared" si="92"/>
        <v>3</v>
      </c>
      <c r="CT75" s="57">
        <f t="shared" si="93"/>
        <v>1</v>
      </c>
      <c r="CU75" s="57" t="str">
        <f t="shared" si="94"/>
        <v/>
      </c>
      <c r="CV75" s="57" t="str">
        <f t="shared" si="95"/>
        <v/>
      </c>
      <c r="CW75" s="57" t="str">
        <f t="shared" si="96"/>
        <v/>
      </c>
      <c r="CX75" s="57" t="str">
        <f t="shared" si="97"/>
        <v/>
      </c>
      <c r="CY75" s="56" t="str">
        <f t="shared" si="98"/>
        <v/>
      </c>
      <c r="CZ75" s="56" t="str">
        <f t="shared" si="99"/>
        <v/>
      </c>
      <c r="DA75" s="56" t="str">
        <f t="shared" si="100"/>
        <v/>
      </c>
      <c r="DB75" s="56" t="str">
        <f t="shared" si="101"/>
        <v/>
      </c>
      <c r="DC75" s="56" t="str">
        <f t="shared" si="102"/>
        <v/>
      </c>
      <c r="DD75" s="56" t="str">
        <f t="shared" si="103"/>
        <v/>
      </c>
      <c r="DE75" s="56" t="str">
        <f t="shared" si="104"/>
        <v/>
      </c>
      <c r="DF75" s="56" t="str">
        <f t="shared" si="105"/>
        <v/>
      </c>
      <c r="DG75" s="57" t="str">
        <f t="shared" si="106"/>
        <v/>
      </c>
      <c r="DH75" s="58" t="str">
        <f t="shared" si="107"/>
        <v/>
      </c>
      <c r="DI75" s="56" t="str">
        <f t="shared" si="108"/>
        <v/>
      </c>
      <c r="DJ75" s="56" t="str">
        <f t="shared" si="109"/>
        <v/>
      </c>
      <c r="DK75" s="56" t="str">
        <f t="shared" si="110"/>
        <v/>
      </c>
      <c r="DL75" s="56" t="str">
        <f t="shared" si="111"/>
        <v/>
      </c>
      <c r="DM75" s="56" t="str">
        <f t="shared" si="112"/>
        <v/>
      </c>
      <c r="DN75" s="56" t="str">
        <f t="shared" si="113"/>
        <v/>
      </c>
      <c r="DO75" s="56" t="str">
        <f t="shared" si="114"/>
        <v/>
      </c>
      <c r="DP75" s="57" t="str">
        <f t="shared" si="115"/>
        <v/>
      </c>
      <c r="DQ75" s="57" t="str">
        <f t="shared" si="116"/>
        <v/>
      </c>
      <c r="DR75" s="56" t="str">
        <f t="shared" si="117"/>
        <v/>
      </c>
      <c r="DS75" s="56" t="str">
        <f t="shared" si="118"/>
        <v/>
      </c>
      <c r="DT75" s="56" t="str">
        <f t="shared" si="119"/>
        <v/>
      </c>
      <c r="DU75" s="56" t="str">
        <f t="shared" si="120"/>
        <v/>
      </c>
      <c r="DV75" s="56" t="str">
        <f t="shared" si="121"/>
        <v/>
      </c>
      <c r="DW75" s="56" t="str">
        <f t="shared" si="122"/>
        <v/>
      </c>
    </row>
    <row r="76" spans="1:127" ht="15" customHeight="1" x14ac:dyDescent="0.2">
      <c r="A76" s="56">
        <v>75</v>
      </c>
      <c r="B76" s="77">
        <v>0.5</v>
      </c>
      <c r="C76" s="77">
        <v>2</v>
      </c>
      <c r="D76" s="77" t="s">
        <v>138</v>
      </c>
      <c r="E76" s="56">
        <v>8050913</v>
      </c>
      <c r="F76" s="56">
        <v>7</v>
      </c>
      <c r="G76" s="56">
        <v>52</v>
      </c>
      <c r="H76" s="56">
        <v>2.7</v>
      </c>
      <c r="I76" s="56">
        <v>3.1</v>
      </c>
      <c r="J76" s="63">
        <v>2.8434980137322379</v>
      </c>
      <c r="K76" s="76">
        <v>1.8319862804878044</v>
      </c>
      <c r="L76" s="62">
        <v>1000.2986065633883</v>
      </c>
      <c r="M76" s="63">
        <v>-0.14466664039211452</v>
      </c>
      <c r="N76" s="63">
        <v>-2.2915614650118092</v>
      </c>
      <c r="O76" s="63">
        <v>-2.3478916676235456E-2</v>
      </c>
      <c r="P76" s="63">
        <v>20.97265362065033</v>
      </c>
      <c r="Q76" s="63">
        <v>1.1467784408188322</v>
      </c>
      <c r="R76" s="63">
        <v>6.3680578782626993</v>
      </c>
      <c r="S76" s="63">
        <v>0.15230389995902471</v>
      </c>
      <c r="T76" s="63">
        <v>440.27323581817706</v>
      </c>
      <c r="U76" s="63">
        <v>0.26173115046123818</v>
      </c>
      <c r="V76" s="63">
        <v>4.9500346418143909E-2</v>
      </c>
      <c r="W76" s="63">
        <v>-3.118143560456478</v>
      </c>
      <c r="X76" s="63">
        <v>0.1480737658315234</v>
      </c>
      <c r="Y76" s="63">
        <v>-47.752902895126816</v>
      </c>
      <c r="Z76" s="63">
        <v>-0.37770281756077223</v>
      </c>
      <c r="AA76" s="69">
        <v>36.167000000003732</v>
      </c>
      <c r="AB76" s="70">
        <v>3.7304913928330121E-12</v>
      </c>
      <c r="AC76" s="69">
        <v>-78.782000000006065</v>
      </c>
      <c r="AD76" s="70">
        <v>6.0682659990083652E-12</v>
      </c>
      <c r="AE76" s="57">
        <v>386.76467067691846</v>
      </c>
      <c r="AF76" s="57">
        <v>3.0679742922728961</v>
      </c>
      <c r="AG76" s="57">
        <v>656.65000000000009</v>
      </c>
      <c r="AH76" s="63">
        <v>16.158999999999999</v>
      </c>
      <c r="AI76" s="63">
        <v>6.7305640243902483</v>
      </c>
      <c r="AJ76" s="63">
        <v>2.1404582170882778</v>
      </c>
      <c r="AK76" s="63">
        <v>1.825</v>
      </c>
      <c r="AL76" s="63">
        <v>1.8319862804878044</v>
      </c>
      <c r="AM76" s="69">
        <v>1.635893445637953E-3</v>
      </c>
      <c r="AN76" s="63">
        <v>2.2911133785120619</v>
      </c>
      <c r="AO76" s="63">
        <v>0.45912709802425744</v>
      </c>
      <c r="AP76" s="63">
        <v>2.5290407957816292</v>
      </c>
      <c r="AQ76" s="62">
        <v>296.2319462422895</v>
      </c>
      <c r="AR76" s="62">
        <v>271.23399498358606</v>
      </c>
      <c r="AS76" s="62">
        <v>183.61229797166655</v>
      </c>
      <c r="AT76" s="63">
        <v>34.468764410665216</v>
      </c>
      <c r="AU76" s="63">
        <v>26.603806642151902</v>
      </c>
      <c r="AV76" s="69">
        <v>0.15403833947442974</v>
      </c>
      <c r="AW76" s="56">
        <v>3</v>
      </c>
      <c r="AX76" s="56">
        <v>3</v>
      </c>
      <c r="AY76" s="62">
        <v>1</v>
      </c>
      <c r="AZ76" s="62">
        <v>2</v>
      </c>
      <c r="BA76" s="62">
        <v>4</v>
      </c>
      <c r="BB76" s="62">
        <v>2.5</v>
      </c>
      <c r="BC76" s="56">
        <v>3</v>
      </c>
      <c r="BD76" s="56">
        <v>10.47</v>
      </c>
      <c r="BE76" s="56">
        <v>5.71</v>
      </c>
      <c r="BF76" s="56">
        <v>195</v>
      </c>
      <c r="BG76" s="56">
        <v>10</v>
      </c>
      <c r="BH76" s="56">
        <v>0</v>
      </c>
      <c r="BI76" s="56">
        <v>60</v>
      </c>
      <c r="BJ76" s="56">
        <v>2</v>
      </c>
      <c r="BK76" s="68">
        <v>1.0115117332444332</v>
      </c>
      <c r="BL76" s="63">
        <v>19.372167087004023</v>
      </c>
      <c r="BM76" s="75">
        <v>6.5892563037843368E-4</v>
      </c>
      <c r="BN76" s="63">
        <v>17.751048224008695</v>
      </c>
      <c r="BO76" s="63">
        <v>0.98581087218096031</v>
      </c>
      <c r="BP76" s="56">
        <v>20</v>
      </c>
      <c r="BQ76" s="56">
        <v>1746</v>
      </c>
      <c r="BR76" s="69">
        <v>1.0071714728385379</v>
      </c>
      <c r="BS76" s="62">
        <v>0.64889751750269575</v>
      </c>
      <c r="BT76" s="62">
        <v>19.829999999999998</v>
      </c>
      <c r="BU76" s="62">
        <v>23.74</v>
      </c>
      <c r="BW76" s="62">
        <f t="shared" si="85"/>
        <v>8.8755241120043475</v>
      </c>
      <c r="BX76" s="74">
        <v>0.6</v>
      </c>
      <c r="BY76" s="73">
        <f t="shared" si="86"/>
        <v>0.62597344436591196</v>
      </c>
      <c r="BZ76" s="72">
        <f t="shared" si="123"/>
        <v>1.6496474180863381</v>
      </c>
      <c r="CA76" s="64">
        <f t="shared" si="87"/>
        <v>4.328907394318664</v>
      </c>
      <c r="CB76" s="62">
        <v>-0.36168376391004309</v>
      </c>
      <c r="CC76" s="62">
        <v>87.759254696327758</v>
      </c>
      <c r="CD76" s="62">
        <v>7.6487879835344783</v>
      </c>
      <c r="CE76" s="62">
        <v>87.426046704531601</v>
      </c>
      <c r="CF76" s="62"/>
      <c r="CG76" s="93">
        <v>0.67659999999999998</v>
      </c>
      <c r="CH76" s="62">
        <v>0.16475595524129882</v>
      </c>
      <c r="CI76" s="64"/>
      <c r="CJ76" s="64"/>
      <c r="CK76" s="64"/>
      <c r="CL76" s="64"/>
      <c r="CM76" s="56">
        <v>47</v>
      </c>
      <c r="CN76" s="59">
        <f t="shared" si="88"/>
        <v>4</v>
      </c>
      <c r="CO76" s="57">
        <f t="shared" si="89"/>
        <v>1</v>
      </c>
      <c r="CP76" s="57" t="str">
        <f t="shared" si="90"/>
        <v/>
      </c>
      <c r="CQ76" s="59" t="str">
        <f t="shared" si="91"/>
        <v/>
      </c>
      <c r="CR76" s="57" t="str">
        <f t="shared" si="84"/>
        <v/>
      </c>
      <c r="CS76" s="56">
        <f t="shared" si="92"/>
        <v>3</v>
      </c>
      <c r="CT76" s="57">
        <f t="shared" si="93"/>
        <v>1</v>
      </c>
      <c r="CU76" s="57" t="str">
        <f t="shared" si="94"/>
        <v/>
      </c>
      <c r="CV76" s="57" t="str">
        <f t="shared" si="95"/>
        <v/>
      </c>
      <c r="CW76" s="57" t="str">
        <f t="shared" si="96"/>
        <v/>
      </c>
      <c r="CX76" s="57" t="str">
        <f t="shared" si="97"/>
        <v/>
      </c>
      <c r="CY76" s="56" t="str">
        <f t="shared" si="98"/>
        <v/>
      </c>
      <c r="CZ76" s="56" t="str">
        <f t="shared" si="99"/>
        <v/>
      </c>
      <c r="DA76" s="56" t="str">
        <f t="shared" si="100"/>
        <v/>
      </c>
      <c r="DB76" s="56" t="str">
        <f t="shared" si="101"/>
        <v/>
      </c>
      <c r="DC76" s="56" t="str">
        <f t="shared" si="102"/>
        <v/>
      </c>
      <c r="DD76" s="56" t="str">
        <f t="shared" si="103"/>
        <v/>
      </c>
      <c r="DE76" s="56" t="str">
        <f t="shared" si="104"/>
        <v/>
      </c>
      <c r="DF76" s="56" t="str">
        <f t="shared" si="105"/>
        <v/>
      </c>
      <c r="DG76" s="57" t="str">
        <f t="shared" si="106"/>
        <v/>
      </c>
      <c r="DH76" s="58" t="str">
        <f t="shared" si="107"/>
        <v/>
      </c>
      <c r="DI76" s="56" t="str">
        <f t="shared" si="108"/>
        <v/>
      </c>
      <c r="DJ76" s="56" t="str">
        <f t="shared" si="109"/>
        <v/>
      </c>
      <c r="DK76" s="56" t="str">
        <f t="shared" si="110"/>
        <v/>
      </c>
      <c r="DL76" s="56" t="str">
        <f t="shared" si="111"/>
        <v/>
      </c>
      <c r="DM76" s="56" t="str">
        <f t="shared" si="112"/>
        <v/>
      </c>
      <c r="DN76" s="56" t="str">
        <f t="shared" si="113"/>
        <v/>
      </c>
      <c r="DO76" s="56" t="str">
        <f t="shared" si="114"/>
        <v/>
      </c>
      <c r="DP76" s="57" t="str">
        <f t="shared" si="115"/>
        <v/>
      </c>
      <c r="DQ76" s="57">
        <f t="shared" si="116"/>
        <v>1</v>
      </c>
      <c r="DR76" s="56" t="str">
        <f t="shared" si="117"/>
        <v/>
      </c>
      <c r="DS76" s="56" t="str">
        <f t="shared" si="118"/>
        <v/>
      </c>
      <c r="DT76" s="56" t="str">
        <f t="shared" si="119"/>
        <v/>
      </c>
      <c r="DU76" s="56" t="str">
        <f t="shared" si="120"/>
        <v/>
      </c>
      <c r="DV76" s="56" t="str">
        <f t="shared" si="121"/>
        <v/>
      </c>
      <c r="DW76" s="56" t="str">
        <f t="shared" si="122"/>
        <v/>
      </c>
    </row>
    <row r="77" spans="1:127" ht="15" customHeight="1" x14ac:dyDescent="0.2">
      <c r="A77" s="56">
        <v>76</v>
      </c>
      <c r="B77" s="77">
        <v>0.5</v>
      </c>
      <c r="C77" s="77">
        <v>2</v>
      </c>
      <c r="D77" s="77" t="s">
        <v>138</v>
      </c>
      <c r="E77" s="56">
        <v>8050913</v>
      </c>
      <c r="F77" s="56">
        <v>8</v>
      </c>
      <c r="G77" s="56">
        <v>52</v>
      </c>
      <c r="H77" s="56">
        <v>2.7</v>
      </c>
      <c r="I77" s="56">
        <v>3.1</v>
      </c>
      <c r="J77" s="63">
        <v>2.635707776687747</v>
      </c>
      <c r="K77" s="76">
        <v>1.8227855822550623</v>
      </c>
      <c r="L77" s="62">
        <v>1000.2192137319051</v>
      </c>
      <c r="M77" s="63">
        <v>-8.6280602091545991E-2</v>
      </c>
      <c r="N77" s="63">
        <v>-1.8272994997785177</v>
      </c>
      <c r="O77" s="63">
        <v>-1.5967905299344855E-2</v>
      </c>
      <c r="P77" s="63">
        <v>21.595808416389794</v>
      </c>
      <c r="Q77" s="63">
        <v>1.1260391385300574</v>
      </c>
      <c r="R77" s="63">
        <v>4.1785835920626386</v>
      </c>
      <c r="S77" s="63">
        <v>0.12588761282364491</v>
      </c>
      <c r="T77" s="63">
        <v>466.77356000368405</v>
      </c>
      <c r="U77" s="63">
        <v>0.51817125145197251</v>
      </c>
      <c r="V77" s="63">
        <v>4.8163939497242958E-2</v>
      </c>
      <c r="W77" s="63">
        <v>-1.7798813613174891</v>
      </c>
      <c r="X77" s="63">
        <v>0.10830114143065186</v>
      </c>
      <c r="Y77" s="63">
        <v>-39.37765865216118</v>
      </c>
      <c r="Z77" s="63">
        <v>-0.23360621678621912</v>
      </c>
      <c r="AA77" s="69">
        <v>36.167000000001167</v>
      </c>
      <c r="AB77" s="70">
        <v>1.1653438597522734E-12</v>
      </c>
      <c r="AC77" s="69">
        <v>-78.782000000005965</v>
      </c>
      <c r="AD77" s="70">
        <v>5.9688344036092045E-12</v>
      </c>
      <c r="AE77" s="57">
        <v>385.88712532299837</v>
      </c>
      <c r="AF77" s="57">
        <v>4.5529855532866588</v>
      </c>
      <c r="AG77" s="57">
        <v>541.80000000000007</v>
      </c>
      <c r="AH77" s="63">
        <v>14.337</v>
      </c>
      <c r="AI77" s="63">
        <v>5.707687615526793</v>
      </c>
      <c r="AJ77" s="63">
        <v>2.0123753240456472</v>
      </c>
      <c r="AK77" s="63">
        <v>1.8180000000000001</v>
      </c>
      <c r="AL77" s="63">
        <v>1.8227855822550623</v>
      </c>
      <c r="AM77" s="69">
        <v>1.4701521347262338E-3</v>
      </c>
      <c r="AN77" s="63">
        <v>2.1690000000000929</v>
      </c>
      <c r="AO77" s="63">
        <v>0.34621441774503059</v>
      </c>
      <c r="AP77" s="63">
        <v>2.1143411357142896</v>
      </c>
      <c r="AQ77" s="62">
        <v>296.89136212624493</v>
      </c>
      <c r="AR77" s="62">
        <v>286.2874548521778</v>
      </c>
      <c r="AS77" s="62">
        <v>182.70335840023216</v>
      </c>
      <c r="AT77" s="63">
        <v>39.314666734011169</v>
      </c>
      <c r="AU77" s="63">
        <v>32.064695567429617</v>
      </c>
      <c r="AV77" s="69">
        <v>0.16764716820568296</v>
      </c>
      <c r="AW77" s="56">
        <v>2</v>
      </c>
      <c r="AX77" s="56">
        <v>2</v>
      </c>
      <c r="AY77" s="62">
        <v>1</v>
      </c>
      <c r="AZ77" s="62">
        <v>1</v>
      </c>
      <c r="BA77" s="62">
        <v>3</v>
      </c>
      <c r="BB77" s="62">
        <v>2</v>
      </c>
      <c r="BC77" s="56">
        <v>2</v>
      </c>
      <c r="BD77" s="56">
        <v>12.59</v>
      </c>
      <c r="BE77" s="56">
        <v>6.56</v>
      </c>
      <c r="BF77" s="56">
        <v>175</v>
      </c>
      <c r="BG77" s="56">
        <v>10</v>
      </c>
      <c r="BH77" s="56">
        <v>0</v>
      </c>
      <c r="BI77" s="56">
        <v>60</v>
      </c>
      <c r="BJ77" s="56">
        <v>2</v>
      </c>
      <c r="BK77" s="68">
        <v>0.81292219443268454</v>
      </c>
      <c r="BL77" s="63">
        <v>15.739817521726177</v>
      </c>
      <c r="BM77" s="75">
        <v>5.2834100193104245E-4</v>
      </c>
      <c r="BN77" s="63">
        <v>14.375525026387097</v>
      </c>
      <c r="BO77" s="63">
        <v>0.955860144077609</v>
      </c>
      <c r="BP77" s="56">
        <v>18</v>
      </c>
      <c r="BQ77" s="56">
        <v>1479</v>
      </c>
      <c r="BR77" s="69">
        <v>1.0072793357821874</v>
      </c>
      <c r="BS77" s="62">
        <v>0.62821593980909329</v>
      </c>
      <c r="BT77" s="62">
        <v>20.41</v>
      </c>
      <c r="BU77" s="62">
        <v>23.91</v>
      </c>
      <c r="BW77" s="62">
        <f t="shared" si="85"/>
        <v>7.1877625131935483</v>
      </c>
      <c r="BX77" s="74">
        <v>0.6</v>
      </c>
      <c r="BY77" s="73">
        <f t="shared" si="86"/>
        <v>0.5796953652990543</v>
      </c>
      <c r="BZ77" s="72">
        <f t="shared" si="123"/>
        <v>0.72524992596892746</v>
      </c>
      <c r="CA77" s="64">
        <f t="shared" si="87"/>
        <v>-3.3841057834909467</v>
      </c>
      <c r="CB77" s="62">
        <v>-5.1761873109001808</v>
      </c>
      <c r="CC77" s="62">
        <v>98.263762827007994</v>
      </c>
      <c r="CD77" s="62">
        <v>-25.467794038088051</v>
      </c>
      <c r="CE77" s="62">
        <v>95.047101306844326</v>
      </c>
      <c r="CF77" s="62"/>
      <c r="CG77" s="93">
        <v>0.9415</v>
      </c>
      <c r="CH77" s="62">
        <v>0.4203346815766516</v>
      </c>
      <c r="CI77" s="64"/>
      <c r="CJ77" s="64"/>
      <c r="CK77" s="64"/>
      <c r="CL77" s="64"/>
      <c r="CM77" s="56">
        <v>47</v>
      </c>
      <c r="CN77" s="59">
        <f t="shared" si="88"/>
        <v>4</v>
      </c>
      <c r="CO77" s="57">
        <f t="shared" si="89"/>
        <v>1</v>
      </c>
      <c r="CP77" s="57" t="str">
        <f t="shared" si="90"/>
        <v/>
      </c>
      <c r="CQ77" s="59" t="str">
        <f t="shared" si="91"/>
        <v/>
      </c>
      <c r="CR77" s="57" t="str">
        <f t="shared" si="84"/>
        <v/>
      </c>
      <c r="CS77" s="56">
        <f t="shared" si="92"/>
        <v>3</v>
      </c>
      <c r="CT77" s="57">
        <f t="shared" si="93"/>
        <v>1</v>
      </c>
      <c r="CU77" s="57" t="str">
        <f t="shared" si="94"/>
        <v/>
      </c>
      <c r="CV77" s="57" t="str">
        <f t="shared" si="95"/>
        <v/>
      </c>
      <c r="CW77" s="57" t="str">
        <f t="shared" si="96"/>
        <v/>
      </c>
      <c r="CX77" s="57" t="str">
        <f t="shared" si="97"/>
        <v/>
      </c>
      <c r="CY77" s="56" t="str">
        <f t="shared" si="98"/>
        <v/>
      </c>
      <c r="CZ77" s="56" t="str">
        <f t="shared" si="99"/>
        <v/>
      </c>
      <c r="DA77" s="56" t="str">
        <f t="shared" si="100"/>
        <v/>
      </c>
      <c r="DB77" s="56" t="str">
        <f t="shared" si="101"/>
        <v/>
      </c>
      <c r="DC77" s="56" t="str">
        <f t="shared" si="102"/>
        <v/>
      </c>
      <c r="DD77" s="56" t="str">
        <f t="shared" si="103"/>
        <v/>
      </c>
      <c r="DE77" s="56" t="str">
        <f t="shared" si="104"/>
        <v/>
      </c>
      <c r="DF77" s="56" t="str">
        <f t="shared" si="105"/>
        <v/>
      </c>
      <c r="DG77" s="57" t="str">
        <f t="shared" si="106"/>
        <v/>
      </c>
      <c r="DH77" s="58" t="str">
        <f t="shared" si="107"/>
        <v/>
      </c>
      <c r="DI77" s="56" t="str">
        <f t="shared" si="108"/>
        <v/>
      </c>
      <c r="DJ77" s="56" t="str">
        <f t="shared" si="109"/>
        <v/>
      </c>
      <c r="DK77" s="56" t="str">
        <f t="shared" si="110"/>
        <v/>
      </c>
      <c r="DL77" s="56" t="str">
        <f t="shared" si="111"/>
        <v/>
      </c>
      <c r="DM77" s="56" t="str">
        <f t="shared" si="112"/>
        <v/>
      </c>
      <c r="DN77" s="56" t="str">
        <f t="shared" si="113"/>
        <v/>
      </c>
      <c r="DO77" s="56" t="str">
        <f t="shared" si="114"/>
        <v/>
      </c>
      <c r="DP77" s="57" t="str">
        <f t="shared" si="115"/>
        <v/>
      </c>
      <c r="DQ77" s="57" t="str">
        <f t="shared" si="116"/>
        <v/>
      </c>
      <c r="DR77" s="56" t="str">
        <f t="shared" si="117"/>
        <v/>
      </c>
      <c r="DS77" s="56" t="str">
        <f t="shared" si="118"/>
        <v/>
      </c>
      <c r="DT77" s="56" t="str">
        <f t="shared" si="119"/>
        <v/>
      </c>
      <c r="DU77" s="56" t="str">
        <f t="shared" si="120"/>
        <v/>
      </c>
      <c r="DV77" s="56" t="str">
        <f t="shared" si="121"/>
        <v/>
      </c>
      <c r="DW77" s="56" t="str">
        <f t="shared" si="122"/>
        <v/>
      </c>
    </row>
    <row r="78" spans="1:127" ht="15" customHeight="1" x14ac:dyDescent="0.2">
      <c r="A78" s="56">
        <v>77</v>
      </c>
      <c r="B78" s="77">
        <v>0.5</v>
      </c>
      <c r="C78" s="77">
        <v>2</v>
      </c>
      <c r="D78" s="77" t="s">
        <v>138</v>
      </c>
      <c r="E78" s="56">
        <v>8050913</v>
      </c>
      <c r="F78" s="56">
        <v>10</v>
      </c>
      <c r="G78" s="56">
        <v>28</v>
      </c>
      <c r="H78" s="56">
        <v>2.7</v>
      </c>
      <c r="I78" s="56">
        <v>3.1</v>
      </c>
      <c r="J78" s="63">
        <v>4.8407488544035768</v>
      </c>
      <c r="K78" s="76">
        <v>1.8070093749999914</v>
      </c>
      <c r="L78" s="62">
        <v>999.99491803293324</v>
      </c>
      <c r="M78" s="63">
        <v>0.11557672275644071</v>
      </c>
      <c r="N78" s="63">
        <v>-2.2667071427946945</v>
      </c>
      <c r="O78" s="63">
        <v>1.3712774431693794E-3</v>
      </c>
      <c r="P78" s="63">
        <v>22.311723653395731</v>
      </c>
      <c r="Q78" s="63">
        <v>1.0652814276589897</v>
      </c>
      <c r="R78" s="63">
        <v>6.0947680084312719</v>
      </c>
      <c r="S78" s="63">
        <v>0.1437753795901634</v>
      </c>
      <c r="T78" s="63">
        <v>498.19275313036337</v>
      </c>
      <c r="U78" s="63">
        <v>-0.34255160801107526</v>
      </c>
      <c r="V78" s="63">
        <v>3.9815571090008696E-2</v>
      </c>
      <c r="W78" s="63">
        <v>2.5847087867904768</v>
      </c>
      <c r="X78" s="63">
        <v>5.724979210238542E-2</v>
      </c>
      <c r="Y78" s="63">
        <v>-50.457532654569839</v>
      </c>
      <c r="Z78" s="63">
        <v>0.13428740255236157</v>
      </c>
      <c r="AA78" s="69">
        <v>36.167000000003426</v>
      </c>
      <c r="AB78" s="70">
        <v>3.424949671629708E-12</v>
      </c>
      <c r="AC78" s="69">
        <v>-78.78200000000605</v>
      </c>
      <c r="AD78" s="70">
        <v>6.054060415411849E-12</v>
      </c>
      <c r="AE78" s="57">
        <v>386.9875425448854</v>
      </c>
      <c r="AF78" s="57">
        <v>2.5944750181535787</v>
      </c>
      <c r="AG78" s="57">
        <v>640.5</v>
      </c>
      <c r="AH78" s="63">
        <v>39.124000000000002</v>
      </c>
      <c r="AI78" s="63">
        <v>18.637101562500007</v>
      </c>
      <c r="AJ78" s="63">
        <v>5.7009852057992978</v>
      </c>
      <c r="AK78" s="63">
        <v>1.798</v>
      </c>
      <c r="AL78" s="63">
        <v>1.8070093749999914</v>
      </c>
      <c r="AM78" s="69">
        <v>2.0287232237599182E-3</v>
      </c>
      <c r="AN78" s="63">
        <v>3.4782156908662993</v>
      </c>
      <c r="AO78" s="63">
        <v>1.671206315866308</v>
      </c>
      <c r="AP78" s="63">
        <v>2.4944753933021078</v>
      </c>
      <c r="AQ78" s="62">
        <v>297.55141295863984</v>
      </c>
      <c r="AR78" s="62">
        <v>284.14113853859567</v>
      </c>
      <c r="AS78" s="62">
        <v>177.08108361997927</v>
      </c>
      <c r="AT78" s="63">
        <v>28.349720342591148</v>
      </c>
      <c r="AU78" s="63">
        <v>26.157409083901882</v>
      </c>
      <c r="AV78" s="69">
        <v>0.15201174667202513</v>
      </c>
      <c r="AW78" s="56">
        <v>3</v>
      </c>
      <c r="AX78" s="56">
        <v>3</v>
      </c>
      <c r="AY78" s="62">
        <v>1</v>
      </c>
      <c r="AZ78" s="62">
        <v>2</v>
      </c>
      <c r="BA78" s="62">
        <v>4</v>
      </c>
      <c r="BB78" s="62">
        <v>2.5</v>
      </c>
      <c r="BC78" s="56">
        <v>3</v>
      </c>
      <c r="BD78" s="56">
        <v>6.23</v>
      </c>
      <c r="BE78" s="56">
        <v>3.33</v>
      </c>
      <c r="BF78" s="56">
        <v>165</v>
      </c>
      <c r="BG78" s="56">
        <v>10</v>
      </c>
      <c r="BH78" s="56">
        <v>0</v>
      </c>
      <c r="BI78" s="56">
        <v>60</v>
      </c>
      <c r="BJ78" s="56">
        <v>2</v>
      </c>
      <c r="BK78" s="68">
        <v>3.033739479403585</v>
      </c>
      <c r="BL78" s="63">
        <v>17.50010498752787</v>
      </c>
      <c r="BM78" s="75">
        <v>1.9668976581861458E-3</v>
      </c>
      <c r="BN78" s="63">
        <v>8.6192769013825377</v>
      </c>
      <c r="BO78" s="63">
        <v>0.98901913066058711</v>
      </c>
      <c r="BP78" s="56">
        <v>17</v>
      </c>
      <c r="BQ78" s="56">
        <v>2026</v>
      </c>
      <c r="BR78" s="69">
        <v>1.007072622739098</v>
      </c>
      <c r="BS78" s="62">
        <v>0.61625513488045369</v>
      </c>
      <c r="BT78" s="62">
        <v>21.2</v>
      </c>
      <c r="BU78" s="62">
        <v>24.96</v>
      </c>
      <c r="BW78" s="62">
        <f t="shared" si="85"/>
        <v>4.3096384506912688</v>
      </c>
      <c r="BX78" s="74">
        <v>0.6</v>
      </c>
      <c r="BY78" s="73">
        <f t="shared" si="86"/>
        <v>0.63954948205353057</v>
      </c>
      <c r="BZ78" s="72">
        <f t="shared" si="123"/>
        <v>1.1451267022411875</v>
      </c>
      <c r="CA78" s="64">
        <f t="shared" si="87"/>
        <v>6.5915803422550994</v>
      </c>
      <c r="CB78" s="62">
        <v>3.75326247539657E-3</v>
      </c>
      <c r="CC78" s="62">
        <v>98.399999928419817</v>
      </c>
      <c r="CD78" s="62">
        <v>-8.5761250863695704</v>
      </c>
      <c r="CE78" s="62">
        <v>98.025558292227771</v>
      </c>
      <c r="CF78" s="62"/>
      <c r="CG78" s="93">
        <v>0.97770000000000001</v>
      </c>
      <c r="CH78" s="62">
        <v>2.5668373151308304</v>
      </c>
      <c r="CI78" s="64"/>
      <c r="CJ78" s="64"/>
      <c r="CK78" s="64"/>
      <c r="CL78" s="64"/>
      <c r="CM78" s="56">
        <v>48</v>
      </c>
      <c r="CN78" s="59">
        <f t="shared" si="88"/>
        <v>5</v>
      </c>
      <c r="CO78" s="57" t="str">
        <f t="shared" si="89"/>
        <v/>
      </c>
      <c r="CP78" s="57">
        <f t="shared" si="90"/>
        <v>1</v>
      </c>
      <c r="CQ78" s="59" t="str">
        <f t="shared" si="91"/>
        <v/>
      </c>
      <c r="CR78" s="57" t="str">
        <f t="shared" si="84"/>
        <v/>
      </c>
      <c r="CS78" s="56" t="str">
        <f t="shared" si="92"/>
        <v/>
      </c>
      <c r="CT78" s="57" t="str">
        <f t="shared" si="93"/>
        <v/>
      </c>
      <c r="CU78" s="57" t="str">
        <f t="shared" si="94"/>
        <v/>
      </c>
      <c r="CV78" s="57" t="str">
        <f t="shared" si="95"/>
        <v/>
      </c>
      <c r="CW78" s="57" t="str">
        <f t="shared" si="96"/>
        <v/>
      </c>
      <c r="CX78" s="57" t="str">
        <f t="shared" si="97"/>
        <v/>
      </c>
      <c r="CY78" s="56">
        <f t="shared" si="98"/>
        <v>5</v>
      </c>
      <c r="CZ78" s="56" t="str">
        <f t="shared" si="99"/>
        <v/>
      </c>
      <c r="DA78" s="56" t="str">
        <f t="shared" si="100"/>
        <v/>
      </c>
      <c r="DB78" s="56" t="str">
        <f t="shared" si="101"/>
        <v/>
      </c>
      <c r="DC78" s="56" t="str">
        <f t="shared" si="102"/>
        <v/>
      </c>
      <c r="DD78" s="56" t="str">
        <f t="shared" si="103"/>
        <v/>
      </c>
      <c r="DE78" s="56" t="str">
        <f t="shared" si="104"/>
        <v/>
      </c>
      <c r="DF78" s="56" t="str">
        <f t="shared" si="105"/>
        <v/>
      </c>
      <c r="DG78" s="57" t="str">
        <f t="shared" si="106"/>
        <v/>
      </c>
      <c r="DH78" s="58" t="str">
        <f t="shared" si="107"/>
        <v/>
      </c>
      <c r="DI78" s="56" t="str">
        <f t="shared" si="108"/>
        <v/>
      </c>
      <c r="DJ78" s="56" t="str">
        <f t="shared" si="109"/>
        <v/>
      </c>
      <c r="DK78" s="56" t="str">
        <f t="shared" si="110"/>
        <v/>
      </c>
      <c r="DL78" s="56" t="str">
        <f t="shared" si="111"/>
        <v/>
      </c>
      <c r="DM78" s="56" t="str">
        <f t="shared" si="112"/>
        <v/>
      </c>
      <c r="DN78" s="56" t="str">
        <f t="shared" si="113"/>
        <v/>
      </c>
      <c r="DO78" s="56" t="str">
        <f t="shared" si="114"/>
        <v/>
      </c>
      <c r="DP78" s="57" t="str">
        <f t="shared" si="115"/>
        <v/>
      </c>
      <c r="DQ78" s="57" t="str">
        <f t="shared" si="116"/>
        <v/>
      </c>
      <c r="DR78" s="56" t="str">
        <f t="shared" si="117"/>
        <v/>
      </c>
      <c r="DS78" s="56" t="str">
        <f t="shared" si="118"/>
        <v/>
      </c>
      <c r="DT78" s="56" t="str">
        <f t="shared" si="119"/>
        <v/>
      </c>
      <c r="DU78" s="56" t="str">
        <f t="shared" si="120"/>
        <v/>
      </c>
      <c r="DV78" s="56" t="str">
        <f t="shared" si="121"/>
        <v/>
      </c>
      <c r="DW78" s="56" t="str">
        <f t="shared" si="122"/>
        <v/>
      </c>
    </row>
    <row r="79" spans="1:127" s="95" customFormat="1" ht="15" customHeight="1" x14ac:dyDescent="0.2">
      <c r="A79" s="56">
        <v>78</v>
      </c>
      <c r="B79" s="101">
        <v>0.5</v>
      </c>
      <c r="C79" s="101">
        <v>3</v>
      </c>
      <c r="D79" s="63" t="s">
        <v>137</v>
      </c>
      <c r="E79" s="95">
        <v>8051313</v>
      </c>
      <c r="F79" s="95">
        <v>8</v>
      </c>
      <c r="G79" s="95">
        <v>22</v>
      </c>
      <c r="H79" s="95">
        <v>2.7</v>
      </c>
      <c r="I79" s="56">
        <v>3.1</v>
      </c>
      <c r="J79" s="94">
        <v>4.216668284694034</v>
      </c>
      <c r="K79" s="100">
        <v>1.8245447470817107</v>
      </c>
      <c r="L79" s="96">
        <v>998.55442348830081</v>
      </c>
      <c r="M79" s="94">
        <v>1.3828752930779677</v>
      </c>
      <c r="N79" s="94">
        <v>-1.9517763851293004</v>
      </c>
      <c r="O79" s="94">
        <v>4.483366085883745E-2</v>
      </c>
      <c r="P79" s="94">
        <v>13.764851254131864</v>
      </c>
      <c r="Q79" s="94">
        <v>2.9580039796173425</v>
      </c>
      <c r="R79" s="94">
        <v>5.4895896277968284</v>
      </c>
      <c r="S79" s="94">
        <v>0.265647807955326</v>
      </c>
      <c r="T79" s="94">
        <v>190.34736389266925</v>
      </c>
      <c r="U79" s="94">
        <v>-3.0236375377534697</v>
      </c>
      <c r="V79" s="94">
        <v>7.215539419790698E-2</v>
      </c>
      <c r="W79" s="94">
        <v>18.805090646052719</v>
      </c>
      <c r="X79" s="94">
        <v>-7.1758285825150425E-2</v>
      </c>
      <c r="Y79" s="94">
        <v>-26.542854825223451</v>
      </c>
      <c r="Z79" s="94">
        <v>0.8028821534370354</v>
      </c>
      <c r="AA79" s="68">
        <v>35.970000000001036</v>
      </c>
      <c r="AB79" s="99">
        <v>1.0374932637120713E-12</v>
      </c>
      <c r="AC79" s="68">
        <v>-79.093999999997081</v>
      </c>
      <c r="AD79" s="99">
        <v>2.9135084802873236E-12</v>
      </c>
      <c r="AE79" s="98">
        <v>393.03008555317859</v>
      </c>
      <c r="AF79" s="98">
        <v>2.473205385312327</v>
      </c>
      <c r="AG79" s="98">
        <v>257.15000000000003</v>
      </c>
      <c r="AH79" s="94">
        <v>50.03</v>
      </c>
      <c r="AI79" s="94">
        <v>8.8744669260700455</v>
      </c>
      <c r="AJ79" s="94">
        <v>7.7011489417693948</v>
      </c>
      <c r="AK79" s="94">
        <v>1.82</v>
      </c>
      <c r="AL79" s="94">
        <v>1.8245447470817107</v>
      </c>
      <c r="AM79" s="68">
        <v>1.0675164821625472E-3</v>
      </c>
      <c r="AN79" s="94">
        <v>2.2289895002916187</v>
      </c>
      <c r="AO79" s="94">
        <v>0.40444475320990803</v>
      </c>
      <c r="AP79" s="63">
        <v>2.5789552580206099</v>
      </c>
      <c r="AQ79" s="96">
        <v>289.37148551428601</v>
      </c>
      <c r="AR79" s="96">
        <v>290.85086747720368</v>
      </c>
      <c r="AS79" s="96">
        <v>144.68161244000643</v>
      </c>
      <c r="AT79" s="94">
        <v>30.806919349267357</v>
      </c>
      <c r="AU79" s="94">
        <v>25.573696270575741</v>
      </c>
      <c r="AV79" s="68">
        <v>0.19911419268232955</v>
      </c>
      <c r="AW79" s="95">
        <v>3</v>
      </c>
      <c r="AX79" s="95">
        <v>3</v>
      </c>
      <c r="AY79" s="96">
        <v>1</v>
      </c>
      <c r="AZ79" s="96">
        <v>2</v>
      </c>
      <c r="BA79" s="96">
        <v>2</v>
      </c>
      <c r="BB79" s="96">
        <v>1.5</v>
      </c>
      <c r="BC79" s="95">
        <v>2</v>
      </c>
      <c r="BD79" s="95">
        <v>6.29</v>
      </c>
      <c r="BE79" s="95">
        <v>2.9</v>
      </c>
      <c r="BF79" s="95">
        <v>115</v>
      </c>
      <c r="BG79" s="95">
        <v>10</v>
      </c>
      <c r="BH79" s="95">
        <v>0</v>
      </c>
      <c r="BI79" s="95">
        <v>60</v>
      </c>
      <c r="BJ79" s="95">
        <v>2</v>
      </c>
      <c r="BK79" s="68">
        <v>2.3921235376123233</v>
      </c>
      <c r="BL79" s="94">
        <v>3.1501535491666255</v>
      </c>
      <c r="BM79" s="97">
        <v>1.5924555341535938E-3</v>
      </c>
      <c r="BN79" s="63">
        <v>1.2098769197847665</v>
      </c>
      <c r="BO79" s="94">
        <v>0.99809159639188239</v>
      </c>
      <c r="BP79" s="95">
        <v>12</v>
      </c>
      <c r="BQ79" s="95">
        <v>1018</v>
      </c>
      <c r="BR79" s="68">
        <v>1.0085622415480271</v>
      </c>
      <c r="BS79" s="96">
        <v>0.93616464978085667</v>
      </c>
      <c r="BT79" s="96">
        <v>12.47</v>
      </c>
      <c r="BU79" s="96">
        <v>19.579999999999998</v>
      </c>
      <c r="BV79" s="96"/>
      <c r="BW79" s="96">
        <f t="shared" si="85"/>
        <v>0.60493845989238326</v>
      </c>
      <c r="BX79" s="74">
        <v>0.6</v>
      </c>
      <c r="BY79" s="73">
        <f t="shared" si="86"/>
        <v>0.47069615361868217</v>
      </c>
      <c r="BZ79" s="72">
        <f t="shared" si="123"/>
        <v>1.8886191734404235E-2</v>
      </c>
      <c r="CA79" s="64">
        <f t="shared" si="87"/>
        <v>-21.55064106355297</v>
      </c>
      <c r="CB79" s="96">
        <f t="shared" ref="CB79:CB87" si="124">G79*COS(RADIANS(90-(180-AS79)))</f>
        <v>12.718629271119763</v>
      </c>
      <c r="CC79" s="96">
        <f t="shared" ref="CC79:CC87" si="125">G79*SIN(RADIANS(90-(180-AS79)))</f>
        <v>17.950946199680271</v>
      </c>
      <c r="CD79" s="96">
        <f t="shared" ref="CD79:CD87" si="126">G79*COS(RADIANS(90-(180-BF79)))</f>
        <v>19.938771314806299</v>
      </c>
      <c r="CE79" s="96">
        <f t="shared" ref="CE79:CE87" si="127">G79*SIN(RADIANS(90-(180-BF79)))</f>
        <v>9.2976017582953876</v>
      </c>
      <c r="CF79" s="96"/>
      <c r="CG79" s="93">
        <v>0.66369999999999996</v>
      </c>
      <c r="CH79" s="96">
        <v>0</v>
      </c>
      <c r="CI79" s="64"/>
      <c r="CJ79" s="64"/>
      <c r="CK79" s="64"/>
      <c r="CL79" s="64"/>
      <c r="CM79" s="95">
        <v>49</v>
      </c>
      <c r="CN79" s="59">
        <f t="shared" si="88"/>
        <v>6</v>
      </c>
      <c r="CO79" s="57" t="str">
        <f t="shared" si="89"/>
        <v/>
      </c>
      <c r="CP79" s="57">
        <f t="shared" si="90"/>
        <v>1</v>
      </c>
      <c r="CQ79" s="59" t="str">
        <f t="shared" si="91"/>
        <v/>
      </c>
      <c r="CR79" s="57" t="str">
        <f t="shared" si="84"/>
        <v/>
      </c>
      <c r="CS79" s="56" t="str">
        <f t="shared" si="92"/>
        <v/>
      </c>
      <c r="CT79" s="57" t="str">
        <f t="shared" si="93"/>
        <v/>
      </c>
      <c r="CU79" s="57" t="str">
        <f t="shared" si="94"/>
        <v/>
      </c>
      <c r="CV79" s="57" t="str">
        <f t="shared" si="95"/>
        <v/>
      </c>
      <c r="CW79" s="57" t="str">
        <f t="shared" si="96"/>
        <v/>
      </c>
      <c r="CX79" s="57" t="str">
        <f t="shared" si="97"/>
        <v/>
      </c>
      <c r="CY79" s="56" t="str">
        <f t="shared" si="98"/>
        <v/>
      </c>
      <c r="CZ79" s="56" t="str">
        <f t="shared" si="99"/>
        <v/>
      </c>
      <c r="DA79" s="56">
        <f t="shared" si="100"/>
        <v>1</v>
      </c>
      <c r="DB79" s="56">
        <f t="shared" si="101"/>
        <v>3</v>
      </c>
      <c r="DC79" s="56" t="str">
        <f t="shared" si="102"/>
        <v/>
      </c>
      <c r="DD79" s="56" t="str">
        <f t="shared" si="103"/>
        <v/>
      </c>
      <c r="DE79" s="56" t="str">
        <f t="shared" si="104"/>
        <v/>
      </c>
      <c r="DF79" s="56">
        <f t="shared" si="105"/>
        <v>1</v>
      </c>
      <c r="DG79" s="57" t="str">
        <f t="shared" si="106"/>
        <v/>
      </c>
      <c r="DH79" s="58" t="str">
        <f t="shared" si="107"/>
        <v/>
      </c>
      <c r="DI79" s="56" t="str">
        <f t="shared" si="108"/>
        <v/>
      </c>
      <c r="DJ79" s="56" t="str">
        <f t="shared" si="109"/>
        <v/>
      </c>
      <c r="DK79" s="56" t="str">
        <f t="shared" si="110"/>
        <v/>
      </c>
      <c r="DL79" s="56" t="str">
        <f t="shared" si="111"/>
        <v/>
      </c>
      <c r="DM79" s="56">
        <f t="shared" si="112"/>
        <v>1</v>
      </c>
      <c r="DN79" s="56" t="str">
        <f t="shared" si="113"/>
        <v/>
      </c>
      <c r="DO79" s="56" t="str">
        <f t="shared" si="114"/>
        <v/>
      </c>
      <c r="DP79" s="57">
        <f t="shared" si="115"/>
        <v>1</v>
      </c>
      <c r="DQ79" s="57" t="str">
        <f t="shared" si="116"/>
        <v/>
      </c>
      <c r="DR79" s="56">
        <f t="shared" si="117"/>
        <v>1</v>
      </c>
      <c r="DS79" s="56" t="str">
        <f t="shared" si="118"/>
        <v/>
      </c>
      <c r="DT79" s="56" t="str">
        <f t="shared" si="119"/>
        <v/>
      </c>
      <c r="DU79" s="56" t="str">
        <f t="shared" si="120"/>
        <v/>
      </c>
      <c r="DV79" s="56" t="str">
        <f t="shared" si="121"/>
        <v/>
      </c>
      <c r="DW79" s="56" t="str">
        <f t="shared" si="122"/>
        <v/>
      </c>
    </row>
    <row r="80" spans="1:127" ht="15" customHeight="1" x14ac:dyDescent="0.2">
      <c r="A80" s="56">
        <v>79</v>
      </c>
      <c r="B80" s="77">
        <v>0.5</v>
      </c>
      <c r="C80" s="77">
        <v>3</v>
      </c>
      <c r="D80" s="63" t="s">
        <v>137</v>
      </c>
      <c r="E80" s="56">
        <v>8051313</v>
      </c>
      <c r="F80" s="56">
        <v>9</v>
      </c>
      <c r="G80" s="56">
        <v>22</v>
      </c>
      <c r="H80" s="56">
        <v>2.7</v>
      </c>
      <c r="I80" s="56">
        <v>3.1</v>
      </c>
      <c r="J80" s="63">
        <v>6.0670227373470835</v>
      </c>
      <c r="K80" s="76">
        <v>1.8249501915708837</v>
      </c>
      <c r="L80" s="62">
        <v>998.22221797327995</v>
      </c>
      <c r="M80" s="63">
        <v>1.2658853952198867</v>
      </c>
      <c r="N80" s="63">
        <v>-2.2945505360745626</v>
      </c>
      <c r="O80" s="63">
        <v>8.158856573422571E-2</v>
      </c>
      <c r="P80" s="63">
        <v>14.039766730401501</v>
      </c>
      <c r="Q80" s="63">
        <v>2.4335617712634789</v>
      </c>
      <c r="R80" s="63">
        <v>6.8421430164424919</v>
      </c>
      <c r="S80" s="63">
        <v>0.31452871780064767</v>
      </c>
      <c r="T80" s="63">
        <v>197.8155427915886</v>
      </c>
      <c r="U80" s="63">
        <v>-2.7984733205551211</v>
      </c>
      <c r="V80" s="63">
        <v>8.0878062201095807E-2</v>
      </c>
      <c r="W80" s="63">
        <v>17.658088047139621</v>
      </c>
      <c r="X80" s="63">
        <v>-0.28118517274872046</v>
      </c>
      <c r="Y80" s="63">
        <v>-32.175260566253982</v>
      </c>
      <c r="Z80" s="63">
        <v>1.3405069150143365</v>
      </c>
      <c r="AA80" s="69">
        <v>35.970000000001036</v>
      </c>
      <c r="AB80" s="70">
        <v>1.037491585527486E-12</v>
      </c>
      <c r="AC80" s="69">
        <v>-79.093999999996839</v>
      </c>
      <c r="AD80" s="70">
        <v>3.1551113970835876E-12</v>
      </c>
      <c r="AE80" s="57">
        <v>393.02740726577548</v>
      </c>
      <c r="AF80" s="57">
        <v>1.3444290074228478</v>
      </c>
      <c r="AG80" s="57">
        <v>261.5</v>
      </c>
      <c r="AH80" s="63">
        <v>22.785</v>
      </c>
      <c r="AI80" s="63">
        <v>10.403551724137927</v>
      </c>
      <c r="AJ80" s="63">
        <v>4.0763137243157681</v>
      </c>
      <c r="AK80" s="63">
        <v>1.821</v>
      </c>
      <c r="AL80" s="63">
        <v>1.8249501915708837</v>
      </c>
      <c r="AM80" s="69">
        <v>1.0346915007000935E-3</v>
      </c>
      <c r="AN80" s="63">
        <v>2.3261334608030451</v>
      </c>
      <c r="AO80" s="63">
        <v>0.50118326923216139</v>
      </c>
      <c r="AP80" s="63">
        <v>2.8155589248566013</v>
      </c>
      <c r="AQ80" s="62">
        <v>289.63663479923127</v>
      </c>
      <c r="AR80" s="62">
        <v>288.727155653816</v>
      </c>
      <c r="AS80" s="62">
        <v>151.11482543786605</v>
      </c>
      <c r="AT80" s="63">
        <v>27.4200425543292</v>
      </c>
      <c r="AU80" s="63">
        <v>22.600866589083893</v>
      </c>
      <c r="AV80" s="69">
        <v>0.19708883207575281</v>
      </c>
      <c r="AW80" s="56">
        <v>3</v>
      </c>
      <c r="AX80" s="56">
        <v>3</v>
      </c>
      <c r="AY80" s="62">
        <v>2</v>
      </c>
      <c r="AZ80" s="62">
        <v>3</v>
      </c>
      <c r="BA80" s="62">
        <v>2</v>
      </c>
      <c r="BB80" s="62">
        <v>2</v>
      </c>
      <c r="BC80" s="56">
        <v>2</v>
      </c>
      <c r="BD80" s="56">
        <v>6.29</v>
      </c>
      <c r="BE80" s="56">
        <v>2.9</v>
      </c>
      <c r="BF80" s="56">
        <v>115</v>
      </c>
      <c r="BG80" s="56">
        <v>10</v>
      </c>
      <c r="BH80" s="56">
        <v>0</v>
      </c>
      <c r="BI80" s="56">
        <v>60</v>
      </c>
      <c r="BJ80" s="56">
        <v>2</v>
      </c>
      <c r="BK80" s="68">
        <v>4.2420725457761996</v>
      </c>
      <c r="BL80" s="63">
        <v>3.6958767087164253</v>
      </c>
      <c r="BM80" s="75">
        <v>2.8204573337772482E-3</v>
      </c>
      <c r="BN80" s="63">
        <v>1.4196070547110502</v>
      </c>
      <c r="BO80" s="63">
        <v>0.99682686642613494</v>
      </c>
      <c r="BP80" s="56">
        <v>12</v>
      </c>
      <c r="BQ80" s="56">
        <v>1593</v>
      </c>
      <c r="BR80" s="69">
        <v>1.0085200391945957</v>
      </c>
      <c r="BS80" s="62">
        <v>0.83703459341759345</v>
      </c>
      <c r="BT80" s="62">
        <v>12.51</v>
      </c>
      <c r="BU80" s="62">
        <v>19.579999999999998</v>
      </c>
      <c r="BW80" s="62">
        <f t="shared" si="85"/>
        <v>0.7098035273555251</v>
      </c>
      <c r="BX80" s="74">
        <v>0.6</v>
      </c>
      <c r="BY80" s="73">
        <f t="shared" si="86"/>
        <v>0.91015148589711115</v>
      </c>
      <c r="BZ80" s="72">
        <f t="shared" si="123"/>
        <v>5.0277229862346416E-2</v>
      </c>
      <c r="CA80" s="64">
        <f t="shared" si="87"/>
        <v>51.691914316185198</v>
      </c>
      <c r="CB80" s="62">
        <f t="shared" si="124"/>
        <v>10.627228441840645</v>
      </c>
      <c r="CC80" s="62">
        <f t="shared" si="125"/>
        <v>19.262970062919511</v>
      </c>
      <c r="CD80" s="62">
        <f t="shared" si="126"/>
        <v>19.938771314806299</v>
      </c>
      <c r="CE80" s="62">
        <f t="shared" si="127"/>
        <v>9.2976017582953876</v>
      </c>
      <c r="CF80" s="62"/>
      <c r="CG80" s="93">
        <v>1.08</v>
      </c>
      <c r="CH80" s="62">
        <v>0.24148944457427746</v>
      </c>
      <c r="CI80" s="64"/>
      <c r="CJ80" s="64"/>
      <c r="CK80" s="64"/>
      <c r="CL80" s="64"/>
      <c r="CM80" s="56">
        <v>49</v>
      </c>
      <c r="CN80" s="59">
        <f t="shared" si="88"/>
        <v>5</v>
      </c>
      <c r="CO80" s="57" t="str">
        <f t="shared" si="89"/>
        <v/>
      </c>
      <c r="CP80" s="57">
        <f t="shared" si="90"/>
        <v>1</v>
      </c>
      <c r="CQ80" s="59" t="str">
        <f t="shared" si="91"/>
        <v/>
      </c>
      <c r="CR80" s="57" t="str">
        <f t="shared" si="84"/>
        <v/>
      </c>
      <c r="CS80" s="56" t="str">
        <f t="shared" si="92"/>
        <v/>
      </c>
      <c r="CT80" s="57" t="str">
        <f t="shared" si="93"/>
        <v/>
      </c>
      <c r="CU80" s="57" t="str">
        <f t="shared" si="94"/>
        <v/>
      </c>
      <c r="CV80" s="57" t="str">
        <f t="shared" si="95"/>
        <v/>
      </c>
      <c r="CW80" s="57" t="str">
        <f t="shared" si="96"/>
        <v/>
      </c>
      <c r="CX80" s="57" t="str">
        <f t="shared" si="97"/>
        <v/>
      </c>
      <c r="CY80" s="56" t="str">
        <f t="shared" si="98"/>
        <v/>
      </c>
      <c r="CZ80" s="56" t="str">
        <f t="shared" si="99"/>
        <v/>
      </c>
      <c r="DA80" s="56">
        <f t="shared" si="100"/>
        <v>1</v>
      </c>
      <c r="DB80" s="56">
        <f t="shared" si="101"/>
        <v>3</v>
      </c>
      <c r="DC80" s="56" t="str">
        <f t="shared" si="102"/>
        <v/>
      </c>
      <c r="DD80" s="56" t="str">
        <f t="shared" si="103"/>
        <v/>
      </c>
      <c r="DE80" s="56" t="str">
        <f t="shared" si="104"/>
        <v/>
      </c>
      <c r="DF80" s="56" t="str">
        <f t="shared" si="105"/>
        <v/>
      </c>
      <c r="DG80" s="57" t="str">
        <f t="shared" si="106"/>
        <v/>
      </c>
      <c r="DH80" s="58" t="str">
        <f t="shared" si="107"/>
        <v/>
      </c>
      <c r="DI80" s="56" t="str">
        <f t="shared" si="108"/>
        <v/>
      </c>
      <c r="DJ80" s="56" t="str">
        <f t="shared" si="109"/>
        <v/>
      </c>
      <c r="DK80" s="56" t="str">
        <f t="shared" si="110"/>
        <v/>
      </c>
      <c r="DL80" s="56" t="str">
        <f t="shared" si="111"/>
        <v/>
      </c>
      <c r="DM80" s="56">
        <f t="shared" si="112"/>
        <v>1</v>
      </c>
      <c r="DN80" s="56" t="str">
        <f t="shared" si="113"/>
        <v/>
      </c>
      <c r="DO80" s="56" t="str">
        <f t="shared" si="114"/>
        <v/>
      </c>
      <c r="DP80" s="57">
        <f t="shared" si="115"/>
        <v>1</v>
      </c>
      <c r="DQ80" s="57" t="str">
        <f t="shared" si="116"/>
        <v/>
      </c>
      <c r="DR80" s="56">
        <f t="shared" si="117"/>
        <v>1</v>
      </c>
      <c r="DS80" s="56" t="str">
        <f t="shared" si="118"/>
        <v/>
      </c>
      <c r="DT80" s="56" t="str">
        <f t="shared" si="119"/>
        <v/>
      </c>
      <c r="DU80" s="56" t="str">
        <f t="shared" si="120"/>
        <v/>
      </c>
      <c r="DV80" s="56" t="str">
        <f t="shared" si="121"/>
        <v/>
      </c>
      <c r="DW80" s="56" t="str">
        <f t="shared" si="122"/>
        <v/>
      </c>
    </row>
    <row r="81" spans="1:127" ht="15" customHeight="1" x14ac:dyDescent="0.2">
      <c r="A81" s="56">
        <v>80</v>
      </c>
      <c r="B81" s="77">
        <v>0.5</v>
      </c>
      <c r="C81" s="77">
        <v>3</v>
      </c>
      <c r="D81" s="63" t="s">
        <v>137</v>
      </c>
      <c r="E81" s="56">
        <v>8051313</v>
      </c>
      <c r="F81" s="56">
        <v>10</v>
      </c>
      <c r="G81" s="56">
        <v>54</v>
      </c>
      <c r="H81" s="56">
        <v>2.7</v>
      </c>
      <c r="I81" s="56">
        <v>3.1</v>
      </c>
      <c r="J81" s="63">
        <v>2.261280197861482</v>
      </c>
      <c r="K81" s="76">
        <v>1.8241951219512365</v>
      </c>
      <c r="L81" s="62">
        <v>997.95702882495266</v>
      </c>
      <c r="M81" s="63">
        <v>0.86659322683480666</v>
      </c>
      <c r="N81" s="63">
        <v>-3.0081709743126446</v>
      </c>
      <c r="O81" s="63">
        <v>5.1846597527827103E-2</v>
      </c>
      <c r="P81" s="63">
        <v>14.480750554323794</v>
      </c>
      <c r="Q81" s="63">
        <v>2.0640781654848936</v>
      </c>
      <c r="R81" s="63">
        <v>10.968833737892568</v>
      </c>
      <c r="S81" s="63">
        <v>0.30388628735794054</v>
      </c>
      <c r="T81" s="63">
        <v>210.62654987804714</v>
      </c>
      <c r="U81" s="63">
        <v>-2.1699978330499046</v>
      </c>
      <c r="V81" s="63">
        <v>9.9626559262138412E-2</v>
      </c>
      <c r="W81" s="63">
        <v>12.395075828596182</v>
      </c>
      <c r="X81" s="63">
        <v>4.7430198564840306E-3</v>
      </c>
      <c r="Y81" s="63">
        <v>-43.254022500871365</v>
      </c>
      <c r="Z81" s="63">
        <v>0.97877844917418289</v>
      </c>
      <c r="AA81" s="69">
        <v>35.969999999995501</v>
      </c>
      <c r="AB81" s="70">
        <v>4.4979848582445905E-12</v>
      </c>
      <c r="AC81" s="69">
        <v>-79.094000000006361</v>
      </c>
      <c r="AD81" s="70">
        <v>6.3668158499007159E-12</v>
      </c>
      <c r="AE81" s="57">
        <v>393.36803991130705</v>
      </c>
      <c r="AF81" s="57">
        <v>1.2062782481944088</v>
      </c>
      <c r="AG81" s="57">
        <v>451</v>
      </c>
      <c r="AH81" s="63">
        <v>7.181</v>
      </c>
      <c r="AI81" s="63">
        <v>3.3834944567627456</v>
      </c>
      <c r="AJ81" s="63">
        <v>0.77860204174767533</v>
      </c>
      <c r="AK81" s="63">
        <v>1.8160000000000001</v>
      </c>
      <c r="AL81" s="63">
        <v>1.8241951219512365</v>
      </c>
      <c r="AM81" s="69">
        <v>1.3587815361096956E-3</v>
      </c>
      <c r="AN81" s="63">
        <v>1.9676237250554602</v>
      </c>
      <c r="AO81" s="63">
        <v>0.14342860310422378</v>
      </c>
      <c r="AP81" s="63">
        <v>3.3839665454545442</v>
      </c>
      <c r="AQ81" s="62">
        <v>290.09121951219657</v>
      </c>
      <c r="AR81" s="62">
        <v>322.48843209945863</v>
      </c>
      <c r="AS81" s="62">
        <v>163.92937856267162</v>
      </c>
      <c r="AT81" s="63">
        <v>26.240285571383861</v>
      </c>
      <c r="AU81" s="63">
        <v>23.418098004628071</v>
      </c>
      <c r="AV81" s="69">
        <v>0.16219005207872073</v>
      </c>
      <c r="AW81" s="56">
        <v>4</v>
      </c>
      <c r="AX81" s="56">
        <v>4</v>
      </c>
      <c r="AY81" s="62">
        <v>2</v>
      </c>
      <c r="AZ81" s="62">
        <v>3</v>
      </c>
      <c r="BA81" s="62">
        <v>3</v>
      </c>
      <c r="BB81" s="62">
        <v>2.5</v>
      </c>
      <c r="BC81" s="56">
        <v>3</v>
      </c>
      <c r="BD81" s="56">
        <v>10.83</v>
      </c>
      <c r="BE81" s="56">
        <v>5.91</v>
      </c>
      <c r="BF81" s="56">
        <v>135</v>
      </c>
      <c r="BG81" s="56">
        <v>10</v>
      </c>
      <c r="BH81" s="56">
        <v>0</v>
      </c>
      <c r="BI81" s="56">
        <v>60</v>
      </c>
      <c r="BJ81" s="56">
        <v>2</v>
      </c>
      <c r="BK81" s="68">
        <v>0.43708507591024581</v>
      </c>
      <c r="BL81" s="63">
        <v>12.58048389625707</v>
      </c>
      <c r="BM81" s="75">
        <v>2.9007542651052258E-4</v>
      </c>
      <c r="BN81" s="63">
        <v>11.904693672508062</v>
      </c>
      <c r="BO81" s="63">
        <v>0.99598683871341109</v>
      </c>
      <c r="BP81" s="56">
        <v>14</v>
      </c>
      <c r="BQ81" s="56">
        <v>1601</v>
      </c>
      <c r="BR81" s="69">
        <v>1.0085542625506174</v>
      </c>
      <c r="BS81" s="62">
        <v>0.96670412561239127</v>
      </c>
      <c r="BT81" s="62">
        <v>12.81</v>
      </c>
      <c r="BU81" s="62">
        <v>19.39</v>
      </c>
      <c r="BW81" s="62">
        <f t="shared" si="85"/>
        <v>5.9523468362540308</v>
      </c>
      <c r="BX81" s="74">
        <v>0.6</v>
      </c>
      <c r="BY81" s="73">
        <f t="shared" si="86"/>
        <v>0.39476061944401925</v>
      </c>
      <c r="BZ81" s="72">
        <f t="shared" si="123"/>
        <v>0.43704317056911196</v>
      </c>
      <c r="CA81" s="64">
        <f t="shared" si="87"/>
        <v>-34.206563425996791</v>
      </c>
      <c r="CB81" s="62">
        <f t="shared" si="124"/>
        <v>14.948386639917139</v>
      </c>
      <c r="CC81" s="62">
        <f t="shared" si="125"/>
        <v>51.889745970312354</v>
      </c>
      <c r="CD81" s="62">
        <f t="shared" si="126"/>
        <v>38.183766184073569</v>
      </c>
      <c r="CE81" s="62">
        <f t="shared" si="127"/>
        <v>38.183766184073562</v>
      </c>
      <c r="CF81" s="62"/>
      <c r="CG81" s="93">
        <v>0.3609</v>
      </c>
      <c r="CH81" s="62">
        <v>1.0267412458815417</v>
      </c>
      <c r="CI81" s="64"/>
      <c r="CJ81" s="64"/>
      <c r="CK81" s="64"/>
      <c r="CL81" s="64"/>
      <c r="CM81" s="56">
        <v>50</v>
      </c>
      <c r="CN81" s="59">
        <f t="shared" si="88"/>
        <v>1</v>
      </c>
      <c r="CO81" s="57">
        <f t="shared" si="89"/>
        <v>1</v>
      </c>
      <c r="CP81" s="57" t="str">
        <f t="shared" si="90"/>
        <v/>
      </c>
      <c r="CQ81" s="59" t="str">
        <f t="shared" si="91"/>
        <v/>
      </c>
      <c r="CR81" s="57" t="str">
        <f t="shared" si="84"/>
        <v/>
      </c>
      <c r="CS81" s="56" t="str">
        <f t="shared" si="92"/>
        <v/>
      </c>
      <c r="CT81" s="57" t="str">
        <f t="shared" si="93"/>
        <v/>
      </c>
      <c r="CU81" s="57" t="str">
        <f t="shared" si="94"/>
        <v/>
      </c>
      <c r="CV81" s="57" t="str">
        <f t="shared" si="95"/>
        <v/>
      </c>
      <c r="CW81" s="57" t="str">
        <f t="shared" si="96"/>
        <v/>
      </c>
      <c r="CX81" s="57" t="str">
        <f t="shared" si="97"/>
        <v/>
      </c>
      <c r="CY81" s="56" t="str">
        <f t="shared" si="98"/>
        <v/>
      </c>
      <c r="CZ81" s="56" t="str">
        <f t="shared" si="99"/>
        <v/>
      </c>
      <c r="DA81" s="56">
        <f t="shared" si="100"/>
        <v>1</v>
      </c>
      <c r="DB81" s="56" t="str">
        <f t="shared" si="101"/>
        <v/>
      </c>
      <c r="DC81" s="56" t="str">
        <f t="shared" si="102"/>
        <v/>
      </c>
      <c r="DD81" s="56" t="str">
        <f t="shared" si="103"/>
        <v/>
      </c>
      <c r="DE81" s="56" t="str">
        <f t="shared" si="104"/>
        <v/>
      </c>
      <c r="DF81" s="56" t="str">
        <f t="shared" si="105"/>
        <v/>
      </c>
      <c r="DG81" s="57" t="str">
        <f t="shared" si="106"/>
        <v/>
      </c>
      <c r="DH81" s="58" t="str">
        <f t="shared" si="107"/>
        <v/>
      </c>
      <c r="DI81" s="56" t="str">
        <f t="shared" si="108"/>
        <v/>
      </c>
      <c r="DJ81" s="56" t="str">
        <f t="shared" si="109"/>
        <v/>
      </c>
      <c r="DK81" s="56" t="str">
        <f t="shared" si="110"/>
        <v/>
      </c>
      <c r="DL81" s="56" t="str">
        <f t="shared" si="111"/>
        <v/>
      </c>
      <c r="DM81" s="56" t="str">
        <f t="shared" si="112"/>
        <v/>
      </c>
      <c r="DN81" s="56" t="str">
        <f t="shared" si="113"/>
        <v/>
      </c>
      <c r="DO81" s="56" t="str">
        <f t="shared" si="114"/>
        <v/>
      </c>
      <c r="DP81" s="57" t="str">
        <f t="shared" si="115"/>
        <v/>
      </c>
      <c r="DQ81" s="57" t="str">
        <f t="shared" si="116"/>
        <v/>
      </c>
      <c r="DR81" s="56" t="str">
        <f t="shared" si="117"/>
        <v/>
      </c>
      <c r="DS81" s="56" t="str">
        <f t="shared" si="118"/>
        <v/>
      </c>
      <c r="DT81" s="56" t="str">
        <f t="shared" si="119"/>
        <v/>
      </c>
      <c r="DU81" s="56" t="str">
        <f t="shared" si="120"/>
        <v/>
      </c>
      <c r="DV81" s="56" t="str">
        <f t="shared" si="121"/>
        <v/>
      </c>
      <c r="DW81" s="56" t="str">
        <f t="shared" si="122"/>
        <v/>
      </c>
    </row>
    <row r="82" spans="1:127" ht="15" customHeight="1" x14ac:dyDescent="0.2">
      <c r="A82" s="56">
        <v>81</v>
      </c>
      <c r="B82" s="77">
        <v>0.5</v>
      </c>
      <c r="C82" s="77">
        <v>3</v>
      </c>
      <c r="D82" s="63" t="s">
        <v>137</v>
      </c>
      <c r="E82" s="56">
        <v>8051313</v>
      </c>
      <c r="F82" s="56">
        <v>11</v>
      </c>
      <c r="G82" s="56">
        <v>54</v>
      </c>
      <c r="H82" s="56">
        <v>2.7</v>
      </c>
      <c r="I82" s="56">
        <v>3.1</v>
      </c>
      <c r="J82" s="63">
        <v>1.9188851967210079</v>
      </c>
      <c r="K82" s="76">
        <v>1.8221350649350514</v>
      </c>
      <c r="L82" s="62">
        <v>997.72493182706103</v>
      </c>
      <c r="M82" s="63">
        <v>0.15032657518244338</v>
      </c>
      <c r="N82" s="63">
        <v>-2.6748406596545857</v>
      </c>
      <c r="O82" s="63">
        <v>1.1231561162186755E-2</v>
      </c>
      <c r="P82" s="63">
        <v>14.25827554863003</v>
      </c>
      <c r="Q82" s="63">
        <v>1.2530548280273799</v>
      </c>
      <c r="R82" s="63">
        <v>8.8193430414876897</v>
      </c>
      <c r="S82" s="63">
        <v>0.15998376817954904</v>
      </c>
      <c r="T82" s="63">
        <v>204.20407586027787</v>
      </c>
      <c r="U82" s="63">
        <v>-0.1226785010914548</v>
      </c>
      <c r="V82" s="63">
        <v>2.8812990775686838E-2</v>
      </c>
      <c r="W82" s="63">
        <v>2.1852436134448943</v>
      </c>
      <c r="X82" s="63">
        <v>4.1527852998016257E-2</v>
      </c>
      <c r="Y82" s="63">
        <v>-37.768526955626392</v>
      </c>
      <c r="Z82" s="63">
        <v>0.31569107608936559</v>
      </c>
      <c r="AA82" s="69">
        <v>35.969999999999516</v>
      </c>
      <c r="AB82" s="70">
        <v>4.8320043391258428E-13</v>
      </c>
      <c r="AC82" s="69">
        <v>-79.094000000000435</v>
      </c>
      <c r="AD82" s="70">
        <v>4.4056510150853268E-13</v>
      </c>
      <c r="AE82" s="57">
        <v>393.9418335281112</v>
      </c>
      <c r="AF82" s="57">
        <v>17.183151998738854</v>
      </c>
      <c r="AG82" s="57">
        <v>385.05</v>
      </c>
      <c r="AH82" s="63">
        <v>4.9459999999999997</v>
      </c>
      <c r="AI82" s="63">
        <v>2.4599688311688332</v>
      </c>
      <c r="AJ82" s="63">
        <v>0.68227624084210992</v>
      </c>
      <c r="AK82" s="63">
        <v>1.8140000000000001</v>
      </c>
      <c r="AL82" s="63">
        <v>1.8221350649350514</v>
      </c>
      <c r="AM82" s="69">
        <v>1.5620637919250393E-3</v>
      </c>
      <c r="AN82" s="63">
        <v>1.8626288793662831</v>
      </c>
      <c r="AO82" s="63">
        <v>4.0493814431231678E-2</v>
      </c>
      <c r="AP82" s="63">
        <v>2.9094178105441029</v>
      </c>
      <c r="AQ82" s="62">
        <v>289.88283989092787</v>
      </c>
      <c r="AR82" s="62">
        <v>353.66659764645976</v>
      </c>
      <c r="AS82" s="62">
        <v>176.78334951767047</v>
      </c>
      <c r="AT82" s="63">
        <v>28.554506256287294</v>
      </c>
      <c r="AU82" s="63">
        <v>25.23722803151038</v>
      </c>
      <c r="AV82" s="69">
        <v>0.13743228828461743</v>
      </c>
      <c r="AW82" s="56">
        <v>3</v>
      </c>
      <c r="AX82" s="56">
        <v>3</v>
      </c>
      <c r="AY82" s="62">
        <v>1</v>
      </c>
      <c r="AZ82" s="62">
        <v>2</v>
      </c>
      <c r="BA82" s="62">
        <v>4</v>
      </c>
      <c r="BB82" s="62">
        <v>2.5</v>
      </c>
      <c r="BC82" s="56">
        <v>3</v>
      </c>
      <c r="BD82" s="56">
        <v>10.83</v>
      </c>
      <c r="BE82" s="56">
        <v>5.91</v>
      </c>
      <c r="BF82" s="56">
        <v>155</v>
      </c>
      <c r="BG82" s="56">
        <v>10</v>
      </c>
      <c r="BH82" s="56">
        <v>0</v>
      </c>
      <c r="BI82" s="56">
        <v>60</v>
      </c>
      <c r="BJ82" s="56">
        <v>2</v>
      </c>
      <c r="BK82" s="68">
        <v>9.6750131785956511E-2</v>
      </c>
      <c r="BL82" s="63">
        <v>15.81797958537291</v>
      </c>
      <c r="BM82" s="75">
        <v>6.4240303889047208E-5</v>
      </c>
      <c r="BN82" s="63">
        <v>15.003510433406277</v>
      </c>
      <c r="BO82" s="63">
        <v>0.92070107798404555</v>
      </c>
      <c r="BP82" s="56">
        <v>16</v>
      </c>
      <c r="BQ82" s="56">
        <v>1117</v>
      </c>
      <c r="BR82" s="69">
        <v>1.0086099272457421</v>
      </c>
      <c r="BS82" s="62">
        <v>0.95172047211883748</v>
      </c>
      <c r="BT82" s="62">
        <v>12.9</v>
      </c>
      <c r="BU82" s="62">
        <v>19.25</v>
      </c>
      <c r="BW82" s="62">
        <f t="shared" si="85"/>
        <v>7.5017552167031383</v>
      </c>
      <c r="BX82" s="74">
        <v>0.6</v>
      </c>
      <c r="BY82" s="73">
        <f t="shared" si="86"/>
        <v>7.5164106851734927E-2</v>
      </c>
      <c r="BZ82" s="72">
        <f t="shared" si="123"/>
        <v>0.13217530990127169</v>
      </c>
      <c r="CA82" s="64">
        <f t="shared" si="87"/>
        <v>-87.472648858044181</v>
      </c>
      <c r="CB82" s="62">
        <f t="shared" si="124"/>
        <v>3.0300293833805654</v>
      </c>
      <c r="CC82" s="62">
        <f t="shared" si="125"/>
        <v>53.914922998515451</v>
      </c>
      <c r="CD82" s="62">
        <f t="shared" si="126"/>
        <v>22.82138613399777</v>
      </c>
      <c r="CE82" s="62">
        <f t="shared" si="127"/>
        <v>48.940620499979097</v>
      </c>
      <c r="CF82" s="62"/>
      <c r="CG82" s="93">
        <v>8.7910000000000002E-2</v>
      </c>
      <c r="CH82" s="62">
        <v>0.22711787417669774</v>
      </c>
      <c r="CI82" s="64"/>
      <c r="CJ82" s="64"/>
      <c r="CK82" s="64"/>
      <c r="CL82" s="64"/>
      <c r="CM82" s="56">
        <v>50</v>
      </c>
      <c r="CN82" s="59">
        <f t="shared" si="88"/>
        <v>18</v>
      </c>
      <c r="CO82" s="57" t="str">
        <f t="shared" si="89"/>
        <v/>
      </c>
      <c r="CP82" s="57" t="str">
        <f t="shared" si="90"/>
        <v/>
      </c>
      <c r="CQ82" s="59">
        <f t="shared" si="91"/>
        <v>1</v>
      </c>
      <c r="CR82" s="57" t="str">
        <f t="shared" si="84"/>
        <v/>
      </c>
      <c r="CS82" s="56">
        <f t="shared" si="92"/>
        <v>3</v>
      </c>
      <c r="CT82" s="57" t="str">
        <f t="shared" si="93"/>
        <v/>
      </c>
      <c r="CU82" s="57" t="str">
        <f t="shared" si="94"/>
        <v/>
      </c>
      <c r="CV82" s="57" t="str">
        <f t="shared" si="95"/>
        <v/>
      </c>
      <c r="CW82" s="57" t="str">
        <f t="shared" si="96"/>
        <v/>
      </c>
      <c r="CX82" s="57" t="str">
        <f t="shared" si="97"/>
        <v/>
      </c>
      <c r="CY82" s="56" t="str">
        <f t="shared" si="98"/>
        <v/>
      </c>
      <c r="CZ82" s="56" t="str">
        <f t="shared" si="99"/>
        <v/>
      </c>
      <c r="DA82" s="56" t="str">
        <f t="shared" si="100"/>
        <v/>
      </c>
      <c r="DB82" s="56" t="str">
        <f t="shared" si="101"/>
        <v/>
      </c>
      <c r="DC82" s="56">
        <f t="shared" si="102"/>
        <v>5</v>
      </c>
      <c r="DD82" s="56" t="str">
        <f t="shared" si="103"/>
        <v/>
      </c>
      <c r="DE82" s="56" t="str">
        <f t="shared" si="104"/>
        <v/>
      </c>
      <c r="DF82" s="56" t="str">
        <f t="shared" si="105"/>
        <v/>
      </c>
      <c r="DG82" s="57" t="str">
        <f t="shared" si="106"/>
        <v/>
      </c>
      <c r="DH82" s="58" t="str">
        <f t="shared" si="107"/>
        <v/>
      </c>
      <c r="DI82" s="56" t="str">
        <f t="shared" si="108"/>
        <v/>
      </c>
      <c r="DJ82" s="56" t="str">
        <f t="shared" si="109"/>
        <v/>
      </c>
      <c r="DK82" s="56">
        <f t="shared" si="110"/>
        <v>5</v>
      </c>
      <c r="DL82" s="56">
        <f t="shared" si="111"/>
        <v>5</v>
      </c>
      <c r="DM82" s="56" t="str">
        <f t="shared" si="112"/>
        <v/>
      </c>
      <c r="DN82" s="56" t="str">
        <f t="shared" si="113"/>
        <v/>
      </c>
      <c r="DO82" s="56" t="str">
        <f t="shared" si="114"/>
        <v/>
      </c>
      <c r="DP82" s="57" t="str">
        <f t="shared" si="115"/>
        <v/>
      </c>
      <c r="DQ82" s="57" t="str">
        <f t="shared" si="116"/>
        <v/>
      </c>
      <c r="DR82" s="56" t="str">
        <f t="shared" si="117"/>
        <v/>
      </c>
      <c r="DS82" s="56" t="str">
        <f t="shared" si="118"/>
        <v/>
      </c>
      <c r="DT82" s="56" t="str">
        <f t="shared" si="119"/>
        <v/>
      </c>
      <c r="DU82" s="56">
        <f t="shared" si="120"/>
        <v>1</v>
      </c>
      <c r="DV82" s="56" t="str">
        <f t="shared" si="121"/>
        <v/>
      </c>
      <c r="DW82" s="56" t="str">
        <f t="shared" si="122"/>
        <v/>
      </c>
    </row>
    <row r="83" spans="1:127" ht="15" customHeight="1" x14ac:dyDescent="0.2">
      <c r="A83" s="56">
        <v>82</v>
      </c>
      <c r="B83" s="77">
        <v>0.5</v>
      </c>
      <c r="C83" s="77">
        <v>3</v>
      </c>
      <c r="D83" s="63" t="s">
        <v>137</v>
      </c>
      <c r="E83" s="56">
        <v>8051313</v>
      </c>
      <c r="F83" s="56">
        <v>12</v>
      </c>
      <c r="G83" s="56">
        <v>45</v>
      </c>
      <c r="H83" s="56">
        <v>2.7</v>
      </c>
      <c r="I83" s="56">
        <v>3.1</v>
      </c>
      <c r="J83" s="63">
        <v>3.1305363784897695</v>
      </c>
      <c r="K83" s="76">
        <v>1.8238972809667777</v>
      </c>
      <c r="L83" s="62">
        <v>997.67804767646362</v>
      </c>
      <c r="M83" s="63">
        <v>-0.88630083433584406</v>
      </c>
      <c r="N83" s="63">
        <v>-2.3094266545413449</v>
      </c>
      <c r="O83" s="63">
        <v>0.11017312682558818</v>
      </c>
      <c r="P83" s="63">
        <v>14.572321967410964</v>
      </c>
      <c r="Q83" s="63">
        <v>1.5114494849822575</v>
      </c>
      <c r="R83" s="63">
        <v>6.7082296670605901</v>
      </c>
      <c r="S83" s="63">
        <v>0.29830663406824937</v>
      </c>
      <c r="T83" s="63">
        <v>212.94790511466459</v>
      </c>
      <c r="U83" s="63">
        <v>2.0782796089121685</v>
      </c>
      <c r="V83" s="63">
        <v>-0.13962168336391928</v>
      </c>
      <c r="W83" s="63">
        <v>-12.890602839769729</v>
      </c>
      <c r="X83" s="63">
        <v>-0.2235039588309535</v>
      </c>
      <c r="Y83" s="63">
        <v>-33.374539201998459</v>
      </c>
      <c r="Z83" s="63">
        <v>1.7670036272710878</v>
      </c>
      <c r="AA83" s="69">
        <v>35.970000000001065</v>
      </c>
      <c r="AB83" s="70">
        <v>1.0658945151309766E-12</v>
      </c>
      <c r="AC83" s="69">
        <v>-79.093999999993869</v>
      </c>
      <c r="AD83" s="70">
        <v>6.1253404802860114E-12</v>
      </c>
      <c r="AE83" s="57">
        <v>392.62202323476288</v>
      </c>
      <c r="AF83" s="57">
        <v>14.079470298787349</v>
      </c>
      <c r="AG83" s="57">
        <v>331.40000000000003</v>
      </c>
      <c r="AH83" s="63">
        <v>18.899999999999999</v>
      </c>
      <c r="AI83" s="63">
        <v>7.4598489425981933</v>
      </c>
      <c r="AJ83" s="63">
        <v>2.0610343537688891</v>
      </c>
      <c r="AK83" s="63">
        <v>1.8120000000000001</v>
      </c>
      <c r="AL83" s="63">
        <v>1.8238972809667777</v>
      </c>
      <c r="AM83" s="69">
        <v>1.1787352658163034E-3</v>
      </c>
      <c r="AN83" s="63">
        <v>2.2504619794809035</v>
      </c>
      <c r="AO83" s="63">
        <v>0.42656469851412582</v>
      </c>
      <c r="AP83" s="63">
        <v>2.6267465515992714</v>
      </c>
      <c r="AQ83" s="62">
        <v>290.53924260711841</v>
      </c>
      <c r="AR83" s="62">
        <v>8.3751820174485108</v>
      </c>
      <c r="AS83" s="62">
        <v>200.99556727296994</v>
      </c>
      <c r="AT83" s="63">
        <v>30.673636577335653</v>
      </c>
      <c r="AU83" s="63">
        <v>22.582017089167611</v>
      </c>
      <c r="AV83" s="69">
        <v>0.20366927602243837</v>
      </c>
      <c r="AW83" s="56">
        <v>3</v>
      </c>
      <c r="AX83" s="56">
        <v>3</v>
      </c>
      <c r="AY83" s="62">
        <v>1</v>
      </c>
      <c r="AZ83" s="62">
        <v>3</v>
      </c>
      <c r="BA83" s="62">
        <v>2</v>
      </c>
      <c r="BB83" s="62">
        <v>1.5</v>
      </c>
      <c r="BC83" s="56">
        <v>2</v>
      </c>
      <c r="BD83" s="56">
        <v>11.12</v>
      </c>
      <c r="BE83" s="56">
        <v>5.71</v>
      </c>
      <c r="BF83" s="56">
        <v>225</v>
      </c>
      <c r="BG83" s="56">
        <v>10</v>
      </c>
      <c r="BH83" s="56">
        <v>0</v>
      </c>
      <c r="BI83" s="56">
        <v>60</v>
      </c>
      <c r="BJ83" s="56">
        <v>2</v>
      </c>
      <c r="BK83" s="68">
        <v>1.3066390975229916</v>
      </c>
      <c r="BL83" s="63">
        <v>11.292584429854852</v>
      </c>
      <c r="BM83" s="75">
        <v>8.6558350034927499E-4</v>
      </c>
      <c r="BN83" s="63">
        <v>8.8979977149982155</v>
      </c>
      <c r="BO83" s="63">
        <v>0.95863386346534485</v>
      </c>
      <c r="BP83" s="56">
        <v>23</v>
      </c>
      <c r="BQ83" s="56">
        <v>1423</v>
      </c>
      <c r="BR83" s="69">
        <v>1.0097904139673477</v>
      </c>
      <c r="BS83" s="62">
        <v>0.77163944166589338</v>
      </c>
      <c r="BT83" s="62">
        <v>13.17</v>
      </c>
      <c r="BU83" s="62">
        <v>18.71</v>
      </c>
      <c r="BW83" s="62">
        <f t="shared" si="85"/>
        <v>4.4489988574991077</v>
      </c>
      <c r="BX83" s="74">
        <v>0.6</v>
      </c>
      <c r="BY83" s="73">
        <f t="shared" si="86"/>
        <v>0.90708695137438777</v>
      </c>
      <c r="BZ83" s="72">
        <f t="shared" si="123"/>
        <v>0.5655390633115831</v>
      </c>
      <c r="CA83" s="64">
        <f t="shared" si="87"/>
        <v>51.181158562397968</v>
      </c>
      <c r="CB83" s="62">
        <f t="shared" si="124"/>
        <v>-16.123307462411816</v>
      </c>
      <c r="CC83" s="62">
        <f t="shared" si="125"/>
        <v>42.012366708774401</v>
      </c>
      <c r="CD83" s="62">
        <f t="shared" si="126"/>
        <v>-31.819805153394636</v>
      </c>
      <c r="CE83" s="62">
        <f t="shared" si="127"/>
        <v>31.81980515339464</v>
      </c>
      <c r="CF83" s="62"/>
      <c r="CG83" s="93">
        <v>0.67459999999999998</v>
      </c>
      <c r="CH83" s="62">
        <v>0.19139552300907048</v>
      </c>
      <c r="CI83" s="64"/>
      <c r="CJ83" s="64"/>
      <c r="CK83" s="64"/>
      <c r="CL83" s="64"/>
      <c r="CM83" s="56">
        <v>51</v>
      </c>
      <c r="CN83" s="59">
        <f t="shared" si="88"/>
        <v>2</v>
      </c>
      <c r="CO83" s="57">
        <f t="shared" si="89"/>
        <v>1</v>
      </c>
      <c r="CP83" s="57" t="str">
        <f t="shared" si="90"/>
        <v/>
      </c>
      <c r="CQ83" s="59" t="str">
        <f t="shared" si="91"/>
        <v/>
      </c>
      <c r="CR83" s="57" t="str">
        <f t="shared" si="84"/>
        <v/>
      </c>
      <c r="CS83" s="56" t="str">
        <f t="shared" si="92"/>
        <v/>
      </c>
      <c r="CT83" s="57" t="str">
        <f t="shared" si="93"/>
        <v/>
      </c>
      <c r="CU83" s="57" t="str">
        <f t="shared" si="94"/>
        <v/>
      </c>
      <c r="CV83" s="57" t="str">
        <f t="shared" si="95"/>
        <v/>
      </c>
      <c r="CW83" s="57" t="str">
        <f t="shared" si="96"/>
        <v/>
      </c>
      <c r="CX83" s="57" t="str">
        <f t="shared" si="97"/>
        <v/>
      </c>
      <c r="CY83" s="56" t="str">
        <f t="shared" si="98"/>
        <v/>
      </c>
      <c r="CZ83" s="56" t="str">
        <f t="shared" si="99"/>
        <v/>
      </c>
      <c r="DA83" s="56">
        <f t="shared" si="100"/>
        <v>1</v>
      </c>
      <c r="DB83" s="56" t="str">
        <f t="shared" si="101"/>
        <v/>
      </c>
      <c r="DC83" s="56" t="str">
        <f t="shared" si="102"/>
        <v/>
      </c>
      <c r="DD83" s="56" t="str">
        <f t="shared" si="103"/>
        <v/>
      </c>
      <c r="DE83" s="56" t="str">
        <f t="shared" si="104"/>
        <v/>
      </c>
      <c r="DF83" s="56" t="str">
        <f t="shared" si="105"/>
        <v/>
      </c>
      <c r="DG83" s="57" t="str">
        <f t="shared" si="106"/>
        <v/>
      </c>
      <c r="DH83" s="58" t="str">
        <f t="shared" si="107"/>
        <v/>
      </c>
      <c r="DI83" s="56" t="str">
        <f t="shared" si="108"/>
        <v/>
      </c>
      <c r="DJ83" s="56" t="str">
        <f t="shared" si="109"/>
        <v/>
      </c>
      <c r="DK83" s="56" t="str">
        <f t="shared" si="110"/>
        <v/>
      </c>
      <c r="DL83" s="56" t="str">
        <f t="shared" si="111"/>
        <v/>
      </c>
      <c r="DM83" s="56">
        <f t="shared" si="112"/>
        <v>1</v>
      </c>
      <c r="DN83" s="56" t="str">
        <f t="shared" si="113"/>
        <v/>
      </c>
      <c r="DO83" s="56" t="str">
        <f t="shared" si="114"/>
        <v/>
      </c>
      <c r="DP83" s="57" t="str">
        <f t="shared" si="115"/>
        <v/>
      </c>
      <c r="DQ83" s="57" t="str">
        <f t="shared" si="116"/>
        <v/>
      </c>
      <c r="DR83" s="56" t="str">
        <f t="shared" si="117"/>
        <v/>
      </c>
      <c r="DS83" s="56" t="str">
        <f t="shared" si="118"/>
        <v/>
      </c>
      <c r="DT83" s="56" t="str">
        <f t="shared" si="119"/>
        <v/>
      </c>
      <c r="DU83" s="56">
        <f t="shared" si="120"/>
        <v>1</v>
      </c>
      <c r="DV83" s="56" t="str">
        <f t="shared" si="121"/>
        <v/>
      </c>
      <c r="DW83" s="56" t="str">
        <f t="shared" si="122"/>
        <v/>
      </c>
    </row>
    <row r="84" spans="1:127" ht="15" customHeight="1" x14ac:dyDescent="0.2">
      <c r="A84" s="56">
        <v>83</v>
      </c>
      <c r="B84" s="77">
        <v>0.5</v>
      </c>
      <c r="C84" s="77">
        <v>3</v>
      </c>
      <c r="D84" s="63" t="s">
        <v>137</v>
      </c>
      <c r="E84" s="56">
        <v>8051313</v>
      </c>
      <c r="F84" s="56">
        <v>13</v>
      </c>
      <c r="G84" s="56">
        <v>18</v>
      </c>
      <c r="H84" s="56">
        <v>2.7</v>
      </c>
      <c r="I84" s="56">
        <v>3.1</v>
      </c>
      <c r="J84" s="63">
        <v>3.9528592833279705</v>
      </c>
      <c r="K84" s="76">
        <v>1.8257712895377218</v>
      </c>
      <c r="L84" s="62">
        <v>997.03082341520712</v>
      </c>
      <c r="M84" s="63">
        <v>-0.61006609926524258</v>
      </c>
      <c r="N84" s="63">
        <v>-1.7295920942555274</v>
      </c>
      <c r="O84" s="63">
        <v>-8.3478769761962876E-2</v>
      </c>
      <c r="P84" s="63">
        <v>14.791412436240027</v>
      </c>
      <c r="Q84" s="63">
        <v>1.6891878988100559</v>
      </c>
      <c r="R84" s="63">
        <v>4.0266392551590187</v>
      </c>
      <c r="S84" s="63">
        <v>0.25695659782334662</v>
      </c>
      <c r="T84" s="63">
        <v>219.988684223945</v>
      </c>
      <c r="U84" s="63">
        <v>1.298984810889926</v>
      </c>
      <c r="V84" s="63">
        <v>0.10798574098839608</v>
      </c>
      <c r="W84" s="63">
        <v>-8.8067770130389995</v>
      </c>
      <c r="X84" s="63">
        <v>0.26524665160617417</v>
      </c>
      <c r="Y84" s="63">
        <v>-25.271959543189382</v>
      </c>
      <c r="Z84" s="63">
        <v>-1.0254141246208748</v>
      </c>
      <c r="AA84" s="69">
        <v>35.969999999997732</v>
      </c>
      <c r="AB84" s="70">
        <v>2.2667689781438092E-12</v>
      </c>
      <c r="AC84" s="69">
        <v>-79.094000000003064</v>
      </c>
      <c r="AD84" s="70">
        <v>3.0697310299627762E-12</v>
      </c>
      <c r="AE84" s="57">
        <v>392.27137843089525</v>
      </c>
      <c r="AF84" s="57">
        <v>1.5991014517633346</v>
      </c>
      <c r="AG84" s="57">
        <v>411.70000000000005</v>
      </c>
      <c r="AH84" s="63">
        <v>65.254999999999995</v>
      </c>
      <c r="AI84" s="63">
        <v>18.494036496350368</v>
      </c>
      <c r="AJ84" s="63">
        <v>9.8783987092868717</v>
      </c>
      <c r="AK84" s="63">
        <v>1.8220000000000001</v>
      </c>
      <c r="AL84" s="63">
        <v>1.8257712895377218</v>
      </c>
      <c r="AM84" s="69">
        <v>8.8689815257255225E-4</v>
      </c>
      <c r="AN84" s="63">
        <v>3.1243565703181759</v>
      </c>
      <c r="AO84" s="63">
        <v>1.2985852807804541</v>
      </c>
      <c r="AP84" s="63">
        <v>2.0981314561816822</v>
      </c>
      <c r="AQ84" s="62">
        <v>290.59453485547215</v>
      </c>
      <c r="AR84" s="62">
        <v>321.34808132290897</v>
      </c>
      <c r="AS84" s="62">
        <v>199.42889437011615</v>
      </c>
      <c r="AT84" s="63">
        <v>44.324022620628021</v>
      </c>
      <c r="AU84" s="63">
        <v>31.205043800785354</v>
      </c>
      <c r="AV84" s="69">
        <v>0.23831598117799432</v>
      </c>
      <c r="AW84" s="56">
        <v>2</v>
      </c>
      <c r="AX84" s="56">
        <v>2</v>
      </c>
      <c r="AY84" s="62">
        <v>1</v>
      </c>
      <c r="AZ84" s="62">
        <v>1</v>
      </c>
      <c r="BA84" s="62">
        <v>1</v>
      </c>
      <c r="BB84" s="62">
        <v>1</v>
      </c>
      <c r="BC84" s="56">
        <v>1</v>
      </c>
      <c r="BD84" s="56">
        <v>6.45</v>
      </c>
      <c r="BE84" s="56">
        <v>2.5</v>
      </c>
      <c r="BF84" s="56">
        <v>155</v>
      </c>
      <c r="BG84" s="56">
        <v>10</v>
      </c>
      <c r="BH84" s="56">
        <v>0</v>
      </c>
      <c r="BI84" s="56">
        <v>60</v>
      </c>
      <c r="BJ84" s="56">
        <v>2</v>
      </c>
      <c r="BK84" s="68">
        <v>2.1270879937902487</v>
      </c>
      <c r="BL84" s="63">
        <v>29.482834245705085</v>
      </c>
      <c r="BM84" s="75">
        <v>1.4079080842802367E-3</v>
      </c>
      <c r="BN84" s="63">
        <v>9.472242668033223</v>
      </c>
      <c r="BO84" s="63">
        <v>0.93505259103830285</v>
      </c>
      <c r="BP84" s="56">
        <v>16</v>
      </c>
      <c r="BQ84" s="56">
        <v>1101</v>
      </c>
      <c r="BR84" s="69">
        <v>1.0092141050388841</v>
      </c>
      <c r="BS84" s="62">
        <v>1.0967900711921075</v>
      </c>
      <c r="BT84" s="62">
        <v>13.38</v>
      </c>
      <c r="BU84" s="62">
        <v>19.440000000000001</v>
      </c>
      <c r="BW84" s="62">
        <f t="shared" si="85"/>
        <v>4.7361213340166115</v>
      </c>
      <c r="BX84" s="74">
        <v>0.6</v>
      </c>
      <c r="BY84" s="73">
        <f t="shared" si="86"/>
        <v>0.29928682902040676</v>
      </c>
      <c r="BZ84" s="72">
        <f t="shared" si="123"/>
        <v>0.83265197634099042</v>
      </c>
      <c r="CA84" s="64">
        <f t="shared" si="87"/>
        <v>-50.118861829932207</v>
      </c>
      <c r="CB84" s="62">
        <f t="shared" si="124"/>
        <v>-5.9874616547740782</v>
      </c>
      <c r="CC84" s="62">
        <f t="shared" si="125"/>
        <v>16.974990513476293</v>
      </c>
      <c r="CD84" s="62">
        <f t="shared" si="126"/>
        <v>7.6071287113325896</v>
      </c>
      <c r="CE84" s="62">
        <f t="shared" si="127"/>
        <v>16.313540166659699</v>
      </c>
      <c r="CF84" s="62"/>
      <c r="CG84" s="93">
        <v>0.51910000000000001</v>
      </c>
      <c r="CH84" s="62">
        <v>0</v>
      </c>
      <c r="CI84" s="64"/>
      <c r="CJ84" s="64"/>
      <c r="CK84" s="64"/>
      <c r="CL84" s="64"/>
      <c r="CM84" s="56">
        <v>52</v>
      </c>
      <c r="CN84" s="59">
        <f t="shared" si="88"/>
        <v>13</v>
      </c>
      <c r="CO84" s="57" t="str">
        <f t="shared" si="89"/>
        <v/>
      </c>
      <c r="CP84" s="57" t="str">
        <f t="shared" si="90"/>
        <v/>
      </c>
      <c r="CQ84" s="59">
        <f t="shared" si="91"/>
        <v>1</v>
      </c>
      <c r="CR84" s="57" t="str">
        <f t="shared" si="84"/>
        <v/>
      </c>
      <c r="CS84" s="56">
        <f t="shared" si="92"/>
        <v>3</v>
      </c>
      <c r="CT84" s="57">
        <f t="shared" si="93"/>
        <v>1</v>
      </c>
      <c r="CU84" s="57" t="str">
        <f t="shared" si="94"/>
        <v/>
      </c>
      <c r="CV84" s="57">
        <f t="shared" si="95"/>
        <v>3</v>
      </c>
      <c r="CW84" s="57" t="str">
        <f t="shared" si="96"/>
        <v/>
      </c>
      <c r="CX84" s="57" t="str">
        <f t="shared" si="97"/>
        <v/>
      </c>
      <c r="CY84" s="56" t="str">
        <f t="shared" si="98"/>
        <v/>
      </c>
      <c r="CZ84" s="56" t="str">
        <f t="shared" si="99"/>
        <v/>
      </c>
      <c r="DA84" s="56" t="str">
        <f t="shared" si="100"/>
        <v/>
      </c>
      <c r="DB84" s="56" t="str">
        <f t="shared" si="101"/>
        <v/>
      </c>
      <c r="DC84" s="56">
        <f t="shared" si="102"/>
        <v>5</v>
      </c>
      <c r="DD84" s="56" t="str">
        <f t="shared" si="103"/>
        <v/>
      </c>
      <c r="DE84" s="56" t="str">
        <f t="shared" si="104"/>
        <v/>
      </c>
      <c r="DF84" s="56">
        <f t="shared" si="105"/>
        <v>1</v>
      </c>
      <c r="DG84" s="57" t="str">
        <f t="shared" si="106"/>
        <v/>
      </c>
      <c r="DH84" s="58" t="str">
        <f t="shared" si="107"/>
        <v/>
      </c>
      <c r="DI84" s="56" t="str">
        <f t="shared" si="108"/>
        <v/>
      </c>
      <c r="DJ84" s="56" t="str">
        <f t="shared" si="109"/>
        <v/>
      </c>
      <c r="DK84" s="56" t="str">
        <f t="shared" si="110"/>
        <v/>
      </c>
      <c r="DL84" s="56" t="str">
        <f t="shared" si="111"/>
        <v/>
      </c>
      <c r="DM84" s="56" t="str">
        <f t="shared" si="112"/>
        <v/>
      </c>
      <c r="DN84" s="56" t="str">
        <f t="shared" si="113"/>
        <v/>
      </c>
      <c r="DO84" s="56" t="str">
        <f t="shared" si="114"/>
        <v/>
      </c>
      <c r="DP84" s="57" t="str">
        <f t="shared" si="115"/>
        <v/>
      </c>
      <c r="DQ84" s="57">
        <f t="shared" si="116"/>
        <v>1</v>
      </c>
      <c r="DR84" s="56">
        <f t="shared" si="117"/>
        <v>1</v>
      </c>
      <c r="DS84" s="56" t="str">
        <f t="shared" si="118"/>
        <v/>
      </c>
      <c r="DT84" s="56" t="str">
        <f t="shared" si="119"/>
        <v/>
      </c>
      <c r="DU84" s="56" t="str">
        <f t="shared" si="120"/>
        <v/>
      </c>
      <c r="DV84" s="56" t="str">
        <f t="shared" si="121"/>
        <v/>
      </c>
      <c r="DW84" s="56" t="str">
        <f t="shared" si="122"/>
        <v/>
      </c>
    </row>
    <row r="85" spans="1:127" ht="15" customHeight="1" x14ac:dyDescent="0.2">
      <c r="A85" s="56">
        <v>84</v>
      </c>
      <c r="B85" s="77">
        <v>0.5</v>
      </c>
      <c r="C85" s="77">
        <v>3</v>
      </c>
      <c r="D85" s="63" t="s">
        <v>136</v>
      </c>
      <c r="E85" s="56">
        <v>8051413</v>
      </c>
      <c r="F85" s="56">
        <v>2</v>
      </c>
      <c r="G85" s="56">
        <v>44</v>
      </c>
      <c r="H85" s="56">
        <v>2.7</v>
      </c>
      <c r="I85" s="56">
        <v>1.5</v>
      </c>
      <c r="J85" s="63">
        <v>2.3589728439687754</v>
      </c>
      <c r="K85" s="76">
        <v>1.8442842892768219</v>
      </c>
      <c r="L85" s="62">
        <v>1012.0965749157878</v>
      </c>
      <c r="M85" s="63">
        <v>0.27045516131735142</v>
      </c>
      <c r="N85" s="63">
        <v>-1.0842021729231559</v>
      </c>
      <c r="O85" s="63">
        <v>1.8372333985427706E-2</v>
      </c>
      <c r="P85" s="63">
        <v>11.76021920538054</v>
      </c>
      <c r="Q85" s="63">
        <v>0.56898878249383278</v>
      </c>
      <c r="R85" s="63">
        <v>1.4941669254830183</v>
      </c>
      <c r="S85" s="63">
        <v>0.10109970764927899</v>
      </c>
      <c r="T85" s="63">
        <v>138.65086586125327</v>
      </c>
      <c r="U85" s="63">
        <v>-0.40275222592258786</v>
      </c>
      <c r="V85" s="63">
        <v>1.9891667668240322E-2</v>
      </c>
      <c r="W85" s="63">
        <v>3.1282732111673823</v>
      </c>
      <c r="X85" s="63">
        <v>-4.4187213771112718E-2</v>
      </c>
      <c r="Y85" s="63">
        <v>-12.720656761152293</v>
      </c>
      <c r="Z85" s="63">
        <v>0.31414090100607389</v>
      </c>
      <c r="AA85" s="69">
        <v>35.901000000006263</v>
      </c>
      <c r="AB85" s="70">
        <v>6.26027136792685E-12</v>
      </c>
      <c r="AC85" s="69">
        <v>-78.884000000000256</v>
      </c>
      <c r="AD85" s="70">
        <v>2.5581131582901998E-13</v>
      </c>
      <c r="AE85" s="57">
        <v>403.60119068376889</v>
      </c>
      <c r="AF85" s="57">
        <v>0.97565357708268319</v>
      </c>
      <c r="AG85" s="57">
        <v>401.45000000000005</v>
      </c>
      <c r="AH85" s="63">
        <v>8.6430000000000007</v>
      </c>
      <c r="AI85" s="63">
        <v>4.265254364089774</v>
      </c>
      <c r="AJ85" s="63">
        <v>1.4087867830644758</v>
      </c>
      <c r="AK85" s="63">
        <v>1.84</v>
      </c>
      <c r="AL85" s="63">
        <v>1.8442842892768219</v>
      </c>
      <c r="AM85" s="69">
        <v>1.006964525745407E-3</v>
      </c>
      <c r="AN85" s="63">
        <v>2.022749408394557</v>
      </c>
      <c r="AO85" s="63">
        <v>0.1784651191177351</v>
      </c>
      <c r="AP85" s="63">
        <v>1.2935644749532949</v>
      </c>
      <c r="AQ85" s="62">
        <v>288.13468053306468</v>
      </c>
      <c r="AR85" s="62">
        <v>104.84406697206296</v>
      </c>
      <c r="AS85" s="62">
        <v>165.99337300882385</v>
      </c>
      <c r="AT85" s="63">
        <v>35.295309597168654</v>
      </c>
      <c r="AU85" s="63">
        <v>31.788772906201611</v>
      </c>
      <c r="AV85" s="69">
        <v>0.24540743267628481</v>
      </c>
      <c r="AW85" s="56">
        <v>1</v>
      </c>
      <c r="AX85" s="56">
        <v>1</v>
      </c>
      <c r="AY85" s="62">
        <v>1</v>
      </c>
      <c r="AZ85" s="62">
        <v>1</v>
      </c>
      <c r="BA85" s="62">
        <v>1</v>
      </c>
      <c r="BB85" s="62">
        <v>1</v>
      </c>
      <c r="BC85" s="56">
        <v>1</v>
      </c>
      <c r="BD85" s="56">
        <v>12.77</v>
      </c>
      <c r="BE85" s="56">
        <v>6.25</v>
      </c>
      <c r="BF85" s="56">
        <v>175</v>
      </c>
      <c r="BG85" s="56">
        <v>10</v>
      </c>
      <c r="BH85" s="56">
        <v>0</v>
      </c>
      <c r="BI85" s="56">
        <v>60</v>
      </c>
      <c r="BJ85" s="56">
        <v>2</v>
      </c>
      <c r="BK85" s="68">
        <v>0.51468855469195374</v>
      </c>
      <c r="BL85" s="63">
        <v>15.786851930243991</v>
      </c>
      <c r="BM85" s="75">
        <v>3.4876961009819014E-4</v>
      </c>
      <c r="BN85" s="63">
        <v>12.200717837914205</v>
      </c>
      <c r="BO85" s="63">
        <v>0.98808291856428765</v>
      </c>
      <c r="BP85" s="56">
        <v>18</v>
      </c>
      <c r="BQ85" s="56">
        <v>1158</v>
      </c>
      <c r="BR85" s="69">
        <v>1.011317464626847</v>
      </c>
      <c r="BS85" s="62">
        <v>0.59004530728457338</v>
      </c>
      <c r="BT85" s="62">
        <v>10.85</v>
      </c>
      <c r="BU85" s="62">
        <v>15.42</v>
      </c>
      <c r="BW85" s="62">
        <f t="shared" si="85"/>
        <v>6.1003589189571024</v>
      </c>
      <c r="BX85" s="74">
        <v>0.19</v>
      </c>
      <c r="BY85" s="73">
        <f t="shared" si="86"/>
        <v>0.22624475220241061</v>
      </c>
      <c r="BZ85" s="72">
        <f t="shared" si="123"/>
        <v>0.21098344098153579</v>
      </c>
      <c r="CA85" s="64">
        <f t="shared" si="87"/>
        <v>19.076185369689792</v>
      </c>
      <c r="CB85" s="62">
        <f t="shared" si="124"/>
        <v>10.649501329139557</v>
      </c>
      <c r="CC85" s="62">
        <f t="shared" si="125"/>
        <v>42.69178049040184</v>
      </c>
      <c r="CD85" s="62">
        <f t="shared" si="126"/>
        <v>3.8348526808969581</v>
      </c>
      <c r="CE85" s="62">
        <f t="shared" si="127"/>
        <v>43.832566716036801</v>
      </c>
      <c r="CF85" s="62"/>
      <c r="CG85" s="93">
        <v>0.3881</v>
      </c>
      <c r="CH85" s="62">
        <v>0</v>
      </c>
      <c r="CI85" s="64"/>
      <c r="CJ85" s="64"/>
      <c r="CK85" s="64"/>
      <c r="CL85" s="64"/>
      <c r="CM85" s="56">
        <v>53</v>
      </c>
      <c r="CN85" s="59">
        <f t="shared" si="88"/>
        <v>5</v>
      </c>
      <c r="CO85" s="57" t="str">
        <f t="shared" si="89"/>
        <v/>
      </c>
      <c r="CP85" s="57">
        <f t="shared" si="90"/>
        <v>1</v>
      </c>
      <c r="CQ85" s="59" t="str">
        <f t="shared" si="91"/>
        <v/>
      </c>
      <c r="CR85" s="57" t="str">
        <f t="shared" si="84"/>
        <v/>
      </c>
      <c r="CS85" s="56">
        <f t="shared" si="92"/>
        <v>3</v>
      </c>
      <c r="CT85" s="57">
        <f t="shared" si="93"/>
        <v>1</v>
      </c>
      <c r="CU85" s="57" t="str">
        <f t="shared" si="94"/>
        <v/>
      </c>
      <c r="CV85" s="57" t="str">
        <f t="shared" si="95"/>
        <v/>
      </c>
      <c r="CW85" s="57">
        <f t="shared" si="96"/>
        <v>1</v>
      </c>
      <c r="CX85" s="57" t="str">
        <f t="shared" si="97"/>
        <v/>
      </c>
      <c r="CY85" s="56" t="str">
        <f t="shared" si="98"/>
        <v/>
      </c>
      <c r="CZ85" s="56" t="str">
        <f t="shared" si="99"/>
        <v/>
      </c>
      <c r="DA85" s="56" t="str">
        <f t="shared" si="100"/>
        <v/>
      </c>
      <c r="DB85" s="56" t="str">
        <f t="shared" si="101"/>
        <v/>
      </c>
      <c r="DC85" s="56" t="str">
        <f t="shared" si="102"/>
        <v/>
      </c>
      <c r="DD85" s="56" t="str">
        <f t="shared" si="103"/>
        <v/>
      </c>
      <c r="DE85" s="56" t="str">
        <f t="shared" si="104"/>
        <v/>
      </c>
      <c r="DF85" s="56" t="str">
        <f t="shared" si="105"/>
        <v/>
      </c>
      <c r="DG85" s="57" t="str">
        <f t="shared" si="106"/>
        <v/>
      </c>
      <c r="DH85" s="58" t="str">
        <f t="shared" si="107"/>
        <v/>
      </c>
      <c r="DI85" s="56" t="str">
        <f t="shared" si="108"/>
        <v/>
      </c>
      <c r="DJ85" s="56" t="str">
        <f t="shared" si="109"/>
        <v/>
      </c>
      <c r="DK85" s="56" t="str">
        <f t="shared" si="110"/>
        <v/>
      </c>
      <c r="DL85" s="56" t="str">
        <f t="shared" si="111"/>
        <v/>
      </c>
      <c r="DM85" s="56" t="str">
        <f t="shared" si="112"/>
        <v/>
      </c>
      <c r="DN85" s="56" t="str">
        <f t="shared" si="113"/>
        <v/>
      </c>
      <c r="DO85" s="56" t="str">
        <f t="shared" si="114"/>
        <v/>
      </c>
      <c r="DP85" s="57" t="str">
        <f t="shared" si="115"/>
        <v/>
      </c>
      <c r="DQ85" s="57" t="str">
        <f t="shared" si="116"/>
        <v/>
      </c>
      <c r="DR85" s="56" t="str">
        <f t="shared" si="117"/>
        <v/>
      </c>
      <c r="DS85" s="56" t="str">
        <f t="shared" si="118"/>
        <v/>
      </c>
      <c r="DT85" s="56" t="str">
        <f t="shared" si="119"/>
        <v/>
      </c>
      <c r="DU85" s="56" t="str">
        <f t="shared" si="120"/>
        <v/>
      </c>
      <c r="DV85" s="56">
        <f t="shared" si="121"/>
        <v>1</v>
      </c>
      <c r="DW85" s="56" t="str">
        <f t="shared" si="122"/>
        <v/>
      </c>
    </row>
    <row r="86" spans="1:127" s="95" customFormat="1" ht="15" customHeight="1" x14ac:dyDescent="0.2">
      <c r="A86" s="56">
        <v>85</v>
      </c>
      <c r="B86" s="101">
        <v>0.5</v>
      </c>
      <c r="C86" s="101">
        <v>3</v>
      </c>
      <c r="D86" s="63" t="s">
        <v>136</v>
      </c>
      <c r="E86" s="95">
        <v>8051413</v>
      </c>
      <c r="F86" s="95">
        <v>4</v>
      </c>
      <c r="G86" s="95">
        <v>46</v>
      </c>
      <c r="H86" s="95">
        <v>2.7</v>
      </c>
      <c r="I86" s="56">
        <v>1.5</v>
      </c>
      <c r="J86" s="94">
        <v>2.4080651430716147</v>
      </c>
      <c r="K86" s="100">
        <v>1.8424923547400678</v>
      </c>
      <c r="L86" s="96">
        <v>1012.1035371245099</v>
      </c>
      <c r="M86" s="94">
        <v>1.2194520626619956</v>
      </c>
      <c r="N86" s="94">
        <v>-0.30822114441378179</v>
      </c>
      <c r="O86" s="94">
        <v>1.3080545849740798E-2</v>
      </c>
      <c r="P86" s="94">
        <v>12.321808202469859</v>
      </c>
      <c r="Q86" s="94">
        <v>1.7428122354001023</v>
      </c>
      <c r="R86" s="94">
        <v>0.46301263633739154</v>
      </c>
      <c r="S86" s="94">
        <v>8.8070409299400201E-2</v>
      </c>
      <c r="T86" s="94">
        <v>152.50189056258486</v>
      </c>
      <c r="U86" s="94">
        <v>-0.45788089093839007</v>
      </c>
      <c r="V86" s="94">
        <v>6.7596046879736483E-3</v>
      </c>
      <c r="W86" s="94">
        <v>14.874946896475066</v>
      </c>
      <c r="X86" s="94">
        <v>3.3688991448486637E-3</v>
      </c>
      <c r="Y86" s="94">
        <v>-3.8129176590278226</v>
      </c>
      <c r="Z86" s="94">
        <v>0.2839171111833742</v>
      </c>
      <c r="AA86" s="68">
        <v>35.901000000004856</v>
      </c>
      <c r="AB86" s="99">
        <v>4.8533768777617677E-12</v>
      </c>
      <c r="AC86" s="68">
        <v>-78.884000000008101</v>
      </c>
      <c r="AD86" s="99">
        <v>8.1008047447268148E-12</v>
      </c>
      <c r="AE86" s="98">
        <v>402.09495502363046</v>
      </c>
      <c r="AF86" s="98">
        <v>0.76780231617678441</v>
      </c>
      <c r="AG86" s="98">
        <v>327.95000000000005</v>
      </c>
      <c r="AH86" s="94">
        <v>16.957000000000001</v>
      </c>
      <c r="AI86" s="94">
        <v>6.0183700305810435</v>
      </c>
      <c r="AJ86" s="94">
        <v>2.9246465562904818</v>
      </c>
      <c r="AK86" s="94">
        <v>1.8380000000000001</v>
      </c>
      <c r="AL86" s="94">
        <v>1.8424923547400678</v>
      </c>
      <c r="AM86" s="68">
        <v>9.0284296518592191E-4</v>
      </c>
      <c r="AN86" s="94">
        <v>2.200362402805236</v>
      </c>
      <c r="AO86" s="94">
        <v>0.3578700480651682</v>
      </c>
      <c r="AP86" s="63">
        <v>1.3782813992681833</v>
      </c>
      <c r="AQ86" s="96">
        <v>288.45442140569554</v>
      </c>
      <c r="AR86" s="96">
        <v>78.110988839403689</v>
      </c>
      <c r="AS86" s="96">
        <v>104.18464628176886</v>
      </c>
      <c r="AT86" s="94">
        <v>32.057733221548851</v>
      </c>
      <c r="AU86" s="94">
        <v>25.839430882809491</v>
      </c>
      <c r="AV86" s="68">
        <v>0.21512354387896987</v>
      </c>
      <c r="AW86" s="95">
        <v>1</v>
      </c>
      <c r="AX86" s="95">
        <v>1</v>
      </c>
      <c r="AY86" s="96">
        <v>1</v>
      </c>
      <c r="AZ86" s="96">
        <v>2</v>
      </c>
      <c r="BA86" s="96">
        <v>1</v>
      </c>
      <c r="BB86" s="96">
        <v>1</v>
      </c>
      <c r="BC86" s="95">
        <v>1</v>
      </c>
      <c r="BD86" s="95">
        <v>13.25</v>
      </c>
      <c r="BE86" s="95">
        <v>6.54</v>
      </c>
      <c r="BF86" s="95">
        <v>115</v>
      </c>
      <c r="BG86" s="95">
        <v>10</v>
      </c>
      <c r="BH86" s="95">
        <v>0</v>
      </c>
      <c r="BI86" s="95">
        <v>60</v>
      </c>
      <c r="BJ86" s="95">
        <v>2</v>
      </c>
      <c r="BK86" s="68">
        <v>0.56557278833154712</v>
      </c>
      <c r="BL86" s="94">
        <v>19.131490759198901</v>
      </c>
      <c r="BM86" s="97">
        <v>3.828282272431537E-4</v>
      </c>
      <c r="BN86" s="63">
        <v>15.504064739444225</v>
      </c>
      <c r="BO86" s="94">
        <v>0.95224855499667971</v>
      </c>
      <c r="BP86" s="95">
        <v>12</v>
      </c>
      <c r="BQ86" s="95">
        <v>1627</v>
      </c>
      <c r="BR86" s="68">
        <v>1.0104480131400937</v>
      </c>
      <c r="BS86" s="96">
        <v>0.82160580673759831</v>
      </c>
      <c r="BT86" s="96">
        <v>11.45</v>
      </c>
      <c r="BU86" s="96">
        <v>16.940000000000001</v>
      </c>
      <c r="BV86" s="96"/>
      <c r="BW86" s="96">
        <f t="shared" si="85"/>
        <v>7.7520323697221123</v>
      </c>
      <c r="BX86" s="74">
        <v>0.19</v>
      </c>
      <c r="BY86" s="73">
        <f t="shared" si="86"/>
        <v>0.2872872538524418</v>
      </c>
      <c r="BZ86" s="72">
        <f t="shared" si="123"/>
        <v>0.39845922143816903</v>
      </c>
      <c r="CA86" s="64">
        <f t="shared" si="87"/>
        <v>51.203817817074636</v>
      </c>
      <c r="CB86" s="96">
        <f t="shared" si="124"/>
        <v>44.597508338040619</v>
      </c>
      <c r="CC86" s="96">
        <f t="shared" si="125"/>
        <v>11.272189230065187</v>
      </c>
      <c r="CD86" s="96">
        <f t="shared" si="126"/>
        <v>41.690158203685897</v>
      </c>
      <c r="CE86" s="96">
        <f t="shared" si="127"/>
        <v>19.440440040072176</v>
      </c>
      <c r="CF86" s="96"/>
      <c r="CG86" s="93">
        <v>0.42020000000000002</v>
      </c>
      <c r="CH86" s="96">
        <v>0.99981369931068742</v>
      </c>
      <c r="CI86" s="64"/>
      <c r="CJ86" s="64"/>
      <c r="CK86" s="64"/>
      <c r="CL86" s="64"/>
      <c r="CM86" s="95">
        <v>54</v>
      </c>
      <c r="CN86" s="59">
        <f t="shared" si="88"/>
        <v>5</v>
      </c>
      <c r="CO86" s="57" t="str">
        <f t="shared" si="89"/>
        <v/>
      </c>
      <c r="CP86" s="57">
        <f t="shared" si="90"/>
        <v>1</v>
      </c>
      <c r="CQ86" s="59" t="str">
        <f t="shared" si="91"/>
        <v/>
      </c>
      <c r="CR86" s="57" t="str">
        <f t="shared" si="84"/>
        <v/>
      </c>
      <c r="CS86" s="56" t="str">
        <f t="shared" si="92"/>
        <v/>
      </c>
      <c r="CT86" s="57" t="str">
        <f t="shared" si="93"/>
        <v/>
      </c>
      <c r="CU86" s="57" t="str">
        <f t="shared" si="94"/>
        <v/>
      </c>
      <c r="CV86" s="57" t="str">
        <f t="shared" si="95"/>
        <v/>
      </c>
      <c r="CW86" s="57">
        <f t="shared" si="96"/>
        <v>1</v>
      </c>
      <c r="CX86" s="57" t="str">
        <f t="shared" si="97"/>
        <v/>
      </c>
      <c r="CY86" s="56" t="str">
        <f t="shared" si="98"/>
        <v/>
      </c>
      <c r="CZ86" s="56" t="str">
        <f t="shared" si="99"/>
        <v/>
      </c>
      <c r="DA86" s="56">
        <f t="shared" si="100"/>
        <v>1</v>
      </c>
      <c r="DB86" s="56">
        <f t="shared" si="101"/>
        <v>3</v>
      </c>
      <c r="DC86" s="56" t="str">
        <f t="shared" si="102"/>
        <v/>
      </c>
      <c r="DD86" s="56" t="str">
        <f t="shared" si="103"/>
        <v/>
      </c>
      <c r="DE86" s="56" t="str">
        <f t="shared" si="104"/>
        <v/>
      </c>
      <c r="DF86" s="56" t="str">
        <f t="shared" si="105"/>
        <v/>
      </c>
      <c r="DG86" s="57" t="str">
        <f t="shared" si="106"/>
        <v/>
      </c>
      <c r="DH86" s="58" t="str">
        <f t="shared" si="107"/>
        <v/>
      </c>
      <c r="DI86" s="56" t="str">
        <f t="shared" si="108"/>
        <v/>
      </c>
      <c r="DJ86" s="56" t="str">
        <f t="shared" si="109"/>
        <v/>
      </c>
      <c r="DK86" s="56" t="str">
        <f t="shared" si="110"/>
        <v/>
      </c>
      <c r="DL86" s="56" t="str">
        <f t="shared" si="111"/>
        <v/>
      </c>
      <c r="DM86" s="56" t="str">
        <f t="shared" si="112"/>
        <v/>
      </c>
      <c r="DN86" s="56" t="str">
        <f t="shared" si="113"/>
        <v/>
      </c>
      <c r="DO86" s="56" t="str">
        <f t="shared" si="114"/>
        <v/>
      </c>
      <c r="DP86" s="57" t="str">
        <f t="shared" si="115"/>
        <v/>
      </c>
      <c r="DQ86" s="57" t="str">
        <f t="shared" si="116"/>
        <v/>
      </c>
      <c r="DR86" s="56" t="str">
        <f t="shared" si="117"/>
        <v/>
      </c>
      <c r="DS86" s="56" t="str">
        <f t="shared" si="118"/>
        <v/>
      </c>
      <c r="DT86" s="56" t="str">
        <f t="shared" si="119"/>
        <v/>
      </c>
      <c r="DU86" s="56" t="str">
        <f t="shared" si="120"/>
        <v/>
      </c>
      <c r="DV86" s="56">
        <f t="shared" si="121"/>
        <v>1</v>
      </c>
      <c r="DW86" s="56" t="str">
        <f t="shared" si="122"/>
        <v/>
      </c>
    </row>
    <row r="87" spans="1:127" ht="15" customHeight="1" x14ac:dyDescent="0.2">
      <c r="A87" s="56">
        <v>86</v>
      </c>
      <c r="B87" s="77">
        <v>0.5</v>
      </c>
      <c r="C87" s="77">
        <v>3</v>
      </c>
      <c r="D87" s="63" t="s">
        <v>136</v>
      </c>
      <c r="E87" s="56">
        <v>8051413</v>
      </c>
      <c r="F87" s="56">
        <v>8</v>
      </c>
      <c r="G87" s="56">
        <v>35</v>
      </c>
      <c r="H87" s="56">
        <v>2.7</v>
      </c>
      <c r="I87" s="56">
        <v>1.5</v>
      </c>
      <c r="J87" s="63">
        <v>2.5301597610673801</v>
      </c>
      <c r="K87" s="76">
        <v>1.8384134615384595</v>
      </c>
      <c r="L87" s="62">
        <v>1011.9954458292914</v>
      </c>
      <c r="M87" s="63">
        <v>-1.6416579718600164</v>
      </c>
      <c r="N87" s="63">
        <v>-0.98922770852085617</v>
      </c>
      <c r="O87" s="63">
        <v>-8.725409545349945E-2</v>
      </c>
      <c r="P87" s="63">
        <v>15.199446308724866</v>
      </c>
      <c r="Q87" s="63">
        <v>3.6073745522624026</v>
      </c>
      <c r="R87" s="63">
        <v>1.9971806785949331</v>
      </c>
      <c r="S87" s="63">
        <v>0.23028863837950622</v>
      </c>
      <c r="T87" s="63">
        <v>231.92887442473648</v>
      </c>
      <c r="U87" s="63">
        <v>2.0812671212228446</v>
      </c>
      <c r="V87" s="63">
        <v>0.2668150535354431</v>
      </c>
      <c r="W87" s="63">
        <v>-24.590090706957774</v>
      </c>
      <c r="X87" s="63">
        <v>0.2648693072138168</v>
      </c>
      <c r="Y87" s="63">
        <v>-14.749120913408628</v>
      </c>
      <c r="Z87" s="63">
        <v>-1.1157461488964517</v>
      </c>
      <c r="AA87" s="69">
        <v>35.901000000000444</v>
      </c>
      <c r="AB87" s="70">
        <v>4.4058930246407047E-13</v>
      </c>
      <c r="AC87" s="69">
        <v>-78.882999999995619</v>
      </c>
      <c r="AD87" s="70">
        <v>4.3774679083527001E-12</v>
      </c>
      <c r="AE87" s="57">
        <v>395.51682166826396</v>
      </c>
      <c r="AF87" s="57">
        <v>1.8033050490178497</v>
      </c>
      <c r="AG87" s="57">
        <v>208.60000000000002</v>
      </c>
      <c r="AH87" s="63">
        <v>10.936</v>
      </c>
      <c r="AI87" s="63">
        <v>4.4061442307692298</v>
      </c>
      <c r="AJ87" s="63">
        <v>1.5406032911934591</v>
      </c>
      <c r="AK87" s="63">
        <v>1.835</v>
      </c>
      <c r="AL87" s="63">
        <v>1.8384134615384595</v>
      </c>
      <c r="AM87" s="69">
        <v>8.5251066462311089E-4</v>
      </c>
      <c r="AN87" s="63">
        <v>2.016317833173535</v>
      </c>
      <c r="AO87" s="63">
        <v>0.17790437163507544</v>
      </c>
      <c r="AP87" s="63">
        <v>2.0459999321668247</v>
      </c>
      <c r="AQ87" s="62">
        <v>291.12737296260894</v>
      </c>
      <c r="AR87" s="62">
        <v>262.36554775719202</v>
      </c>
      <c r="AS87" s="62">
        <v>238.92773955881026</v>
      </c>
      <c r="AT87" s="63">
        <v>37.715662308964689</v>
      </c>
      <c r="AU87" s="63">
        <v>23.782370246216708</v>
      </c>
      <c r="AV87" s="69">
        <v>0.23066543602809941</v>
      </c>
      <c r="AW87" s="56">
        <v>2</v>
      </c>
      <c r="AX87" s="56">
        <v>2</v>
      </c>
      <c r="AY87" s="62">
        <v>1</v>
      </c>
      <c r="AZ87" s="62">
        <v>2</v>
      </c>
      <c r="BA87" s="62">
        <v>1</v>
      </c>
      <c r="BB87" s="62">
        <v>1</v>
      </c>
      <c r="BC87" s="56">
        <v>1</v>
      </c>
      <c r="BD87" s="56">
        <v>10.58</v>
      </c>
      <c r="BE87" s="56">
        <v>4.95</v>
      </c>
      <c r="BF87" s="56">
        <v>255</v>
      </c>
      <c r="BG87" s="56">
        <v>10</v>
      </c>
      <c r="BH87" s="56">
        <v>0</v>
      </c>
      <c r="BI87" s="56">
        <v>60</v>
      </c>
      <c r="BJ87" s="56">
        <v>2</v>
      </c>
      <c r="BK87" s="68">
        <v>0.69174629952892031</v>
      </c>
      <c r="BL87" s="63">
        <v>4.2968481313643814</v>
      </c>
      <c r="BM87" s="75">
        <v>4.6388471759037646E-4</v>
      </c>
      <c r="BN87" s="63">
        <v>2.6260260302416145</v>
      </c>
      <c r="BO87" s="63">
        <v>0.98199131185369248</v>
      </c>
      <c r="BP87" s="56">
        <v>26</v>
      </c>
      <c r="BQ87" s="56">
        <v>876</v>
      </c>
      <c r="BR87" s="69">
        <v>1.0096338893292338</v>
      </c>
      <c r="BS87" s="62">
        <v>0.95180012430019867</v>
      </c>
      <c r="BT87" s="62">
        <v>13.6</v>
      </c>
      <c r="BU87" s="62">
        <v>20.07</v>
      </c>
      <c r="BW87" s="62">
        <f t="shared" si="85"/>
        <v>1.3130130151208073</v>
      </c>
      <c r="BX87" s="74">
        <v>0.19</v>
      </c>
      <c r="BY87" s="73">
        <f t="shared" si="86"/>
        <v>0.312311107722958</v>
      </c>
      <c r="BZ87" s="72">
        <f t="shared" si="123"/>
        <v>2.056196529379049E-2</v>
      </c>
      <c r="CA87" s="64">
        <f t="shared" si="87"/>
        <v>64.374267222609475</v>
      </c>
      <c r="CB87" s="62">
        <f t="shared" si="124"/>
        <v>-29.978097173835977</v>
      </c>
      <c r="CC87" s="62">
        <f t="shared" si="125"/>
        <v>18.064154833150855</v>
      </c>
      <c r="CD87" s="62">
        <f t="shared" si="126"/>
        <v>-33.807403920117387</v>
      </c>
      <c r="CE87" s="62">
        <f t="shared" si="127"/>
        <v>9.0586665785882357</v>
      </c>
      <c r="CF87" s="62"/>
      <c r="CG87" s="93">
        <v>0.222</v>
      </c>
      <c r="CH87" s="62">
        <v>0</v>
      </c>
      <c r="CI87" s="64"/>
      <c r="CJ87" s="64"/>
      <c r="CK87" s="64"/>
      <c r="CL87" s="64"/>
      <c r="CM87" s="56">
        <v>55</v>
      </c>
      <c r="CN87" s="59">
        <f t="shared" si="88"/>
        <v>12</v>
      </c>
      <c r="CO87" s="57" t="str">
        <f t="shared" si="89"/>
        <v/>
      </c>
      <c r="CP87" s="57" t="str">
        <f t="shared" si="90"/>
        <v/>
      </c>
      <c r="CQ87" s="59">
        <f t="shared" si="91"/>
        <v>1</v>
      </c>
      <c r="CR87" s="57">
        <f t="shared" si="84"/>
        <v>3</v>
      </c>
      <c r="CS87" s="56" t="str">
        <f t="shared" si="92"/>
        <v/>
      </c>
      <c r="CT87" s="57">
        <f t="shared" si="93"/>
        <v>1</v>
      </c>
      <c r="CU87" s="57" t="str">
        <f t="shared" si="94"/>
        <v/>
      </c>
      <c r="CV87" s="57">
        <f t="shared" si="95"/>
        <v>3</v>
      </c>
      <c r="CW87" s="57" t="str">
        <f t="shared" si="96"/>
        <v/>
      </c>
      <c r="CX87" s="57" t="str">
        <f t="shared" si="97"/>
        <v/>
      </c>
      <c r="CY87" s="56" t="str">
        <f t="shared" si="98"/>
        <v/>
      </c>
      <c r="CZ87" s="56" t="str">
        <f t="shared" si="99"/>
        <v/>
      </c>
      <c r="DA87" s="56">
        <f t="shared" si="100"/>
        <v>1</v>
      </c>
      <c r="DB87" s="56">
        <f t="shared" si="101"/>
        <v>3</v>
      </c>
      <c r="DC87" s="56" t="str">
        <f t="shared" si="102"/>
        <v/>
      </c>
      <c r="DD87" s="56" t="str">
        <f t="shared" si="103"/>
        <v/>
      </c>
      <c r="DE87" s="56" t="str">
        <f t="shared" si="104"/>
        <v/>
      </c>
      <c r="DF87" s="56" t="str">
        <f t="shared" si="105"/>
        <v/>
      </c>
      <c r="DG87" s="57" t="str">
        <f t="shared" si="106"/>
        <v/>
      </c>
      <c r="DH87" s="58" t="str">
        <f t="shared" si="107"/>
        <v/>
      </c>
      <c r="DI87" s="56" t="str">
        <f t="shared" si="108"/>
        <v/>
      </c>
      <c r="DJ87" s="56" t="str">
        <f t="shared" si="109"/>
        <v/>
      </c>
      <c r="DK87" s="56" t="str">
        <f t="shared" si="110"/>
        <v/>
      </c>
      <c r="DL87" s="56" t="str">
        <f t="shared" si="111"/>
        <v/>
      </c>
      <c r="DM87" s="56">
        <f t="shared" si="112"/>
        <v>1</v>
      </c>
      <c r="DN87" s="56" t="str">
        <f t="shared" si="113"/>
        <v/>
      </c>
      <c r="DO87" s="56" t="str">
        <f t="shared" si="114"/>
        <v/>
      </c>
      <c r="DP87" s="57">
        <f t="shared" si="115"/>
        <v>1</v>
      </c>
      <c r="DQ87" s="57" t="str">
        <f t="shared" si="116"/>
        <v/>
      </c>
      <c r="DR87" s="56" t="str">
        <f t="shared" si="117"/>
        <v/>
      </c>
      <c r="DS87" s="56" t="str">
        <f t="shared" si="118"/>
        <v/>
      </c>
      <c r="DT87" s="56" t="str">
        <f t="shared" si="119"/>
        <v/>
      </c>
      <c r="DU87" s="56" t="str">
        <f t="shared" si="120"/>
        <v/>
      </c>
      <c r="DV87" s="56" t="str">
        <f t="shared" si="121"/>
        <v/>
      </c>
      <c r="DW87" s="56" t="str">
        <f t="shared" si="122"/>
        <v/>
      </c>
    </row>
    <row r="88" spans="1:127" ht="15" customHeight="1" x14ac:dyDescent="0.2">
      <c r="A88" s="56">
        <v>87</v>
      </c>
      <c r="B88" s="77">
        <v>0.5</v>
      </c>
      <c r="C88" s="77">
        <v>3</v>
      </c>
      <c r="D88" s="77" t="s">
        <v>136</v>
      </c>
      <c r="E88" s="56">
        <v>8051413</v>
      </c>
      <c r="F88" s="56">
        <v>9</v>
      </c>
      <c r="G88" s="56">
        <v>35</v>
      </c>
      <c r="H88" s="56">
        <v>2.7</v>
      </c>
      <c r="I88" s="56">
        <v>1.5</v>
      </c>
      <c r="J88" s="63">
        <v>2.9117463333956422</v>
      </c>
      <c r="K88" s="76">
        <v>1.8362882205513757</v>
      </c>
      <c r="L88" s="62">
        <v>1011.4537969925093</v>
      </c>
      <c r="M88" s="63">
        <v>-0.56190167067418684</v>
      </c>
      <c r="N88" s="63">
        <v>-1.6666656929924866</v>
      </c>
      <c r="O88" s="63">
        <v>-6.1884724362530952E-2</v>
      </c>
      <c r="P88" s="63">
        <v>15.674957393483803</v>
      </c>
      <c r="Q88" s="63">
        <v>1.5072276979105779</v>
      </c>
      <c r="R88" s="63">
        <v>3.6612238210056911</v>
      </c>
      <c r="S88" s="63">
        <v>0.24836209322789113</v>
      </c>
      <c r="T88" s="63">
        <v>246.89328999999896</v>
      </c>
      <c r="U88" s="63">
        <v>0.51741188754616285</v>
      </c>
      <c r="V88" s="63">
        <v>6.2512814250566512E-2</v>
      </c>
      <c r="W88" s="63">
        <v>-8.9829164412591229</v>
      </c>
      <c r="X88" s="63">
        <v>0.17590565753091739</v>
      </c>
      <c r="Y88" s="63">
        <v>-25.996521527821042</v>
      </c>
      <c r="Z88" s="63">
        <v>-0.7101313666781881</v>
      </c>
      <c r="AA88" s="69">
        <v>35.901000000006228</v>
      </c>
      <c r="AB88" s="70">
        <v>6.2247443990568526E-12</v>
      </c>
      <c r="AC88" s="69">
        <v>-78.882999999994325</v>
      </c>
      <c r="AD88" s="70">
        <v>5.6704863361271329E-12</v>
      </c>
      <c r="AE88" s="57">
        <v>394.72625438596367</v>
      </c>
      <c r="AF88" s="57">
        <v>1.5116937322229567</v>
      </c>
      <c r="AG88" s="57">
        <v>399</v>
      </c>
      <c r="AH88" s="63">
        <v>17.454000000000001</v>
      </c>
      <c r="AI88" s="63">
        <v>5.5876115288220527</v>
      </c>
      <c r="AJ88" s="63">
        <v>2.8323624702324626</v>
      </c>
      <c r="AK88" s="63">
        <v>1.8320000000000001</v>
      </c>
      <c r="AL88" s="63">
        <v>1.8362882205513757</v>
      </c>
      <c r="AM88" s="69">
        <v>9.2407040970322993E-4</v>
      </c>
      <c r="AN88" s="63">
        <v>2.0861578947368233</v>
      </c>
      <c r="AO88" s="63">
        <v>0.24986967418544759</v>
      </c>
      <c r="AP88" s="63">
        <v>2.0711693167919809</v>
      </c>
      <c r="AQ88" s="62">
        <v>291.69383458645882</v>
      </c>
      <c r="AR88" s="62">
        <v>252.13684152028017</v>
      </c>
      <c r="AS88" s="62">
        <v>198.63108134780413</v>
      </c>
      <c r="AT88" s="63">
        <v>38.351893649452109</v>
      </c>
      <c r="AU88" s="63">
        <v>31.226468063135577</v>
      </c>
      <c r="AV88" s="69">
        <v>0.23877001773139567</v>
      </c>
      <c r="AW88" s="56">
        <v>2</v>
      </c>
      <c r="AX88" s="56">
        <v>2</v>
      </c>
      <c r="AY88" s="62">
        <v>1</v>
      </c>
      <c r="AZ88" s="62">
        <v>1</v>
      </c>
      <c r="BA88" s="62">
        <v>1</v>
      </c>
      <c r="BB88" s="62">
        <v>1</v>
      </c>
      <c r="BC88" s="56">
        <v>1</v>
      </c>
      <c r="BD88" s="56">
        <v>10.58</v>
      </c>
      <c r="BE88" s="56">
        <v>4.95</v>
      </c>
      <c r="BF88" s="56">
        <v>215</v>
      </c>
      <c r="BG88" s="56">
        <v>10</v>
      </c>
      <c r="BH88" s="56">
        <v>0</v>
      </c>
      <c r="BI88" s="56">
        <v>60</v>
      </c>
      <c r="BJ88" s="56">
        <v>2</v>
      </c>
      <c r="BK88" s="68">
        <v>1.0754581128442664</v>
      </c>
      <c r="BL88" s="63">
        <v>11.579111555073542</v>
      </c>
      <c r="BM88" s="75">
        <v>7.1941585253724528E-4</v>
      </c>
      <c r="BN88" s="63">
        <v>7.0974492662132409</v>
      </c>
      <c r="BO88" s="63">
        <v>0.98630229934179903</v>
      </c>
      <c r="BP88" s="56">
        <v>22</v>
      </c>
      <c r="BQ88" s="56">
        <v>1119</v>
      </c>
      <c r="BR88" s="69">
        <v>1.0099329269148531</v>
      </c>
      <c r="BS88" s="62">
        <v>1.0904814206244569</v>
      </c>
      <c r="BT88" s="62">
        <v>14.02</v>
      </c>
      <c r="BU88" s="62">
        <v>20.21</v>
      </c>
      <c r="BW88" s="62">
        <f t="shared" si="85"/>
        <v>3.5487246331066205</v>
      </c>
      <c r="BX88" s="74">
        <v>0.19</v>
      </c>
      <c r="BY88" s="73">
        <f t="shared" si="86"/>
        <v>0.49030616905978075</v>
      </c>
      <c r="BZ88" s="72">
        <f t="shared" si="123"/>
        <v>0.23580395712411845</v>
      </c>
      <c r="CA88" s="64">
        <f t="shared" si="87"/>
        <v>158.0558784525162</v>
      </c>
      <c r="CB88" s="62">
        <v>3.6350489905200201</v>
      </c>
      <c r="CC88" s="62">
        <v>102.89581147372577</v>
      </c>
      <c r="CD88" s="62">
        <v>43.51277622882241</v>
      </c>
      <c r="CE88" s="62">
        <v>93.313449753293469</v>
      </c>
      <c r="CF88" s="62"/>
      <c r="CG88" s="93">
        <v>0.89970000000000006</v>
      </c>
      <c r="CH88" s="62">
        <v>3.1523366695563083E-2</v>
      </c>
      <c r="CI88" s="64"/>
      <c r="CJ88" s="64"/>
      <c r="CK88" s="64"/>
      <c r="CL88" s="64"/>
      <c r="CM88" s="56">
        <v>55</v>
      </c>
      <c r="CN88" s="59">
        <f t="shared" si="88"/>
        <v>10</v>
      </c>
      <c r="CO88" s="57" t="str">
        <f t="shared" si="89"/>
        <v/>
      </c>
      <c r="CP88" s="57" t="str">
        <f t="shared" si="90"/>
        <v/>
      </c>
      <c r="CQ88" s="59">
        <f t="shared" si="91"/>
        <v>1</v>
      </c>
      <c r="CR88" s="57" t="str">
        <f t="shared" si="84"/>
        <v/>
      </c>
      <c r="CS88" s="56">
        <f t="shared" si="92"/>
        <v>3</v>
      </c>
      <c r="CT88" s="57">
        <f t="shared" si="93"/>
        <v>1</v>
      </c>
      <c r="CU88" s="57" t="str">
        <f t="shared" si="94"/>
        <v/>
      </c>
      <c r="CV88" s="57">
        <f t="shared" si="95"/>
        <v>3</v>
      </c>
      <c r="CW88" s="57" t="str">
        <f t="shared" si="96"/>
        <v/>
      </c>
      <c r="CX88" s="57" t="str">
        <f t="shared" si="97"/>
        <v/>
      </c>
      <c r="CY88" s="56" t="str">
        <f t="shared" si="98"/>
        <v/>
      </c>
      <c r="CZ88" s="56" t="str">
        <f t="shared" si="99"/>
        <v/>
      </c>
      <c r="DA88" s="56">
        <f t="shared" si="100"/>
        <v>1</v>
      </c>
      <c r="DB88" s="56" t="str">
        <f t="shared" si="101"/>
        <v/>
      </c>
      <c r="DC88" s="56" t="str">
        <f t="shared" si="102"/>
        <v/>
      </c>
      <c r="DD88" s="56" t="str">
        <f t="shared" si="103"/>
        <v/>
      </c>
      <c r="DE88" s="56" t="str">
        <f t="shared" si="104"/>
        <v/>
      </c>
      <c r="DF88" s="56">
        <f t="shared" si="105"/>
        <v>1</v>
      </c>
      <c r="DG88" s="57" t="str">
        <f t="shared" si="106"/>
        <v/>
      </c>
      <c r="DH88" s="58" t="str">
        <f t="shared" si="107"/>
        <v/>
      </c>
      <c r="DI88" s="56" t="str">
        <f t="shared" si="108"/>
        <v/>
      </c>
      <c r="DJ88" s="56" t="str">
        <f t="shared" si="109"/>
        <v/>
      </c>
      <c r="DK88" s="56" t="str">
        <f t="shared" si="110"/>
        <v/>
      </c>
      <c r="DL88" s="56" t="str">
        <f t="shared" si="111"/>
        <v/>
      </c>
      <c r="DM88" s="56">
        <f t="shared" si="112"/>
        <v>1</v>
      </c>
      <c r="DN88" s="56" t="str">
        <f t="shared" si="113"/>
        <v/>
      </c>
      <c r="DO88" s="56" t="str">
        <f t="shared" si="114"/>
        <v/>
      </c>
      <c r="DP88" s="57">
        <f t="shared" si="115"/>
        <v>1</v>
      </c>
      <c r="DQ88" s="57" t="str">
        <f t="shared" si="116"/>
        <v/>
      </c>
      <c r="DR88" s="56" t="str">
        <f t="shared" si="117"/>
        <v/>
      </c>
      <c r="DS88" s="56" t="str">
        <f t="shared" si="118"/>
        <v/>
      </c>
      <c r="DT88" s="56" t="str">
        <f t="shared" si="119"/>
        <v/>
      </c>
      <c r="DU88" s="56" t="str">
        <f t="shared" si="120"/>
        <v/>
      </c>
      <c r="DV88" s="56" t="str">
        <f t="shared" si="121"/>
        <v/>
      </c>
      <c r="DW88" s="56" t="str">
        <f t="shared" si="122"/>
        <v/>
      </c>
    </row>
    <row r="89" spans="1:127" ht="15" customHeight="1" x14ac:dyDescent="0.2">
      <c r="A89" s="56">
        <v>88</v>
      </c>
      <c r="B89" s="77">
        <v>0.5</v>
      </c>
      <c r="C89" s="77">
        <v>3</v>
      </c>
      <c r="D89" s="63" t="s">
        <v>136</v>
      </c>
      <c r="E89" s="56">
        <v>8051413</v>
      </c>
      <c r="F89" s="56">
        <v>11</v>
      </c>
      <c r="G89" s="56">
        <v>38</v>
      </c>
      <c r="H89" s="56">
        <v>2.7</v>
      </c>
      <c r="I89" s="56">
        <v>1.5</v>
      </c>
      <c r="J89" s="63">
        <v>2.1285980972197156</v>
      </c>
      <c r="K89" s="76">
        <v>1.8402080200501265</v>
      </c>
      <c r="L89" s="62">
        <v>1010.3012143213986</v>
      </c>
      <c r="M89" s="63">
        <v>0.70249418785215378</v>
      </c>
      <c r="N89" s="63">
        <v>-1.7078737671306983</v>
      </c>
      <c r="O89" s="63">
        <v>5.5709744149849798E-2</v>
      </c>
      <c r="P89" s="63">
        <v>16.400410615923871</v>
      </c>
      <c r="Q89" s="63">
        <v>1.3626861304290172</v>
      </c>
      <c r="R89" s="63">
        <v>3.9921920293245612</v>
      </c>
      <c r="S89" s="63">
        <v>0.21201435355489423</v>
      </c>
      <c r="T89" s="63">
        <v>269.78739031046536</v>
      </c>
      <c r="U89" s="63">
        <v>-1.0034330388060198</v>
      </c>
      <c r="V89" s="63">
        <v>5.5590597511951667E-2</v>
      </c>
      <c r="W89" s="63">
        <v>11.570543742869411</v>
      </c>
      <c r="X89" s="63">
        <v>-0.13257250457057068</v>
      </c>
      <c r="Y89" s="63">
        <v>-27.930970727302995</v>
      </c>
      <c r="Z89" s="63">
        <v>1.1162837596671</v>
      </c>
      <c r="AA89" s="69">
        <v>35.901000000006235</v>
      </c>
      <c r="AB89" s="70">
        <v>6.2318498805561527E-12</v>
      </c>
      <c r="AC89" s="69">
        <v>-78.882999999994354</v>
      </c>
      <c r="AD89" s="70">
        <v>5.6420624916323663E-12</v>
      </c>
      <c r="AE89" s="57">
        <v>394.99999749624402</v>
      </c>
      <c r="AF89" s="57">
        <v>0.75668140320475652</v>
      </c>
      <c r="AG89" s="57">
        <v>399.40000000000003</v>
      </c>
      <c r="AH89" s="63">
        <v>6.2569999999999997</v>
      </c>
      <c r="AI89" s="63">
        <v>3.3558696741854619</v>
      </c>
      <c r="AJ89" s="63">
        <v>0.60593969802767778</v>
      </c>
      <c r="AK89" s="63">
        <v>1.8340000000000001</v>
      </c>
      <c r="AL89" s="63">
        <v>1.8402080200501265</v>
      </c>
      <c r="AM89" s="69">
        <v>1.147133565319389E-3</v>
      </c>
      <c r="AN89" s="63">
        <v>1.959725838758088</v>
      </c>
      <c r="AO89" s="63">
        <v>0.11951781870796152</v>
      </c>
      <c r="AP89" s="63">
        <v>2.0831401173009554</v>
      </c>
      <c r="AQ89" s="62">
        <v>292.31519779671208</v>
      </c>
      <c r="AR89" s="62">
        <v>245.20197093942659</v>
      </c>
      <c r="AS89" s="62">
        <v>157.64132271764933</v>
      </c>
      <c r="AT89" s="63">
        <v>35.608953730146105</v>
      </c>
      <c r="AU89" s="63">
        <v>28.547739979288142</v>
      </c>
      <c r="AV89" s="69">
        <v>0.21942652551251013</v>
      </c>
      <c r="AW89" s="56">
        <v>2</v>
      </c>
      <c r="AX89" s="56">
        <v>2</v>
      </c>
      <c r="AY89" s="62">
        <v>1</v>
      </c>
      <c r="AZ89" s="62">
        <v>1</v>
      </c>
      <c r="BA89" s="62">
        <v>1</v>
      </c>
      <c r="BB89" s="62">
        <v>1</v>
      </c>
      <c r="BC89" s="56">
        <v>1</v>
      </c>
      <c r="BD89" s="56">
        <v>11.31</v>
      </c>
      <c r="BE89" s="56">
        <v>5.39</v>
      </c>
      <c r="BF89" s="56">
        <v>145</v>
      </c>
      <c r="BG89" s="56">
        <v>10</v>
      </c>
      <c r="BH89" s="56">
        <v>0</v>
      </c>
      <c r="BI89" s="56">
        <v>60</v>
      </c>
      <c r="BJ89" s="56">
        <v>2</v>
      </c>
      <c r="BK89" s="68">
        <v>0.2883900771695892</v>
      </c>
      <c r="BL89" s="63">
        <v>15.78163663570891</v>
      </c>
      <c r="BM89" s="75">
        <v>1.9228592544308324E-4</v>
      </c>
      <c r="BN89" s="63">
        <v>10.533458206910758</v>
      </c>
      <c r="BO89" s="63">
        <v>0.97943503925887188</v>
      </c>
      <c r="BP89" s="56">
        <v>15</v>
      </c>
      <c r="BQ89" s="56">
        <v>1190</v>
      </c>
      <c r="BR89" s="69">
        <v>1.0095485520980856</v>
      </c>
      <c r="BS89" s="62">
        <v>0.90223270024769642</v>
      </c>
      <c r="BT89" s="62">
        <v>14.92</v>
      </c>
      <c r="BU89" s="62">
        <v>20.7</v>
      </c>
      <c r="BW89" s="62">
        <f t="shared" si="85"/>
        <v>5.2667291034553791</v>
      </c>
      <c r="BX89" s="74">
        <v>0.19</v>
      </c>
      <c r="BY89" s="73">
        <f t="shared" si="86"/>
        <v>0.1534257424268318</v>
      </c>
      <c r="BZ89" s="72">
        <f t="shared" si="123"/>
        <v>0.13962359652005762</v>
      </c>
      <c r="CA89" s="64">
        <f t="shared" si="87"/>
        <v>-19.249609249035899</v>
      </c>
      <c r="CB89" s="62">
        <f t="shared" ref="CB89:CB108" si="128">G89*COS(RADIANS(90-(180-AS89)))</f>
        <v>14.455332184553257</v>
      </c>
      <c r="CC89" s="62">
        <f t="shared" ref="CC89:CC108" si="129">G89*SIN(RADIANS(90-(180-AS89)))</f>
        <v>35.143183854543096</v>
      </c>
      <c r="CD89" s="62">
        <f t="shared" ref="CD89:CD108" si="130">G89*COS(RADIANS(90-(180-BF89)))</f>
        <v>21.795904581339755</v>
      </c>
      <c r="CE89" s="62">
        <f t="shared" ref="CE89:CE108" si="131">G89*SIN(RADIANS(90-(180-BF89)))</f>
        <v>31.127777682981687</v>
      </c>
      <c r="CF89" s="62"/>
      <c r="CG89" s="93">
        <v>0.2266</v>
      </c>
      <c r="CH89" s="62">
        <v>0</v>
      </c>
      <c r="CI89" s="64"/>
      <c r="CJ89" s="64"/>
      <c r="CK89" s="64"/>
      <c r="CL89" s="64"/>
      <c r="CM89" s="56">
        <v>56</v>
      </c>
      <c r="CN89" s="59">
        <f t="shared" si="88"/>
        <v>4</v>
      </c>
      <c r="CO89" s="57">
        <f t="shared" si="89"/>
        <v>1</v>
      </c>
      <c r="CP89" s="57" t="str">
        <f t="shared" si="90"/>
        <v/>
      </c>
      <c r="CQ89" s="59" t="str">
        <f t="shared" si="91"/>
        <v/>
      </c>
      <c r="CR89" s="57" t="str">
        <f t="shared" si="84"/>
        <v/>
      </c>
      <c r="CS89" s="56">
        <f t="shared" si="92"/>
        <v>3</v>
      </c>
      <c r="CT89" s="57">
        <f t="shared" si="93"/>
        <v>1</v>
      </c>
      <c r="CU89" s="57" t="str">
        <f t="shared" si="94"/>
        <v/>
      </c>
      <c r="CV89" s="57" t="str">
        <f t="shared" si="95"/>
        <v/>
      </c>
      <c r="CW89" s="57" t="str">
        <f t="shared" si="96"/>
        <v/>
      </c>
      <c r="CX89" s="57" t="str">
        <f t="shared" si="97"/>
        <v/>
      </c>
      <c r="CY89" s="56" t="str">
        <f t="shared" si="98"/>
        <v/>
      </c>
      <c r="CZ89" s="56" t="str">
        <f t="shared" si="99"/>
        <v/>
      </c>
      <c r="DA89" s="56" t="str">
        <f t="shared" si="100"/>
        <v/>
      </c>
      <c r="DB89" s="56" t="str">
        <f t="shared" si="101"/>
        <v/>
      </c>
      <c r="DC89" s="56" t="str">
        <f t="shared" si="102"/>
        <v/>
      </c>
      <c r="DD89" s="56" t="str">
        <f t="shared" si="103"/>
        <v/>
      </c>
      <c r="DE89" s="56" t="str">
        <f t="shared" si="104"/>
        <v/>
      </c>
      <c r="DF89" s="56" t="str">
        <f t="shared" si="105"/>
        <v/>
      </c>
      <c r="DG89" s="57" t="str">
        <f t="shared" si="106"/>
        <v/>
      </c>
      <c r="DH89" s="58" t="str">
        <f t="shared" si="107"/>
        <v/>
      </c>
      <c r="DI89" s="56" t="str">
        <f t="shared" si="108"/>
        <v/>
      </c>
      <c r="DJ89" s="56" t="str">
        <f t="shared" si="109"/>
        <v/>
      </c>
      <c r="DK89" s="56" t="str">
        <f t="shared" si="110"/>
        <v/>
      </c>
      <c r="DL89" s="56" t="str">
        <f t="shared" si="111"/>
        <v/>
      </c>
      <c r="DM89" s="56" t="str">
        <f t="shared" si="112"/>
        <v/>
      </c>
      <c r="DN89" s="56" t="str">
        <f t="shared" si="113"/>
        <v/>
      </c>
      <c r="DO89" s="56" t="str">
        <f t="shared" si="114"/>
        <v/>
      </c>
      <c r="DP89" s="57" t="str">
        <f t="shared" si="115"/>
        <v/>
      </c>
      <c r="DQ89" s="57" t="str">
        <f t="shared" si="116"/>
        <v/>
      </c>
      <c r="DR89" s="56" t="str">
        <f t="shared" si="117"/>
        <v/>
      </c>
      <c r="DS89" s="56" t="str">
        <f t="shared" si="118"/>
        <v/>
      </c>
      <c r="DT89" s="56" t="str">
        <f t="shared" si="119"/>
        <v/>
      </c>
      <c r="DU89" s="56" t="str">
        <f t="shared" si="120"/>
        <v/>
      </c>
      <c r="DV89" s="56" t="str">
        <f t="shared" si="121"/>
        <v/>
      </c>
      <c r="DW89" s="56" t="str">
        <f t="shared" si="122"/>
        <v/>
      </c>
    </row>
    <row r="90" spans="1:127" ht="15" customHeight="1" x14ac:dyDescent="0.2">
      <c r="A90" s="56">
        <v>89</v>
      </c>
      <c r="B90" s="77">
        <v>0.5</v>
      </c>
      <c r="C90" s="77">
        <v>3</v>
      </c>
      <c r="D90" s="63" t="s">
        <v>136</v>
      </c>
      <c r="E90" s="56">
        <v>8051413</v>
      </c>
      <c r="F90" s="56">
        <v>12</v>
      </c>
      <c r="G90" s="56">
        <v>38</v>
      </c>
      <c r="H90" s="56">
        <v>2.7</v>
      </c>
      <c r="I90" s="56">
        <v>1.5</v>
      </c>
      <c r="J90" s="63">
        <v>2.3627790923252521</v>
      </c>
      <c r="K90" s="76">
        <v>1.8372169117647139</v>
      </c>
      <c r="L90" s="62">
        <v>1010.2230091743999</v>
      </c>
      <c r="M90" s="63">
        <v>1.5527421615963288</v>
      </c>
      <c r="N90" s="63">
        <v>-1.7590358534201826</v>
      </c>
      <c r="O90" s="63">
        <v>0.14824211180000008</v>
      </c>
      <c r="P90" s="63">
        <v>17.138449541284405</v>
      </c>
      <c r="Q90" s="63">
        <v>3.42328902595573</v>
      </c>
      <c r="R90" s="63">
        <v>4.1357831645674645</v>
      </c>
      <c r="S90" s="63">
        <v>0.33381456680410032</v>
      </c>
      <c r="T90" s="63">
        <v>294.50702611009069</v>
      </c>
      <c r="U90" s="63">
        <v>-2.991120790780204</v>
      </c>
      <c r="V90" s="63">
        <v>0.36745537338247741</v>
      </c>
      <c r="W90" s="63">
        <v>26.550172794613406</v>
      </c>
      <c r="X90" s="63">
        <v>-0.19144917702725106</v>
      </c>
      <c r="Y90" s="63">
        <v>-30.056355093630632</v>
      </c>
      <c r="Z90" s="63">
        <v>2.7297066946364548</v>
      </c>
      <c r="AA90" s="69">
        <v>35.901000000003286</v>
      </c>
      <c r="AB90" s="70">
        <v>3.2830086464829498E-12</v>
      </c>
      <c r="AC90" s="69">
        <v>-78.882999999990204</v>
      </c>
      <c r="AD90" s="70">
        <v>9.7921773048777153E-12</v>
      </c>
      <c r="AE90" s="57">
        <v>395.71815045871472</v>
      </c>
      <c r="AF90" s="57">
        <v>2.1517276476004925</v>
      </c>
      <c r="AG90" s="57">
        <v>272.5</v>
      </c>
      <c r="AH90" s="63">
        <v>7.1760000000000002</v>
      </c>
      <c r="AI90" s="63">
        <v>4.0176433823529409</v>
      </c>
      <c r="AJ90" s="63">
        <v>0.90648784632117441</v>
      </c>
      <c r="AK90" s="63">
        <v>1.8340000000000001</v>
      </c>
      <c r="AL90" s="63">
        <v>1.8372169117647139</v>
      </c>
      <c r="AM90" s="69">
        <v>9.3359244622826833E-4</v>
      </c>
      <c r="AN90" s="63">
        <v>1.9977566972477128</v>
      </c>
      <c r="AO90" s="63">
        <v>0.16053978548299885</v>
      </c>
      <c r="AP90" s="63">
        <v>2.506783317431192</v>
      </c>
      <c r="AQ90" s="62">
        <v>292.97996330275384</v>
      </c>
      <c r="AR90" s="62">
        <v>269.98201821959185</v>
      </c>
      <c r="AS90" s="62">
        <v>138.5644009481741</v>
      </c>
      <c r="AT90" s="63">
        <v>39.011388181797429</v>
      </c>
      <c r="AU90" s="63">
        <v>24.051262249195879</v>
      </c>
      <c r="AV90" s="69">
        <v>0.22278613368535743</v>
      </c>
      <c r="AW90" s="56">
        <v>3</v>
      </c>
      <c r="AX90" s="56">
        <v>3</v>
      </c>
      <c r="AY90" s="62">
        <v>1</v>
      </c>
      <c r="AZ90" s="62">
        <v>2</v>
      </c>
      <c r="BA90" s="62">
        <v>1</v>
      </c>
      <c r="BB90" s="62">
        <v>1</v>
      </c>
      <c r="BC90" s="56">
        <v>1</v>
      </c>
      <c r="BD90" s="56">
        <v>11.31</v>
      </c>
      <c r="BE90" s="56">
        <v>5.39</v>
      </c>
      <c r="BF90" s="56">
        <v>105</v>
      </c>
      <c r="BG90" s="56">
        <v>10</v>
      </c>
      <c r="BH90" s="56">
        <v>0</v>
      </c>
      <c r="BI90" s="56">
        <v>60</v>
      </c>
      <c r="BJ90" s="56">
        <v>2</v>
      </c>
      <c r="BK90" s="68">
        <v>0.52556218056053827</v>
      </c>
      <c r="BL90" s="63">
        <v>8.8028307611003846</v>
      </c>
      <c r="BM90" s="75">
        <v>3.4959977582477749E-4</v>
      </c>
      <c r="BN90" s="63">
        <v>5.8497698438344745</v>
      </c>
      <c r="BO90" s="63">
        <v>0.97919224537350646</v>
      </c>
      <c r="BP90" s="56">
        <v>11</v>
      </c>
      <c r="BQ90" s="56">
        <v>1088</v>
      </c>
      <c r="BR90" s="69">
        <v>1.0092718596476113</v>
      </c>
      <c r="BS90" s="62">
        <v>0.88358173459360856</v>
      </c>
      <c r="BT90" s="62">
        <v>15.57</v>
      </c>
      <c r="BU90" s="62">
        <v>22.21</v>
      </c>
      <c r="BW90" s="62">
        <f t="shared" si="85"/>
        <v>2.9248849219172373</v>
      </c>
      <c r="BX90" s="74">
        <v>0.19</v>
      </c>
      <c r="BY90" s="73">
        <f t="shared" si="86"/>
        <v>0.33567592576521665</v>
      </c>
      <c r="BZ90" s="72">
        <f t="shared" si="123"/>
        <v>9.4214205089159481E-2</v>
      </c>
      <c r="CA90" s="64">
        <f t="shared" si="87"/>
        <v>76.671539876429819</v>
      </c>
      <c r="CB90" s="62">
        <f t="shared" si="128"/>
        <v>25.147556291929195</v>
      </c>
      <c r="CC90" s="62">
        <f t="shared" si="129"/>
        <v>28.488601449426266</v>
      </c>
      <c r="CD90" s="62">
        <f t="shared" si="130"/>
        <v>36.705181398984593</v>
      </c>
      <c r="CE90" s="62">
        <f t="shared" si="131"/>
        <v>9.8351237138957881</v>
      </c>
      <c r="CF90" s="62"/>
      <c r="CG90" s="93">
        <v>0.1991</v>
      </c>
      <c r="CH90" s="62">
        <v>1.1640711027214095</v>
      </c>
      <c r="CI90" s="64"/>
      <c r="CJ90" s="64"/>
      <c r="CK90" s="64"/>
      <c r="CL90" s="64"/>
      <c r="CM90" s="56">
        <v>56</v>
      </c>
      <c r="CN90" s="59">
        <f t="shared" si="88"/>
        <v>9</v>
      </c>
      <c r="CO90" s="57" t="str">
        <f t="shared" si="89"/>
        <v/>
      </c>
      <c r="CP90" s="57" t="str">
        <f t="shared" si="90"/>
        <v/>
      </c>
      <c r="CQ90" s="59">
        <f t="shared" si="91"/>
        <v>1</v>
      </c>
      <c r="CR90" s="57" t="str">
        <f t="shared" si="84"/>
        <v/>
      </c>
      <c r="CS90" s="56" t="str">
        <f t="shared" si="92"/>
        <v/>
      </c>
      <c r="CT90" s="57">
        <f t="shared" si="93"/>
        <v>1</v>
      </c>
      <c r="CU90" s="57" t="str">
        <f t="shared" si="94"/>
        <v/>
      </c>
      <c r="CV90" s="57">
        <f t="shared" si="95"/>
        <v>3</v>
      </c>
      <c r="CW90" s="57" t="str">
        <f t="shared" si="96"/>
        <v/>
      </c>
      <c r="CX90" s="57" t="str">
        <f t="shared" si="97"/>
        <v/>
      </c>
      <c r="CY90" s="56" t="str">
        <f t="shared" si="98"/>
        <v/>
      </c>
      <c r="CZ90" s="56" t="str">
        <f t="shared" si="99"/>
        <v/>
      </c>
      <c r="DA90" s="56">
        <f t="shared" si="100"/>
        <v>1</v>
      </c>
      <c r="DB90" s="56">
        <f t="shared" si="101"/>
        <v>3</v>
      </c>
      <c r="DC90" s="56" t="str">
        <f t="shared" si="102"/>
        <v/>
      </c>
      <c r="DD90" s="56" t="str">
        <f t="shared" si="103"/>
        <v/>
      </c>
      <c r="DE90" s="56" t="str">
        <f t="shared" si="104"/>
        <v/>
      </c>
      <c r="DF90" s="56" t="str">
        <f t="shared" si="105"/>
        <v/>
      </c>
      <c r="DG90" s="57" t="str">
        <f t="shared" si="106"/>
        <v/>
      </c>
      <c r="DH90" s="58" t="str">
        <f t="shared" si="107"/>
        <v/>
      </c>
      <c r="DI90" s="56" t="str">
        <f t="shared" si="108"/>
        <v/>
      </c>
      <c r="DJ90" s="56" t="str">
        <f t="shared" si="109"/>
        <v/>
      </c>
      <c r="DK90" s="56" t="str">
        <f t="shared" si="110"/>
        <v/>
      </c>
      <c r="DL90" s="56" t="str">
        <f t="shared" si="111"/>
        <v/>
      </c>
      <c r="DM90" s="56">
        <f t="shared" si="112"/>
        <v>1</v>
      </c>
      <c r="DN90" s="56" t="str">
        <f t="shared" si="113"/>
        <v/>
      </c>
      <c r="DO90" s="56" t="str">
        <f t="shared" si="114"/>
        <v/>
      </c>
      <c r="DP90" s="57">
        <f t="shared" si="115"/>
        <v>1</v>
      </c>
      <c r="DQ90" s="57" t="str">
        <f t="shared" si="116"/>
        <v/>
      </c>
      <c r="DR90" s="56" t="str">
        <f t="shared" si="117"/>
        <v/>
      </c>
      <c r="DS90" s="56" t="str">
        <f t="shared" si="118"/>
        <v/>
      </c>
      <c r="DT90" s="56" t="str">
        <f t="shared" si="119"/>
        <v/>
      </c>
      <c r="DU90" s="56" t="str">
        <f t="shared" si="120"/>
        <v/>
      </c>
      <c r="DV90" s="56" t="str">
        <f t="shared" si="121"/>
        <v/>
      </c>
      <c r="DW90" s="56" t="str">
        <f t="shared" si="122"/>
        <v/>
      </c>
    </row>
    <row r="91" spans="1:127" ht="15" customHeight="1" x14ac:dyDescent="0.2">
      <c r="A91" s="56">
        <v>90</v>
      </c>
      <c r="B91" s="77">
        <v>0.5</v>
      </c>
      <c r="C91" s="77">
        <v>3</v>
      </c>
      <c r="D91" s="63" t="s">
        <v>136</v>
      </c>
      <c r="E91" s="56">
        <v>8051413</v>
      </c>
      <c r="F91" s="56">
        <v>13</v>
      </c>
      <c r="G91" s="56">
        <v>38</v>
      </c>
      <c r="H91" s="56">
        <v>2.7</v>
      </c>
      <c r="I91" s="56">
        <v>1.5</v>
      </c>
      <c r="J91" s="63">
        <v>1.9880438240283136</v>
      </c>
      <c r="K91" s="76">
        <v>1.8337738927738962</v>
      </c>
      <c r="L91" s="62">
        <v>1010.0706026059313</v>
      </c>
      <c r="M91" s="63">
        <v>6.6682042044435615E-3</v>
      </c>
      <c r="N91" s="63">
        <v>-1.6720415621102824</v>
      </c>
      <c r="O91" s="63">
        <v>-5.1982916491391468E-3</v>
      </c>
      <c r="P91" s="63">
        <v>17.436689157747775</v>
      </c>
      <c r="Q91" s="63">
        <v>1.0665472854207536</v>
      </c>
      <c r="R91" s="63">
        <v>3.6114619591903416</v>
      </c>
      <c r="S91" s="63">
        <v>0.20530070097598882</v>
      </c>
      <c r="T91" s="63">
        <v>304.93404181014438</v>
      </c>
      <c r="U91" s="63">
        <v>-2.6936308215902344E-2</v>
      </c>
      <c r="V91" s="63">
        <v>7.3175488539040365E-2</v>
      </c>
      <c r="W91" s="63">
        <v>0.15134099805173051</v>
      </c>
      <c r="X91" s="63">
        <v>4.6964031453407919E-2</v>
      </c>
      <c r="Y91" s="63">
        <v>-29.080483420780133</v>
      </c>
      <c r="Z91" s="63">
        <v>9.190799597311855E-2</v>
      </c>
      <c r="AA91" s="69">
        <v>35.901000000006682</v>
      </c>
      <c r="AB91" s="70">
        <v>6.6794902506100122E-12</v>
      </c>
      <c r="AC91" s="69">
        <v>-78.882999999996926</v>
      </c>
      <c r="AD91" s="70">
        <v>3.0697231790037502E-12</v>
      </c>
      <c r="AE91" s="57">
        <v>394.47303164262661</v>
      </c>
      <c r="AF91" s="57">
        <v>0.89327844869255468</v>
      </c>
      <c r="AG91" s="57">
        <v>429.8</v>
      </c>
      <c r="AH91" s="63">
        <v>5.6609999999999996</v>
      </c>
      <c r="AI91" s="63">
        <v>2.7534522144522167</v>
      </c>
      <c r="AJ91" s="63">
        <v>0.65349602654226868</v>
      </c>
      <c r="AK91" s="63">
        <v>1.827</v>
      </c>
      <c r="AL91" s="63">
        <v>1.8337738927738962</v>
      </c>
      <c r="AM91" s="69">
        <v>1.0513315978617783E-3</v>
      </c>
      <c r="AN91" s="63">
        <v>1.9217622149836564</v>
      </c>
      <c r="AO91" s="63">
        <v>8.7988322209760161E-2</v>
      </c>
      <c r="AP91" s="63">
        <v>1.9468367457422096</v>
      </c>
      <c r="AQ91" s="62">
        <v>293.45063983246808</v>
      </c>
      <c r="AR91" s="62">
        <v>245.1462004475992</v>
      </c>
      <c r="AS91" s="62">
        <v>179.77150212993376</v>
      </c>
      <c r="AT91" s="63">
        <v>53.576916762468322</v>
      </c>
      <c r="AU91" s="63">
        <v>31.957375767292394</v>
      </c>
      <c r="AV91" s="69">
        <v>0.23273535422056585</v>
      </c>
      <c r="AW91" s="56">
        <v>2</v>
      </c>
      <c r="AX91" s="56">
        <v>2</v>
      </c>
      <c r="AY91" s="62">
        <v>1</v>
      </c>
      <c r="AZ91" s="62">
        <v>1</v>
      </c>
      <c r="BA91" s="62">
        <v>1</v>
      </c>
      <c r="BB91" s="62">
        <v>1</v>
      </c>
      <c r="BC91" s="56">
        <v>1</v>
      </c>
      <c r="BD91" s="56">
        <v>11.31</v>
      </c>
      <c r="BE91" s="56">
        <v>5.39</v>
      </c>
      <c r="BF91" s="56">
        <v>175</v>
      </c>
      <c r="BG91" s="56">
        <v>10</v>
      </c>
      <c r="BH91" s="56">
        <v>0</v>
      </c>
      <c r="BI91" s="56">
        <v>60</v>
      </c>
      <c r="BJ91" s="56">
        <v>2</v>
      </c>
      <c r="BK91" s="68">
        <v>0.15426993125441735</v>
      </c>
      <c r="BL91" s="63">
        <v>23.376163842368911</v>
      </c>
      <c r="BM91" s="75">
        <v>1.0243907792485446E-4</v>
      </c>
      <c r="BN91" s="63">
        <v>15.722357369960486</v>
      </c>
      <c r="BO91" s="63">
        <v>0.99045658355296418</v>
      </c>
      <c r="BP91" s="56">
        <v>18</v>
      </c>
      <c r="BQ91" s="56">
        <v>1097</v>
      </c>
      <c r="BR91" s="69">
        <v>1.0098557531421049</v>
      </c>
      <c r="BS91" s="62">
        <v>0.94658188381189068</v>
      </c>
      <c r="BT91" s="62">
        <v>15.82</v>
      </c>
      <c r="BU91" s="62">
        <v>22.67</v>
      </c>
      <c r="BW91" s="62">
        <f t="shared" si="85"/>
        <v>7.861178684980243</v>
      </c>
      <c r="BX91" s="74">
        <v>0.19</v>
      </c>
      <c r="BY91" s="73">
        <f t="shared" si="86"/>
        <v>7.6388406312342616E-2</v>
      </c>
      <c r="BZ91" s="72">
        <f t="shared" si="123"/>
        <v>0.15487503261967694</v>
      </c>
      <c r="CA91" s="64">
        <f t="shared" si="87"/>
        <v>-59.795575625082833</v>
      </c>
      <c r="CB91" s="62">
        <f t="shared" si="128"/>
        <v>0.15154512461701958</v>
      </c>
      <c r="CC91" s="62">
        <f t="shared" si="129"/>
        <v>37.999697815577491</v>
      </c>
      <c r="CD91" s="62">
        <f t="shared" si="130"/>
        <v>3.3119182244110092</v>
      </c>
      <c r="CE91" s="62">
        <f t="shared" si="131"/>
        <v>37.855398527486329</v>
      </c>
      <c r="CF91" s="62"/>
      <c r="CG91" s="93">
        <v>0.12130000000000001</v>
      </c>
      <c r="CH91" s="62">
        <v>0</v>
      </c>
      <c r="CI91" s="64"/>
      <c r="CJ91" s="64"/>
      <c r="CK91" s="64"/>
      <c r="CL91" s="64"/>
      <c r="CM91" s="56">
        <v>56</v>
      </c>
      <c r="CN91" s="59">
        <f t="shared" si="88"/>
        <v>8</v>
      </c>
      <c r="CO91" s="57" t="str">
        <f t="shared" si="89"/>
        <v/>
      </c>
      <c r="CP91" s="57">
        <f t="shared" si="90"/>
        <v>1</v>
      </c>
      <c r="CQ91" s="59" t="str">
        <f t="shared" si="91"/>
        <v/>
      </c>
      <c r="CR91" s="57" t="str">
        <f t="shared" si="84"/>
        <v/>
      </c>
      <c r="CS91" s="56">
        <f t="shared" si="92"/>
        <v>3</v>
      </c>
      <c r="CT91" s="57">
        <f t="shared" si="93"/>
        <v>1</v>
      </c>
      <c r="CU91" s="57">
        <f t="shared" si="94"/>
        <v>1</v>
      </c>
      <c r="CV91" s="57">
        <f t="shared" si="95"/>
        <v>3</v>
      </c>
      <c r="CW91" s="57" t="str">
        <f t="shared" si="96"/>
        <v/>
      </c>
      <c r="CX91" s="57" t="str">
        <f t="shared" si="97"/>
        <v/>
      </c>
      <c r="CY91" s="56" t="str">
        <f t="shared" si="98"/>
        <v/>
      </c>
      <c r="CZ91" s="56" t="str">
        <f t="shared" si="99"/>
        <v/>
      </c>
      <c r="DA91" s="56" t="str">
        <f t="shared" si="100"/>
        <v/>
      </c>
      <c r="DB91" s="56" t="str">
        <f t="shared" si="101"/>
        <v/>
      </c>
      <c r="DC91" s="56" t="str">
        <f t="shared" si="102"/>
        <v/>
      </c>
      <c r="DD91" s="56" t="str">
        <f t="shared" si="103"/>
        <v/>
      </c>
      <c r="DE91" s="56" t="str">
        <f t="shared" si="104"/>
        <v/>
      </c>
      <c r="DF91" s="56" t="str">
        <f t="shared" si="105"/>
        <v/>
      </c>
      <c r="DG91" s="57" t="str">
        <f t="shared" si="106"/>
        <v/>
      </c>
      <c r="DH91" s="58" t="str">
        <f t="shared" si="107"/>
        <v/>
      </c>
      <c r="DI91" s="56" t="str">
        <f t="shared" si="108"/>
        <v/>
      </c>
      <c r="DJ91" s="56" t="str">
        <f t="shared" si="109"/>
        <v/>
      </c>
      <c r="DK91" s="56" t="str">
        <f t="shared" si="110"/>
        <v/>
      </c>
      <c r="DL91" s="56" t="str">
        <f t="shared" si="111"/>
        <v/>
      </c>
      <c r="DM91" s="56" t="str">
        <f t="shared" si="112"/>
        <v/>
      </c>
      <c r="DN91" s="56" t="str">
        <f t="shared" si="113"/>
        <v/>
      </c>
      <c r="DO91" s="56" t="str">
        <f t="shared" si="114"/>
        <v/>
      </c>
      <c r="DP91" s="57" t="str">
        <f t="shared" si="115"/>
        <v/>
      </c>
      <c r="DQ91" s="57">
        <f t="shared" si="116"/>
        <v>1</v>
      </c>
      <c r="DR91" s="56" t="str">
        <f t="shared" si="117"/>
        <v/>
      </c>
      <c r="DS91" s="56" t="str">
        <f t="shared" si="118"/>
        <v/>
      </c>
      <c r="DT91" s="56" t="str">
        <f t="shared" si="119"/>
        <v/>
      </c>
      <c r="DU91" s="56" t="str">
        <f t="shared" si="120"/>
        <v/>
      </c>
      <c r="DV91" s="56" t="str">
        <f t="shared" si="121"/>
        <v/>
      </c>
      <c r="DW91" s="56" t="str">
        <f t="shared" si="122"/>
        <v/>
      </c>
    </row>
    <row r="92" spans="1:127" ht="15" customHeight="1" x14ac:dyDescent="0.2">
      <c r="A92" s="56">
        <v>91</v>
      </c>
      <c r="B92" s="77">
        <v>0.5</v>
      </c>
      <c r="C92" s="77">
        <v>3</v>
      </c>
      <c r="D92" s="63" t="s">
        <v>136</v>
      </c>
      <c r="E92" s="56">
        <v>8051413</v>
      </c>
      <c r="F92" s="56">
        <v>14</v>
      </c>
      <c r="G92" s="56">
        <v>74</v>
      </c>
      <c r="H92" s="56">
        <v>2.7</v>
      </c>
      <c r="I92" s="56">
        <v>1.5</v>
      </c>
      <c r="J92" s="63">
        <v>1.9441018549858486</v>
      </c>
      <c r="K92" s="76">
        <v>1.8299808917197522</v>
      </c>
      <c r="L92" s="62">
        <v>1009.341836409908</v>
      </c>
      <c r="M92" s="63">
        <v>0.90995606235359627</v>
      </c>
      <c r="N92" s="63">
        <v>-1.710011551728039</v>
      </c>
      <c r="O92" s="63">
        <v>6.252683991182359E-2</v>
      </c>
      <c r="P92" s="63">
        <v>17.684358688733283</v>
      </c>
      <c r="Q92" s="63">
        <v>2.0337666413117921</v>
      </c>
      <c r="R92" s="63">
        <v>3.9561996228364924</v>
      </c>
      <c r="S92" s="63">
        <v>0.21584217504004902</v>
      </c>
      <c r="T92" s="63">
        <v>313.67992121260363</v>
      </c>
      <c r="U92" s="63">
        <v>-1.4025999860149498</v>
      </c>
      <c r="V92" s="63">
        <v>3.409018293812769E-2</v>
      </c>
      <c r="W92" s="63">
        <v>15.915754398549868</v>
      </c>
      <c r="X92" s="63">
        <v>-0.11059926859000199</v>
      </c>
      <c r="Y92" s="63">
        <v>-30.046327601883167</v>
      </c>
      <c r="Z92" s="63">
        <v>1.2744305134812881</v>
      </c>
      <c r="AA92" s="69">
        <v>35.902000000001465</v>
      </c>
      <c r="AB92" s="70">
        <v>1.4638345134470487E-12</v>
      </c>
      <c r="AC92" s="69">
        <v>-78.884000000007575</v>
      </c>
      <c r="AD92" s="70">
        <v>7.5749883074492914E-12</v>
      </c>
      <c r="AE92" s="57">
        <v>393.17136059834411</v>
      </c>
      <c r="AF92" s="57">
        <v>0.99375439937858079</v>
      </c>
      <c r="AG92" s="57">
        <v>314.20000000000005</v>
      </c>
      <c r="AH92" s="63">
        <v>3.4790000000000001</v>
      </c>
      <c r="AI92" s="63">
        <v>2.3415891719745239</v>
      </c>
      <c r="AJ92" s="63">
        <v>0.28302457023802319</v>
      </c>
      <c r="AK92" s="63">
        <v>1.8260000000000001</v>
      </c>
      <c r="AL92" s="63">
        <v>1.8299808917197522</v>
      </c>
      <c r="AM92" s="69">
        <v>1.1274747013992788E-3</v>
      </c>
      <c r="AN92" s="63">
        <v>1.8740641311266317</v>
      </c>
      <c r="AO92" s="63">
        <v>4.4083239406879526E-2</v>
      </c>
      <c r="AP92" s="63">
        <v>2.2273929723106187</v>
      </c>
      <c r="AQ92" s="62">
        <v>293.66115531508183</v>
      </c>
      <c r="AR92" s="62">
        <v>205.12313402440543</v>
      </c>
      <c r="AS92" s="62">
        <v>151.9810184123333</v>
      </c>
      <c r="AT92" s="63">
        <v>49.03412083031607</v>
      </c>
      <c r="AU92" s="63">
        <v>30.749654397451817</v>
      </c>
      <c r="AV92" s="69">
        <v>0.20669813823415287</v>
      </c>
      <c r="AW92" s="56">
        <v>2</v>
      </c>
      <c r="AX92" s="56">
        <v>2</v>
      </c>
      <c r="AY92" s="62">
        <v>1</v>
      </c>
      <c r="AZ92" s="62">
        <v>1</v>
      </c>
      <c r="BA92" s="62">
        <v>1</v>
      </c>
      <c r="BB92" s="62">
        <v>1</v>
      </c>
      <c r="BC92" s="56">
        <v>1</v>
      </c>
      <c r="BD92" s="56">
        <v>20.059999999999999</v>
      </c>
      <c r="BE92" s="56">
        <v>10.59</v>
      </c>
      <c r="BF92" s="56">
        <v>135</v>
      </c>
      <c r="BG92" s="56">
        <v>10</v>
      </c>
      <c r="BH92" s="56">
        <v>0</v>
      </c>
      <c r="BI92" s="56">
        <v>60</v>
      </c>
      <c r="BJ92" s="56">
        <v>2</v>
      </c>
      <c r="BK92" s="68">
        <v>0.1141209632660965</v>
      </c>
      <c r="BL92" s="63">
        <v>12.238700183562447</v>
      </c>
      <c r="BM92" s="75">
        <v>7.5670203944851538E-5</v>
      </c>
      <c r="BN92" s="63">
        <v>15.867192900782335</v>
      </c>
      <c r="BO92" s="63">
        <v>0.97956078365013388</v>
      </c>
      <c r="BP92" s="56">
        <v>14</v>
      </c>
      <c r="BQ92" s="56">
        <v>935</v>
      </c>
      <c r="BR92" s="69">
        <v>1.0097196102932735</v>
      </c>
      <c r="BS92" s="62">
        <v>0.9713542755776855</v>
      </c>
      <c r="BT92" s="62">
        <v>16.13</v>
      </c>
      <c r="BU92" s="62">
        <v>21.85</v>
      </c>
      <c r="BW92" s="62">
        <f t="shared" si="85"/>
        <v>7.9335964503911676</v>
      </c>
      <c r="BX92" s="74">
        <v>0.19</v>
      </c>
      <c r="BY92" s="73">
        <f t="shared" si="86"/>
        <v>0.22497254550016738</v>
      </c>
      <c r="BZ92" s="72">
        <f t="shared" si="123"/>
        <v>0.1333131041591486</v>
      </c>
      <c r="CA92" s="64">
        <f t="shared" si="87"/>
        <v>18.406602894824932</v>
      </c>
      <c r="CB92" s="62">
        <f t="shared" si="128"/>
        <v>34.762539684220137</v>
      </c>
      <c r="CC92" s="62">
        <f t="shared" si="129"/>
        <v>65.326608933137038</v>
      </c>
      <c r="CD92" s="62">
        <f t="shared" si="130"/>
        <v>52.32590180780452</v>
      </c>
      <c r="CE92" s="62">
        <f t="shared" si="131"/>
        <v>52.325901807804513</v>
      </c>
      <c r="CF92" s="62"/>
      <c r="CG92" s="93">
        <v>0.3039</v>
      </c>
      <c r="CH92" s="62">
        <v>0</v>
      </c>
      <c r="CI92" s="64"/>
      <c r="CJ92" s="64"/>
      <c r="CK92" s="64"/>
      <c r="CL92" s="64"/>
      <c r="CM92" s="56">
        <v>57</v>
      </c>
      <c r="CN92" s="59">
        <f t="shared" si="88"/>
        <v>11</v>
      </c>
      <c r="CO92" s="57" t="str">
        <f t="shared" si="89"/>
        <v/>
      </c>
      <c r="CP92" s="57" t="str">
        <f t="shared" si="90"/>
        <v/>
      </c>
      <c r="CQ92" s="59">
        <f t="shared" si="91"/>
        <v>1</v>
      </c>
      <c r="CR92" s="57" t="str">
        <f t="shared" si="84"/>
        <v/>
      </c>
      <c r="CS92" s="56">
        <f t="shared" si="92"/>
        <v>3</v>
      </c>
      <c r="CT92" s="57">
        <f t="shared" si="93"/>
        <v>1</v>
      </c>
      <c r="CU92" s="57" t="str">
        <f t="shared" si="94"/>
        <v/>
      </c>
      <c r="CV92" s="57" t="str">
        <f t="shared" si="95"/>
        <v/>
      </c>
      <c r="CW92" s="57" t="str">
        <f t="shared" si="96"/>
        <v/>
      </c>
      <c r="CX92" s="57" t="str">
        <f t="shared" si="97"/>
        <v/>
      </c>
      <c r="CY92" s="56" t="str">
        <f t="shared" si="98"/>
        <v/>
      </c>
      <c r="CZ92" s="56" t="str">
        <f t="shared" si="99"/>
        <v/>
      </c>
      <c r="DA92" s="56">
        <f t="shared" si="100"/>
        <v>1</v>
      </c>
      <c r="DB92" s="56" t="str">
        <f t="shared" si="101"/>
        <v/>
      </c>
      <c r="DC92" s="56" t="str">
        <f t="shared" si="102"/>
        <v/>
      </c>
      <c r="DD92" s="56" t="str">
        <f t="shared" si="103"/>
        <v/>
      </c>
      <c r="DE92" s="56" t="str">
        <f t="shared" si="104"/>
        <v/>
      </c>
      <c r="DF92" s="56" t="str">
        <f t="shared" si="105"/>
        <v/>
      </c>
      <c r="DG92" s="57" t="str">
        <f t="shared" si="106"/>
        <v/>
      </c>
      <c r="DH92" s="58" t="str">
        <f t="shared" si="107"/>
        <v/>
      </c>
      <c r="DI92" s="56" t="str">
        <f t="shared" si="108"/>
        <v/>
      </c>
      <c r="DJ92" s="56" t="str">
        <f t="shared" si="109"/>
        <v/>
      </c>
      <c r="DK92" s="56">
        <f t="shared" si="110"/>
        <v>5</v>
      </c>
      <c r="DL92" s="56" t="str">
        <f t="shared" si="111"/>
        <v/>
      </c>
      <c r="DM92" s="56">
        <f t="shared" si="112"/>
        <v>1</v>
      </c>
      <c r="DN92" s="56" t="str">
        <f t="shared" si="113"/>
        <v/>
      </c>
      <c r="DO92" s="56" t="str">
        <f t="shared" si="114"/>
        <v/>
      </c>
      <c r="DP92" s="57" t="str">
        <f t="shared" si="115"/>
        <v/>
      </c>
      <c r="DQ92" s="57" t="str">
        <f t="shared" si="116"/>
        <v/>
      </c>
      <c r="DR92" s="56" t="str">
        <f t="shared" si="117"/>
        <v/>
      </c>
      <c r="DS92" s="56" t="str">
        <f t="shared" si="118"/>
        <v/>
      </c>
      <c r="DT92" s="56" t="str">
        <f t="shared" si="119"/>
        <v/>
      </c>
      <c r="DU92" s="56" t="str">
        <f t="shared" si="120"/>
        <v/>
      </c>
      <c r="DV92" s="56" t="str">
        <f t="shared" si="121"/>
        <v/>
      </c>
      <c r="DW92" s="56" t="str">
        <f t="shared" si="122"/>
        <v/>
      </c>
    </row>
    <row r="93" spans="1:127" ht="15" customHeight="1" x14ac:dyDescent="0.2">
      <c r="A93" s="56">
        <v>92</v>
      </c>
      <c r="B93" s="77">
        <v>0.5</v>
      </c>
      <c r="C93" s="77">
        <v>3</v>
      </c>
      <c r="D93" s="63" t="s">
        <v>136</v>
      </c>
      <c r="E93" s="56">
        <v>8051413</v>
      </c>
      <c r="F93" s="56">
        <v>15</v>
      </c>
      <c r="G93" s="56">
        <v>179</v>
      </c>
      <c r="H93" s="56">
        <v>2.7</v>
      </c>
      <c r="I93" s="56">
        <v>1.5</v>
      </c>
      <c r="J93" s="63">
        <v>1.8816535061416653</v>
      </c>
      <c r="K93" s="76">
        <v>1.8300626398210329</v>
      </c>
      <c r="L93" s="62">
        <v>1008.8555965147198</v>
      </c>
      <c r="M93" s="63">
        <v>-0.48046020206322465</v>
      </c>
      <c r="N93" s="63">
        <v>-2.1569142178172376</v>
      </c>
      <c r="O93" s="63">
        <v>-4.3934255542895555E-3</v>
      </c>
      <c r="P93" s="63">
        <v>18.30544794459345</v>
      </c>
      <c r="Q93" s="63">
        <v>0.59300915204167526</v>
      </c>
      <c r="R93" s="63">
        <v>5.5541647287804201</v>
      </c>
      <c r="S93" s="63">
        <v>0.20201527588796728</v>
      </c>
      <c r="T93" s="63">
        <v>335.96160608802506</v>
      </c>
      <c r="U93" s="63">
        <v>1.0352613025529038</v>
      </c>
      <c r="V93" s="63">
        <v>-2.5446476276896553E-2</v>
      </c>
      <c r="W93" s="63">
        <v>-8.7642577226256027</v>
      </c>
      <c r="X93" s="63">
        <v>3.537717078331775E-2</v>
      </c>
      <c r="Y93" s="63">
        <v>-39.442759254702402</v>
      </c>
      <c r="Z93" s="63">
        <v>0.13534724381711113</v>
      </c>
      <c r="AA93" s="69">
        <v>35.900000000000944</v>
      </c>
      <c r="AB93" s="70">
        <v>9.4507462570458903E-13</v>
      </c>
      <c r="AC93" s="69">
        <v>-78.881999999991464</v>
      </c>
      <c r="AD93" s="70">
        <v>8.5412007526083917E-12</v>
      </c>
      <c r="AE93" s="57">
        <v>391.63826742627413</v>
      </c>
      <c r="AF93" s="57">
        <v>0.80430655921733629</v>
      </c>
      <c r="AG93" s="57">
        <v>447.6</v>
      </c>
      <c r="AH93" s="63">
        <v>2.6760000000000002</v>
      </c>
      <c r="AI93" s="63">
        <v>2.1062930648769589</v>
      </c>
      <c r="AJ93" s="63">
        <v>0.1000453328692862</v>
      </c>
      <c r="AK93" s="63">
        <v>1.8260000000000001</v>
      </c>
      <c r="AL93" s="63">
        <v>1.8300626398210329</v>
      </c>
      <c r="AM93" s="69">
        <v>1.0290032673613229E-3</v>
      </c>
      <c r="AN93" s="63">
        <v>1.8668898570151846</v>
      </c>
      <c r="AO93" s="63">
        <v>3.6827217194151718E-2</v>
      </c>
      <c r="AP93" s="63">
        <v>2.2973335650134024</v>
      </c>
      <c r="AQ93" s="62">
        <v>294.31051161751327</v>
      </c>
      <c r="AR93" s="62">
        <v>301.75519402014714</v>
      </c>
      <c r="AS93" s="62">
        <v>192.55781232973501</v>
      </c>
      <c r="AT93" s="63">
        <v>38.062189122817522</v>
      </c>
      <c r="AU93" s="63">
        <v>17.892076653889543</v>
      </c>
      <c r="AV93" s="69">
        <v>0.19564626293715862</v>
      </c>
      <c r="AW93" s="56">
        <v>2</v>
      </c>
      <c r="AX93" s="56">
        <v>2</v>
      </c>
      <c r="AY93" s="62">
        <v>1</v>
      </c>
      <c r="AZ93" s="62">
        <v>4</v>
      </c>
      <c r="BA93" s="62">
        <v>2</v>
      </c>
      <c r="BB93" s="62">
        <v>1.5</v>
      </c>
      <c r="BC93" s="56">
        <v>2</v>
      </c>
      <c r="BD93" s="56">
        <v>39.25</v>
      </c>
      <c r="BE93" s="56">
        <v>22.04</v>
      </c>
      <c r="BF93" s="56">
        <v>195</v>
      </c>
      <c r="BG93" s="56">
        <v>10</v>
      </c>
      <c r="BH93" s="56">
        <v>0</v>
      </c>
      <c r="BI93" s="56">
        <v>60</v>
      </c>
      <c r="BJ93" s="56">
        <v>2</v>
      </c>
      <c r="BK93" s="68">
        <v>5.1590866320632353E-2</v>
      </c>
      <c r="BL93" s="63">
        <v>18.381013270987573</v>
      </c>
      <c r="BM93" s="75">
        <v>3.4116444055471691E-5</v>
      </c>
      <c r="BN93" s="63">
        <v>57.922476011913687</v>
      </c>
      <c r="BO93" s="63">
        <v>0.95613422443291196</v>
      </c>
      <c r="BP93" s="56">
        <v>20</v>
      </c>
      <c r="BQ93" s="56">
        <v>2107</v>
      </c>
      <c r="BR93" s="69">
        <v>1.0097958837038539</v>
      </c>
      <c r="BS93" s="62">
        <v>0.93395881888965826</v>
      </c>
      <c r="BT93" s="62">
        <v>16.72</v>
      </c>
      <c r="BU93" s="62">
        <v>22.53</v>
      </c>
      <c r="BW93" s="62">
        <f t="shared" si="85"/>
        <v>28.961238005956844</v>
      </c>
      <c r="BX93" s="74">
        <v>0.6</v>
      </c>
      <c r="BY93" s="73">
        <f t="shared" si="86"/>
        <v>0.42601015483967342</v>
      </c>
      <c r="BZ93" s="72">
        <f t="shared" si="123"/>
        <v>0.82610060716059475</v>
      </c>
      <c r="CA93" s="64">
        <f t="shared" si="87"/>
        <v>-28.998307526721096</v>
      </c>
      <c r="CB93" s="62">
        <f t="shared" si="128"/>
        <v>-38.919003650042796</v>
      </c>
      <c r="CC93" s="62">
        <f t="shared" si="129"/>
        <v>174.7178043442853</v>
      </c>
      <c r="CD93" s="62">
        <f t="shared" si="130"/>
        <v>-46.328609073351231</v>
      </c>
      <c r="CE93" s="62">
        <f t="shared" si="131"/>
        <v>172.90072290574324</v>
      </c>
      <c r="CF93" s="62"/>
      <c r="CG93" s="93">
        <v>0.1671</v>
      </c>
      <c r="CH93" s="62">
        <v>0.5318304492776631</v>
      </c>
      <c r="CI93" s="64"/>
      <c r="CJ93" s="64"/>
      <c r="CK93" s="64"/>
      <c r="CL93" s="64"/>
      <c r="CM93" s="56">
        <v>58</v>
      </c>
      <c r="CN93" s="59">
        <f t="shared" si="88"/>
        <v>3</v>
      </c>
      <c r="CO93" s="57">
        <f t="shared" si="89"/>
        <v>1</v>
      </c>
      <c r="CP93" s="57" t="str">
        <f t="shared" si="90"/>
        <v/>
      </c>
      <c r="CQ93" s="59" t="str">
        <f t="shared" si="91"/>
        <v/>
      </c>
      <c r="CR93" s="57" t="str">
        <f t="shared" si="84"/>
        <v/>
      </c>
      <c r="CS93" s="56" t="str">
        <f t="shared" si="92"/>
        <v/>
      </c>
      <c r="CT93" s="57" t="str">
        <f t="shared" si="93"/>
        <v/>
      </c>
      <c r="CU93" s="57">
        <f t="shared" si="94"/>
        <v>1</v>
      </c>
      <c r="CV93" s="57" t="str">
        <f t="shared" si="95"/>
        <v/>
      </c>
      <c r="CW93" s="57" t="str">
        <f t="shared" si="96"/>
        <v/>
      </c>
      <c r="CX93" s="57" t="str">
        <f t="shared" si="97"/>
        <v/>
      </c>
      <c r="CY93" s="56" t="str">
        <f t="shared" si="98"/>
        <v/>
      </c>
      <c r="CZ93" s="56" t="str">
        <f t="shared" si="99"/>
        <v/>
      </c>
      <c r="DA93" s="56" t="str">
        <f t="shared" si="100"/>
        <v/>
      </c>
      <c r="DB93" s="56" t="str">
        <f t="shared" si="101"/>
        <v/>
      </c>
      <c r="DC93" s="56" t="str">
        <f t="shared" si="102"/>
        <v/>
      </c>
      <c r="DD93" s="56" t="str">
        <f t="shared" si="103"/>
        <v/>
      </c>
      <c r="DE93" s="56" t="str">
        <f t="shared" si="104"/>
        <v/>
      </c>
      <c r="DF93" s="56" t="str">
        <f t="shared" si="105"/>
        <v/>
      </c>
      <c r="DG93" s="57" t="str">
        <f t="shared" si="106"/>
        <v/>
      </c>
      <c r="DH93" s="58" t="str">
        <f t="shared" si="107"/>
        <v/>
      </c>
      <c r="DI93" s="56" t="str">
        <f t="shared" si="108"/>
        <v/>
      </c>
      <c r="DJ93" s="56" t="str">
        <f t="shared" si="109"/>
        <v/>
      </c>
      <c r="DK93" s="56">
        <f t="shared" si="110"/>
        <v>1</v>
      </c>
      <c r="DL93" s="56">
        <f t="shared" si="111"/>
        <v>1</v>
      </c>
      <c r="DM93" s="56" t="str">
        <f t="shared" si="112"/>
        <v/>
      </c>
      <c r="DN93" s="56">
        <f t="shared" si="113"/>
        <v>1</v>
      </c>
      <c r="DO93" s="56" t="str">
        <f t="shared" si="114"/>
        <v/>
      </c>
      <c r="DP93" s="57" t="str">
        <f t="shared" si="115"/>
        <v/>
      </c>
      <c r="DQ93" s="57" t="str">
        <f t="shared" si="116"/>
        <v/>
      </c>
      <c r="DR93" s="56">
        <f t="shared" si="117"/>
        <v>1</v>
      </c>
      <c r="DS93" s="56" t="str">
        <f t="shared" si="118"/>
        <v/>
      </c>
      <c r="DT93" s="56" t="str">
        <f t="shared" si="119"/>
        <v/>
      </c>
      <c r="DU93" s="56" t="str">
        <f t="shared" si="120"/>
        <v/>
      </c>
      <c r="DV93" s="56" t="str">
        <f t="shared" si="121"/>
        <v/>
      </c>
      <c r="DW93" s="56" t="str">
        <f t="shared" si="122"/>
        <v/>
      </c>
    </row>
    <row r="94" spans="1:127" ht="15" customHeight="1" x14ac:dyDescent="0.2">
      <c r="A94" s="56">
        <v>93</v>
      </c>
      <c r="B94" s="77">
        <v>0.5</v>
      </c>
      <c r="C94" s="77">
        <v>3</v>
      </c>
      <c r="D94" s="63" t="s">
        <v>136</v>
      </c>
      <c r="E94" s="56">
        <v>8051413</v>
      </c>
      <c r="F94" s="56">
        <v>16</v>
      </c>
      <c r="G94" s="56">
        <v>179</v>
      </c>
      <c r="H94" s="56">
        <v>2.7</v>
      </c>
      <c r="I94" s="56">
        <v>1.5</v>
      </c>
      <c r="J94" s="63">
        <v>1.8391166300552213</v>
      </c>
      <c r="K94" s="76">
        <v>1.830510903426801</v>
      </c>
      <c r="L94" s="62">
        <v>1008.6562470825929</v>
      </c>
      <c r="M94" s="63">
        <v>-0.95556325916135199</v>
      </c>
      <c r="N94" s="63">
        <v>-1.5445788219760406</v>
      </c>
      <c r="O94" s="63">
        <v>-5.4793422034386113E-2</v>
      </c>
      <c r="P94" s="63">
        <v>18.687704994554199</v>
      </c>
      <c r="Q94" s="63">
        <v>1.6413662757719751</v>
      </c>
      <c r="R94" s="63">
        <v>3.0314318219503176</v>
      </c>
      <c r="S94" s="63">
        <v>0.20968348448477264</v>
      </c>
      <c r="T94" s="63">
        <v>350.14541422125586</v>
      </c>
      <c r="U94" s="63">
        <v>1.4950131136143019</v>
      </c>
      <c r="V94" s="63">
        <v>5.9245414263531776E-2</v>
      </c>
      <c r="W94" s="63">
        <v>-17.765736194453712</v>
      </c>
      <c r="X94" s="63">
        <v>0.14152676851758536</v>
      </c>
      <c r="Y94" s="63">
        <v>-28.75645809266652</v>
      </c>
      <c r="Z94" s="63">
        <v>-0.80863985548578277</v>
      </c>
      <c r="AA94" s="69">
        <v>35.899999999996126</v>
      </c>
      <c r="AB94" s="70">
        <v>3.8727592098665394E-12</v>
      </c>
      <c r="AC94" s="69">
        <v>-78.881999999994704</v>
      </c>
      <c r="AD94" s="70">
        <v>5.3010612303861259E-12</v>
      </c>
      <c r="AE94" s="57">
        <v>391.28542710440161</v>
      </c>
      <c r="AF94" s="57">
        <v>2.2331624411183832</v>
      </c>
      <c r="AG94" s="57">
        <v>321.35000000000002</v>
      </c>
      <c r="AH94" s="63">
        <v>1.899</v>
      </c>
      <c r="AI94" s="63">
        <v>1.8624517133956424</v>
      </c>
      <c r="AJ94" s="63">
        <v>1.2698117670253363E-2</v>
      </c>
      <c r="AK94" s="63">
        <v>1.8240000000000001</v>
      </c>
      <c r="AL94" s="63">
        <v>1.830510903426801</v>
      </c>
      <c r="AM94" s="69">
        <v>9.0521378346191382E-4</v>
      </c>
      <c r="AN94" s="63">
        <v>1.8370656604947537</v>
      </c>
      <c r="AO94" s="63">
        <v>6.5547570679527212E-3</v>
      </c>
      <c r="AP94" s="63">
        <v>1.98528258285359</v>
      </c>
      <c r="AQ94" s="62">
        <v>294.82312898708199</v>
      </c>
      <c r="AR94" s="62">
        <v>262.43256737049097</v>
      </c>
      <c r="AS94" s="62">
        <v>211.74326399647117</v>
      </c>
      <c r="AT94" s="63">
        <v>52.511632417938621</v>
      </c>
      <c r="AU94" s="63">
        <v>25.21841109645317</v>
      </c>
      <c r="AV94" s="69">
        <v>0.2290139343091834</v>
      </c>
      <c r="AW94" s="56">
        <v>2</v>
      </c>
      <c r="AX94" s="56">
        <v>2</v>
      </c>
      <c r="AY94" s="62">
        <v>1</v>
      </c>
      <c r="AZ94" s="62">
        <v>2</v>
      </c>
      <c r="BA94" s="62">
        <v>1</v>
      </c>
      <c r="BB94" s="62">
        <v>1</v>
      </c>
      <c r="BC94" s="56">
        <v>1</v>
      </c>
      <c r="BD94" s="56">
        <v>45.57</v>
      </c>
      <c r="BE94" s="56">
        <v>25.75</v>
      </c>
      <c r="BF94" s="56">
        <v>235</v>
      </c>
      <c r="BG94" s="56">
        <v>10</v>
      </c>
      <c r="BH94" s="56">
        <v>0</v>
      </c>
      <c r="BI94" s="56">
        <v>60</v>
      </c>
      <c r="BJ94" s="56">
        <v>2</v>
      </c>
      <c r="BK94" s="68">
        <v>8.605726628420211E-3</v>
      </c>
      <c r="BL94" s="63">
        <v>26.89120736422079</v>
      </c>
      <c r="BM94" s="75">
        <v>5.6798501972241496E-6</v>
      </c>
      <c r="BN94" s="63">
        <v>85.588804070584203</v>
      </c>
      <c r="BO94" s="63">
        <v>0.93998716756186207</v>
      </c>
      <c r="BP94" s="56">
        <v>24</v>
      </c>
      <c r="BQ94" s="56">
        <v>1064</v>
      </c>
      <c r="BR94" s="69">
        <v>1.0102297405079426</v>
      </c>
      <c r="BS94" s="62">
        <v>0.95668106651906459</v>
      </c>
      <c r="BT94" s="62">
        <v>17.149999999999999</v>
      </c>
      <c r="BU94" s="62">
        <v>22.91</v>
      </c>
      <c r="BW94" s="62">
        <f t="shared" si="85"/>
        <v>42.794402035292102</v>
      </c>
      <c r="BX94" s="74">
        <v>0.6</v>
      </c>
      <c r="BY94" s="73">
        <f t="shared" si="86"/>
        <v>8.3137384972601258E-2</v>
      </c>
      <c r="BZ94" s="72">
        <f t="shared" si="123"/>
        <v>0.25950397726475932</v>
      </c>
      <c r="CA94" s="64">
        <f t="shared" si="87"/>
        <v>-86.143769171233117</v>
      </c>
      <c r="CB94" s="62">
        <f t="shared" si="128"/>
        <v>-94.174396688785549</v>
      </c>
      <c r="CC94" s="62">
        <f t="shared" si="129"/>
        <v>152.22412098055702</v>
      </c>
      <c r="CD94" s="62">
        <f t="shared" si="130"/>
        <v>-146.62821592772954</v>
      </c>
      <c r="CE94" s="62">
        <f t="shared" si="131"/>
        <v>102.67018210683722</v>
      </c>
      <c r="CF94" s="62"/>
      <c r="CG94" s="93">
        <v>8.8230000000000003E-2</v>
      </c>
      <c r="CH94" s="62">
        <v>0.46185698359611399</v>
      </c>
      <c r="CI94" s="64"/>
      <c r="CJ94" s="64"/>
      <c r="CK94" s="64"/>
      <c r="CL94" s="64"/>
      <c r="CM94" s="56">
        <v>58</v>
      </c>
      <c r="CN94" s="59">
        <f t="shared" si="88"/>
        <v>16</v>
      </c>
      <c r="CO94" s="57" t="str">
        <f t="shared" si="89"/>
        <v/>
      </c>
      <c r="CP94" s="57" t="str">
        <f t="shared" si="90"/>
        <v/>
      </c>
      <c r="CQ94" s="59">
        <f t="shared" si="91"/>
        <v>1</v>
      </c>
      <c r="CR94" s="57" t="str">
        <f t="shared" si="84"/>
        <v/>
      </c>
      <c r="CS94" s="56" t="str">
        <f t="shared" si="92"/>
        <v/>
      </c>
      <c r="CT94" s="57">
        <f t="shared" si="93"/>
        <v>1</v>
      </c>
      <c r="CU94" s="57">
        <f t="shared" si="94"/>
        <v>1</v>
      </c>
      <c r="CV94" s="57">
        <f t="shared" si="95"/>
        <v>3</v>
      </c>
      <c r="CW94" s="57" t="str">
        <f t="shared" si="96"/>
        <v/>
      </c>
      <c r="CX94" s="57" t="str">
        <f t="shared" si="97"/>
        <v/>
      </c>
      <c r="CY94" s="56" t="str">
        <f t="shared" si="98"/>
        <v/>
      </c>
      <c r="CZ94" s="56" t="str">
        <f t="shared" si="99"/>
        <v/>
      </c>
      <c r="DA94" s="56">
        <f t="shared" si="100"/>
        <v>1</v>
      </c>
      <c r="DB94" s="56">
        <f t="shared" si="101"/>
        <v>3</v>
      </c>
      <c r="DC94" s="56">
        <f t="shared" si="102"/>
        <v>5</v>
      </c>
      <c r="DD94" s="56" t="str">
        <f t="shared" si="103"/>
        <v/>
      </c>
      <c r="DE94" s="56" t="str">
        <f t="shared" si="104"/>
        <v/>
      </c>
      <c r="DF94" s="56" t="str">
        <f t="shared" si="105"/>
        <v/>
      </c>
      <c r="DG94" s="57" t="str">
        <f t="shared" si="106"/>
        <v/>
      </c>
      <c r="DH94" s="58" t="str">
        <f t="shared" si="107"/>
        <v/>
      </c>
      <c r="DI94" s="56" t="str">
        <f t="shared" si="108"/>
        <v/>
      </c>
      <c r="DJ94" s="56" t="str">
        <f t="shared" si="109"/>
        <v/>
      </c>
      <c r="DK94" s="56">
        <f t="shared" si="110"/>
        <v>1</v>
      </c>
      <c r="DL94" s="56">
        <f t="shared" si="111"/>
        <v>1</v>
      </c>
      <c r="DM94" s="56" t="str">
        <f t="shared" si="112"/>
        <v/>
      </c>
      <c r="DN94" s="56" t="str">
        <f t="shared" si="113"/>
        <v/>
      </c>
      <c r="DO94" s="56" t="str">
        <f t="shared" si="114"/>
        <v/>
      </c>
      <c r="DP94" s="57" t="str">
        <f t="shared" si="115"/>
        <v/>
      </c>
      <c r="DQ94" s="57">
        <f t="shared" si="116"/>
        <v>1</v>
      </c>
      <c r="DR94" s="56">
        <f t="shared" si="117"/>
        <v>1</v>
      </c>
      <c r="DS94" s="56" t="str">
        <f t="shared" si="118"/>
        <v/>
      </c>
      <c r="DT94" s="56" t="str">
        <f t="shared" si="119"/>
        <v/>
      </c>
      <c r="DU94" s="56" t="str">
        <f t="shared" si="120"/>
        <v/>
      </c>
      <c r="DV94" s="56">
        <f t="shared" si="121"/>
        <v>1</v>
      </c>
      <c r="DW94" s="56" t="str">
        <f t="shared" si="122"/>
        <v/>
      </c>
    </row>
    <row r="95" spans="1:127" s="95" customFormat="1" ht="15" customHeight="1" x14ac:dyDescent="0.2">
      <c r="A95" s="56">
        <v>94</v>
      </c>
      <c r="B95" s="101">
        <v>0.5</v>
      </c>
      <c r="C95" s="101">
        <v>2</v>
      </c>
      <c r="D95" s="63" t="s">
        <v>135</v>
      </c>
      <c r="E95" s="95">
        <v>8051513</v>
      </c>
      <c r="F95" s="95">
        <v>1</v>
      </c>
      <c r="G95" s="95">
        <v>43.5</v>
      </c>
      <c r="H95" s="95">
        <v>2.7</v>
      </c>
      <c r="I95" s="56">
        <v>3.1</v>
      </c>
      <c r="J95" s="94">
        <v>2.1931335411128399</v>
      </c>
      <c r="K95" s="100">
        <v>1.8576139359698765</v>
      </c>
      <c r="L95" s="96">
        <v>1006.2390069589845</v>
      </c>
      <c r="M95" s="94">
        <v>-0.27092402434361529</v>
      </c>
      <c r="N95" s="94">
        <v>-2.0747199278728554</v>
      </c>
      <c r="O95" s="94">
        <v>-3.8952240049934396E-2</v>
      </c>
      <c r="P95" s="94">
        <v>14.788928907278537</v>
      </c>
      <c r="Q95" s="94">
        <v>0.98383793252417862</v>
      </c>
      <c r="R95" s="94">
        <v>5.1241677272058448</v>
      </c>
      <c r="S95" s="94">
        <v>0.19628036517288472</v>
      </c>
      <c r="T95" s="94">
        <v>218.84909716945182</v>
      </c>
      <c r="U95" s="94">
        <v>0.46123680616498175</v>
      </c>
      <c r="V95" s="94">
        <v>3.8359496100265601E-2</v>
      </c>
      <c r="W95" s="94">
        <v>-4.0990758386017898</v>
      </c>
      <c r="X95" s="94">
        <v>0.12249153698176106</v>
      </c>
      <c r="Y95" s="94">
        <v>-30.565786998680537</v>
      </c>
      <c r="Z95" s="94">
        <v>-0.53367910760807347</v>
      </c>
      <c r="AA95" s="68">
        <v>35.901000000007812</v>
      </c>
      <c r="AB95" s="99">
        <v>7.8092318568750738E-12</v>
      </c>
      <c r="AC95" s="68">
        <v>-78.883000000003406</v>
      </c>
      <c r="AD95" s="99">
        <v>3.4107655061874756E-12</v>
      </c>
      <c r="AE95" s="98">
        <v>404.6969221365415</v>
      </c>
      <c r="AF95" s="98">
        <v>0.80496619713616557</v>
      </c>
      <c r="AG95" s="98">
        <v>531.70000000000005</v>
      </c>
      <c r="AH95" s="94">
        <v>7.4119999999999999</v>
      </c>
      <c r="AI95" s="94">
        <v>3.4459322033898312</v>
      </c>
      <c r="AJ95" s="94">
        <v>1.0053549674066793</v>
      </c>
      <c r="AK95" s="94">
        <v>1.8460000000000001</v>
      </c>
      <c r="AL95" s="94">
        <v>1.8576139359698765</v>
      </c>
      <c r="AM95" s="68">
        <v>2.674074297179448E-3</v>
      </c>
      <c r="AN95" s="94">
        <v>1.9956245063005353</v>
      </c>
      <c r="AO95" s="94">
        <v>0.13801057033065889</v>
      </c>
      <c r="AP95" s="63">
        <v>2.2955233344931218</v>
      </c>
      <c r="AQ95" s="96">
        <v>289.98593191648047</v>
      </c>
      <c r="AR95" s="96">
        <v>231.78639129397101</v>
      </c>
      <c r="AS95" s="96">
        <v>187.43978172083484</v>
      </c>
      <c r="AT95" s="94">
        <v>27.219004784381124</v>
      </c>
      <c r="AU95" s="94">
        <v>24.705002915282265</v>
      </c>
      <c r="AV95" s="68">
        <v>0.19226137116775438</v>
      </c>
      <c r="AW95" s="95">
        <v>2</v>
      </c>
      <c r="AX95" s="95">
        <v>2</v>
      </c>
      <c r="AY95" s="96">
        <v>2</v>
      </c>
      <c r="AZ95" s="96">
        <v>2</v>
      </c>
      <c r="BA95" s="96">
        <v>2</v>
      </c>
      <c r="BB95" s="96">
        <v>2</v>
      </c>
      <c r="BC95" s="95">
        <v>2</v>
      </c>
      <c r="BD95" s="95">
        <v>10.91</v>
      </c>
      <c r="BE95" s="95">
        <v>5.59</v>
      </c>
      <c r="BF95" s="95">
        <v>205</v>
      </c>
      <c r="BG95" s="95">
        <v>10</v>
      </c>
      <c r="BH95" s="95">
        <v>0</v>
      </c>
      <c r="BI95" s="95">
        <v>60</v>
      </c>
      <c r="BJ95" s="95">
        <v>2</v>
      </c>
      <c r="BK95" s="68">
        <v>0.33551960514296358</v>
      </c>
      <c r="BL95" s="94">
        <v>14.902814581443636</v>
      </c>
      <c r="BM95" s="97">
        <v>2.2460003793932368E-4</v>
      </c>
      <c r="BN95" s="63">
        <v>11.378711842834161</v>
      </c>
      <c r="BO95" s="94">
        <v>0.98166948876529625</v>
      </c>
      <c r="BP95" s="95">
        <v>21</v>
      </c>
      <c r="BQ95" s="95">
        <v>1804</v>
      </c>
      <c r="BR95" s="68">
        <v>1.0071091568513166</v>
      </c>
      <c r="BS95" s="96">
        <v>0.36971854043290858</v>
      </c>
      <c r="BT95" s="96">
        <v>14.08</v>
      </c>
      <c r="BU95" s="96">
        <v>17.350000000000001</v>
      </c>
      <c r="BV95" s="96"/>
      <c r="BW95" s="96">
        <f t="shared" si="85"/>
        <v>5.6893559214170804</v>
      </c>
      <c r="BX95" s="74">
        <v>0.19</v>
      </c>
      <c r="BY95" s="73">
        <f t="shared" si="86"/>
        <v>0.19756453176204561</v>
      </c>
      <c r="BZ95" s="72">
        <f t="shared" si="123"/>
        <v>0.20971457958762688</v>
      </c>
      <c r="CA95" s="64">
        <f t="shared" si="87"/>
        <v>3.9813325063397929</v>
      </c>
      <c r="CB95" s="96">
        <f t="shared" si="128"/>
        <v>-5.6325585497759736</v>
      </c>
      <c r="CC95" s="96">
        <f t="shared" si="129"/>
        <v>43.133795151636562</v>
      </c>
      <c r="CD95" s="96">
        <f t="shared" si="130"/>
        <v>-18.383894385720421</v>
      </c>
      <c r="CE95" s="96">
        <f t="shared" si="131"/>
        <v>39.424388736094279</v>
      </c>
      <c r="CF95" s="96"/>
      <c r="CG95" s="93">
        <v>0.17130000000000001</v>
      </c>
      <c r="CH95" s="96">
        <v>0.59044123513923241</v>
      </c>
      <c r="CI95" s="64"/>
      <c r="CJ95" s="64"/>
      <c r="CK95" s="64"/>
      <c r="CL95" s="64"/>
      <c r="CM95" s="95">
        <v>59</v>
      </c>
      <c r="CN95" s="59">
        <f t="shared" si="88"/>
        <v>0</v>
      </c>
      <c r="CO95" s="57">
        <f t="shared" si="89"/>
        <v>1</v>
      </c>
      <c r="CP95" s="57" t="str">
        <f t="shared" si="90"/>
        <v/>
      </c>
      <c r="CQ95" s="59" t="str">
        <f t="shared" si="91"/>
        <v/>
      </c>
      <c r="CR95" s="57" t="str">
        <f t="shared" si="84"/>
        <v/>
      </c>
      <c r="CS95" s="56" t="str">
        <f t="shared" si="92"/>
        <v/>
      </c>
      <c r="CT95" s="57" t="str">
        <f t="shared" si="93"/>
        <v/>
      </c>
      <c r="CU95" s="57" t="str">
        <f t="shared" si="94"/>
        <v/>
      </c>
      <c r="CV95" s="57" t="str">
        <f t="shared" si="95"/>
        <v/>
      </c>
      <c r="CW95" s="57" t="str">
        <f t="shared" si="96"/>
        <v/>
      </c>
      <c r="CX95" s="57" t="str">
        <f t="shared" si="97"/>
        <v/>
      </c>
      <c r="CY95" s="56" t="str">
        <f t="shared" si="98"/>
        <v/>
      </c>
      <c r="CZ95" s="56" t="str">
        <f t="shared" si="99"/>
        <v/>
      </c>
      <c r="DA95" s="56" t="str">
        <f t="shared" si="100"/>
        <v/>
      </c>
      <c r="DB95" s="56" t="str">
        <f t="shared" si="101"/>
        <v/>
      </c>
      <c r="DC95" s="56" t="str">
        <f t="shared" si="102"/>
        <v/>
      </c>
      <c r="DD95" s="56" t="str">
        <f t="shared" si="103"/>
        <v/>
      </c>
      <c r="DE95" s="56" t="str">
        <f t="shared" si="104"/>
        <v/>
      </c>
      <c r="DF95" s="56" t="str">
        <f t="shared" si="105"/>
        <v/>
      </c>
      <c r="DG95" s="57" t="str">
        <f t="shared" si="106"/>
        <v/>
      </c>
      <c r="DH95" s="58" t="str">
        <f t="shared" si="107"/>
        <v/>
      </c>
      <c r="DI95" s="56" t="str">
        <f t="shared" si="108"/>
        <v/>
      </c>
      <c r="DJ95" s="56" t="str">
        <f t="shared" si="109"/>
        <v/>
      </c>
      <c r="DK95" s="56" t="str">
        <f t="shared" si="110"/>
        <v/>
      </c>
      <c r="DL95" s="56" t="str">
        <f t="shared" si="111"/>
        <v/>
      </c>
      <c r="DM95" s="56" t="str">
        <f t="shared" si="112"/>
        <v/>
      </c>
      <c r="DN95" s="56" t="str">
        <f t="shared" si="113"/>
        <v/>
      </c>
      <c r="DO95" s="56" t="str">
        <f t="shared" si="114"/>
        <v/>
      </c>
      <c r="DP95" s="57" t="str">
        <f t="shared" si="115"/>
        <v/>
      </c>
      <c r="DQ95" s="57" t="str">
        <f t="shared" si="116"/>
        <v/>
      </c>
      <c r="DR95" s="56" t="str">
        <f t="shared" si="117"/>
        <v/>
      </c>
      <c r="DS95" s="56" t="str">
        <f t="shared" si="118"/>
        <v/>
      </c>
      <c r="DT95" s="56" t="str">
        <f t="shared" si="119"/>
        <v/>
      </c>
      <c r="DU95" s="56" t="str">
        <f t="shared" si="120"/>
        <v/>
      </c>
      <c r="DV95" s="56" t="str">
        <f t="shared" si="121"/>
        <v/>
      </c>
      <c r="DW95" s="56" t="str">
        <f t="shared" si="122"/>
        <v/>
      </c>
    </row>
    <row r="96" spans="1:127" ht="15" customHeight="1" x14ac:dyDescent="0.2">
      <c r="A96" s="56">
        <v>95</v>
      </c>
      <c r="B96" s="77">
        <v>0.5</v>
      </c>
      <c r="C96" s="77">
        <v>2</v>
      </c>
      <c r="D96" s="63" t="s">
        <v>135</v>
      </c>
      <c r="E96" s="56">
        <v>8051513</v>
      </c>
      <c r="F96" s="56">
        <v>2</v>
      </c>
      <c r="G96" s="56">
        <v>43</v>
      </c>
      <c r="H96" s="56">
        <v>2.7</v>
      </c>
      <c r="I96" s="56">
        <v>3.1</v>
      </c>
      <c r="J96" s="63">
        <v>2.4044743189590077</v>
      </c>
      <c r="K96" s="76">
        <v>1.8677339449541477</v>
      </c>
      <c r="L96" s="62">
        <v>1006.2918264378468</v>
      </c>
      <c r="M96" s="63">
        <v>-0.21288293023484056</v>
      </c>
      <c r="N96" s="63">
        <v>-1.9710903502247397</v>
      </c>
      <c r="O96" s="63">
        <v>-3.0183520785670992E-2</v>
      </c>
      <c r="P96" s="63">
        <v>14.861209980735765</v>
      </c>
      <c r="Q96" s="63">
        <v>0.62620438838641901</v>
      </c>
      <c r="R96" s="63">
        <v>4.7203900295425729</v>
      </c>
      <c r="S96" s="63">
        <v>0.16448634896299319</v>
      </c>
      <c r="T96" s="63">
        <v>220.98580494449689</v>
      </c>
      <c r="U96" s="63">
        <v>0.4180897000003827</v>
      </c>
      <c r="V96" s="63">
        <v>3.8856400052305055E-2</v>
      </c>
      <c r="W96" s="63">
        <v>-3.1404946328595811</v>
      </c>
      <c r="X96" s="63">
        <v>0.13644562985202538</v>
      </c>
      <c r="Y96" s="63">
        <v>-29.165631260736806</v>
      </c>
      <c r="Z96" s="63">
        <v>-0.38588702639263023</v>
      </c>
      <c r="AA96" s="69">
        <v>35.901000000007926</v>
      </c>
      <c r="AB96" s="70">
        <v>7.9229149151839319E-12</v>
      </c>
      <c r="AC96" s="69">
        <v>-78.883000000004074</v>
      </c>
      <c r="AD96" s="70">
        <v>4.0787023868301135E-12</v>
      </c>
      <c r="AE96" s="57">
        <v>403.16151270525592</v>
      </c>
      <c r="AF96" s="57">
        <v>0.7939537085557361</v>
      </c>
      <c r="AG96" s="57">
        <v>545.05000000000007</v>
      </c>
      <c r="AH96" s="63">
        <v>7.49</v>
      </c>
      <c r="AI96" s="63">
        <v>4.2623229357798111</v>
      </c>
      <c r="AJ96" s="63">
        <v>0.7588196876168245</v>
      </c>
      <c r="AK96" s="63">
        <v>1.8640000000000001</v>
      </c>
      <c r="AL96" s="63">
        <v>1.8677339449541477</v>
      </c>
      <c r="AM96" s="69">
        <v>1.0833143065012397E-3</v>
      </c>
      <c r="AN96" s="63">
        <v>2.1293455646270045</v>
      </c>
      <c r="AO96" s="63">
        <v>0.26161161967285684</v>
      </c>
      <c r="AP96" s="63">
        <v>2.1148009675992934</v>
      </c>
      <c r="AQ96" s="62">
        <v>290.00056416840323</v>
      </c>
      <c r="AR96" s="62">
        <v>231.63458667872541</v>
      </c>
      <c r="AS96" s="62">
        <v>186.16420111364565</v>
      </c>
      <c r="AT96" s="63">
        <v>21.488733001275858</v>
      </c>
      <c r="AU96" s="63">
        <v>21.111757467310145</v>
      </c>
      <c r="AV96" s="69">
        <v>0.19125345458917989</v>
      </c>
      <c r="AW96" s="56">
        <v>2</v>
      </c>
      <c r="AX96" s="56">
        <v>2</v>
      </c>
      <c r="AY96" s="62">
        <v>3</v>
      </c>
      <c r="AZ96" s="62">
        <v>3</v>
      </c>
      <c r="BA96" s="62">
        <v>2</v>
      </c>
      <c r="BB96" s="62">
        <v>2.5</v>
      </c>
      <c r="BC96" s="56">
        <v>3</v>
      </c>
      <c r="BD96" s="56">
        <v>8.8800000000000008</v>
      </c>
      <c r="BE96" s="56">
        <v>4.82</v>
      </c>
      <c r="BF96" s="56">
        <v>195</v>
      </c>
      <c r="BG96" s="56">
        <v>10</v>
      </c>
      <c r="BH96" s="56">
        <v>0</v>
      </c>
      <c r="BI96" s="56">
        <v>60</v>
      </c>
      <c r="BJ96" s="56">
        <v>2</v>
      </c>
      <c r="BK96" s="68">
        <v>0.53674037400485985</v>
      </c>
      <c r="BL96" s="63">
        <v>17.313396489259759</v>
      </c>
      <c r="BM96" s="75">
        <v>3.5929987889286218E-4</v>
      </c>
      <c r="BN96" s="63">
        <v>13.093339829431157</v>
      </c>
      <c r="BO96" s="63">
        <v>0.97868214949207621</v>
      </c>
      <c r="BP96" s="56">
        <v>20</v>
      </c>
      <c r="BQ96" s="56">
        <v>1901</v>
      </c>
      <c r="BR96" s="69">
        <v>1.0069072109651582</v>
      </c>
      <c r="BS96" s="62">
        <v>0.36090830118929984</v>
      </c>
      <c r="BT96" s="62">
        <v>14.1</v>
      </c>
      <c r="BU96" s="62">
        <v>16.96</v>
      </c>
      <c r="BW96" s="62">
        <f t="shared" si="85"/>
        <v>6.5466699147155785</v>
      </c>
      <c r="BX96" s="74">
        <v>0.19</v>
      </c>
      <c r="BY96" s="73">
        <f t="shared" si="86"/>
        <v>0.20434662026023714</v>
      </c>
      <c r="BZ96" s="72">
        <f t="shared" si="123"/>
        <v>0.40924024806984671</v>
      </c>
      <c r="CA96" s="64">
        <f t="shared" si="87"/>
        <v>7.5508527685458642</v>
      </c>
      <c r="CB96" s="62">
        <f t="shared" si="128"/>
        <v>-4.6172617725665397</v>
      </c>
      <c r="CC96" s="62">
        <f t="shared" si="129"/>
        <v>42.751384699487758</v>
      </c>
      <c r="CD96" s="62">
        <f t="shared" si="130"/>
        <v>-11.129218939408396</v>
      </c>
      <c r="CE96" s="62">
        <f t="shared" si="131"/>
        <v>41.534810530429937</v>
      </c>
      <c r="CF96" s="62"/>
      <c r="CG96" s="93">
        <v>0.17910000000000001</v>
      </c>
      <c r="CH96" s="62">
        <v>0.25481764612199392</v>
      </c>
      <c r="CI96" s="64"/>
      <c r="CJ96" s="64"/>
      <c r="CK96" s="64"/>
      <c r="CL96" s="64"/>
      <c r="CM96" s="56">
        <v>60</v>
      </c>
      <c r="CN96" s="59">
        <f t="shared" si="88"/>
        <v>0</v>
      </c>
      <c r="CO96" s="57">
        <f t="shared" si="89"/>
        <v>1</v>
      </c>
      <c r="CP96" s="57" t="str">
        <f t="shared" si="90"/>
        <v/>
      </c>
      <c r="CQ96" s="59" t="str">
        <f t="shared" si="91"/>
        <v/>
      </c>
      <c r="CR96" s="57" t="str">
        <f t="shared" si="84"/>
        <v/>
      </c>
      <c r="CS96" s="56" t="str">
        <f t="shared" si="92"/>
        <v/>
      </c>
      <c r="CT96" s="57" t="str">
        <f t="shared" si="93"/>
        <v/>
      </c>
      <c r="CU96" s="57" t="str">
        <f t="shared" si="94"/>
        <v/>
      </c>
      <c r="CV96" s="57" t="str">
        <f t="shared" si="95"/>
        <v/>
      </c>
      <c r="CW96" s="57" t="str">
        <f t="shared" si="96"/>
        <v/>
      </c>
      <c r="CX96" s="57" t="str">
        <f t="shared" si="97"/>
        <v/>
      </c>
      <c r="CY96" s="56" t="str">
        <f t="shared" si="98"/>
        <v/>
      </c>
      <c r="CZ96" s="56" t="str">
        <f t="shared" si="99"/>
        <v/>
      </c>
      <c r="DA96" s="56" t="str">
        <f t="shared" si="100"/>
        <v/>
      </c>
      <c r="DB96" s="56" t="str">
        <f t="shared" si="101"/>
        <v/>
      </c>
      <c r="DC96" s="56" t="str">
        <f t="shared" si="102"/>
        <v/>
      </c>
      <c r="DD96" s="56" t="str">
        <f t="shared" si="103"/>
        <v/>
      </c>
      <c r="DE96" s="56" t="str">
        <f t="shared" si="104"/>
        <v/>
      </c>
      <c r="DF96" s="56" t="str">
        <f t="shared" si="105"/>
        <v/>
      </c>
      <c r="DG96" s="57" t="str">
        <f t="shared" si="106"/>
        <v/>
      </c>
      <c r="DH96" s="58" t="str">
        <f t="shared" si="107"/>
        <v/>
      </c>
      <c r="DI96" s="56" t="str">
        <f t="shared" si="108"/>
        <v/>
      </c>
      <c r="DJ96" s="56" t="str">
        <f t="shared" si="109"/>
        <v/>
      </c>
      <c r="DK96" s="56" t="str">
        <f t="shared" si="110"/>
        <v/>
      </c>
      <c r="DL96" s="56" t="str">
        <f t="shared" si="111"/>
        <v/>
      </c>
      <c r="DM96" s="56" t="str">
        <f t="shared" si="112"/>
        <v/>
      </c>
      <c r="DN96" s="56" t="str">
        <f t="shared" si="113"/>
        <v/>
      </c>
      <c r="DO96" s="56" t="str">
        <f t="shared" si="114"/>
        <v/>
      </c>
      <c r="DP96" s="57" t="str">
        <f t="shared" si="115"/>
        <v/>
      </c>
      <c r="DQ96" s="57">
        <f t="shared" si="116"/>
        <v>1</v>
      </c>
      <c r="DR96" s="56" t="str">
        <f t="shared" si="117"/>
        <v/>
      </c>
      <c r="DS96" s="56" t="str">
        <f t="shared" si="118"/>
        <v/>
      </c>
      <c r="DT96" s="56" t="str">
        <f t="shared" si="119"/>
        <v/>
      </c>
      <c r="DU96" s="56" t="str">
        <f t="shared" si="120"/>
        <v/>
      </c>
      <c r="DV96" s="56" t="str">
        <f t="shared" si="121"/>
        <v/>
      </c>
      <c r="DW96" s="56" t="str">
        <f t="shared" si="122"/>
        <v/>
      </c>
    </row>
    <row r="97" spans="1:127" ht="15" customHeight="1" x14ac:dyDescent="0.2">
      <c r="A97" s="56">
        <v>96</v>
      </c>
      <c r="B97" s="77">
        <v>0.5</v>
      </c>
      <c r="C97" s="77">
        <v>2</v>
      </c>
      <c r="D97" s="63" t="s">
        <v>135</v>
      </c>
      <c r="E97" s="56">
        <v>8051513</v>
      </c>
      <c r="F97" s="56">
        <v>3</v>
      </c>
      <c r="G97" s="56">
        <v>43</v>
      </c>
      <c r="H97" s="56">
        <v>2.7</v>
      </c>
      <c r="I97" s="56">
        <v>3.1</v>
      </c>
      <c r="J97" s="63">
        <v>2.3966372100650544</v>
      </c>
      <c r="K97" s="76">
        <v>1.8668882882882973</v>
      </c>
      <c r="L97" s="62">
        <v>1006.0848482118133</v>
      </c>
      <c r="M97" s="63">
        <v>-0.19472308017115508</v>
      </c>
      <c r="N97" s="63">
        <v>-1.9534559516259737</v>
      </c>
      <c r="O97" s="63">
        <v>-1.6963250808215563E-2</v>
      </c>
      <c r="P97" s="63">
        <v>15.329345104044798</v>
      </c>
      <c r="Q97" s="63">
        <v>0.68426233343726073</v>
      </c>
      <c r="R97" s="63">
        <v>4.6377515595175804</v>
      </c>
      <c r="S97" s="63">
        <v>0.16560734735936158</v>
      </c>
      <c r="T97" s="63">
        <v>235.21737106566417</v>
      </c>
      <c r="U97" s="63">
        <v>0.44902293331944954</v>
      </c>
      <c r="V97" s="63">
        <v>-1.9076135267160618E-2</v>
      </c>
      <c r="W97" s="63">
        <v>-3.0872633299405625</v>
      </c>
      <c r="X97" s="63">
        <v>9.079279629720774E-2</v>
      </c>
      <c r="Y97" s="63">
        <v>-29.88424314406085</v>
      </c>
      <c r="Z97" s="63">
        <v>-0.18292903614173592</v>
      </c>
      <c r="AA97" s="69">
        <v>35.901000000008011</v>
      </c>
      <c r="AB97" s="70">
        <v>8.008177336353442E-12</v>
      </c>
      <c r="AC97" s="69">
        <v>-78.883000000004557</v>
      </c>
      <c r="AD97" s="70">
        <v>4.561889840229734E-12</v>
      </c>
      <c r="AE97" s="57">
        <v>400.68382217818157</v>
      </c>
      <c r="AF97" s="57">
        <v>1.9607488072502632</v>
      </c>
      <c r="AG97" s="57">
        <v>555.05000000000007</v>
      </c>
      <c r="AH97" s="63">
        <v>10.294</v>
      </c>
      <c r="AI97" s="63">
        <v>4.5301603603603606</v>
      </c>
      <c r="AJ97" s="63">
        <v>1.0085116681067452</v>
      </c>
      <c r="AK97" s="63">
        <v>1.8620000000000001</v>
      </c>
      <c r="AL97" s="63">
        <v>1.8668882882882973</v>
      </c>
      <c r="AM97" s="69">
        <v>9.8277022617795657E-4</v>
      </c>
      <c r="AN97" s="63">
        <v>2.1408395640031337</v>
      </c>
      <c r="AO97" s="63">
        <v>0.27395127571483635</v>
      </c>
      <c r="AP97" s="63">
        <v>2.1228390799927936</v>
      </c>
      <c r="AQ97" s="62">
        <v>290.44043329431946</v>
      </c>
      <c r="AR97" s="62">
        <v>236.90861124352401</v>
      </c>
      <c r="AS97" s="62">
        <v>185.6925147380995</v>
      </c>
      <c r="AT97" s="63">
        <v>27.073971908489114</v>
      </c>
      <c r="AU97" s="63">
        <v>24.427412614409455</v>
      </c>
      <c r="AV97" s="69">
        <v>0.19154228093823542</v>
      </c>
      <c r="AW97" s="56">
        <v>2</v>
      </c>
      <c r="AX97" s="56">
        <v>2</v>
      </c>
      <c r="AY97" s="62">
        <v>2</v>
      </c>
      <c r="AZ97" s="62">
        <v>2</v>
      </c>
      <c r="BA97" s="62">
        <v>2</v>
      </c>
      <c r="BB97" s="62">
        <v>2</v>
      </c>
      <c r="BC97" s="56">
        <v>2</v>
      </c>
      <c r="BD97" s="56">
        <v>10.7</v>
      </c>
      <c r="BE97" s="56">
        <v>5.46</v>
      </c>
      <c r="BF97" s="56">
        <v>195</v>
      </c>
      <c r="BG97" s="56">
        <v>10</v>
      </c>
      <c r="BH97" s="56">
        <v>0</v>
      </c>
      <c r="BI97" s="56">
        <v>60</v>
      </c>
      <c r="BJ97" s="56">
        <v>2</v>
      </c>
      <c r="BK97" s="68">
        <v>0.52974892177675725</v>
      </c>
      <c r="BL97" s="63">
        <v>14.4997806021101</v>
      </c>
      <c r="BM97" s="75">
        <v>3.5400982708657465E-4</v>
      </c>
      <c r="BN97" s="63">
        <v>10.94041452707692</v>
      </c>
      <c r="BO97" s="63">
        <v>0.98133449188584965</v>
      </c>
      <c r="BP97" s="56">
        <v>20</v>
      </c>
      <c r="BQ97" s="56">
        <v>1848</v>
      </c>
      <c r="BR97" s="69">
        <v>1.0067980194199602</v>
      </c>
      <c r="BS97" s="62">
        <v>0.47809030197067492</v>
      </c>
      <c r="BT97" s="62">
        <v>14.47</v>
      </c>
      <c r="BU97" s="62">
        <v>18.84</v>
      </c>
      <c r="BW97" s="62">
        <f t="shared" si="85"/>
        <v>5.4702072635384598</v>
      </c>
      <c r="BX97" s="74">
        <v>0.19</v>
      </c>
      <c r="BY97" s="73">
        <f t="shared" si="86"/>
        <v>0.27586061262041528</v>
      </c>
      <c r="BZ97" s="72">
        <f t="shared" si="123"/>
        <v>0.28258612576657688</v>
      </c>
      <c r="CA97" s="64">
        <f t="shared" si="87"/>
        <v>45.18979611600804</v>
      </c>
      <c r="CB97" s="62">
        <f t="shared" si="128"/>
        <v>-4.2651593524876823</v>
      </c>
      <c r="CC97" s="62">
        <f t="shared" si="129"/>
        <v>42.787947084405516</v>
      </c>
      <c r="CD97" s="62">
        <f t="shared" si="130"/>
        <v>-11.129218939408396</v>
      </c>
      <c r="CE97" s="62">
        <f t="shared" si="131"/>
        <v>41.534810530429937</v>
      </c>
      <c r="CF97" s="62"/>
      <c r="CG97" s="93">
        <v>0.24329999999999999</v>
      </c>
      <c r="CH97" s="62">
        <v>0.39467574678842282</v>
      </c>
      <c r="CI97" s="64"/>
      <c r="CJ97" s="64"/>
      <c r="CK97" s="64"/>
      <c r="CL97" s="64"/>
      <c r="CM97" s="56">
        <v>60</v>
      </c>
      <c r="CN97" s="59">
        <f t="shared" si="88"/>
        <v>0</v>
      </c>
      <c r="CO97" s="57">
        <f t="shared" si="89"/>
        <v>1</v>
      </c>
      <c r="CP97" s="57" t="str">
        <f t="shared" si="90"/>
        <v/>
      </c>
      <c r="CQ97" s="59" t="str">
        <f t="shared" si="91"/>
        <v/>
      </c>
      <c r="CR97" s="57" t="str">
        <f t="shared" si="84"/>
        <v/>
      </c>
      <c r="CS97" s="56" t="str">
        <f t="shared" si="92"/>
        <v/>
      </c>
      <c r="CT97" s="57" t="str">
        <f t="shared" si="93"/>
        <v/>
      </c>
      <c r="CU97" s="57" t="str">
        <f t="shared" si="94"/>
        <v/>
      </c>
      <c r="CV97" s="57" t="str">
        <f t="shared" si="95"/>
        <v/>
      </c>
      <c r="CW97" s="57" t="str">
        <f t="shared" si="96"/>
        <v/>
      </c>
      <c r="CX97" s="57" t="str">
        <f t="shared" si="97"/>
        <v/>
      </c>
      <c r="CY97" s="56" t="str">
        <f t="shared" si="98"/>
        <v/>
      </c>
      <c r="CZ97" s="56" t="str">
        <f t="shared" si="99"/>
        <v/>
      </c>
      <c r="DA97" s="56" t="str">
        <f t="shared" si="100"/>
        <v/>
      </c>
      <c r="DB97" s="56" t="str">
        <f t="shared" si="101"/>
        <v/>
      </c>
      <c r="DC97" s="56" t="str">
        <f t="shared" si="102"/>
        <v/>
      </c>
      <c r="DD97" s="56" t="str">
        <f t="shared" si="103"/>
        <v/>
      </c>
      <c r="DE97" s="56" t="str">
        <f t="shared" si="104"/>
        <v/>
      </c>
      <c r="DF97" s="56" t="str">
        <f t="shared" si="105"/>
        <v/>
      </c>
      <c r="DG97" s="57" t="str">
        <f t="shared" si="106"/>
        <v/>
      </c>
      <c r="DH97" s="58" t="str">
        <f t="shared" si="107"/>
        <v/>
      </c>
      <c r="DI97" s="56" t="str">
        <f t="shared" si="108"/>
        <v/>
      </c>
      <c r="DJ97" s="56" t="str">
        <f t="shared" si="109"/>
        <v/>
      </c>
      <c r="DK97" s="56" t="str">
        <f t="shared" si="110"/>
        <v/>
      </c>
      <c r="DL97" s="56" t="str">
        <f t="shared" si="111"/>
        <v/>
      </c>
      <c r="DM97" s="56" t="str">
        <f t="shared" si="112"/>
        <v/>
      </c>
      <c r="DN97" s="56" t="str">
        <f t="shared" si="113"/>
        <v/>
      </c>
      <c r="DO97" s="56" t="str">
        <f t="shared" si="114"/>
        <v/>
      </c>
      <c r="DP97" s="57" t="str">
        <f t="shared" si="115"/>
        <v/>
      </c>
      <c r="DQ97" s="57" t="str">
        <f t="shared" si="116"/>
        <v/>
      </c>
      <c r="DR97" s="56" t="str">
        <f t="shared" si="117"/>
        <v/>
      </c>
      <c r="DS97" s="56" t="str">
        <f t="shared" si="118"/>
        <v/>
      </c>
      <c r="DT97" s="56" t="str">
        <f t="shared" si="119"/>
        <v/>
      </c>
      <c r="DU97" s="56" t="str">
        <f t="shared" si="120"/>
        <v/>
      </c>
      <c r="DV97" s="56" t="str">
        <f t="shared" si="121"/>
        <v/>
      </c>
      <c r="DW97" s="56" t="str">
        <f t="shared" si="122"/>
        <v/>
      </c>
    </row>
    <row r="98" spans="1:127" ht="15" customHeight="1" x14ac:dyDescent="0.2">
      <c r="A98" s="56">
        <v>97</v>
      </c>
      <c r="B98" s="77">
        <v>0.5</v>
      </c>
      <c r="C98" s="77">
        <v>2</v>
      </c>
      <c r="D98" s="63" t="s">
        <v>135</v>
      </c>
      <c r="E98" s="56">
        <v>8051513</v>
      </c>
      <c r="F98" s="56">
        <v>4</v>
      </c>
      <c r="G98" s="56">
        <v>60</v>
      </c>
      <c r="H98" s="56">
        <v>2.7</v>
      </c>
      <c r="I98" s="56">
        <v>3.1</v>
      </c>
      <c r="J98" s="63">
        <v>2.0081078024750831</v>
      </c>
      <c r="K98" s="76">
        <v>1.8655091819699383</v>
      </c>
      <c r="L98" s="62">
        <v>1005.7806491988381</v>
      </c>
      <c r="M98" s="63">
        <v>1.7600174619498397E-3</v>
      </c>
      <c r="N98" s="63">
        <v>-1.8734429784128916</v>
      </c>
      <c r="O98" s="63">
        <v>-4.4863393187582938E-3</v>
      </c>
      <c r="P98" s="63">
        <v>16.903801735647406</v>
      </c>
      <c r="Q98" s="63">
        <v>0.90595601935099035</v>
      </c>
      <c r="R98" s="63">
        <v>4.1776967423844829</v>
      </c>
      <c r="S98" s="63">
        <v>0.19086982473426917</v>
      </c>
      <c r="T98" s="63">
        <v>286.15625348798824</v>
      </c>
      <c r="U98" s="63">
        <v>-3.2600640334316339E-2</v>
      </c>
      <c r="V98" s="63">
        <v>8.2868589001638016E-2</v>
      </c>
      <c r="W98" s="63">
        <v>-0.11747620578243022</v>
      </c>
      <c r="X98" s="63">
        <v>5.9972621211293556E-2</v>
      </c>
      <c r="Y98" s="63">
        <v>-31.639143213141548</v>
      </c>
      <c r="Z98" s="63">
        <v>4.3070947459454426E-3</v>
      </c>
      <c r="AA98" s="69">
        <v>35.901000000008345</v>
      </c>
      <c r="AB98" s="70">
        <v>8.3421197774785727E-12</v>
      </c>
      <c r="AC98" s="69">
        <v>-78.88300000000649</v>
      </c>
      <c r="AD98" s="70">
        <v>6.4946315814441351E-12</v>
      </c>
      <c r="AE98" s="57">
        <v>397.03641355140246</v>
      </c>
      <c r="AF98" s="57">
        <v>1.827010662022903</v>
      </c>
      <c r="AG98" s="57">
        <v>599.20000000000005</v>
      </c>
      <c r="AH98" s="63">
        <v>4.5919999999999996</v>
      </c>
      <c r="AI98" s="63">
        <v>2.8137378964941546</v>
      </c>
      <c r="AJ98" s="63">
        <v>0.45500332581707403</v>
      </c>
      <c r="AK98" s="63">
        <v>1.86</v>
      </c>
      <c r="AL98" s="63">
        <v>1.8655091819699383</v>
      </c>
      <c r="AM98" s="69">
        <v>1.3299354343251665E-3</v>
      </c>
      <c r="AN98" s="63">
        <v>1.9635836949265453</v>
      </c>
      <c r="AO98" s="63">
        <v>9.8074512956606963E-2</v>
      </c>
      <c r="AP98" s="63">
        <v>2.0908767025450574</v>
      </c>
      <c r="AQ98" s="62">
        <v>292.06189085449432</v>
      </c>
      <c r="AR98" s="62">
        <v>245.34126364907246</v>
      </c>
      <c r="AS98" s="62">
        <v>179.94617314495761</v>
      </c>
      <c r="AT98" s="63">
        <v>30.539532090819986</v>
      </c>
      <c r="AU98" s="63">
        <v>27.097682262603989</v>
      </c>
      <c r="AV98" s="69">
        <v>0.20894666075123083</v>
      </c>
      <c r="AW98" s="56">
        <v>2</v>
      </c>
      <c r="AX98" s="56">
        <v>2</v>
      </c>
      <c r="AY98" s="62">
        <v>1</v>
      </c>
      <c r="AZ98" s="62">
        <v>2</v>
      </c>
      <c r="BA98" s="62">
        <v>1</v>
      </c>
      <c r="BB98" s="62">
        <v>1</v>
      </c>
      <c r="BC98" s="56">
        <v>1</v>
      </c>
      <c r="BD98" s="56">
        <v>16.649999999999999</v>
      </c>
      <c r="BE98" s="56">
        <v>8.56</v>
      </c>
      <c r="BF98" s="56">
        <v>175</v>
      </c>
      <c r="BG98" s="56">
        <v>10</v>
      </c>
      <c r="BH98" s="56">
        <v>0</v>
      </c>
      <c r="BI98" s="56">
        <v>60</v>
      </c>
      <c r="BJ98" s="56">
        <v>2</v>
      </c>
      <c r="BK98" s="68">
        <v>0.14259862050514477</v>
      </c>
      <c r="BL98" s="63">
        <v>26.408523578806076</v>
      </c>
      <c r="BM98" s="75">
        <v>9.47352076311266E-5</v>
      </c>
      <c r="BN98" s="63">
        <v>28.155162970894018</v>
      </c>
      <c r="BO98" s="63">
        <v>0.98468472827591724</v>
      </c>
      <c r="BP98" s="56">
        <v>18</v>
      </c>
      <c r="BQ98" s="56">
        <v>1670</v>
      </c>
      <c r="BR98" s="69">
        <v>1.0069231608302693</v>
      </c>
      <c r="BS98" s="62">
        <v>0.6463553442090314</v>
      </c>
      <c r="BT98" s="62">
        <v>15.55</v>
      </c>
      <c r="BU98" s="62">
        <v>19.89</v>
      </c>
      <c r="BW98" s="62">
        <f t="shared" ref="BW98:BW103" si="132">BN98/2</f>
        <v>14.077581485447009</v>
      </c>
      <c r="BX98" s="74">
        <v>0.19</v>
      </c>
      <c r="BY98" s="73">
        <f t="shared" ref="BY98:BY108" si="133">AP98*BE98*BM98*6.2832*BD98</f>
        <v>0.17738166262624935</v>
      </c>
      <c r="BZ98" s="72">
        <f t="shared" si="123"/>
        <v>0.49329511430328205</v>
      </c>
      <c r="CA98" s="64">
        <f t="shared" ref="CA98:CA108" si="134">-(($BX98-$BY98)/$BX98)*100</f>
        <v>-6.6412301967108682</v>
      </c>
      <c r="CB98" s="62">
        <f t="shared" si="128"/>
        <v>5.6367342497575128E-2</v>
      </c>
      <c r="CC98" s="62">
        <f t="shared" si="129"/>
        <v>59.99997352268332</v>
      </c>
      <c r="CD98" s="62">
        <f t="shared" si="130"/>
        <v>5.2293445648594883</v>
      </c>
      <c r="CE98" s="62">
        <f t="shared" si="131"/>
        <v>59.771681885504734</v>
      </c>
      <c r="CF98" s="62"/>
      <c r="CG98" s="93">
        <v>0.11169999999999999</v>
      </c>
      <c r="CH98" s="62">
        <v>0.85483132346206681</v>
      </c>
      <c r="CI98" s="64"/>
      <c r="CJ98" s="64"/>
      <c r="CK98" s="64"/>
      <c r="CL98" s="64"/>
      <c r="CM98" s="56">
        <v>61</v>
      </c>
      <c r="CN98" s="59">
        <f t="shared" ref="CN98:CN108" si="135">SUM(CR98:DM98)</f>
        <v>8</v>
      </c>
      <c r="CO98" s="57" t="str">
        <f t="shared" ref="CO98:CO108" si="136">IF(SUM(CR98:DM98)&lt;5,1,"")</f>
        <v/>
      </c>
      <c r="CP98" s="57">
        <f t="shared" ref="CP98:CP108" si="137">IF(AND(SUM(CR98:DM98)&gt;=5, SUM(CR98:DM98)&lt;9),1,"")</f>
        <v>1</v>
      </c>
      <c r="CQ98" s="59" t="str">
        <f t="shared" ref="CQ98:CQ129" si="138">IF(SUM(CR98:DM98)&gt;=9,1,"")</f>
        <v/>
      </c>
      <c r="CR98" s="57" t="str">
        <f t="shared" si="84"/>
        <v/>
      </c>
      <c r="CS98" s="56">
        <f t="shared" ref="CS98:CS108" si="139">IF(BQ98&gt;=3*AG98,"",3)</f>
        <v>3</v>
      </c>
      <c r="CT98" s="57" t="str">
        <f t="shared" ref="CT98:CT108" si="140">IF(AVERAGE(AT98:AU98) &gt;30,1,"")</f>
        <v/>
      </c>
      <c r="CU98" s="57" t="str">
        <f t="shared" ref="CU98:CU108" si="141">IF(ABS((AT98-AU98)/AVERAGE(AT98:AU98))*100&lt;50,"",1)</f>
        <v/>
      </c>
      <c r="CV98" s="57" t="str">
        <f t="shared" ref="CV98:CV129" si="142">IF(AND(AV98&gt;0.22,CW98=""),3,"")</f>
        <v/>
      </c>
      <c r="CW98" s="57" t="str">
        <f t="shared" ref="CW98:CW108" si="143">IF(AP98&lt;1.5,1,"")</f>
        <v/>
      </c>
      <c r="CX98" s="57" t="str">
        <f t="shared" ref="CX98:CX108" si="144">IF(AP98&lt;1,5,"")</f>
        <v/>
      </c>
      <c r="CY98" s="56" t="str">
        <f t="shared" ref="CY98:CY108" si="145">IF(CH98&lt;=2.5,"",5)</f>
        <v/>
      </c>
      <c r="CZ98" s="56" t="str">
        <f t="shared" ref="CZ98:CZ108" si="146">IF(CH98&lt;=5,"",10)</f>
        <v/>
      </c>
      <c r="DA98" s="56" t="str">
        <f t="shared" ref="DA98:DA108" si="147">IF(AND(BP98&gt;=15, BP98&lt;=21),"",1)</f>
        <v/>
      </c>
      <c r="DB98" s="56" t="str">
        <f t="shared" ref="DB98:DB108" si="148">IF(AND(BP98&gt;=13, BP98&lt;=23),"",3)</f>
        <v/>
      </c>
      <c r="DC98" s="56" t="str">
        <f t="shared" ref="DC98:DC108" si="149">IF(BO98&gt;=0.95,"",5)</f>
        <v/>
      </c>
      <c r="DD98" s="56" t="str">
        <f t="shared" ref="DD98:DD108" si="150">IF(BO98&gt;=0.9,"",10)</f>
        <v/>
      </c>
      <c r="DE98" s="56" t="str">
        <f t="shared" ref="DE98:DE108" si="151">IF(AH98&lt;=100,"",1)</f>
        <v/>
      </c>
      <c r="DF98" s="56" t="str">
        <f t="shared" ref="DF98:DF108" si="152">IF(AI98&lt;(2*AJ98),1,"")</f>
        <v/>
      </c>
      <c r="DG98" s="57" t="str">
        <f t="shared" ref="DG98:DG108" si="153">IF(AI98&lt;(1*AJ98),5,"")</f>
        <v/>
      </c>
      <c r="DH98" s="58" t="str">
        <f t="shared" ref="DH98:DH108" si="154">IF(AND(CT98=1, CV98=1, DF98=3),5,"")</f>
        <v/>
      </c>
      <c r="DI98" s="56" t="str">
        <f t="shared" ref="DI98:DI108" si="155">IF(AH98&lt;=1.7,1,"")</f>
        <v/>
      </c>
      <c r="DJ98" s="56" t="str">
        <f t="shared" ref="DJ98:DJ108" si="156">IF(AN98&lt;=((10*AM98)+AK98),1,"")</f>
        <v/>
      </c>
      <c r="DK98" s="56">
        <f t="shared" ref="DK98:DK108" si="157">IF(BK98&lt;=0.15, IF(G98&lt;=50,10,IF(AND(G98&gt;50,G98&lt;=100),5,IF(AND(G98&gt;100,G98&lt;=150),3,IF(G98&gt;150,1)))),"")</f>
        <v>5</v>
      </c>
      <c r="DL98" s="56" t="str">
        <f t="shared" ref="DL98:DL108" si="158">IF(BK98&lt;=0.1, IF(G98&lt;=50,10,IF(AND(G98&gt;50,G98&lt;=100),5,IF(AND(G98&gt;100,G98&lt;=150),3,IF(G98&gt;150,1)))),"")</f>
        <v/>
      </c>
      <c r="DM98" s="56" t="str">
        <f t="shared" ref="DM98:DM108" si="159">IF((BD98/BN98)&gt;=1.2,1,"")</f>
        <v/>
      </c>
      <c r="DN98" s="56" t="str">
        <f t="shared" ref="DN98:DN108" si="160">IF(BY98/CG98&gt;=2,1,"")</f>
        <v/>
      </c>
      <c r="DO98" s="56" t="str">
        <f t="shared" ref="DO98:DO108" si="161">IF(BY98/CG98&lt;=0.5,1,"")</f>
        <v/>
      </c>
      <c r="DP98" s="57" t="str">
        <f t="shared" ref="DP98:DP108" si="162">IF(BY98/BZ98&gt;=2,1,"")</f>
        <v/>
      </c>
      <c r="DQ98" s="57">
        <f t="shared" ref="DQ98:DQ108" si="163">IF(BY98/BZ98&lt;=0.5,1,"")</f>
        <v>1</v>
      </c>
      <c r="DR98" s="56" t="str">
        <f t="shared" ref="DR98:DR108" si="164">IF(AND(G98&gt;=25, G98&lt;=150),"",1)</f>
        <v/>
      </c>
      <c r="DS98" s="56" t="str">
        <f t="shared" ref="DS98:DS108" si="165">IF(AND(AB98&lt;=0.000002, AD98&lt;=0.000002),"",1)</f>
        <v/>
      </c>
      <c r="DT98" s="56" t="str">
        <f t="shared" ref="DT98:DT108" si="166">IF(AND(AE98&gt;=360, AE98&lt;=410),"",1)</f>
        <v/>
      </c>
      <c r="DU98" s="56" t="str">
        <f t="shared" ref="DU98:DU108" si="167">IF(AF98&lt;=10,"",1)</f>
        <v/>
      </c>
      <c r="DV98" s="56" t="str">
        <f t="shared" ref="DV98:DV108" si="168">IF(ABS((1-BR98)*100)&lt;=1,"",1)</f>
        <v/>
      </c>
      <c r="DW98" s="56" t="str">
        <f t="shared" ref="DW98:DW108" si="169">IF(BS98&lt;=1.1,"",1)</f>
        <v/>
      </c>
    </row>
    <row r="99" spans="1:127" ht="15" customHeight="1" x14ac:dyDescent="0.2">
      <c r="A99" s="56">
        <v>98</v>
      </c>
      <c r="B99" s="77">
        <v>0.5</v>
      </c>
      <c r="C99" s="77">
        <v>2</v>
      </c>
      <c r="D99" s="63" t="s">
        <v>135</v>
      </c>
      <c r="E99" s="56">
        <v>8051513</v>
      </c>
      <c r="F99" s="56">
        <v>5</v>
      </c>
      <c r="G99" s="56">
        <v>60</v>
      </c>
      <c r="H99" s="56">
        <v>2.7</v>
      </c>
      <c r="I99" s="56">
        <v>3.1</v>
      </c>
      <c r="J99" s="63">
        <v>2.0584848221787335</v>
      </c>
      <c r="K99" s="76">
        <v>1.8631747088186534</v>
      </c>
      <c r="L99" s="62">
        <v>1005.831972732719</v>
      </c>
      <c r="M99" s="63">
        <v>-4.4390514558600269E-2</v>
      </c>
      <c r="N99" s="63">
        <v>-1.7123941128107036</v>
      </c>
      <c r="O99" s="63">
        <v>-1.1080759647518355E-3</v>
      </c>
      <c r="P99" s="63">
        <v>17.119376506775247</v>
      </c>
      <c r="Q99" s="63">
        <v>0.3990978269602809</v>
      </c>
      <c r="R99" s="63">
        <v>3.432474995905932</v>
      </c>
      <c r="S99" s="63">
        <v>0.13405057474445892</v>
      </c>
      <c r="T99" s="63">
        <v>293.3098799733977</v>
      </c>
      <c r="U99" s="63">
        <v>6.788953599836553E-2</v>
      </c>
      <c r="V99" s="63">
        <v>-1.4010533322914142E-2</v>
      </c>
      <c r="W99" s="63">
        <v>-0.78968966448373279</v>
      </c>
      <c r="X99" s="63">
        <v>3.9027314597980117E-2</v>
      </c>
      <c r="Y99" s="63">
        <v>-29.20646568099998</v>
      </c>
      <c r="Z99" s="63">
        <v>6.6938168744791443E-2</v>
      </c>
      <c r="AA99" s="69">
        <v>35.901000000008366</v>
      </c>
      <c r="AB99" s="70">
        <v>8.3634356434855763E-12</v>
      </c>
      <c r="AC99" s="69">
        <v>-78.883000000006575</v>
      </c>
      <c r="AD99" s="70">
        <v>6.5798992403293481E-12</v>
      </c>
      <c r="AE99" s="57">
        <v>395.59540111397365</v>
      </c>
      <c r="AF99" s="57">
        <v>1.1564425812666066</v>
      </c>
      <c r="AG99" s="57">
        <v>601.45000000000005</v>
      </c>
      <c r="AH99" s="63">
        <v>5.0709999999999997</v>
      </c>
      <c r="AI99" s="63">
        <v>3.087968386023296</v>
      </c>
      <c r="AJ99" s="63">
        <v>0.45880264166511792</v>
      </c>
      <c r="AK99" s="63">
        <v>1.857</v>
      </c>
      <c r="AL99" s="63">
        <v>1.8631747088186534</v>
      </c>
      <c r="AM99" s="69">
        <v>1.0104912782431504E-3</v>
      </c>
      <c r="AN99" s="63">
        <v>1.9983518164435452</v>
      </c>
      <c r="AO99" s="63">
        <v>0.13517710762489177</v>
      </c>
      <c r="AP99" s="63">
        <v>1.8279706712112418</v>
      </c>
      <c r="AQ99" s="62">
        <v>292.24115470946009</v>
      </c>
      <c r="AR99" s="62">
        <v>240.56267188688477</v>
      </c>
      <c r="AS99" s="62">
        <v>181.48495001406525</v>
      </c>
      <c r="AT99" s="63">
        <v>25.571624297848427</v>
      </c>
      <c r="AU99" s="63">
        <v>21.801533330520499</v>
      </c>
      <c r="AV99" s="69">
        <v>0.20030010664033829</v>
      </c>
      <c r="AW99" s="56">
        <v>2</v>
      </c>
      <c r="AX99" s="56">
        <v>2</v>
      </c>
      <c r="AY99" s="62">
        <v>2</v>
      </c>
      <c r="AZ99" s="62">
        <v>3</v>
      </c>
      <c r="BA99" s="62">
        <v>2</v>
      </c>
      <c r="BB99" s="62">
        <v>2</v>
      </c>
      <c r="BC99" s="56">
        <v>2</v>
      </c>
      <c r="BD99" s="56">
        <v>14.27</v>
      </c>
      <c r="BE99" s="56">
        <v>7.53</v>
      </c>
      <c r="BF99" s="56">
        <v>185</v>
      </c>
      <c r="BG99" s="56">
        <v>10</v>
      </c>
      <c r="BH99" s="56">
        <v>0</v>
      </c>
      <c r="BI99" s="56">
        <v>60</v>
      </c>
      <c r="BJ99" s="56">
        <v>2</v>
      </c>
      <c r="BK99" s="68">
        <v>0.1953101133600802</v>
      </c>
      <c r="BL99" s="63">
        <v>22.022324400321935</v>
      </c>
      <c r="BM99" s="75">
        <v>1.2968104378426818E-4</v>
      </c>
      <c r="BN99" s="63">
        <v>23.34989938257398</v>
      </c>
      <c r="BO99" s="63">
        <v>0.97604287297757009</v>
      </c>
      <c r="BP99" s="56">
        <v>19</v>
      </c>
      <c r="BQ99" s="56">
        <v>2218</v>
      </c>
      <c r="BR99" s="69">
        <v>1.0067929253385737</v>
      </c>
      <c r="BS99" s="62">
        <v>0.48666999331287414</v>
      </c>
      <c r="BT99" s="62">
        <v>16.309999999999999</v>
      </c>
      <c r="BU99" s="62">
        <v>19.649999999999999</v>
      </c>
      <c r="BW99" s="62">
        <f t="shared" si="132"/>
        <v>11.67494969128699</v>
      </c>
      <c r="BX99" s="74">
        <v>0.19</v>
      </c>
      <c r="BY99" s="73">
        <f t="shared" si="133"/>
        <v>0.16004626892103818</v>
      </c>
      <c r="BZ99" s="72">
        <f t="shared" ref="BZ99:BZ108" si="170">AP99*BN99*BM99*6.2832*BW99</f>
        <v>0.40603795901469497</v>
      </c>
      <c r="CA99" s="64">
        <f t="shared" si="134"/>
        <v>-15.765121620506219</v>
      </c>
      <c r="CB99" s="62">
        <f t="shared" si="128"/>
        <v>-1.5548619367177041</v>
      </c>
      <c r="CC99" s="62">
        <f t="shared" si="129"/>
        <v>59.979849986122396</v>
      </c>
      <c r="CD99" s="62">
        <f t="shared" si="130"/>
        <v>-5.2293445648594945</v>
      </c>
      <c r="CE99" s="62">
        <f t="shared" si="131"/>
        <v>59.771681885504734</v>
      </c>
      <c r="CF99" s="62"/>
      <c r="CG99" s="93">
        <v>0.1031</v>
      </c>
      <c r="CH99" s="62">
        <v>0.44769085768143263</v>
      </c>
      <c r="CI99" s="64"/>
      <c r="CJ99" s="64"/>
      <c r="CK99" s="64"/>
      <c r="CL99" s="64"/>
      <c r="CM99" s="56">
        <v>61</v>
      </c>
      <c r="CN99" s="59">
        <f t="shared" si="135"/>
        <v>0</v>
      </c>
      <c r="CO99" s="57">
        <f t="shared" si="136"/>
        <v>1</v>
      </c>
      <c r="CP99" s="57" t="str">
        <f t="shared" si="137"/>
        <v/>
      </c>
      <c r="CQ99" s="59" t="str">
        <f t="shared" si="138"/>
        <v/>
      </c>
      <c r="CR99" s="57" t="str">
        <f t="shared" si="84"/>
        <v/>
      </c>
      <c r="CS99" s="56" t="str">
        <f t="shared" si="139"/>
        <v/>
      </c>
      <c r="CT99" s="57" t="str">
        <f t="shared" si="140"/>
        <v/>
      </c>
      <c r="CU99" s="57" t="str">
        <f t="shared" si="141"/>
        <v/>
      </c>
      <c r="CV99" s="57" t="str">
        <f t="shared" si="142"/>
        <v/>
      </c>
      <c r="CW99" s="57" t="str">
        <f t="shared" si="143"/>
        <v/>
      </c>
      <c r="CX99" s="57" t="str">
        <f t="shared" si="144"/>
        <v/>
      </c>
      <c r="CY99" s="56" t="str">
        <f t="shared" si="145"/>
        <v/>
      </c>
      <c r="CZ99" s="56" t="str">
        <f t="shared" si="146"/>
        <v/>
      </c>
      <c r="DA99" s="56" t="str">
        <f t="shared" si="147"/>
        <v/>
      </c>
      <c r="DB99" s="56" t="str">
        <f t="shared" si="148"/>
        <v/>
      </c>
      <c r="DC99" s="56" t="str">
        <f t="shared" si="149"/>
        <v/>
      </c>
      <c r="DD99" s="56" t="str">
        <f t="shared" si="150"/>
        <v/>
      </c>
      <c r="DE99" s="56" t="str">
        <f t="shared" si="151"/>
        <v/>
      </c>
      <c r="DF99" s="56" t="str">
        <f t="shared" si="152"/>
        <v/>
      </c>
      <c r="DG99" s="57" t="str">
        <f t="shared" si="153"/>
        <v/>
      </c>
      <c r="DH99" s="58" t="str">
        <f t="shared" si="154"/>
        <v/>
      </c>
      <c r="DI99" s="56" t="str">
        <f t="shared" si="155"/>
        <v/>
      </c>
      <c r="DJ99" s="56" t="str">
        <f t="shared" si="156"/>
        <v/>
      </c>
      <c r="DK99" s="56" t="str">
        <f t="shared" si="157"/>
        <v/>
      </c>
      <c r="DL99" s="56" t="str">
        <f t="shared" si="158"/>
        <v/>
      </c>
      <c r="DM99" s="56" t="str">
        <f t="shared" si="159"/>
        <v/>
      </c>
      <c r="DN99" s="56" t="str">
        <f t="shared" si="160"/>
        <v/>
      </c>
      <c r="DO99" s="56" t="str">
        <f t="shared" si="161"/>
        <v/>
      </c>
      <c r="DP99" s="57" t="str">
        <f t="shared" si="162"/>
        <v/>
      </c>
      <c r="DQ99" s="57">
        <f t="shared" si="163"/>
        <v>1</v>
      </c>
      <c r="DR99" s="56" t="str">
        <f t="shared" si="164"/>
        <v/>
      </c>
      <c r="DS99" s="56" t="str">
        <f t="shared" si="165"/>
        <v/>
      </c>
      <c r="DT99" s="56" t="str">
        <f t="shared" si="166"/>
        <v/>
      </c>
      <c r="DU99" s="56" t="str">
        <f t="shared" si="167"/>
        <v/>
      </c>
      <c r="DV99" s="56" t="str">
        <f t="shared" si="168"/>
        <v/>
      </c>
      <c r="DW99" s="56" t="str">
        <f t="shared" si="169"/>
        <v/>
      </c>
    </row>
    <row r="100" spans="1:127" ht="15" customHeight="1" x14ac:dyDescent="0.2">
      <c r="A100" s="56">
        <v>99</v>
      </c>
      <c r="B100" s="77">
        <v>0.5</v>
      </c>
      <c r="C100" s="77">
        <v>2</v>
      </c>
      <c r="D100" s="63" t="s">
        <v>135</v>
      </c>
      <c r="E100" s="56">
        <v>8051513</v>
      </c>
      <c r="F100" s="56">
        <v>6</v>
      </c>
      <c r="G100" s="56">
        <v>60</v>
      </c>
      <c r="H100" s="56">
        <v>2.7</v>
      </c>
      <c r="I100" s="56">
        <v>3.1</v>
      </c>
      <c r="J100" s="63">
        <v>2.0842893018954145</v>
      </c>
      <c r="K100" s="76">
        <v>1.8612780656303829</v>
      </c>
      <c r="L100" s="62">
        <v>1005.8370146679487</v>
      </c>
      <c r="M100" s="63">
        <v>-1.9298111459620609E-2</v>
      </c>
      <c r="N100" s="63">
        <v>-1.5678256806557369</v>
      </c>
      <c r="O100" s="63">
        <v>-1.0153481122605685E-2</v>
      </c>
      <c r="P100" s="63">
        <v>18.027371872303771</v>
      </c>
      <c r="Q100" s="63">
        <v>0.62482248420284636</v>
      </c>
      <c r="R100" s="63">
        <v>2.9270670192572661</v>
      </c>
      <c r="S100" s="63">
        <v>0.14628194900189817</v>
      </c>
      <c r="T100" s="63">
        <v>325.33912952545552</v>
      </c>
      <c r="U100" s="63">
        <v>-2.0873166040451332E-2</v>
      </c>
      <c r="V100" s="63">
        <v>-5.74222860337155E-3</v>
      </c>
      <c r="W100" s="63">
        <v>-0.33143563639215495</v>
      </c>
      <c r="X100" s="63">
        <v>5.3292715534823641E-2</v>
      </c>
      <c r="Y100" s="63">
        <v>-28.251452142271525</v>
      </c>
      <c r="Z100" s="63">
        <v>-8.6289469112159234E-2</v>
      </c>
      <c r="AA100" s="69">
        <v>35.901000000008203</v>
      </c>
      <c r="AB100" s="70">
        <v>8.2000169322684884E-12</v>
      </c>
      <c r="AC100" s="69">
        <v>-78.883000000005666</v>
      </c>
      <c r="AD100" s="70">
        <v>5.6703756602688506E-12</v>
      </c>
      <c r="AE100" s="57">
        <v>393.54959792924598</v>
      </c>
      <c r="AF100" s="57">
        <v>1.1047251460509966</v>
      </c>
      <c r="AG100" s="57">
        <v>579.5</v>
      </c>
      <c r="AH100" s="63">
        <v>6.5449999999999999</v>
      </c>
      <c r="AI100" s="63">
        <v>3.2719084628670139</v>
      </c>
      <c r="AJ100" s="63">
        <v>0.82698777009292812</v>
      </c>
      <c r="AK100" s="63">
        <v>1.8540000000000001</v>
      </c>
      <c r="AL100" s="63">
        <v>1.8612780656303829</v>
      </c>
      <c r="AM100" s="69">
        <v>9.9673466317010107E-4</v>
      </c>
      <c r="AN100" s="63">
        <v>1.9786951682485467</v>
      </c>
      <c r="AO100" s="63">
        <v>0.11741710261816385</v>
      </c>
      <c r="AP100" s="63">
        <v>1.7568083972389956</v>
      </c>
      <c r="AQ100" s="62">
        <v>293.23527178602228</v>
      </c>
      <c r="AR100" s="62">
        <v>224.36487131202742</v>
      </c>
      <c r="AS100" s="62">
        <v>180.70520882946298</v>
      </c>
      <c r="AT100" s="63">
        <v>41.067263873534309</v>
      </c>
      <c r="AU100" s="63">
        <v>28.171897750901753</v>
      </c>
      <c r="AV100" s="69">
        <v>0.21763894752240703</v>
      </c>
      <c r="AW100" s="56">
        <v>2</v>
      </c>
      <c r="AX100" s="56">
        <v>2</v>
      </c>
      <c r="AY100" s="62">
        <v>1</v>
      </c>
      <c r="AZ100" s="62">
        <v>1</v>
      </c>
      <c r="BA100" s="62">
        <v>1</v>
      </c>
      <c r="BB100" s="62">
        <v>1</v>
      </c>
      <c r="BC100" s="56">
        <v>1</v>
      </c>
      <c r="BD100" s="56">
        <v>16.649999999999999</v>
      </c>
      <c r="BE100" s="56">
        <v>8.56</v>
      </c>
      <c r="BF100" s="56">
        <v>205</v>
      </c>
      <c r="BG100" s="56">
        <v>10</v>
      </c>
      <c r="BH100" s="56">
        <v>0</v>
      </c>
      <c r="BI100" s="56">
        <v>60</v>
      </c>
      <c r="BJ100" s="56">
        <v>2</v>
      </c>
      <c r="BK100" s="68">
        <v>0.22301123626503161</v>
      </c>
      <c r="BL100" s="63">
        <v>21.744512473895742</v>
      </c>
      <c r="BM100" s="75">
        <v>1.4757264268258112E-4</v>
      </c>
      <c r="BN100" s="63">
        <v>23.048102127510607</v>
      </c>
      <c r="BO100" s="63">
        <v>0.99011425215610738</v>
      </c>
      <c r="BP100" s="56">
        <v>21</v>
      </c>
      <c r="BQ100" s="56">
        <v>1809</v>
      </c>
      <c r="BR100" s="69">
        <v>1.0070675131810072</v>
      </c>
      <c r="BS100" s="62">
        <v>0.59415769155377751</v>
      </c>
      <c r="BT100" s="62">
        <v>16.87</v>
      </c>
      <c r="BU100" s="62">
        <v>21.05</v>
      </c>
      <c r="BW100" s="62">
        <f t="shared" si="132"/>
        <v>11.524051063755303</v>
      </c>
      <c r="BX100" s="74">
        <v>0.19</v>
      </c>
      <c r="BY100" s="73">
        <f t="shared" si="133"/>
        <v>0.23216627833736522</v>
      </c>
      <c r="BZ100" s="72">
        <f t="shared" si="170"/>
        <v>0.43266471702563258</v>
      </c>
      <c r="CA100" s="64">
        <f t="shared" si="134"/>
        <v>22.192778072297482</v>
      </c>
      <c r="CB100" s="62">
        <f t="shared" si="128"/>
        <v>-0.73847431345226089</v>
      </c>
      <c r="CC100" s="62">
        <f t="shared" si="129"/>
        <v>59.995455291950002</v>
      </c>
      <c r="CD100" s="62">
        <f t="shared" si="130"/>
        <v>-25.35709570444196</v>
      </c>
      <c r="CE100" s="62">
        <f t="shared" si="131"/>
        <v>54.378467222199006</v>
      </c>
      <c r="CF100" s="62"/>
      <c r="CG100" s="93">
        <v>0.23860000000000001</v>
      </c>
      <c r="CH100" s="62">
        <v>2.072420860851742</v>
      </c>
      <c r="CI100" s="64"/>
      <c r="CJ100" s="64"/>
      <c r="CK100" s="64"/>
      <c r="CL100" s="64"/>
      <c r="CM100" s="56">
        <v>61</v>
      </c>
      <c r="CN100" s="59">
        <f t="shared" si="135"/>
        <v>1</v>
      </c>
      <c r="CO100" s="57">
        <f t="shared" si="136"/>
        <v>1</v>
      </c>
      <c r="CP100" s="57" t="str">
        <f t="shared" si="137"/>
        <v/>
      </c>
      <c r="CQ100" s="59" t="str">
        <f t="shared" si="138"/>
        <v/>
      </c>
      <c r="CR100" s="57" t="str">
        <f t="shared" si="84"/>
        <v/>
      </c>
      <c r="CS100" s="56" t="str">
        <f t="shared" si="139"/>
        <v/>
      </c>
      <c r="CT100" s="57">
        <f t="shared" si="140"/>
        <v>1</v>
      </c>
      <c r="CU100" s="57" t="str">
        <f t="shared" si="141"/>
        <v/>
      </c>
      <c r="CV100" s="57" t="str">
        <f t="shared" si="142"/>
        <v/>
      </c>
      <c r="CW100" s="57" t="str">
        <f t="shared" si="143"/>
        <v/>
      </c>
      <c r="CX100" s="57" t="str">
        <f t="shared" si="144"/>
        <v/>
      </c>
      <c r="CY100" s="56" t="str">
        <f t="shared" si="145"/>
        <v/>
      </c>
      <c r="CZ100" s="56" t="str">
        <f t="shared" si="146"/>
        <v/>
      </c>
      <c r="DA100" s="56" t="str">
        <f t="shared" si="147"/>
        <v/>
      </c>
      <c r="DB100" s="56" t="str">
        <f t="shared" si="148"/>
        <v/>
      </c>
      <c r="DC100" s="56" t="str">
        <f t="shared" si="149"/>
        <v/>
      </c>
      <c r="DD100" s="56" t="str">
        <f t="shared" si="150"/>
        <v/>
      </c>
      <c r="DE100" s="56" t="str">
        <f t="shared" si="151"/>
        <v/>
      </c>
      <c r="DF100" s="56" t="str">
        <f t="shared" si="152"/>
        <v/>
      </c>
      <c r="DG100" s="57" t="str">
        <f t="shared" si="153"/>
        <v/>
      </c>
      <c r="DH100" s="58" t="str">
        <f t="shared" si="154"/>
        <v/>
      </c>
      <c r="DI100" s="56" t="str">
        <f t="shared" si="155"/>
        <v/>
      </c>
      <c r="DJ100" s="56" t="str">
        <f t="shared" si="156"/>
        <v/>
      </c>
      <c r="DK100" s="56" t="str">
        <f t="shared" si="157"/>
        <v/>
      </c>
      <c r="DL100" s="56" t="str">
        <f t="shared" si="158"/>
        <v/>
      </c>
      <c r="DM100" s="56" t="str">
        <f t="shared" si="159"/>
        <v/>
      </c>
      <c r="DN100" s="56" t="str">
        <f t="shared" si="160"/>
        <v/>
      </c>
      <c r="DO100" s="56" t="str">
        <f t="shared" si="161"/>
        <v/>
      </c>
      <c r="DP100" s="57" t="str">
        <f t="shared" si="162"/>
        <v/>
      </c>
      <c r="DQ100" s="57" t="str">
        <f t="shared" si="163"/>
        <v/>
      </c>
      <c r="DR100" s="56" t="str">
        <f t="shared" si="164"/>
        <v/>
      </c>
      <c r="DS100" s="56" t="str">
        <f t="shared" si="165"/>
        <v/>
      </c>
      <c r="DT100" s="56" t="str">
        <f t="shared" si="166"/>
        <v/>
      </c>
      <c r="DU100" s="56" t="str">
        <f t="shared" si="167"/>
        <v/>
      </c>
      <c r="DV100" s="56" t="str">
        <f t="shared" si="168"/>
        <v/>
      </c>
      <c r="DW100" s="56" t="str">
        <f t="shared" si="169"/>
        <v/>
      </c>
    </row>
    <row r="101" spans="1:127" ht="15" customHeight="1" x14ac:dyDescent="0.2">
      <c r="A101" s="56">
        <v>100</v>
      </c>
      <c r="B101" s="77">
        <v>0.5</v>
      </c>
      <c r="C101" s="77">
        <v>2</v>
      </c>
      <c r="D101" s="63" t="s">
        <v>135</v>
      </c>
      <c r="E101" s="56">
        <v>8051513</v>
      </c>
      <c r="F101" s="56">
        <v>7</v>
      </c>
      <c r="G101" s="56">
        <v>60</v>
      </c>
      <c r="H101" s="56">
        <v>2.7</v>
      </c>
      <c r="I101" s="56">
        <v>3.1</v>
      </c>
      <c r="J101" s="63">
        <v>1.9485827664712378</v>
      </c>
      <c r="K101" s="76">
        <v>1.8656676737160043</v>
      </c>
      <c r="L101" s="62">
        <v>1005.719707699335</v>
      </c>
      <c r="M101" s="63">
        <v>-0.77921900345080897</v>
      </c>
      <c r="N101" s="63">
        <v>-1.4245590035347266</v>
      </c>
      <c r="O101" s="63">
        <v>-2.4759319754407112E-2</v>
      </c>
      <c r="P101" s="63">
        <v>18.420486665662175</v>
      </c>
      <c r="Q101" s="63">
        <v>1.0365781231299094</v>
      </c>
      <c r="R101" s="63">
        <v>2.6078372023568615</v>
      </c>
      <c r="S101" s="63">
        <v>0.10993007892169331</v>
      </c>
      <c r="T101" s="63">
        <v>339.58939820702346</v>
      </c>
      <c r="U101" s="63">
        <v>1.1107473922926927</v>
      </c>
      <c r="V101" s="63">
        <v>1.4812499750481161E-2</v>
      </c>
      <c r="W101" s="63">
        <v>-14.299339469010322</v>
      </c>
      <c r="X101" s="63">
        <v>8.8591589604583479E-2</v>
      </c>
      <c r="Y101" s="63">
        <v>-26.123890830243674</v>
      </c>
      <c r="Z101" s="63">
        <v>-0.37978237710147661</v>
      </c>
      <c r="AA101" s="69">
        <v>35.901000000004949</v>
      </c>
      <c r="AB101" s="70">
        <v>4.9457500442014975E-12</v>
      </c>
      <c r="AC101" s="69">
        <v>-78.882999999987035</v>
      </c>
      <c r="AD101" s="70">
        <v>1.2961275977907374E-11</v>
      </c>
      <c r="AE101" s="57">
        <v>391.25411631761307</v>
      </c>
      <c r="AF101" s="57">
        <v>1.0353568587328084</v>
      </c>
      <c r="AG101" s="57">
        <v>331.85</v>
      </c>
      <c r="AH101" s="63">
        <v>3.0089999999999999</v>
      </c>
      <c r="AI101" s="63">
        <v>2.2959909365558899</v>
      </c>
      <c r="AJ101" s="63">
        <v>0.20436486216397878</v>
      </c>
      <c r="AK101" s="63">
        <v>1.8620000000000001</v>
      </c>
      <c r="AL101" s="63">
        <v>1.8656676737160043</v>
      </c>
      <c r="AM101" s="69">
        <v>1.1247142516041949E-3</v>
      </c>
      <c r="AN101" s="63">
        <v>1.910274370950749</v>
      </c>
      <c r="AO101" s="63">
        <v>4.4606697234744752E-2</v>
      </c>
      <c r="AP101" s="63">
        <v>1.7538113593491016</v>
      </c>
      <c r="AQ101" s="62">
        <v>293.70873135452825</v>
      </c>
      <c r="AR101" s="62">
        <v>211.7988917262054</v>
      </c>
      <c r="AS101" s="62">
        <v>208.67820229970087</v>
      </c>
      <c r="AT101" s="63">
        <v>48.391105056329998</v>
      </c>
      <c r="AU101" s="63">
        <v>24.119178702363229</v>
      </c>
      <c r="AV101" s="69">
        <v>0.18853578916759883</v>
      </c>
      <c r="AW101" s="56">
        <v>2</v>
      </c>
      <c r="AX101" s="56">
        <v>2</v>
      </c>
      <c r="AY101" s="62">
        <v>1</v>
      </c>
      <c r="AZ101" s="62">
        <v>2</v>
      </c>
      <c r="BA101" s="62">
        <v>2</v>
      </c>
      <c r="BB101" s="62">
        <v>1.5</v>
      </c>
      <c r="BC101" s="56">
        <v>2</v>
      </c>
      <c r="BD101" s="56">
        <v>14.27</v>
      </c>
      <c r="BE101" s="56">
        <v>7.53</v>
      </c>
      <c r="BF101" s="56">
        <v>235</v>
      </c>
      <c r="BG101" s="56">
        <v>10</v>
      </c>
      <c r="BH101" s="56">
        <v>0</v>
      </c>
      <c r="BI101" s="56">
        <v>60</v>
      </c>
      <c r="BJ101" s="56">
        <v>2</v>
      </c>
      <c r="BK101" s="68">
        <v>8.2915092755233566E-2</v>
      </c>
      <c r="BL101" s="63">
        <v>18.724219308746306</v>
      </c>
      <c r="BM101" s="75">
        <v>5.4772352937261553E-5</v>
      </c>
      <c r="BN101" s="63">
        <v>19.784347832494191</v>
      </c>
      <c r="BO101" s="63">
        <v>0.94437258649462152</v>
      </c>
      <c r="BP101" s="56">
        <v>24</v>
      </c>
      <c r="BQ101" s="56">
        <v>1289</v>
      </c>
      <c r="BR101" s="69">
        <v>1.0073335429566916</v>
      </c>
      <c r="BS101" s="62">
        <v>0.52450992196371704</v>
      </c>
      <c r="BT101" s="62">
        <v>17.600000000000001</v>
      </c>
      <c r="BU101" s="62">
        <v>21.12</v>
      </c>
      <c r="BW101" s="62">
        <f t="shared" si="132"/>
        <v>9.8921739162470956</v>
      </c>
      <c r="BX101" s="74">
        <v>0.19</v>
      </c>
      <c r="BY101" s="73">
        <f t="shared" si="133"/>
        <v>6.485509649811555E-2</v>
      </c>
      <c r="BZ101" s="72">
        <f t="shared" si="170"/>
        <v>0.11812413534727104</v>
      </c>
      <c r="CA101" s="64">
        <f t="shared" si="134"/>
        <v>-65.865738685202345</v>
      </c>
      <c r="CB101" s="62">
        <f t="shared" si="128"/>
        <v>-28.793385586427366</v>
      </c>
      <c r="CC101" s="62">
        <f t="shared" si="129"/>
        <v>52.639727834320311</v>
      </c>
      <c r="CD101" s="62">
        <f t="shared" si="130"/>
        <v>-49.149122657339518</v>
      </c>
      <c r="CE101" s="62">
        <f t="shared" si="131"/>
        <v>34.414586181062759</v>
      </c>
      <c r="CF101" s="62"/>
      <c r="CG101" s="93">
        <v>3.124E-2</v>
      </c>
      <c r="CH101" s="62">
        <v>0.1559332605644784</v>
      </c>
      <c r="CI101" s="64"/>
      <c r="CJ101" s="64"/>
      <c r="CK101" s="64"/>
      <c r="CL101" s="64"/>
      <c r="CM101" s="56">
        <v>61</v>
      </c>
      <c r="CN101" s="59">
        <f t="shared" si="135"/>
        <v>21</v>
      </c>
      <c r="CO101" s="57" t="str">
        <f t="shared" si="136"/>
        <v/>
      </c>
      <c r="CP101" s="57" t="str">
        <f t="shared" si="137"/>
        <v/>
      </c>
      <c r="CQ101" s="59">
        <f t="shared" si="138"/>
        <v>1</v>
      </c>
      <c r="CR101" s="57" t="str">
        <f t="shared" si="84"/>
        <v/>
      </c>
      <c r="CS101" s="56" t="str">
        <f t="shared" si="139"/>
        <v/>
      </c>
      <c r="CT101" s="57">
        <f t="shared" si="140"/>
        <v>1</v>
      </c>
      <c r="CU101" s="57">
        <f t="shared" si="141"/>
        <v>1</v>
      </c>
      <c r="CV101" s="57" t="str">
        <f t="shared" si="142"/>
        <v/>
      </c>
      <c r="CW101" s="57" t="str">
        <f t="shared" si="143"/>
        <v/>
      </c>
      <c r="CX101" s="57" t="str">
        <f t="shared" si="144"/>
        <v/>
      </c>
      <c r="CY101" s="56" t="str">
        <f t="shared" si="145"/>
        <v/>
      </c>
      <c r="CZ101" s="56" t="str">
        <f t="shared" si="146"/>
        <v/>
      </c>
      <c r="DA101" s="56">
        <f t="shared" si="147"/>
        <v>1</v>
      </c>
      <c r="DB101" s="56">
        <f t="shared" si="148"/>
        <v>3</v>
      </c>
      <c r="DC101" s="56">
        <f t="shared" si="149"/>
        <v>5</v>
      </c>
      <c r="DD101" s="56" t="str">
        <f t="shared" si="150"/>
        <v/>
      </c>
      <c r="DE101" s="56" t="str">
        <f t="shared" si="151"/>
        <v/>
      </c>
      <c r="DF101" s="56" t="str">
        <f t="shared" si="152"/>
        <v/>
      </c>
      <c r="DG101" s="57" t="str">
        <f t="shared" si="153"/>
        <v/>
      </c>
      <c r="DH101" s="58" t="str">
        <f t="shared" si="154"/>
        <v/>
      </c>
      <c r="DI101" s="56" t="str">
        <f t="shared" si="155"/>
        <v/>
      </c>
      <c r="DJ101" s="56" t="str">
        <f t="shared" si="156"/>
        <v/>
      </c>
      <c r="DK101" s="56">
        <f t="shared" si="157"/>
        <v>5</v>
      </c>
      <c r="DL101" s="56">
        <f t="shared" si="158"/>
        <v>5</v>
      </c>
      <c r="DM101" s="56" t="str">
        <f t="shared" si="159"/>
        <v/>
      </c>
      <c r="DN101" s="56">
        <f t="shared" si="160"/>
        <v>1</v>
      </c>
      <c r="DO101" s="56" t="str">
        <f t="shared" si="161"/>
        <v/>
      </c>
      <c r="DP101" s="57" t="str">
        <f t="shared" si="162"/>
        <v/>
      </c>
      <c r="DQ101" s="57" t="str">
        <f t="shared" si="163"/>
        <v/>
      </c>
      <c r="DR101" s="56" t="str">
        <f t="shared" si="164"/>
        <v/>
      </c>
      <c r="DS101" s="56" t="str">
        <f t="shared" si="165"/>
        <v/>
      </c>
      <c r="DT101" s="56" t="str">
        <f t="shared" si="166"/>
        <v/>
      </c>
      <c r="DU101" s="56" t="str">
        <f t="shared" si="167"/>
        <v/>
      </c>
      <c r="DV101" s="56" t="str">
        <f t="shared" si="168"/>
        <v/>
      </c>
      <c r="DW101" s="56" t="str">
        <f t="shared" si="169"/>
        <v/>
      </c>
    </row>
    <row r="102" spans="1:127" s="95" customFormat="1" ht="15" customHeight="1" x14ac:dyDescent="0.2">
      <c r="A102" s="56">
        <v>101</v>
      </c>
      <c r="B102" s="101">
        <v>0.5</v>
      </c>
      <c r="C102" s="101">
        <v>2</v>
      </c>
      <c r="D102" s="63" t="s">
        <v>135</v>
      </c>
      <c r="E102" s="95">
        <v>8051513</v>
      </c>
      <c r="F102" s="95">
        <v>8</v>
      </c>
      <c r="G102" s="95">
        <v>60</v>
      </c>
      <c r="H102" s="95">
        <v>2.7</v>
      </c>
      <c r="I102" s="56">
        <v>3.1</v>
      </c>
      <c r="J102" s="94">
        <v>2.0457951431322647</v>
      </c>
      <c r="K102" s="100">
        <v>1.8638014571949049</v>
      </c>
      <c r="L102" s="96">
        <v>1005.6920954375693</v>
      </c>
      <c r="M102" s="94">
        <v>3.4107184814497808E-2</v>
      </c>
      <c r="N102" s="94">
        <v>-1.2452422724105334</v>
      </c>
      <c r="O102" s="94">
        <v>1.5454111401511327E-3</v>
      </c>
      <c r="P102" s="94">
        <v>19.547537564884848</v>
      </c>
      <c r="Q102" s="94">
        <v>0.3534320078139061</v>
      </c>
      <c r="R102" s="94">
        <v>1.8969537427423511</v>
      </c>
      <c r="S102" s="94">
        <v>9.4735971097002283E-2</v>
      </c>
      <c r="T102" s="94">
        <v>382.57689307895595</v>
      </c>
      <c r="U102" s="94">
        <v>-5.2877587492320223E-2</v>
      </c>
      <c r="V102" s="94">
        <v>9.1705188326207197E-3</v>
      </c>
      <c r="W102" s="94">
        <v>0.68229813287633234</v>
      </c>
      <c r="X102" s="94">
        <v>3.0207211497827877E-2</v>
      </c>
      <c r="Y102" s="94">
        <v>-24.361746226208137</v>
      </c>
      <c r="Z102" s="94">
        <v>0.10045326568662989</v>
      </c>
      <c r="AA102" s="68">
        <v>35.901000000007961</v>
      </c>
      <c r="AB102" s="99">
        <v>7.9584410220000937E-12</v>
      </c>
      <c r="AC102" s="68">
        <v>-78.883000000004273</v>
      </c>
      <c r="AD102" s="99">
        <v>4.2776620493250502E-12</v>
      </c>
      <c r="AE102" s="98">
        <v>389.00920772242876</v>
      </c>
      <c r="AF102" s="98">
        <v>1.4037566988288477</v>
      </c>
      <c r="AG102" s="98">
        <v>549.05000000000007</v>
      </c>
      <c r="AH102" s="94">
        <v>5.6189999999999998</v>
      </c>
      <c r="AI102" s="94">
        <v>3.1641420765027299</v>
      </c>
      <c r="AJ102" s="94">
        <v>0.55126406319355947</v>
      </c>
      <c r="AK102" s="94">
        <v>1.855</v>
      </c>
      <c r="AL102" s="94">
        <v>1.8638014571949049</v>
      </c>
      <c r="AM102" s="68">
        <v>1.0935768292476276E-3</v>
      </c>
      <c r="AN102" s="94">
        <v>2.0059508241508013</v>
      </c>
      <c r="AO102" s="94">
        <v>0.14214936695589642</v>
      </c>
      <c r="AP102" s="63">
        <v>1.369602095741739</v>
      </c>
      <c r="AQ102" s="96">
        <v>294.88195519533906</v>
      </c>
      <c r="AR102" s="96">
        <v>247.58086068405566</v>
      </c>
      <c r="AS102" s="96">
        <v>178.43106090026092</v>
      </c>
      <c r="AT102" s="94">
        <v>83.812039798455245</v>
      </c>
      <c r="AU102" s="94">
        <v>25.53579088296453</v>
      </c>
      <c r="AV102" s="68">
        <v>0.2247384312911764</v>
      </c>
      <c r="AW102" s="95">
        <v>1</v>
      </c>
      <c r="AX102" s="95">
        <v>1</v>
      </c>
      <c r="AY102" s="96">
        <v>1</v>
      </c>
      <c r="AZ102" s="96">
        <v>2</v>
      </c>
      <c r="BA102" s="96">
        <v>1</v>
      </c>
      <c r="BB102" s="96">
        <v>1</v>
      </c>
      <c r="BC102" s="95">
        <v>1</v>
      </c>
      <c r="BD102" s="95">
        <v>16.649999999999999</v>
      </c>
      <c r="BE102" s="95">
        <v>8.56</v>
      </c>
      <c r="BF102" s="95">
        <v>175</v>
      </c>
      <c r="BG102" s="95">
        <v>10</v>
      </c>
      <c r="BH102" s="95">
        <v>0</v>
      </c>
      <c r="BI102" s="95">
        <v>60</v>
      </c>
      <c r="BJ102" s="95">
        <v>2</v>
      </c>
      <c r="BK102" s="68">
        <v>0.18199368593736007</v>
      </c>
      <c r="BL102" s="94">
        <v>29.470943513909425</v>
      </c>
      <c r="BM102" s="97">
        <v>1.1974044397126972E-4</v>
      </c>
      <c r="BN102" s="63">
        <v>31.56082858434122</v>
      </c>
      <c r="BO102" s="94">
        <v>0.92071114350588756</v>
      </c>
      <c r="BP102" s="95">
        <v>18</v>
      </c>
      <c r="BQ102" s="95">
        <v>1765</v>
      </c>
      <c r="BR102" s="68">
        <v>1.0074630543482792</v>
      </c>
      <c r="BS102" s="96">
        <v>0.68608388286783906</v>
      </c>
      <c r="BT102" s="96">
        <v>18.170000000000002</v>
      </c>
      <c r="BU102" s="96">
        <v>22.69</v>
      </c>
      <c r="BV102" s="96"/>
      <c r="BW102" s="96">
        <f t="shared" si="132"/>
        <v>15.78041429217061</v>
      </c>
      <c r="BX102" s="74">
        <v>0.19</v>
      </c>
      <c r="BY102" s="73">
        <f t="shared" si="133"/>
        <v>0.14686021592694992</v>
      </c>
      <c r="BZ102" s="72">
        <f t="shared" si="170"/>
        <v>0.51319563895342257</v>
      </c>
      <c r="CA102" s="64">
        <f t="shared" si="134"/>
        <v>-22.705149512131619</v>
      </c>
      <c r="CB102" s="96">
        <f t="shared" si="128"/>
        <v>1.6427838618885464</v>
      </c>
      <c r="CC102" s="96">
        <f t="shared" si="129"/>
        <v>59.977506293469048</v>
      </c>
      <c r="CD102" s="96">
        <f t="shared" si="130"/>
        <v>5.2293445648594883</v>
      </c>
      <c r="CE102" s="96">
        <f t="shared" si="131"/>
        <v>59.771681885504734</v>
      </c>
      <c r="CF102" s="96"/>
      <c r="CG102" s="93">
        <v>0.1447</v>
      </c>
      <c r="CH102" s="96">
        <v>0</v>
      </c>
      <c r="CI102" s="64"/>
      <c r="CJ102" s="64"/>
      <c r="CK102" s="64"/>
      <c r="CL102" s="64"/>
      <c r="CM102" s="95">
        <v>61</v>
      </c>
      <c r="CN102" s="59">
        <f t="shared" si="135"/>
        <v>8</v>
      </c>
      <c r="CO102" s="57" t="str">
        <f t="shared" si="136"/>
        <v/>
      </c>
      <c r="CP102" s="57">
        <f t="shared" si="137"/>
        <v>1</v>
      </c>
      <c r="CQ102" s="59" t="str">
        <f t="shared" si="138"/>
        <v/>
      </c>
      <c r="CR102" s="57" t="str">
        <f t="shared" si="84"/>
        <v/>
      </c>
      <c r="CS102" s="56" t="str">
        <f t="shared" si="139"/>
        <v/>
      </c>
      <c r="CT102" s="57">
        <f t="shared" si="140"/>
        <v>1</v>
      </c>
      <c r="CU102" s="57">
        <f t="shared" si="141"/>
        <v>1</v>
      </c>
      <c r="CV102" s="57" t="str">
        <f t="shared" si="142"/>
        <v/>
      </c>
      <c r="CW102" s="57">
        <f t="shared" si="143"/>
        <v>1</v>
      </c>
      <c r="CX102" s="57" t="str">
        <f t="shared" si="144"/>
        <v/>
      </c>
      <c r="CY102" s="56" t="str">
        <f t="shared" si="145"/>
        <v/>
      </c>
      <c r="CZ102" s="56" t="str">
        <f t="shared" si="146"/>
        <v/>
      </c>
      <c r="DA102" s="56" t="str">
        <f t="shared" si="147"/>
        <v/>
      </c>
      <c r="DB102" s="56" t="str">
        <f t="shared" si="148"/>
        <v/>
      </c>
      <c r="DC102" s="56">
        <f t="shared" si="149"/>
        <v>5</v>
      </c>
      <c r="DD102" s="56" t="str">
        <f t="shared" si="150"/>
        <v/>
      </c>
      <c r="DE102" s="56" t="str">
        <f t="shared" si="151"/>
        <v/>
      </c>
      <c r="DF102" s="56" t="str">
        <f t="shared" si="152"/>
        <v/>
      </c>
      <c r="DG102" s="57" t="str">
        <f t="shared" si="153"/>
        <v/>
      </c>
      <c r="DH102" s="58" t="str">
        <f t="shared" si="154"/>
        <v/>
      </c>
      <c r="DI102" s="56" t="str">
        <f t="shared" si="155"/>
        <v/>
      </c>
      <c r="DJ102" s="56" t="str">
        <f t="shared" si="156"/>
        <v/>
      </c>
      <c r="DK102" s="56" t="str">
        <f t="shared" si="157"/>
        <v/>
      </c>
      <c r="DL102" s="56" t="str">
        <f t="shared" si="158"/>
        <v/>
      </c>
      <c r="DM102" s="56" t="str">
        <f t="shared" si="159"/>
        <v/>
      </c>
      <c r="DN102" s="56" t="str">
        <f t="shared" si="160"/>
        <v/>
      </c>
      <c r="DO102" s="56" t="str">
        <f t="shared" si="161"/>
        <v/>
      </c>
      <c r="DP102" s="57" t="str">
        <f t="shared" si="162"/>
        <v/>
      </c>
      <c r="DQ102" s="57">
        <f t="shared" si="163"/>
        <v>1</v>
      </c>
      <c r="DR102" s="56" t="str">
        <f t="shared" si="164"/>
        <v/>
      </c>
      <c r="DS102" s="56" t="str">
        <f t="shared" si="165"/>
        <v/>
      </c>
      <c r="DT102" s="56" t="str">
        <f t="shared" si="166"/>
        <v/>
      </c>
      <c r="DU102" s="56" t="str">
        <f t="shared" si="167"/>
        <v/>
      </c>
      <c r="DV102" s="56" t="str">
        <f t="shared" si="168"/>
        <v/>
      </c>
      <c r="DW102" s="56" t="str">
        <f t="shared" si="169"/>
        <v/>
      </c>
    </row>
    <row r="103" spans="1:127" ht="15" customHeight="1" x14ac:dyDescent="0.2">
      <c r="A103" s="56">
        <v>102</v>
      </c>
      <c r="B103" s="77">
        <v>0.5</v>
      </c>
      <c r="C103" s="77">
        <v>2</v>
      </c>
      <c r="D103" s="63" t="s">
        <v>135</v>
      </c>
      <c r="E103" s="56">
        <v>8051513</v>
      </c>
      <c r="F103" s="56">
        <v>9</v>
      </c>
      <c r="G103" s="56">
        <v>60</v>
      </c>
      <c r="H103" s="56">
        <v>2.7</v>
      </c>
      <c r="I103" s="56">
        <v>3.1</v>
      </c>
      <c r="J103" s="63">
        <v>2.0838290965131803</v>
      </c>
      <c r="K103" s="76">
        <v>1.8644528301886827</v>
      </c>
      <c r="L103" s="62">
        <v>1005.4377846652226</v>
      </c>
      <c r="M103" s="63">
        <v>-0.46341491227732284</v>
      </c>
      <c r="N103" s="63">
        <v>-1.5247750096361747</v>
      </c>
      <c r="O103" s="63">
        <v>-2.1911453329470355E-2</v>
      </c>
      <c r="P103" s="63">
        <v>20.687635089610701</v>
      </c>
      <c r="Q103" s="63">
        <v>0.38969922277269892</v>
      </c>
      <c r="R103" s="63">
        <v>3.0719680048027835</v>
      </c>
      <c r="S103" s="63">
        <v>0.10878191394535409</v>
      </c>
      <c r="T103" s="63">
        <v>428.25086454655775</v>
      </c>
      <c r="U103" s="63">
        <v>0.65427626651019488</v>
      </c>
      <c r="V103" s="63">
        <v>8.6795934747398648E-3</v>
      </c>
      <c r="W103" s="63">
        <v>-9.5823986435043302</v>
      </c>
      <c r="X103" s="63">
        <v>6.0729574812662619E-2</v>
      </c>
      <c r="Y103" s="63">
        <v>-31.369495830860263</v>
      </c>
      <c r="Z103" s="63">
        <v>-0.37284357267516183</v>
      </c>
      <c r="AA103" s="69">
        <v>35.901000000005752</v>
      </c>
      <c r="AB103" s="70">
        <v>5.7486780703766894E-12</v>
      </c>
      <c r="AC103" s="69">
        <v>-78.882999999991583</v>
      </c>
      <c r="AD103" s="70">
        <v>8.4133928743213851E-12</v>
      </c>
      <c r="AE103" s="57">
        <v>386.14005524861852</v>
      </c>
      <c r="AF103" s="57">
        <v>1.2180575914703506</v>
      </c>
      <c r="AG103" s="57">
        <v>371.05</v>
      </c>
      <c r="AH103" s="63">
        <v>6.0839999999999996</v>
      </c>
      <c r="AI103" s="63">
        <v>3.1472479784366545</v>
      </c>
      <c r="AJ103" s="63">
        <v>0.42990209817605307</v>
      </c>
      <c r="AK103" s="63">
        <v>1.86</v>
      </c>
      <c r="AL103" s="63">
        <v>1.8644528301886827</v>
      </c>
      <c r="AM103" s="69">
        <v>1.0292013806330576E-3</v>
      </c>
      <c r="AN103" s="63">
        <v>2.0381276108341218</v>
      </c>
      <c r="AO103" s="63">
        <v>0.17367478064543906</v>
      </c>
      <c r="AP103" s="63">
        <v>1.6767138458428763</v>
      </c>
      <c r="AQ103" s="62">
        <v>295.81654089746013</v>
      </c>
      <c r="AR103" s="62">
        <v>278.60021974558367</v>
      </c>
      <c r="AS103" s="62">
        <v>196.90525798413782</v>
      </c>
      <c r="AT103" s="63">
        <v>35.878020318536336</v>
      </c>
      <c r="AU103" s="63">
        <v>21.384537279797641</v>
      </c>
      <c r="AV103" s="69">
        <v>0.19628547091028864</v>
      </c>
      <c r="AW103" s="56">
        <v>1</v>
      </c>
      <c r="AX103" s="56">
        <v>1</v>
      </c>
      <c r="AY103" s="62">
        <v>1</v>
      </c>
      <c r="AZ103" s="62">
        <v>3</v>
      </c>
      <c r="BA103" s="62">
        <v>2</v>
      </c>
      <c r="BB103" s="62">
        <v>1.5</v>
      </c>
      <c r="BC103" s="56">
        <v>2</v>
      </c>
      <c r="BD103" s="56">
        <v>14.27</v>
      </c>
      <c r="BE103" s="56">
        <v>7.53</v>
      </c>
      <c r="BF103" s="56">
        <v>235</v>
      </c>
      <c r="BG103" s="56">
        <v>10</v>
      </c>
      <c r="BH103" s="56">
        <v>0</v>
      </c>
      <c r="BI103" s="56">
        <v>60</v>
      </c>
      <c r="BJ103" s="56">
        <v>2</v>
      </c>
      <c r="BK103" s="68">
        <v>0.21937626632449775</v>
      </c>
      <c r="BL103" s="63">
        <v>24.13332044719964</v>
      </c>
      <c r="BM103" s="75">
        <v>1.4384345054002719E-4</v>
      </c>
      <c r="BN103" s="63">
        <v>25.652744155870167</v>
      </c>
      <c r="BO103" s="63">
        <v>0.91821777670079352</v>
      </c>
      <c r="BP103" s="56">
        <v>24</v>
      </c>
      <c r="BQ103" s="56">
        <v>1981</v>
      </c>
      <c r="BR103" s="69">
        <v>1.0067346914470161</v>
      </c>
      <c r="BS103" s="62">
        <v>0.52216442503157456</v>
      </c>
      <c r="BT103" s="62">
        <v>19.66</v>
      </c>
      <c r="BU103" s="62">
        <v>23.05</v>
      </c>
      <c r="BW103" s="62">
        <f t="shared" si="132"/>
        <v>12.826372077935083</v>
      </c>
      <c r="BX103" s="74">
        <v>0.19</v>
      </c>
      <c r="BY103" s="73">
        <f t="shared" si="133"/>
        <v>0.16283541911792029</v>
      </c>
      <c r="BZ103" s="72">
        <f t="shared" si="170"/>
        <v>0.49861758501564479</v>
      </c>
      <c r="CA103" s="64">
        <f t="shared" si="134"/>
        <v>-14.297147832673533</v>
      </c>
      <c r="CB103" s="62">
        <f t="shared" si="128"/>
        <v>-17.447399899753336</v>
      </c>
      <c r="CC103" s="62">
        <f t="shared" si="129"/>
        <v>57.407214152387567</v>
      </c>
      <c r="CD103" s="62">
        <f t="shared" si="130"/>
        <v>-49.149122657339518</v>
      </c>
      <c r="CE103" s="62">
        <f t="shared" si="131"/>
        <v>34.414586181062759</v>
      </c>
      <c r="CF103" s="62"/>
      <c r="CG103" s="93">
        <v>8.4110000000000004E-2</v>
      </c>
      <c r="CH103" s="62">
        <v>0</v>
      </c>
      <c r="CI103" s="64"/>
      <c r="CJ103" s="64"/>
      <c r="CK103" s="64"/>
      <c r="CL103" s="64"/>
      <c r="CM103" s="56">
        <v>61</v>
      </c>
      <c r="CN103" s="59">
        <f t="shared" si="135"/>
        <v>10</v>
      </c>
      <c r="CO103" s="57" t="str">
        <f t="shared" si="136"/>
        <v/>
      </c>
      <c r="CP103" s="57" t="str">
        <f t="shared" si="137"/>
        <v/>
      </c>
      <c r="CQ103" s="59">
        <f t="shared" si="138"/>
        <v>1</v>
      </c>
      <c r="CR103" s="57" t="str">
        <f t="shared" si="84"/>
        <v/>
      </c>
      <c r="CS103" s="56" t="str">
        <f t="shared" si="139"/>
        <v/>
      </c>
      <c r="CT103" s="57" t="str">
        <f t="shared" si="140"/>
        <v/>
      </c>
      <c r="CU103" s="57">
        <f t="shared" si="141"/>
        <v>1</v>
      </c>
      <c r="CV103" s="57" t="str">
        <f t="shared" si="142"/>
        <v/>
      </c>
      <c r="CW103" s="57" t="str">
        <f t="shared" si="143"/>
        <v/>
      </c>
      <c r="CX103" s="57" t="str">
        <f t="shared" si="144"/>
        <v/>
      </c>
      <c r="CY103" s="56" t="str">
        <f t="shared" si="145"/>
        <v/>
      </c>
      <c r="CZ103" s="56" t="str">
        <f t="shared" si="146"/>
        <v/>
      </c>
      <c r="DA103" s="56">
        <f t="shared" si="147"/>
        <v>1</v>
      </c>
      <c r="DB103" s="56">
        <f t="shared" si="148"/>
        <v>3</v>
      </c>
      <c r="DC103" s="56">
        <f t="shared" si="149"/>
        <v>5</v>
      </c>
      <c r="DD103" s="56" t="str">
        <f t="shared" si="150"/>
        <v/>
      </c>
      <c r="DE103" s="56" t="str">
        <f t="shared" si="151"/>
        <v/>
      </c>
      <c r="DF103" s="56" t="str">
        <f t="shared" si="152"/>
        <v/>
      </c>
      <c r="DG103" s="57" t="str">
        <f t="shared" si="153"/>
        <v/>
      </c>
      <c r="DH103" s="58" t="str">
        <f t="shared" si="154"/>
        <v/>
      </c>
      <c r="DI103" s="56" t="str">
        <f t="shared" si="155"/>
        <v/>
      </c>
      <c r="DJ103" s="56" t="str">
        <f t="shared" si="156"/>
        <v/>
      </c>
      <c r="DK103" s="56" t="str">
        <f t="shared" si="157"/>
        <v/>
      </c>
      <c r="DL103" s="56" t="str">
        <f t="shared" si="158"/>
        <v/>
      </c>
      <c r="DM103" s="56" t="str">
        <f t="shared" si="159"/>
        <v/>
      </c>
      <c r="DN103" s="56" t="str">
        <f t="shared" si="160"/>
        <v/>
      </c>
      <c r="DO103" s="56" t="str">
        <f t="shared" si="161"/>
        <v/>
      </c>
      <c r="DP103" s="57" t="str">
        <f t="shared" si="162"/>
        <v/>
      </c>
      <c r="DQ103" s="57">
        <f t="shared" si="163"/>
        <v>1</v>
      </c>
      <c r="DR103" s="56" t="str">
        <f t="shared" si="164"/>
        <v/>
      </c>
      <c r="DS103" s="56" t="str">
        <f t="shared" si="165"/>
        <v/>
      </c>
      <c r="DT103" s="56" t="str">
        <f t="shared" si="166"/>
        <v/>
      </c>
      <c r="DU103" s="56" t="str">
        <f t="shared" si="167"/>
        <v/>
      </c>
      <c r="DV103" s="56" t="str">
        <f t="shared" si="168"/>
        <v/>
      </c>
      <c r="DW103" s="56" t="str">
        <f t="shared" si="169"/>
        <v/>
      </c>
    </row>
    <row r="104" spans="1:127" ht="15" customHeight="1" x14ac:dyDescent="0.2">
      <c r="A104" s="56">
        <v>103</v>
      </c>
      <c r="B104" s="77">
        <v>0.5</v>
      </c>
      <c r="C104" s="77">
        <v>2</v>
      </c>
      <c r="D104" s="63" t="s">
        <v>134</v>
      </c>
      <c r="E104" s="56">
        <v>9060513</v>
      </c>
      <c r="F104" s="56">
        <v>1</v>
      </c>
      <c r="G104" s="56">
        <v>47.5</v>
      </c>
      <c r="H104" s="56">
        <v>2.7</v>
      </c>
      <c r="I104" s="56">
        <v>3.1</v>
      </c>
      <c r="J104" s="63">
        <v>3.2567008292218476</v>
      </c>
      <c r="K104" s="76">
        <v>1.9170666666666665</v>
      </c>
      <c r="L104" s="62">
        <v>1008.4830948122038</v>
      </c>
      <c r="M104" s="63">
        <v>-3.8225308501788818E-2</v>
      </c>
      <c r="N104" s="63">
        <v>-2.2208517531305931</v>
      </c>
      <c r="O104" s="63">
        <v>-6.7454971869409588E-3</v>
      </c>
      <c r="P104" s="63">
        <v>22.667025939177108</v>
      </c>
      <c r="Q104" s="63">
        <v>0.89558872479050833</v>
      </c>
      <c r="R104" s="63">
        <v>5.5545857002780039</v>
      </c>
      <c r="S104" s="63">
        <v>0.15118262641031532</v>
      </c>
      <c r="T104" s="63">
        <v>514.10680478533027</v>
      </c>
      <c r="U104" s="63">
        <v>5.8453460592363012E-2</v>
      </c>
      <c r="V104" s="63">
        <v>3.924038163813421E-2</v>
      </c>
      <c r="W104" s="63">
        <v>-0.931182776722143</v>
      </c>
      <c r="X104" s="63">
        <v>3.8223156510909219E-2</v>
      </c>
      <c r="Y104" s="63">
        <v>-50.230004250626052</v>
      </c>
      <c r="Z104" s="63">
        <v>-6.2373364836135321E-2</v>
      </c>
      <c r="AA104" s="69">
        <v>35.900999999999144</v>
      </c>
      <c r="AB104" s="70">
        <v>8.5994902806885404E-13</v>
      </c>
      <c r="AC104" s="69">
        <v>-78.883999999999205</v>
      </c>
      <c r="AD104" s="70">
        <v>7.9598587722075746E-13</v>
      </c>
      <c r="AE104" s="57">
        <v>395.26175313059031</v>
      </c>
      <c r="AF104" s="57">
        <v>1.3194913140458873</v>
      </c>
      <c r="AG104" s="57">
        <v>111.80000000000001</v>
      </c>
      <c r="AH104" s="63">
        <v>16.036000000000001</v>
      </c>
      <c r="AI104" s="63">
        <v>8.5696459459459451</v>
      </c>
      <c r="AJ104" s="63">
        <v>1.9350460949071036</v>
      </c>
      <c r="AK104" s="63">
        <v>1.9083000000000001</v>
      </c>
      <c r="AL104" s="63">
        <v>1.9170666666666665</v>
      </c>
      <c r="AM104" s="69">
        <v>3.4820666103318383E-3</v>
      </c>
      <c r="AN104" s="63">
        <v>2.7144134615384683</v>
      </c>
      <c r="AO104" s="63">
        <v>0.79734679487180182</v>
      </c>
      <c r="AP104" s="63">
        <v>2.4101516279069788</v>
      </c>
      <c r="AQ104" s="62">
        <v>295.81457960643797</v>
      </c>
      <c r="AR104" s="62">
        <v>89.417784517198356</v>
      </c>
      <c r="AS104" s="62">
        <v>180.98607780652526</v>
      </c>
      <c r="AT104" s="63">
        <v>21.391702272813571</v>
      </c>
      <c r="AU104" s="63">
        <v>23.043714561657065</v>
      </c>
      <c r="AV104" s="69">
        <v>0.1613386236981891</v>
      </c>
      <c r="AW104" s="56">
        <v>3</v>
      </c>
      <c r="AX104" s="56">
        <v>3</v>
      </c>
      <c r="AY104" s="62">
        <v>3</v>
      </c>
      <c r="AZ104" s="62">
        <v>3</v>
      </c>
      <c r="BA104" s="62">
        <v>3</v>
      </c>
      <c r="BB104" s="62">
        <v>3</v>
      </c>
      <c r="BC104" s="56">
        <v>3</v>
      </c>
      <c r="BD104" s="56">
        <v>9.77</v>
      </c>
      <c r="BE104" s="56">
        <v>5.31</v>
      </c>
      <c r="BF104" s="56">
        <v>175</v>
      </c>
      <c r="BG104" s="56">
        <v>10</v>
      </c>
      <c r="BH104" s="56">
        <v>0</v>
      </c>
      <c r="BI104" s="56">
        <v>60</v>
      </c>
      <c r="BJ104" s="56">
        <v>2</v>
      </c>
      <c r="BK104" s="68">
        <v>1.3396341625551811</v>
      </c>
      <c r="BL104" s="63">
        <v>16.835101742919967</v>
      </c>
      <c r="BM104" s="75">
        <v>8.8105488946617371E-4</v>
      </c>
      <c r="BN104" s="63">
        <v>14.058115843001659</v>
      </c>
      <c r="BO104" s="63">
        <v>0.997142167556753</v>
      </c>
      <c r="BP104" s="56">
        <v>18</v>
      </c>
      <c r="BQ104" s="56">
        <v>434</v>
      </c>
      <c r="BR104" s="69">
        <v>0.99999173025037569</v>
      </c>
      <c r="BS104" s="62">
        <v>0.5593565824690605</v>
      </c>
      <c r="BT104" s="62">
        <v>21.71</v>
      </c>
      <c r="BU104" s="62">
        <v>25.73</v>
      </c>
      <c r="BW104" s="62">
        <v>7.0290579215008293</v>
      </c>
      <c r="BX104" s="94">
        <v>0.6</v>
      </c>
      <c r="BY104" s="73">
        <f t="shared" si="133"/>
        <v>0.69217721676659094</v>
      </c>
      <c r="BZ104" s="72">
        <f t="shared" si="170"/>
        <v>1.3184159706187579</v>
      </c>
      <c r="CA104" s="64">
        <f t="shared" si="134"/>
        <v>15.362869461098494</v>
      </c>
      <c r="CB104" s="62">
        <f t="shared" si="128"/>
        <v>-0.81744910383049152</v>
      </c>
      <c r="CC104" s="62">
        <f t="shared" si="129"/>
        <v>47.492965552412571</v>
      </c>
      <c r="CD104" s="62">
        <f t="shared" si="130"/>
        <v>4.1398977805137616</v>
      </c>
      <c r="CE104" s="62">
        <f t="shared" si="131"/>
        <v>47.319248159357912</v>
      </c>
      <c r="CF104" s="62"/>
      <c r="CG104" s="93">
        <v>0.97650000000000003</v>
      </c>
      <c r="CH104" s="62">
        <v>0.86655112651646449</v>
      </c>
      <c r="CI104" s="64"/>
      <c r="CJ104" s="64"/>
      <c r="CK104" s="64"/>
      <c r="CL104" s="64"/>
      <c r="CM104" s="56">
        <v>62</v>
      </c>
      <c r="CN104" s="59">
        <f t="shared" si="135"/>
        <v>0</v>
      </c>
      <c r="CO104" s="57">
        <f t="shared" si="136"/>
        <v>1</v>
      </c>
      <c r="CP104" s="57" t="str">
        <f t="shared" si="137"/>
        <v/>
      </c>
      <c r="CQ104" s="59" t="str">
        <f t="shared" si="138"/>
        <v/>
      </c>
      <c r="CR104" s="92" t="str">
        <f>IF(AG104&lt;=25,3,"")</f>
        <v/>
      </c>
      <c r="CS104" s="56" t="str">
        <f t="shared" si="139"/>
        <v/>
      </c>
      <c r="CT104" s="57" t="str">
        <f t="shared" si="140"/>
        <v/>
      </c>
      <c r="CU104" s="57" t="str">
        <f t="shared" si="141"/>
        <v/>
      </c>
      <c r="CV104" s="57" t="str">
        <f t="shared" si="142"/>
        <v/>
      </c>
      <c r="CW104" s="57" t="str">
        <f t="shared" si="143"/>
        <v/>
      </c>
      <c r="CX104" s="57" t="str">
        <f t="shared" si="144"/>
        <v/>
      </c>
      <c r="CY104" s="56" t="str">
        <f t="shared" si="145"/>
        <v/>
      </c>
      <c r="CZ104" s="56" t="str">
        <f t="shared" si="146"/>
        <v/>
      </c>
      <c r="DA104" s="56" t="str">
        <f t="shared" si="147"/>
        <v/>
      </c>
      <c r="DB104" s="56" t="str">
        <f t="shared" si="148"/>
        <v/>
      </c>
      <c r="DC104" s="56" t="str">
        <f t="shared" si="149"/>
        <v/>
      </c>
      <c r="DD104" s="56" t="str">
        <f t="shared" si="150"/>
        <v/>
      </c>
      <c r="DE104" s="56" t="str">
        <f t="shared" si="151"/>
        <v/>
      </c>
      <c r="DF104" s="56" t="str">
        <f t="shared" si="152"/>
        <v/>
      </c>
      <c r="DG104" s="57" t="str">
        <f t="shared" si="153"/>
        <v/>
      </c>
      <c r="DH104" s="58" t="str">
        <f t="shared" si="154"/>
        <v/>
      </c>
      <c r="DI104" s="56" t="str">
        <f t="shared" si="155"/>
        <v/>
      </c>
      <c r="DJ104" s="56" t="str">
        <f t="shared" si="156"/>
        <v/>
      </c>
      <c r="DK104" s="56" t="str">
        <f t="shared" si="157"/>
        <v/>
      </c>
      <c r="DL104" s="56" t="str">
        <f t="shared" si="158"/>
        <v/>
      </c>
      <c r="DM104" s="56" t="str">
        <f t="shared" si="159"/>
        <v/>
      </c>
      <c r="DN104" s="56" t="str">
        <f t="shared" si="160"/>
        <v/>
      </c>
      <c r="DO104" s="56" t="str">
        <f t="shared" si="161"/>
        <v/>
      </c>
      <c r="DP104" s="57" t="str">
        <f t="shared" si="162"/>
        <v/>
      </c>
      <c r="DQ104" s="57" t="str">
        <f t="shared" si="163"/>
        <v/>
      </c>
      <c r="DR104" s="56" t="str">
        <f t="shared" si="164"/>
        <v/>
      </c>
      <c r="DS104" s="56" t="str">
        <f t="shared" si="165"/>
        <v/>
      </c>
      <c r="DT104" s="56" t="str">
        <f t="shared" si="166"/>
        <v/>
      </c>
      <c r="DU104" s="56" t="str">
        <f t="shared" si="167"/>
        <v/>
      </c>
      <c r="DV104" s="56" t="str">
        <f t="shared" si="168"/>
        <v/>
      </c>
      <c r="DW104" s="56" t="str">
        <f t="shared" si="169"/>
        <v/>
      </c>
    </row>
    <row r="105" spans="1:127" ht="15" customHeight="1" x14ac:dyDescent="0.2">
      <c r="A105" s="56">
        <v>104</v>
      </c>
      <c r="B105" s="77">
        <v>0.5</v>
      </c>
      <c r="C105" s="77">
        <v>2</v>
      </c>
      <c r="D105" s="63" t="s">
        <v>134</v>
      </c>
      <c r="E105" s="56">
        <v>9060513</v>
      </c>
      <c r="F105" s="56">
        <v>2</v>
      </c>
      <c r="G105" s="56">
        <v>47.5</v>
      </c>
      <c r="H105" s="56">
        <v>2.7</v>
      </c>
      <c r="I105" s="56">
        <v>3.1</v>
      </c>
      <c r="J105" s="63">
        <v>2.9747483950314586</v>
      </c>
      <c r="K105" s="76">
        <v>1.9081311320754719</v>
      </c>
      <c r="L105" s="62">
        <v>1008.5878944889604</v>
      </c>
      <c r="M105" s="63">
        <v>4.8753269816768495E-2</v>
      </c>
      <c r="N105" s="63">
        <v>-2.7053956146961924</v>
      </c>
      <c r="O105" s="63">
        <v>1.3002318676401438E-3</v>
      </c>
      <c r="P105" s="63">
        <v>23.066095148374981</v>
      </c>
      <c r="Q105" s="63">
        <v>1.2801474895040739</v>
      </c>
      <c r="R105" s="63">
        <v>8.1822700557181847</v>
      </c>
      <c r="S105" s="63">
        <v>0.23551336870433581</v>
      </c>
      <c r="T105" s="63">
        <v>532.39824672632938</v>
      </c>
      <c r="U105" s="63">
        <v>-0.24575077480285434</v>
      </c>
      <c r="V105" s="63">
        <v>7.1855681200177282E-2</v>
      </c>
      <c r="W105" s="63">
        <v>1.1071096742239606</v>
      </c>
      <c r="X105" s="63">
        <v>3.6812562763224664E-2</v>
      </c>
      <c r="Y105" s="63">
        <v>-62.316249921008009</v>
      </c>
      <c r="Z105" s="63">
        <v>0.16998769711389539</v>
      </c>
      <c r="AA105" s="69">
        <v>35.9009999999992</v>
      </c>
      <c r="AB105" s="70">
        <v>8.0310245698849839E-13</v>
      </c>
      <c r="AC105" s="69">
        <v>-78.883999999999645</v>
      </c>
      <c r="AD105" s="70">
        <v>3.5535506946393734E-13</v>
      </c>
      <c r="AE105" s="57">
        <v>391.08175223739977</v>
      </c>
      <c r="AF105" s="57">
        <v>1.2724310264590393</v>
      </c>
      <c r="AG105" s="57">
        <v>106.15</v>
      </c>
      <c r="AH105" s="63">
        <v>11.137</v>
      </c>
      <c r="AI105" s="63">
        <v>6.6224613207547183</v>
      </c>
      <c r="AJ105" s="63">
        <v>1.4249368178187347</v>
      </c>
      <c r="AK105" s="63">
        <v>1.8991</v>
      </c>
      <c r="AL105" s="63">
        <v>1.9081311320754719</v>
      </c>
      <c r="AM105" s="69">
        <v>2.1400651172801817E-3</v>
      </c>
      <c r="AN105" s="63">
        <v>2.4846191709844563</v>
      </c>
      <c r="AO105" s="63">
        <v>0.57648803890898437</v>
      </c>
      <c r="AP105" s="63">
        <v>2.9302131700423937</v>
      </c>
      <c r="AQ105" s="62">
        <v>296.21076307112429</v>
      </c>
      <c r="AR105" s="62">
        <v>95.722157306389221</v>
      </c>
      <c r="AS105" s="62">
        <v>178.9675985697522</v>
      </c>
      <c r="AT105" s="63">
        <v>22.986897101243503</v>
      </c>
      <c r="AU105" s="63">
        <v>23.323628277456976</v>
      </c>
      <c r="AV105" s="69">
        <v>0.16565681791839124</v>
      </c>
      <c r="AW105" s="56">
        <v>3</v>
      </c>
      <c r="AX105" s="56">
        <v>3</v>
      </c>
      <c r="AY105" s="62">
        <v>3</v>
      </c>
      <c r="AZ105" s="62">
        <v>3</v>
      </c>
      <c r="BA105" s="62">
        <v>3</v>
      </c>
      <c r="BB105" s="62">
        <v>3</v>
      </c>
      <c r="BC105" s="56">
        <v>3</v>
      </c>
      <c r="BD105" s="56">
        <v>9.77</v>
      </c>
      <c r="BE105" s="56">
        <v>5.31</v>
      </c>
      <c r="BF105" s="56">
        <v>175</v>
      </c>
      <c r="BG105" s="56">
        <v>10</v>
      </c>
      <c r="BH105" s="56">
        <v>0</v>
      </c>
      <c r="BI105" s="56">
        <v>60</v>
      </c>
      <c r="BJ105" s="56">
        <v>2</v>
      </c>
      <c r="BK105" s="68">
        <v>1.0666172629559867</v>
      </c>
      <c r="BL105" s="63">
        <v>14.2012721777641</v>
      </c>
      <c r="BM105" s="75">
        <v>7.0063080565088915E-4</v>
      </c>
      <c r="BN105" s="63">
        <v>11.833946554168783</v>
      </c>
      <c r="BO105" s="63">
        <v>0.98657701901724704</v>
      </c>
      <c r="BP105" s="56">
        <v>18</v>
      </c>
      <c r="BQ105" s="56">
        <v>429</v>
      </c>
      <c r="BR105" s="69">
        <v>0.99998199936688792</v>
      </c>
      <c r="BS105" s="62">
        <v>0.59469985807716363</v>
      </c>
      <c r="BT105" s="62">
        <v>22.11</v>
      </c>
      <c r="BU105" s="62">
        <v>25.57</v>
      </c>
      <c r="BW105" s="62">
        <v>5.9169732770843915</v>
      </c>
      <c r="BX105" s="94">
        <v>0.6</v>
      </c>
      <c r="BY105" s="73">
        <f t="shared" si="133"/>
        <v>0.66920382308296389</v>
      </c>
      <c r="BZ105" s="72">
        <f t="shared" si="170"/>
        <v>0.90323038705574865</v>
      </c>
      <c r="CA105" s="64">
        <f t="shared" si="134"/>
        <v>11.533970513827319</v>
      </c>
      <c r="CB105" s="62">
        <f t="shared" si="128"/>
        <v>0.8558468835084615</v>
      </c>
      <c r="CC105" s="62">
        <f t="shared" si="129"/>
        <v>47.492289122677469</v>
      </c>
      <c r="CD105" s="62">
        <f t="shared" si="130"/>
        <v>4.1398977805137616</v>
      </c>
      <c r="CE105" s="62">
        <f t="shared" si="131"/>
        <v>47.319248159357912</v>
      </c>
      <c r="CF105" s="62"/>
      <c r="CG105" s="93">
        <v>0.75380000000000003</v>
      </c>
      <c r="CH105" s="62">
        <v>2.2212350066637048</v>
      </c>
      <c r="CI105" s="64"/>
      <c r="CJ105" s="64"/>
      <c r="CK105" s="64"/>
      <c r="CL105" s="64"/>
      <c r="CM105" s="56">
        <v>62</v>
      </c>
      <c r="CN105" s="59">
        <f t="shared" si="135"/>
        <v>0</v>
      </c>
      <c r="CO105" s="57">
        <f t="shared" si="136"/>
        <v>1</v>
      </c>
      <c r="CP105" s="57" t="str">
        <f t="shared" si="137"/>
        <v/>
      </c>
      <c r="CQ105" s="59" t="str">
        <f t="shared" si="138"/>
        <v/>
      </c>
      <c r="CR105" s="92" t="str">
        <f>IF(AG105&lt;=25,3,"")</f>
        <v/>
      </c>
      <c r="CS105" s="56" t="str">
        <f t="shared" si="139"/>
        <v/>
      </c>
      <c r="CT105" s="57" t="str">
        <f t="shared" si="140"/>
        <v/>
      </c>
      <c r="CU105" s="57" t="str">
        <f t="shared" si="141"/>
        <v/>
      </c>
      <c r="CV105" s="57" t="str">
        <f t="shared" si="142"/>
        <v/>
      </c>
      <c r="CW105" s="57" t="str">
        <f t="shared" si="143"/>
        <v/>
      </c>
      <c r="CX105" s="57" t="str">
        <f t="shared" si="144"/>
        <v/>
      </c>
      <c r="CY105" s="56" t="str">
        <f t="shared" si="145"/>
        <v/>
      </c>
      <c r="CZ105" s="56" t="str">
        <f t="shared" si="146"/>
        <v/>
      </c>
      <c r="DA105" s="56" t="str">
        <f t="shared" si="147"/>
        <v/>
      </c>
      <c r="DB105" s="56" t="str">
        <f t="shared" si="148"/>
        <v/>
      </c>
      <c r="DC105" s="56" t="str">
        <f t="shared" si="149"/>
        <v/>
      </c>
      <c r="DD105" s="56" t="str">
        <f t="shared" si="150"/>
        <v/>
      </c>
      <c r="DE105" s="56" t="str">
        <f t="shared" si="151"/>
        <v/>
      </c>
      <c r="DF105" s="56" t="str">
        <f t="shared" si="152"/>
        <v/>
      </c>
      <c r="DG105" s="57" t="str">
        <f t="shared" si="153"/>
        <v/>
      </c>
      <c r="DH105" s="58" t="str">
        <f t="shared" si="154"/>
        <v/>
      </c>
      <c r="DI105" s="56" t="str">
        <f t="shared" si="155"/>
        <v/>
      </c>
      <c r="DJ105" s="56" t="str">
        <f t="shared" si="156"/>
        <v/>
      </c>
      <c r="DK105" s="56" t="str">
        <f t="shared" si="157"/>
        <v/>
      </c>
      <c r="DL105" s="56" t="str">
        <f t="shared" si="158"/>
        <v/>
      </c>
      <c r="DM105" s="56" t="str">
        <f t="shared" si="159"/>
        <v/>
      </c>
      <c r="DN105" s="56" t="str">
        <f t="shared" si="160"/>
        <v/>
      </c>
      <c r="DO105" s="56" t="str">
        <f t="shared" si="161"/>
        <v/>
      </c>
      <c r="DP105" s="57" t="str">
        <f t="shared" si="162"/>
        <v/>
      </c>
      <c r="DQ105" s="57" t="str">
        <f t="shared" si="163"/>
        <v/>
      </c>
      <c r="DR105" s="56" t="str">
        <f t="shared" si="164"/>
        <v/>
      </c>
      <c r="DS105" s="56" t="str">
        <f t="shared" si="165"/>
        <v/>
      </c>
      <c r="DT105" s="56" t="str">
        <f t="shared" si="166"/>
        <v/>
      </c>
      <c r="DU105" s="56" t="str">
        <f t="shared" si="167"/>
        <v/>
      </c>
      <c r="DV105" s="56" t="str">
        <f t="shared" si="168"/>
        <v/>
      </c>
      <c r="DW105" s="56" t="str">
        <f t="shared" si="169"/>
        <v/>
      </c>
    </row>
    <row r="106" spans="1:127" ht="15" customHeight="1" x14ac:dyDescent="0.2">
      <c r="A106" s="56">
        <v>105</v>
      </c>
      <c r="B106" s="77">
        <v>0.5</v>
      </c>
      <c r="C106" s="77">
        <v>2</v>
      </c>
      <c r="D106" s="63" t="s">
        <v>134</v>
      </c>
      <c r="E106" s="56">
        <v>9060513</v>
      </c>
      <c r="F106" s="56">
        <v>3</v>
      </c>
      <c r="G106" s="56">
        <v>47.5</v>
      </c>
      <c r="H106" s="56">
        <v>2.7</v>
      </c>
      <c r="I106" s="56">
        <v>3.1</v>
      </c>
      <c r="J106" s="63">
        <v>3.0170999581316797</v>
      </c>
      <c r="K106" s="76">
        <v>1.9060281250000011</v>
      </c>
      <c r="L106" s="62">
        <v>1008.3526049766972</v>
      </c>
      <c r="M106" s="63">
        <v>7.393631641290857E-2</v>
      </c>
      <c r="N106" s="63">
        <v>-2.8044186314152468</v>
      </c>
      <c r="O106" s="63">
        <v>5.9465292690512993E-3</v>
      </c>
      <c r="P106" s="63">
        <v>23.631940124416797</v>
      </c>
      <c r="Q106" s="63">
        <v>1.2854428316422668</v>
      </c>
      <c r="R106" s="63">
        <v>8.7347011788639133</v>
      </c>
      <c r="S106" s="63">
        <v>0.21857206948921884</v>
      </c>
      <c r="T106" s="63">
        <v>558.91638635303161</v>
      </c>
      <c r="U106" s="63">
        <v>-0.21010151123204993</v>
      </c>
      <c r="V106" s="63">
        <v>2.4822717323396956E-2</v>
      </c>
      <c r="W106" s="63">
        <v>1.7140319885417108</v>
      </c>
      <c r="X106" s="63">
        <v>3.7091228734941716E-2</v>
      </c>
      <c r="Y106" s="63">
        <v>-66.124984504393439</v>
      </c>
      <c r="Z106" s="63">
        <v>0.2771205005908256</v>
      </c>
      <c r="AA106" s="69"/>
      <c r="AC106" s="69"/>
      <c r="AE106" s="57">
        <v>386.70666407464944</v>
      </c>
      <c r="AF106" s="57">
        <v>1.6469587943326531</v>
      </c>
      <c r="AG106" s="57">
        <v>128.6</v>
      </c>
      <c r="AH106" s="63">
        <v>13.153</v>
      </c>
      <c r="AI106" s="63">
        <v>7.0737703124999998</v>
      </c>
      <c r="AJ106" s="63">
        <v>1.6366349302814067</v>
      </c>
      <c r="AK106" s="63">
        <v>1.8987000000000001</v>
      </c>
      <c r="AL106" s="63">
        <v>1.9060281250000011</v>
      </c>
      <c r="AM106" s="69">
        <v>1.9601115788583983E-3</v>
      </c>
      <c r="AN106" s="63">
        <v>2.4964823872472679</v>
      </c>
      <c r="AO106" s="63">
        <v>0.59045426224726683</v>
      </c>
      <c r="AP106" s="63">
        <v>3.0322060692068433</v>
      </c>
      <c r="AQ106" s="62">
        <v>296.63149300155425</v>
      </c>
      <c r="AR106" s="62">
        <v>84.344872756574702</v>
      </c>
      <c r="AS106" s="62">
        <v>178.48979115187973</v>
      </c>
      <c r="AT106" s="63">
        <v>21.027678118000985</v>
      </c>
      <c r="AU106" s="63">
        <v>23.534810264032302</v>
      </c>
      <c r="AV106" s="69">
        <v>0.15420126259626415</v>
      </c>
      <c r="AW106" s="56">
        <v>3</v>
      </c>
      <c r="AX106" s="56">
        <v>3</v>
      </c>
      <c r="AY106" s="62">
        <v>3</v>
      </c>
      <c r="AZ106" s="62">
        <v>2</v>
      </c>
      <c r="BA106" s="62">
        <v>4</v>
      </c>
      <c r="BB106" s="62">
        <v>3.5</v>
      </c>
      <c r="BC106" s="56">
        <v>4</v>
      </c>
      <c r="BD106" s="56">
        <v>8.02</v>
      </c>
      <c r="BE106" s="56">
        <v>4.54</v>
      </c>
      <c r="BF106" s="56">
        <v>185</v>
      </c>
      <c r="BG106" s="56">
        <v>10</v>
      </c>
      <c r="BH106" s="56">
        <v>0</v>
      </c>
      <c r="BI106" s="56">
        <v>60</v>
      </c>
      <c r="BJ106" s="56">
        <v>2</v>
      </c>
      <c r="BK106" s="68">
        <v>1.1110718331316789</v>
      </c>
      <c r="BL106" s="63">
        <v>16.201333980266867</v>
      </c>
      <c r="BM106" s="75">
        <v>7.2862657785659484E-4</v>
      </c>
      <c r="BN106" s="63">
        <v>13.521630505727158</v>
      </c>
      <c r="BO106" s="63">
        <v>0.97123884792277182</v>
      </c>
      <c r="BP106" s="56">
        <v>19</v>
      </c>
      <c r="BQ106" s="56">
        <v>468</v>
      </c>
      <c r="BR106" s="69">
        <v>0.99949307183988534</v>
      </c>
      <c r="BS106" s="62">
        <v>0.66930298034151336</v>
      </c>
      <c r="BT106" s="62">
        <v>22.46</v>
      </c>
      <c r="BU106" s="62">
        <v>27.17</v>
      </c>
      <c r="BW106" s="62">
        <v>6.760815252863579</v>
      </c>
      <c r="BX106" s="94">
        <v>0.6</v>
      </c>
      <c r="BY106" s="73">
        <f t="shared" si="133"/>
        <v>0.5054460728352278</v>
      </c>
      <c r="BZ106" s="72">
        <f t="shared" si="170"/>
        <v>1.269032481082377</v>
      </c>
      <c r="CA106" s="64">
        <f t="shared" si="134"/>
        <v>-15.758987860795365</v>
      </c>
      <c r="CB106" s="62">
        <f t="shared" si="128"/>
        <v>1.2518655802223126</v>
      </c>
      <c r="CC106" s="62">
        <f t="shared" si="129"/>
        <v>47.483500635158045</v>
      </c>
      <c r="CD106" s="62">
        <f t="shared" si="130"/>
        <v>-4.139897780513766</v>
      </c>
      <c r="CE106" s="62">
        <f t="shared" si="131"/>
        <v>47.319248159357912</v>
      </c>
      <c r="CF106" s="62"/>
      <c r="CG106" s="93">
        <v>0.64439999999999997</v>
      </c>
      <c r="CH106" s="62">
        <v>1.5896487985212568</v>
      </c>
      <c r="CI106" s="64"/>
      <c r="CJ106" s="64"/>
      <c r="CK106" s="64"/>
      <c r="CL106" s="64"/>
      <c r="CM106" s="56">
        <v>62</v>
      </c>
      <c r="CN106" s="59">
        <f t="shared" si="135"/>
        <v>0</v>
      </c>
      <c r="CO106" s="57">
        <f t="shared" si="136"/>
        <v>1</v>
      </c>
      <c r="CP106" s="57" t="str">
        <f t="shared" si="137"/>
        <v/>
      </c>
      <c r="CQ106" s="59" t="str">
        <f t="shared" si="138"/>
        <v/>
      </c>
      <c r="CR106" s="92" t="str">
        <f>IF(AG106&lt;=25,3,"")</f>
        <v/>
      </c>
      <c r="CS106" s="56" t="str">
        <f t="shared" si="139"/>
        <v/>
      </c>
      <c r="CT106" s="57" t="str">
        <f t="shared" si="140"/>
        <v/>
      </c>
      <c r="CU106" s="57" t="str">
        <f t="shared" si="141"/>
        <v/>
      </c>
      <c r="CV106" s="57" t="str">
        <f t="shared" si="142"/>
        <v/>
      </c>
      <c r="CW106" s="57" t="str">
        <f t="shared" si="143"/>
        <v/>
      </c>
      <c r="CX106" s="57" t="str">
        <f t="shared" si="144"/>
        <v/>
      </c>
      <c r="CY106" s="56" t="str">
        <f t="shared" si="145"/>
        <v/>
      </c>
      <c r="CZ106" s="56" t="str">
        <f t="shared" si="146"/>
        <v/>
      </c>
      <c r="DA106" s="56" t="str">
        <f t="shared" si="147"/>
        <v/>
      </c>
      <c r="DB106" s="56" t="str">
        <f t="shared" si="148"/>
        <v/>
      </c>
      <c r="DC106" s="56" t="str">
        <f t="shared" si="149"/>
        <v/>
      </c>
      <c r="DD106" s="56" t="str">
        <f t="shared" si="150"/>
        <v/>
      </c>
      <c r="DE106" s="56" t="str">
        <f t="shared" si="151"/>
        <v/>
      </c>
      <c r="DF106" s="56" t="str">
        <f t="shared" si="152"/>
        <v/>
      </c>
      <c r="DG106" s="57" t="str">
        <f t="shared" si="153"/>
        <v/>
      </c>
      <c r="DH106" s="58" t="str">
        <f t="shared" si="154"/>
        <v/>
      </c>
      <c r="DI106" s="56" t="str">
        <f t="shared" si="155"/>
        <v/>
      </c>
      <c r="DJ106" s="56" t="str">
        <f t="shared" si="156"/>
        <v/>
      </c>
      <c r="DK106" s="56" t="str">
        <f t="shared" si="157"/>
        <v/>
      </c>
      <c r="DL106" s="56" t="str">
        <f t="shared" si="158"/>
        <v/>
      </c>
      <c r="DM106" s="56" t="str">
        <f t="shared" si="159"/>
        <v/>
      </c>
      <c r="DN106" s="56" t="str">
        <f t="shared" si="160"/>
        <v/>
      </c>
      <c r="DO106" s="56" t="str">
        <f t="shared" si="161"/>
        <v/>
      </c>
      <c r="DP106" s="57" t="str">
        <f t="shared" si="162"/>
        <v/>
      </c>
      <c r="DQ106" s="57">
        <f t="shared" si="163"/>
        <v>1</v>
      </c>
      <c r="DR106" s="56" t="str">
        <f t="shared" si="164"/>
        <v/>
      </c>
      <c r="DS106" s="56" t="str">
        <f t="shared" si="165"/>
        <v/>
      </c>
      <c r="DT106" s="56" t="str">
        <f t="shared" si="166"/>
        <v/>
      </c>
      <c r="DU106" s="56" t="str">
        <f t="shared" si="167"/>
        <v/>
      </c>
      <c r="DV106" s="56" t="str">
        <f t="shared" si="168"/>
        <v/>
      </c>
      <c r="DW106" s="56" t="str">
        <f t="shared" si="169"/>
        <v/>
      </c>
    </row>
    <row r="107" spans="1:127" ht="15" customHeight="1" x14ac:dyDescent="0.2">
      <c r="A107" s="56">
        <v>106</v>
      </c>
      <c r="B107" s="77">
        <v>0.5</v>
      </c>
      <c r="C107" s="77">
        <v>2</v>
      </c>
      <c r="D107" s="63" t="s">
        <v>134</v>
      </c>
      <c r="E107" s="56">
        <v>9060513</v>
      </c>
      <c r="F107" s="56">
        <v>4</v>
      </c>
      <c r="G107" s="56">
        <v>47.5</v>
      </c>
      <c r="H107" s="56">
        <v>2.7</v>
      </c>
      <c r="I107" s="56">
        <v>3.1</v>
      </c>
      <c r="J107" s="63">
        <v>3.0158831689459196</v>
      </c>
      <c r="K107" s="76">
        <v>1.905563492063493</v>
      </c>
      <c r="L107" s="62">
        <v>1008.2339278636797</v>
      </c>
      <c r="M107" s="63">
        <v>-3.4037876781609078E-2</v>
      </c>
      <c r="N107" s="63">
        <v>-2.4576447391993632</v>
      </c>
      <c r="O107" s="63">
        <v>-7.2793656341656248E-3</v>
      </c>
      <c r="P107" s="63">
        <v>23.873293697978639</v>
      </c>
      <c r="Q107" s="63">
        <v>1.2577612067428343</v>
      </c>
      <c r="R107" s="63">
        <v>7.0780921694188201</v>
      </c>
      <c r="S107" s="63">
        <v>0.21816636361677308</v>
      </c>
      <c r="T107" s="63">
        <v>570.36996710265419</v>
      </c>
      <c r="U107" s="63">
        <v>-4.8442945564142498E-2</v>
      </c>
      <c r="V107" s="63">
        <v>2.1412611788802317E-2</v>
      </c>
      <c r="W107" s="63">
        <v>-0.78576394158113272</v>
      </c>
      <c r="X107" s="63">
        <v>7.1995438618031773E-2</v>
      </c>
      <c r="Y107" s="63">
        <v>-58.511818693674279</v>
      </c>
      <c r="Z107" s="63">
        <v>-3.3392272667478802E-2</v>
      </c>
      <c r="AA107" s="69">
        <v>35.900999999999016</v>
      </c>
      <c r="AB107" s="70">
        <v>9.8785019107256336E-13</v>
      </c>
      <c r="AC107" s="69">
        <v>-78.883999999998252</v>
      </c>
      <c r="AD107" s="70">
        <v>1.7482816331212274E-12</v>
      </c>
      <c r="AE107" s="57">
        <v>383.04904875148577</v>
      </c>
      <c r="AF107" s="57">
        <v>1.2315301142421609</v>
      </c>
      <c r="AG107" s="57">
        <v>126.15</v>
      </c>
      <c r="AH107" s="63">
        <v>11.201000000000001</v>
      </c>
      <c r="AI107" s="63">
        <v>6.8350031746031723</v>
      </c>
      <c r="AJ107" s="63">
        <v>1.639290516970632</v>
      </c>
      <c r="AK107" s="63">
        <v>1.9005000000000001</v>
      </c>
      <c r="AL107" s="63">
        <v>1.905563492063493</v>
      </c>
      <c r="AM107" s="69">
        <v>1.5306261816447951E-3</v>
      </c>
      <c r="AN107" s="63">
        <v>2.4442198573127243</v>
      </c>
      <c r="AO107" s="63">
        <v>0.53865636524923133</v>
      </c>
      <c r="AP107" s="63">
        <v>2.7057541617122509</v>
      </c>
      <c r="AQ107" s="62">
        <v>296.90969084423318</v>
      </c>
      <c r="AR107" s="62">
        <v>93.79383644527087</v>
      </c>
      <c r="AS107" s="62">
        <v>180.7934840978256</v>
      </c>
      <c r="AT107" s="63">
        <v>24.523866163695459</v>
      </c>
      <c r="AU107" s="63">
        <v>25.771336127519898</v>
      </c>
      <c r="AV107" s="69">
        <v>0.17263899432267119</v>
      </c>
      <c r="AW107" s="56">
        <v>3</v>
      </c>
      <c r="AX107" s="56">
        <v>3</v>
      </c>
      <c r="AY107" s="62">
        <v>2</v>
      </c>
      <c r="AZ107" s="62">
        <v>2</v>
      </c>
      <c r="BA107" s="62">
        <v>3</v>
      </c>
      <c r="BB107" s="62">
        <v>2.5</v>
      </c>
      <c r="BC107" s="56">
        <v>3</v>
      </c>
      <c r="BD107" s="56">
        <v>9.77</v>
      </c>
      <c r="BE107" s="56">
        <v>5.31</v>
      </c>
      <c r="BF107" s="56">
        <v>175</v>
      </c>
      <c r="BG107" s="56">
        <v>10</v>
      </c>
      <c r="BH107" s="56">
        <v>0</v>
      </c>
      <c r="BI107" s="56">
        <v>60</v>
      </c>
      <c r="BJ107" s="56">
        <v>2</v>
      </c>
      <c r="BK107" s="68">
        <v>1.1103196768824266</v>
      </c>
      <c r="BL107" s="63">
        <v>14.235431870214427</v>
      </c>
      <c r="BM107" s="75">
        <v>7.2736546192644371E-4</v>
      </c>
      <c r="BN107" s="63">
        <v>11.862706517764989</v>
      </c>
      <c r="BO107" s="63">
        <v>0.98686442011901809</v>
      </c>
      <c r="BP107" s="56">
        <v>18</v>
      </c>
      <c r="BQ107" s="56">
        <v>404</v>
      </c>
      <c r="BR107" s="69">
        <v>0.99961752880613819</v>
      </c>
      <c r="BS107" s="62">
        <v>0.66029381192686776</v>
      </c>
      <c r="BT107" s="62">
        <v>22.69</v>
      </c>
      <c r="BU107" s="62">
        <v>27.32</v>
      </c>
      <c r="BW107" s="62">
        <v>5.9313532588824947</v>
      </c>
      <c r="BX107" s="94">
        <v>0.6</v>
      </c>
      <c r="BY107" s="73">
        <f t="shared" si="133"/>
        <v>0.64152115014646316</v>
      </c>
      <c r="BZ107" s="72">
        <f t="shared" si="170"/>
        <v>0.8700805709379329</v>
      </c>
      <c r="CA107" s="64">
        <f t="shared" si="134"/>
        <v>6.9201916910771972</v>
      </c>
      <c r="CB107" s="62">
        <f t="shared" si="128"/>
        <v>-0.65780220091937158</v>
      </c>
      <c r="CC107" s="62">
        <f t="shared" si="129"/>
        <v>47.495445005436736</v>
      </c>
      <c r="CD107" s="62">
        <f t="shared" si="130"/>
        <v>4.1398977805137616</v>
      </c>
      <c r="CE107" s="62">
        <f t="shared" si="131"/>
        <v>47.319248159357912</v>
      </c>
      <c r="CF107" s="62"/>
      <c r="CG107" s="93">
        <v>0.84740000000000004</v>
      </c>
      <c r="CH107" s="62">
        <v>0.81143740340030912</v>
      </c>
      <c r="CI107" s="64"/>
      <c r="CJ107" s="64"/>
      <c r="CK107" s="64"/>
      <c r="CL107" s="64"/>
      <c r="CM107" s="56">
        <v>62</v>
      </c>
      <c r="CN107" s="59">
        <f t="shared" si="135"/>
        <v>0</v>
      </c>
      <c r="CO107" s="57">
        <f t="shared" si="136"/>
        <v>1</v>
      </c>
      <c r="CP107" s="57" t="str">
        <f t="shared" si="137"/>
        <v/>
      </c>
      <c r="CQ107" s="59" t="str">
        <f t="shared" si="138"/>
        <v/>
      </c>
      <c r="CR107" s="92" t="str">
        <f>IF(AG107&lt;=25,3,"")</f>
        <v/>
      </c>
      <c r="CS107" s="56" t="str">
        <f t="shared" si="139"/>
        <v/>
      </c>
      <c r="CT107" s="57" t="str">
        <f t="shared" si="140"/>
        <v/>
      </c>
      <c r="CU107" s="57" t="str">
        <f t="shared" si="141"/>
        <v/>
      </c>
      <c r="CV107" s="57" t="str">
        <f t="shared" si="142"/>
        <v/>
      </c>
      <c r="CW107" s="57" t="str">
        <f t="shared" si="143"/>
        <v/>
      </c>
      <c r="CX107" s="57" t="str">
        <f t="shared" si="144"/>
        <v/>
      </c>
      <c r="CY107" s="56" t="str">
        <f t="shared" si="145"/>
        <v/>
      </c>
      <c r="CZ107" s="56" t="str">
        <f t="shared" si="146"/>
        <v/>
      </c>
      <c r="DA107" s="56" t="str">
        <f t="shared" si="147"/>
        <v/>
      </c>
      <c r="DB107" s="56" t="str">
        <f t="shared" si="148"/>
        <v/>
      </c>
      <c r="DC107" s="56" t="str">
        <f t="shared" si="149"/>
        <v/>
      </c>
      <c r="DD107" s="56" t="str">
        <f t="shared" si="150"/>
        <v/>
      </c>
      <c r="DE107" s="56" t="str">
        <f t="shared" si="151"/>
        <v/>
      </c>
      <c r="DF107" s="56" t="str">
        <f t="shared" si="152"/>
        <v/>
      </c>
      <c r="DG107" s="57" t="str">
        <f t="shared" si="153"/>
        <v/>
      </c>
      <c r="DH107" s="58" t="str">
        <f t="shared" si="154"/>
        <v/>
      </c>
      <c r="DI107" s="56" t="str">
        <f t="shared" si="155"/>
        <v/>
      </c>
      <c r="DJ107" s="56" t="str">
        <f t="shared" si="156"/>
        <v/>
      </c>
      <c r="DK107" s="56" t="str">
        <f t="shared" si="157"/>
        <v/>
      </c>
      <c r="DL107" s="56" t="str">
        <f t="shared" si="158"/>
        <v/>
      </c>
      <c r="DM107" s="56" t="str">
        <f t="shared" si="159"/>
        <v/>
      </c>
      <c r="DN107" s="56" t="str">
        <f t="shared" si="160"/>
        <v/>
      </c>
      <c r="DO107" s="56" t="str">
        <f t="shared" si="161"/>
        <v/>
      </c>
      <c r="DP107" s="57" t="str">
        <f t="shared" si="162"/>
        <v/>
      </c>
      <c r="DQ107" s="57" t="str">
        <f t="shared" si="163"/>
        <v/>
      </c>
      <c r="DR107" s="56" t="str">
        <f t="shared" si="164"/>
        <v/>
      </c>
      <c r="DS107" s="56" t="str">
        <f t="shared" si="165"/>
        <v/>
      </c>
      <c r="DT107" s="56" t="str">
        <f t="shared" si="166"/>
        <v/>
      </c>
      <c r="DU107" s="56" t="str">
        <f t="shared" si="167"/>
        <v/>
      </c>
      <c r="DV107" s="56" t="str">
        <f t="shared" si="168"/>
        <v/>
      </c>
      <c r="DW107" s="56" t="str">
        <f t="shared" si="169"/>
        <v/>
      </c>
    </row>
    <row r="108" spans="1:127" ht="15" customHeight="1" x14ac:dyDescent="0.2">
      <c r="A108" s="56">
        <v>107</v>
      </c>
      <c r="B108" s="77">
        <v>0.5</v>
      </c>
      <c r="C108" s="77">
        <v>2</v>
      </c>
      <c r="D108" s="63" t="s">
        <v>134</v>
      </c>
      <c r="E108" s="56">
        <v>9060513</v>
      </c>
      <c r="F108" s="56">
        <v>5</v>
      </c>
      <c r="G108" s="56">
        <v>30</v>
      </c>
      <c r="H108" s="56">
        <v>2.7</v>
      </c>
      <c r="I108" s="56">
        <v>3.1</v>
      </c>
      <c r="J108" s="63">
        <v>2.9475781162755061</v>
      </c>
      <c r="K108" s="76">
        <v>1.9065723809523802</v>
      </c>
      <c r="L108" s="62">
        <v>1008.1666191832907</v>
      </c>
      <c r="M108" s="63">
        <v>-1.3918613912630086E-2</v>
      </c>
      <c r="N108" s="63">
        <v>-1.8057103893637203</v>
      </c>
      <c r="O108" s="63">
        <v>1.2594701282050559E-3</v>
      </c>
      <c r="P108" s="63">
        <v>24.197535612535567</v>
      </c>
      <c r="Q108" s="63">
        <v>0.96444782874557711</v>
      </c>
      <c r="R108" s="63">
        <v>3.7809811678726484</v>
      </c>
      <c r="S108" s="63">
        <v>0.12877901045718182</v>
      </c>
      <c r="T108" s="63">
        <v>585.96711609686702</v>
      </c>
      <c r="U108" s="63">
        <v>-4.1449805051716929E-2</v>
      </c>
      <c r="V108" s="63">
        <v>7.3097394627559639E-2</v>
      </c>
      <c r="W108" s="63">
        <v>-0.20092477632050562</v>
      </c>
      <c r="X108" s="63">
        <v>-1.3499729895814747E-2</v>
      </c>
      <c r="Y108" s="63">
        <v>-43.665071696771129</v>
      </c>
      <c r="Z108" s="63">
        <v>0.16074442260394006</v>
      </c>
      <c r="AA108" s="69">
        <v>35.900999999999208</v>
      </c>
      <c r="AB108" s="70">
        <v>7.9599686960297402E-13</v>
      </c>
      <c r="AC108" s="69">
        <v>-78.883999999999702</v>
      </c>
      <c r="AD108" s="70">
        <v>2.9849882610111529E-13</v>
      </c>
      <c r="AE108" s="57">
        <v>381.72550332383639</v>
      </c>
      <c r="AF108" s="57">
        <v>0.97266632012100063</v>
      </c>
      <c r="AG108" s="57">
        <v>105.30000000000001</v>
      </c>
      <c r="AH108" s="63">
        <v>13.497999999999999</v>
      </c>
      <c r="AI108" s="63">
        <v>7.0149799999999978</v>
      </c>
      <c r="AJ108" s="63">
        <v>2.0177741543020198</v>
      </c>
      <c r="AK108" s="63">
        <v>1.9026000000000001</v>
      </c>
      <c r="AL108" s="63">
        <v>1.9065723809523802</v>
      </c>
      <c r="AM108" s="69">
        <v>1.431278022103585E-3</v>
      </c>
      <c r="AN108" s="63">
        <v>2.414950522317187</v>
      </c>
      <c r="AO108" s="63">
        <v>0.50837814136480675</v>
      </c>
      <c r="AP108" s="63">
        <v>2.0332262820512792</v>
      </c>
      <c r="AQ108" s="62">
        <v>297.2459639126314</v>
      </c>
      <c r="AR108" s="62">
        <v>95.030777698842101</v>
      </c>
      <c r="AS108" s="62">
        <v>180.44163341578269</v>
      </c>
      <c r="AT108" s="63">
        <v>25.140461864492636</v>
      </c>
      <c r="AU108" s="63">
        <v>26.545870482620195</v>
      </c>
      <c r="AV108" s="69">
        <v>0.17653762738580386</v>
      </c>
      <c r="AW108" s="56">
        <v>2</v>
      </c>
      <c r="AX108" s="56">
        <v>2</v>
      </c>
      <c r="AY108" s="62">
        <v>2</v>
      </c>
      <c r="AZ108" s="62">
        <v>2</v>
      </c>
      <c r="BA108" s="62">
        <v>3</v>
      </c>
      <c r="BB108" s="62">
        <v>2.5</v>
      </c>
      <c r="BC108" s="56">
        <v>3</v>
      </c>
      <c r="BD108" s="56">
        <v>6.58</v>
      </c>
      <c r="BE108" s="56">
        <v>3.53</v>
      </c>
      <c r="BF108" s="56">
        <v>175</v>
      </c>
      <c r="BG108" s="56">
        <v>10</v>
      </c>
      <c r="BH108" s="56">
        <v>0</v>
      </c>
      <c r="BI108" s="56">
        <v>60</v>
      </c>
      <c r="BJ108" s="56">
        <v>2</v>
      </c>
      <c r="BK108" s="68">
        <v>1.0410057353231259</v>
      </c>
      <c r="BL108" s="63">
        <v>14.964592351690994</v>
      </c>
      <c r="BM108" s="75">
        <v>6.8114123665077885E-4</v>
      </c>
      <c r="BN108" s="63">
        <v>7.8802898886019443</v>
      </c>
      <c r="BO108" s="63">
        <v>0.99039917447138226</v>
      </c>
      <c r="BP108" s="56">
        <v>18</v>
      </c>
      <c r="BQ108" s="56">
        <v>323</v>
      </c>
      <c r="BR108" s="69">
        <v>0.9996584074601631</v>
      </c>
      <c r="BS108" s="62">
        <v>0.66828020842564639</v>
      </c>
      <c r="BT108" s="62">
        <v>23.22</v>
      </c>
      <c r="BU108" s="62">
        <v>27.87</v>
      </c>
      <c r="BW108" s="62">
        <v>3.9401449443009722</v>
      </c>
      <c r="BX108" s="94">
        <v>0.19</v>
      </c>
      <c r="BY108" s="73">
        <f t="shared" si="133"/>
        <v>0.20211771106071449</v>
      </c>
      <c r="BZ108" s="72">
        <f t="shared" si="170"/>
        <v>0.2701830901998396</v>
      </c>
      <c r="CA108" s="64">
        <f t="shared" si="134"/>
        <v>6.3777426635339429</v>
      </c>
      <c r="CB108" s="62">
        <f t="shared" si="128"/>
        <v>-0.23123642602487038</v>
      </c>
      <c r="CC108" s="62">
        <f t="shared" si="129"/>
        <v>29.999108815351153</v>
      </c>
      <c r="CD108" s="62">
        <f t="shared" si="130"/>
        <v>2.6146722824297441</v>
      </c>
      <c r="CE108" s="62">
        <f t="shared" si="131"/>
        <v>29.885840942752367</v>
      </c>
      <c r="CF108" s="62"/>
      <c r="CG108" s="93">
        <v>0.40160000000000001</v>
      </c>
      <c r="CH108" s="62">
        <v>0.48932384341637009</v>
      </c>
      <c r="CI108" s="64"/>
      <c r="CJ108" s="64"/>
      <c r="CK108" s="64"/>
      <c r="CL108" s="64"/>
      <c r="CM108" s="56">
        <v>63</v>
      </c>
      <c r="CN108" s="59">
        <f t="shared" si="135"/>
        <v>0</v>
      </c>
      <c r="CO108" s="57">
        <f t="shared" si="136"/>
        <v>1</v>
      </c>
      <c r="CP108" s="57" t="str">
        <f t="shared" si="137"/>
        <v/>
      </c>
      <c r="CQ108" s="59" t="str">
        <f t="shared" si="138"/>
        <v/>
      </c>
      <c r="CR108" s="92" t="str">
        <f>IF(AG108&lt;=25,3,"")</f>
        <v/>
      </c>
      <c r="CS108" s="56" t="str">
        <f t="shared" si="139"/>
        <v/>
      </c>
      <c r="CT108" s="57" t="str">
        <f t="shared" si="140"/>
        <v/>
      </c>
      <c r="CU108" s="57" t="str">
        <f t="shared" si="141"/>
        <v/>
      </c>
      <c r="CV108" s="57" t="str">
        <f t="shared" si="142"/>
        <v/>
      </c>
      <c r="CW108" s="57" t="str">
        <f t="shared" si="143"/>
        <v/>
      </c>
      <c r="CX108" s="57" t="str">
        <f t="shared" si="144"/>
        <v/>
      </c>
      <c r="CY108" s="56" t="str">
        <f t="shared" si="145"/>
        <v/>
      </c>
      <c r="CZ108" s="56" t="str">
        <f t="shared" si="146"/>
        <v/>
      </c>
      <c r="DA108" s="56" t="str">
        <f t="shared" si="147"/>
        <v/>
      </c>
      <c r="DB108" s="56" t="str">
        <f t="shared" si="148"/>
        <v/>
      </c>
      <c r="DC108" s="56" t="str">
        <f t="shared" si="149"/>
        <v/>
      </c>
      <c r="DD108" s="56" t="str">
        <f t="shared" si="150"/>
        <v/>
      </c>
      <c r="DE108" s="56" t="str">
        <f t="shared" si="151"/>
        <v/>
      </c>
      <c r="DF108" s="56" t="str">
        <f t="shared" si="152"/>
        <v/>
      </c>
      <c r="DG108" s="57" t="str">
        <f t="shared" si="153"/>
        <v/>
      </c>
      <c r="DH108" s="58" t="str">
        <f t="shared" si="154"/>
        <v/>
      </c>
      <c r="DI108" s="56" t="str">
        <f t="shared" si="155"/>
        <v/>
      </c>
      <c r="DJ108" s="56" t="str">
        <f t="shared" si="156"/>
        <v/>
      </c>
      <c r="DK108" s="56" t="str">
        <f t="shared" si="157"/>
        <v/>
      </c>
      <c r="DL108" s="56" t="str">
        <f t="shared" si="158"/>
        <v/>
      </c>
      <c r="DM108" s="56" t="str">
        <f t="shared" si="159"/>
        <v/>
      </c>
      <c r="DN108" s="56" t="str">
        <f t="shared" si="160"/>
        <v/>
      </c>
      <c r="DO108" s="56" t="str">
        <f t="shared" si="161"/>
        <v/>
      </c>
      <c r="DP108" s="57" t="str">
        <f t="shared" si="162"/>
        <v/>
      </c>
      <c r="DQ108" s="57" t="str">
        <f t="shared" si="163"/>
        <v/>
      </c>
      <c r="DR108" s="56" t="str">
        <f t="shared" si="164"/>
        <v/>
      </c>
      <c r="DS108" s="56" t="str">
        <f t="shared" si="165"/>
        <v/>
      </c>
      <c r="DT108" s="56" t="str">
        <f t="shared" si="166"/>
        <v/>
      </c>
      <c r="DU108" s="56" t="str">
        <f t="shared" si="167"/>
        <v/>
      </c>
      <c r="DV108" s="56" t="str">
        <f t="shared" si="168"/>
        <v/>
      </c>
      <c r="DW108" s="56" t="str">
        <f t="shared" si="169"/>
        <v/>
      </c>
    </row>
    <row r="109" spans="1:127" s="65" customFormat="1" ht="67.5" customHeight="1" x14ac:dyDescent="0.2">
      <c r="A109" s="80" t="s">
        <v>89</v>
      </c>
      <c r="B109" s="79" t="s">
        <v>57</v>
      </c>
      <c r="C109" s="79" t="s">
        <v>109</v>
      </c>
      <c r="D109" s="79" t="s">
        <v>120</v>
      </c>
      <c r="E109" s="79" t="s">
        <v>0</v>
      </c>
      <c r="F109" s="79" t="s">
        <v>1</v>
      </c>
      <c r="G109" s="81" t="s">
        <v>2</v>
      </c>
      <c r="H109" s="79" t="s">
        <v>3</v>
      </c>
      <c r="I109" s="79" t="s">
        <v>4</v>
      </c>
      <c r="J109" s="79" t="s">
        <v>60</v>
      </c>
      <c r="K109" s="79" t="s">
        <v>61</v>
      </c>
      <c r="L109" s="79" t="s">
        <v>5</v>
      </c>
      <c r="M109" s="84" t="s">
        <v>6</v>
      </c>
      <c r="N109" s="84" t="s">
        <v>7</v>
      </c>
      <c r="O109" s="84" t="s">
        <v>8</v>
      </c>
      <c r="P109" s="84" t="s">
        <v>9</v>
      </c>
      <c r="Q109" s="84" t="s">
        <v>62</v>
      </c>
      <c r="R109" s="84" t="s">
        <v>63</v>
      </c>
      <c r="S109" s="84" t="s">
        <v>64</v>
      </c>
      <c r="T109" s="84" t="s">
        <v>65</v>
      </c>
      <c r="U109" s="84" t="s">
        <v>10</v>
      </c>
      <c r="V109" s="84" t="s">
        <v>11</v>
      </c>
      <c r="W109" s="84" t="s">
        <v>12</v>
      </c>
      <c r="X109" s="84" t="s">
        <v>13</v>
      </c>
      <c r="Y109" s="84" t="s">
        <v>14</v>
      </c>
      <c r="Z109" s="84" t="s">
        <v>15</v>
      </c>
      <c r="AA109" s="79" t="s">
        <v>16</v>
      </c>
      <c r="AB109" s="91" t="s">
        <v>77</v>
      </c>
      <c r="AC109" s="79" t="s">
        <v>17</v>
      </c>
      <c r="AD109" s="91" t="s">
        <v>76</v>
      </c>
      <c r="AE109" s="81" t="s">
        <v>72</v>
      </c>
      <c r="AF109" s="81" t="s">
        <v>73</v>
      </c>
      <c r="AG109" s="81" t="s">
        <v>67</v>
      </c>
      <c r="AH109" s="79" t="s">
        <v>68</v>
      </c>
      <c r="AI109" s="79" t="s">
        <v>69</v>
      </c>
      <c r="AJ109" s="79" t="s">
        <v>70</v>
      </c>
      <c r="AK109" s="79" t="s">
        <v>71</v>
      </c>
      <c r="AL109" s="79" t="s">
        <v>74</v>
      </c>
      <c r="AM109" s="90" t="s">
        <v>75</v>
      </c>
      <c r="AN109" s="79" t="s">
        <v>18</v>
      </c>
      <c r="AO109" s="79" t="s">
        <v>19</v>
      </c>
      <c r="AP109" s="79" t="s">
        <v>20</v>
      </c>
      <c r="AQ109" s="79" t="s">
        <v>21</v>
      </c>
      <c r="AR109" s="79" t="s">
        <v>22</v>
      </c>
      <c r="AS109" s="79" t="s">
        <v>23</v>
      </c>
      <c r="AT109" s="79" t="s">
        <v>24</v>
      </c>
      <c r="AU109" s="79" t="s">
        <v>25</v>
      </c>
      <c r="AV109" s="90" t="s">
        <v>26</v>
      </c>
      <c r="AW109" s="79" t="s">
        <v>27</v>
      </c>
      <c r="AX109" s="79" t="s">
        <v>28</v>
      </c>
      <c r="AY109" s="79" t="s">
        <v>29</v>
      </c>
      <c r="AZ109" s="79" t="s">
        <v>30</v>
      </c>
      <c r="BA109" s="79" t="s">
        <v>31</v>
      </c>
      <c r="BB109" s="79" t="s">
        <v>32</v>
      </c>
      <c r="BC109" s="79" t="s">
        <v>33</v>
      </c>
      <c r="BD109" s="84" t="s">
        <v>34</v>
      </c>
      <c r="BE109" s="84" t="s">
        <v>35</v>
      </c>
      <c r="BF109" s="84" t="s">
        <v>36</v>
      </c>
      <c r="BG109" s="84" t="s">
        <v>37</v>
      </c>
      <c r="BH109" s="84" t="s">
        <v>38</v>
      </c>
      <c r="BI109" s="84" t="s">
        <v>39</v>
      </c>
      <c r="BJ109" s="84" t="s">
        <v>133</v>
      </c>
      <c r="BK109" s="89" t="s">
        <v>40</v>
      </c>
      <c r="BL109" s="79" t="s">
        <v>41</v>
      </c>
      <c r="BM109" s="88" t="s">
        <v>66</v>
      </c>
      <c r="BN109" s="84" t="s">
        <v>42</v>
      </c>
      <c r="BO109" s="84" t="s">
        <v>43</v>
      </c>
      <c r="BP109" s="81" t="s">
        <v>44</v>
      </c>
      <c r="BQ109" s="81" t="s">
        <v>45</v>
      </c>
      <c r="BR109" s="79" t="s">
        <v>46</v>
      </c>
      <c r="BS109" s="79" t="s">
        <v>47</v>
      </c>
      <c r="BT109" s="79" t="s">
        <v>48</v>
      </c>
      <c r="BU109" s="79" t="s">
        <v>49</v>
      </c>
      <c r="BV109" s="79"/>
      <c r="BW109" s="79" t="s">
        <v>50</v>
      </c>
      <c r="BX109" s="87" t="s">
        <v>132</v>
      </c>
      <c r="BY109" s="86" t="s">
        <v>58</v>
      </c>
      <c r="BZ109" s="84" t="s">
        <v>51</v>
      </c>
      <c r="CA109" s="85" t="s">
        <v>131</v>
      </c>
      <c r="CB109" s="81" t="s">
        <v>52</v>
      </c>
      <c r="CC109" s="81" t="s">
        <v>53</v>
      </c>
      <c r="CD109" s="81" t="s">
        <v>54</v>
      </c>
      <c r="CE109" s="81" t="s">
        <v>55</v>
      </c>
      <c r="CF109" s="81" t="s">
        <v>88</v>
      </c>
      <c r="CG109" s="84" t="s">
        <v>56</v>
      </c>
      <c r="CH109" s="79" t="s">
        <v>92</v>
      </c>
      <c r="CM109" s="79" t="s">
        <v>105</v>
      </c>
      <c r="CN109" s="83" t="s">
        <v>130</v>
      </c>
      <c r="CO109" s="81" t="s">
        <v>103</v>
      </c>
      <c r="CP109" s="81" t="s">
        <v>104</v>
      </c>
      <c r="CQ109" s="83" t="s">
        <v>106</v>
      </c>
      <c r="CR109" s="81" t="s">
        <v>90</v>
      </c>
      <c r="CS109" s="81" t="s">
        <v>91</v>
      </c>
      <c r="CT109" s="81" t="s">
        <v>113</v>
      </c>
      <c r="CU109" s="81" t="s">
        <v>114</v>
      </c>
      <c r="CV109" s="81" t="s">
        <v>119</v>
      </c>
      <c r="CW109" s="81" t="s">
        <v>118</v>
      </c>
      <c r="CX109" s="81" t="s">
        <v>117</v>
      </c>
      <c r="CY109" s="79" t="s">
        <v>100</v>
      </c>
      <c r="CZ109" s="79" t="s">
        <v>101</v>
      </c>
      <c r="DA109" s="81" t="s">
        <v>93</v>
      </c>
      <c r="DB109" s="81" t="s">
        <v>94</v>
      </c>
      <c r="DC109" s="80" t="s">
        <v>115</v>
      </c>
      <c r="DD109" s="80" t="s">
        <v>116</v>
      </c>
      <c r="DE109" s="80" t="s">
        <v>95</v>
      </c>
      <c r="DF109" s="80" t="s">
        <v>96</v>
      </c>
      <c r="DG109" s="81" t="s">
        <v>111</v>
      </c>
      <c r="DH109" s="82" t="s">
        <v>112</v>
      </c>
      <c r="DI109" s="80" t="s">
        <v>98</v>
      </c>
      <c r="DJ109" s="80" t="s">
        <v>99</v>
      </c>
      <c r="DK109" s="80" t="s">
        <v>97</v>
      </c>
      <c r="DL109" s="80" t="s">
        <v>110</v>
      </c>
      <c r="DM109" s="80" t="s">
        <v>102</v>
      </c>
      <c r="DN109" s="81" t="s">
        <v>83</v>
      </c>
      <c r="DO109" s="81" t="s">
        <v>84</v>
      </c>
      <c r="DP109" s="81" t="s">
        <v>85</v>
      </c>
      <c r="DQ109" s="81" t="s">
        <v>86</v>
      </c>
      <c r="DR109" s="80" t="s">
        <v>108</v>
      </c>
      <c r="DS109" s="80" t="s">
        <v>78</v>
      </c>
      <c r="DT109" s="80" t="s">
        <v>79</v>
      </c>
      <c r="DU109" s="80" t="s">
        <v>80</v>
      </c>
      <c r="DV109" s="79" t="s">
        <v>81</v>
      </c>
      <c r="DW109" s="79" t="s">
        <v>82</v>
      </c>
    </row>
    <row r="110" spans="1:127" s="65" customFormat="1" ht="13.5" customHeight="1" x14ac:dyDescent="0.2">
      <c r="A110" s="80"/>
      <c r="B110" s="79"/>
      <c r="C110" s="79"/>
      <c r="D110" s="79"/>
      <c r="E110" s="79"/>
      <c r="F110" s="79"/>
      <c r="G110" s="81"/>
      <c r="H110" s="79"/>
      <c r="I110" s="79"/>
      <c r="J110" s="79"/>
      <c r="K110" s="79"/>
      <c r="L110" s="79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79"/>
      <c r="AB110" s="91"/>
      <c r="AC110" s="79"/>
      <c r="AD110" s="91"/>
      <c r="AE110" s="81"/>
      <c r="AF110" s="81"/>
      <c r="AG110" s="81"/>
      <c r="AH110" s="79"/>
      <c r="AI110" s="79"/>
      <c r="AJ110" s="79"/>
      <c r="AK110" s="79"/>
      <c r="AL110" s="79"/>
      <c r="AM110" s="90"/>
      <c r="AN110" s="79"/>
      <c r="AO110" s="79"/>
      <c r="AP110" s="79"/>
      <c r="AQ110" s="79"/>
      <c r="AR110" s="79"/>
      <c r="AS110" s="79"/>
      <c r="AT110" s="79"/>
      <c r="AU110" s="79"/>
      <c r="AV110" s="90"/>
      <c r="AW110" s="79"/>
      <c r="AX110" s="79"/>
      <c r="AY110" s="79"/>
      <c r="AZ110" s="79"/>
      <c r="BA110" s="79"/>
      <c r="BB110" s="79"/>
      <c r="BC110" s="79"/>
      <c r="BD110" s="84"/>
      <c r="BE110" s="84"/>
      <c r="BF110" s="84"/>
      <c r="BG110" s="84"/>
      <c r="BH110" s="84"/>
      <c r="BI110" s="84"/>
      <c r="BJ110" s="84"/>
      <c r="BK110" s="89"/>
      <c r="BL110" s="79"/>
      <c r="BM110" s="88"/>
      <c r="BN110" s="84"/>
      <c r="BO110" s="84"/>
      <c r="BP110" s="81"/>
      <c r="BQ110" s="81"/>
      <c r="BR110" s="79"/>
      <c r="BS110" s="79"/>
      <c r="BT110" s="79"/>
      <c r="BU110" s="79"/>
      <c r="BV110" s="79"/>
      <c r="BW110" s="79"/>
      <c r="BX110" s="87"/>
      <c r="BY110" s="86"/>
      <c r="BZ110" s="84"/>
      <c r="CA110" s="85"/>
      <c r="CB110" s="81"/>
      <c r="CC110" s="81"/>
      <c r="CD110" s="81"/>
      <c r="CE110" s="81"/>
      <c r="CF110" s="81"/>
      <c r="CG110" s="84"/>
      <c r="CH110" s="79"/>
      <c r="CM110" s="79"/>
      <c r="CN110" s="83"/>
      <c r="CO110" s="81"/>
      <c r="CP110" s="81"/>
      <c r="CQ110" s="83"/>
      <c r="CR110" s="81"/>
      <c r="CS110" s="81"/>
      <c r="CT110" s="81"/>
      <c r="CU110" s="81"/>
      <c r="CV110" s="81"/>
      <c r="CW110" s="81"/>
      <c r="CX110" s="81"/>
      <c r="CY110" s="79"/>
      <c r="CZ110" s="79"/>
      <c r="DA110" s="81"/>
      <c r="DB110" s="81"/>
      <c r="DC110" s="80"/>
      <c r="DD110" s="80"/>
      <c r="DE110" s="80"/>
      <c r="DF110" s="80"/>
      <c r="DG110" s="81"/>
      <c r="DH110" s="82"/>
      <c r="DI110" s="80"/>
      <c r="DJ110" s="80"/>
      <c r="DK110" s="80"/>
      <c r="DL110" s="80"/>
      <c r="DM110" s="80"/>
      <c r="DN110" s="81"/>
      <c r="DO110" s="81"/>
      <c r="DP110" s="81"/>
      <c r="DQ110" s="81"/>
      <c r="DR110" s="80"/>
      <c r="DS110" s="80"/>
      <c r="DT110" s="80"/>
      <c r="DU110" s="80"/>
      <c r="DV110" s="79"/>
      <c r="DW110" s="79"/>
    </row>
    <row r="111" spans="1:127" ht="15" customHeight="1" x14ac:dyDescent="0.2">
      <c r="A111" s="78"/>
      <c r="B111" s="77"/>
      <c r="C111" s="77"/>
      <c r="D111" s="63"/>
      <c r="J111" s="63"/>
      <c r="K111" s="76"/>
      <c r="L111" s="62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9"/>
      <c r="AC111" s="69"/>
      <c r="AH111" s="63"/>
      <c r="AI111" s="63"/>
      <c r="AJ111" s="63"/>
      <c r="AK111" s="63"/>
      <c r="AL111" s="63"/>
      <c r="AN111" s="63"/>
      <c r="AO111" s="63"/>
      <c r="AP111" s="63"/>
      <c r="AQ111" s="62"/>
      <c r="AR111" s="62"/>
      <c r="AS111" s="62"/>
      <c r="AT111" s="63"/>
      <c r="AU111" s="63"/>
      <c r="AV111" s="69"/>
      <c r="BD111" s="56"/>
      <c r="BE111" s="56"/>
      <c r="BF111" s="56"/>
      <c r="BL111" s="63"/>
      <c r="BM111" s="75"/>
      <c r="BN111" s="63"/>
      <c r="BO111" s="63"/>
      <c r="BR111" s="69"/>
      <c r="BX111" s="74"/>
      <c r="BY111" s="73"/>
      <c r="BZ111" s="72"/>
      <c r="CB111" s="62"/>
      <c r="CC111" s="62"/>
      <c r="CD111" s="62"/>
      <c r="CE111" s="62"/>
      <c r="CF111" s="62"/>
      <c r="CG111" s="71"/>
      <c r="CI111" s="56"/>
      <c r="CJ111" s="56"/>
      <c r="CK111" s="56"/>
      <c r="CL111" s="56"/>
      <c r="CO111" s="57"/>
      <c r="CU111" s="57"/>
      <c r="CY111" s="56"/>
      <c r="CZ111" s="56"/>
      <c r="DN111" s="56"/>
      <c r="DO111" s="56"/>
    </row>
    <row r="112" spans="1:127" ht="15" customHeight="1" x14ac:dyDescent="0.2">
      <c r="A112" s="78"/>
      <c r="B112" s="77"/>
      <c r="C112" s="77"/>
      <c r="D112" s="63"/>
      <c r="J112" s="63"/>
      <c r="K112" s="76"/>
      <c r="L112" s="62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9"/>
      <c r="AC112" s="69"/>
      <c r="AH112" s="63"/>
      <c r="AI112" s="63"/>
      <c r="AJ112" s="63"/>
      <c r="AK112" s="63"/>
      <c r="AL112" s="63"/>
      <c r="AN112" s="63"/>
      <c r="AO112" s="63"/>
      <c r="AP112" s="63"/>
      <c r="AQ112" s="62"/>
      <c r="AR112" s="62"/>
      <c r="AS112" s="62"/>
      <c r="AT112" s="63"/>
      <c r="AU112" s="63"/>
      <c r="AV112" s="69"/>
      <c r="BD112" s="56"/>
      <c r="BE112" s="56"/>
      <c r="BF112" s="56"/>
      <c r="BL112" s="63"/>
      <c r="BM112" s="75"/>
      <c r="BN112" s="63"/>
      <c r="BO112" s="63"/>
      <c r="BR112" s="69"/>
      <c r="BX112" s="74"/>
      <c r="BY112" s="73"/>
      <c r="BZ112" s="72"/>
      <c r="CB112" s="62"/>
      <c r="CC112" s="62"/>
      <c r="CD112" s="62"/>
      <c r="CE112" s="62"/>
      <c r="CF112" s="62"/>
      <c r="CG112" s="71"/>
      <c r="CI112" s="56"/>
      <c r="CJ112" s="56"/>
      <c r="CK112" s="56"/>
      <c r="CL112" s="56"/>
      <c r="CO112" s="57"/>
      <c r="CU112" s="57"/>
      <c r="CY112" s="56"/>
      <c r="CZ112" s="56"/>
      <c r="DN112" s="56"/>
      <c r="DO11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controlled release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Brad Venner</cp:lastModifiedBy>
  <cp:lastPrinted>2012-02-21T20:40:00Z</cp:lastPrinted>
  <dcterms:created xsi:type="dcterms:W3CDTF">1996-10-14T23:33:28Z</dcterms:created>
  <dcterms:modified xsi:type="dcterms:W3CDTF">2018-10-03T21:49:47Z</dcterms:modified>
</cp:coreProperties>
</file>