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1"/>
  </bookViews>
  <sheets>
    <sheet name="Handwritten Numerical Solutions" sheetId="1" state="visible" r:id="rId2"/>
    <sheet name="Kentucky Derby Solu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<sst xmlns="http://schemas.openxmlformats.org/spreadsheetml/2006/main" count="180" uniqueCount="174">
  <si>
    <t xml:space="preserve">1.)</t>
  </si>
  <si>
    <t xml:space="preserve">2.)</t>
  </si>
  <si>
    <t xml:space="preserve">3.)</t>
  </si>
  <si>
    <t xml:space="preserve">Year</t>
  </si>
  <si>
    <t xml:space="preserve">Winner</t>
  </si>
  <si>
    <t xml:space="preserve">Minutes</t>
  </si>
  <si>
    <t xml:space="preserve">Aristides</t>
  </si>
  <si>
    <t xml:space="preserve">n</t>
  </si>
  <si>
    <t xml:space="preserve">Vagrant</t>
  </si>
  <si>
    <t xml:space="preserve">Summary Statistics</t>
  </si>
  <si>
    <t xml:space="preserve">Histogram</t>
  </si>
  <si>
    <t xml:space="preserve">Classes</t>
  </si>
  <si>
    <t xml:space="preserve">Baden-Baden</t>
  </si>
  <si>
    <t xml:space="preserve">Class Width </t>
  </si>
  <si>
    <t xml:space="preserve">Day Star</t>
  </si>
  <si>
    <t xml:space="preserve">Min</t>
  </si>
  <si>
    <t xml:space="preserve">Lower Limit</t>
  </si>
  <si>
    <t xml:space="preserve">Upper Limit</t>
  </si>
  <si>
    <t xml:space="preserve">Frequency</t>
  </si>
  <si>
    <t xml:space="preserve">Lord Murphy</t>
  </si>
  <si>
    <r>
      <rPr>
        <sz val="10"/>
        <rFont val="Arial"/>
        <family val="2"/>
        <charset val="1"/>
      </rPr>
      <t xml:space="preserve">25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</si>
  <si>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t xml:space="preserve">Fonso</t>
  </si>
  <si>
    <t xml:space="preserve">Median </t>
  </si>
  <si>
    <t xml:space="preserve">Hindoo</t>
  </si>
  <si>
    <r>
      <rPr>
        <sz val="10"/>
        <rFont val="Arial"/>
        <family val="2"/>
        <charset val="1"/>
      </rPr>
      <t xml:space="preserve">75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</si>
  <si>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t xml:space="preserve">Apollo</t>
  </si>
  <si>
    <t xml:space="preserve">Max </t>
  </si>
  <si>
    <t xml:space="preserve">Leonatus</t>
  </si>
  <si>
    <t xml:space="preserve">Sample Mean</t>
  </si>
  <si>
    <t xml:space="preserve">Buchanan</t>
  </si>
  <si>
    <t xml:space="preserve">Sample St Dev</t>
  </si>
  <si>
    <t xml:space="preserve">Joe Cotton</t>
  </si>
  <si>
    <t xml:space="preserve">Ben Ali</t>
  </si>
  <si>
    <t xml:space="preserve">Montrose</t>
  </si>
  <si>
    <t xml:space="preserve">Macbeth II</t>
  </si>
  <si>
    <t xml:space="preserve">Confidence Intervals</t>
  </si>
  <si>
    <t xml:space="preserve">Spokane</t>
  </si>
  <si>
    <t xml:space="preserve">Riley</t>
  </si>
  <si>
    <t xml:space="preserve">Known Sigma</t>
  </si>
  <si>
    <t xml:space="preserve">Kingman</t>
  </si>
  <si>
    <t xml:space="preserve">Assumed Sigma</t>
  </si>
  <si>
    <t xml:space="preserve">Azra</t>
  </si>
  <si>
    <t xml:space="preserve">Significance</t>
  </si>
  <si>
    <t xml:space="preserve">Lookout</t>
  </si>
  <si>
    <t xml:space="preserve">Standard Error</t>
  </si>
  <si>
    <t xml:space="preserve">Chant</t>
  </si>
  <si>
    <t xml:space="preserve">Critical Z-Score</t>
  </si>
  <si>
    <t xml:space="preserve">Halma</t>
  </si>
  <si>
    <t xml:space="preserve">Margin of Error</t>
  </si>
  <si>
    <t xml:space="preserve">Ben Brush</t>
  </si>
  <si>
    <t xml:space="preserve">Lower Bound</t>
  </si>
  <si>
    <t xml:space="preserve">Typhoon II</t>
  </si>
  <si>
    <t xml:space="preserve">Upper Bound</t>
  </si>
  <si>
    <t xml:space="preserve">Plaudit</t>
  </si>
  <si>
    <t xml:space="preserve">Unknown Sigma</t>
  </si>
  <si>
    <t xml:space="preserve">Manuel</t>
  </si>
  <si>
    <t xml:space="preserve">Lt. Gibson</t>
  </si>
  <si>
    <t xml:space="preserve">His Eminence</t>
  </si>
  <si>
    <t xml:space="preserve">Critical t-score</t>
  </si>
  <si>
    <t xml:space="preserve">Alan-A-Dale</t>
  </si>
  <si>
    <t xml:space="preserve">Judge Himes</t>
  </si>
  <si>
    <t xml:space="preserve">Elwood</t>
  </si>
  <si>
    <t xml:space="preserve">Agile</t>
  </si>
  <si>
    <t xml:space="preserve">Sir Huon</t>
  </si>
  <si>
    <t xml:space="preserve">Pink Star</t>
  </si>
  <si>
    <t xml:space="preserve">Stone Street</t>
  </si>
  <si>
    <t xml:space="preserve">Wintergreen</t>
  </si>
  <si>
    <t xml:space="preserve">Donau</t>
  </si>
  <si>
    <t xml:space="preserve">Meridian</t>
  </si>
  <si>
    <t xml:space="preserve">Worth</t>
  </si>
  <si>
    <t xml:space="preserve">Donerail</t>
  </si>
  <si>
    <t xml:space="preserve">Old Rosebud</t>
  </si>
  <si>
    <t xml:space="preserve">Regret</t>
  </si>
  <si>
    <t xml:space="preserve">George Smith</t>
  </si>
  <si>
    <t xml:space="preserve">Omar Khayyam</t>
  </si>
  <si>
    <t xml:space="preserve">Exterminator</t>
  </si>
  <si>
    <t xml:space="preserve">Sir Barton</t>
  </si>
  <si>
    <t xml:space="preserve">Paul Jones</t>
  </si>
  <si>
    <t xml:space="preserve">Behave Yourself</t>
  </si>
  <si>
    <t xml:space="preserve">Morvich</t>
  </si>
  <si>
    <t xml:space="preserve">Zev</t>
  </si>
  <si>
    <t xml:space="preserve">Black Gold</t>
  </si>
  <si>
    <t xml:space="preserve">Flying Ebony</t>
  </si>
  <si>
    <t xml:space="preserve">Bubbling Over</t>
  </si>
  <si>
    <t xml:space="preserve">Whiskery</t>
  </si>
  <si>
    <t xml:space="preserve">Reigh Count</t>
  </si>
  <si>
    <t xml:space="preserve">Clyde Van Dusen</t>
  </si>
  <si>
    <t xml:space="preserve">Gallant Fox</t>
  </si>
  <si>
    <t xml:space="preserve">Twenty Grand</t>
  </si>
  <si>
    <t xml:space="preserve">Burgoo King</t>
  </si>
  <si>
    <t xml:space="preserve">Brokers Tip</t>
  </si>
  <si>
    <t xml:space="preserve">Cavalcade</t>
  </si>
  <si>
    <t xml:space="preserve">Omaha</t>
  </si>
  <si>
    <t xml:space="preserve">Bold Venture</t>
  </si>
  <si>
    <t xml:space="preserve">War Admiral</t>
  </si>
  <si>
    <t xml:space="preserve">Lawrin</t>
  </si>
  <si>
    <t xml:space="preserve">Johnstown</t>
  </si>
  <si>
    <t xml:space="preserve">Gallahadion</t>
  </si>
  <si>
    <t xml:space="preserve">Whirlaway</t>
  </si>
  <si>
    <t xml:space="preserve">Shut Out</t>
  </si>
  <si>
    <t xml:space="preserve">Count Fleet</t>
  </si>
  <si>
    <t xml:space="preserve">Pensive</t>
  </si>
  <si>
    <t xml:space="preserve">Hoop, Jr.</t>
  </si>
  <si>
    <t xml:space="preserve">Assault</t>
  </si>
  <si>
    <t xml:space="preserve">Jet Pilot</t>
  </si>
  <si>
    <t xml:space="preserve">Citation</t>
  </si>
  <si>
    <t xml:space="preserve">Ponder</t>
  </si>
  <si>
    <t xml:space="preserve">Middleground</t>
  </si>
  <si>
    <t xml:space="preserve">Count Turf</t>
  </si>
  <si>
    <t xml:space="preserve">Hill Gail</t>
  </si>
  <si>
    <t xml:space="preserve">Dark Star</t>
  </si>
  <si>
    <t xml:space="preserve">Determine</t>
  </si>
  <si>
    <t xml:space="preserve">Swaps</t>
  </si>
  <si>
    <t xml:space="preserve">Needles</t>
  </si>
  <si>
    <t xml:space="preserve">Iron Liege</t>
  </si>
  <si>
    <t xml:space="preserve">Tim Tam</t>
  </si>
  <si>
    <t xml:space="preserve">Tomy Lee</t>
  </si>
  <si>
    <t xml:space="preserve">Venetian Way</t>
  </si>
  <si>
    <t xml:space="preserve">Carry Back</t>
  </si>
  <si>
    <t xml:space="preserve">Decidedly</t>
  </si>
  <si>
    <t xml:space="preserve">Chateaugay</t>
  </si>
  <si>
    <t xml:space="preserve">Northern Dancer</t>
  </si>
  <si>
    <t xml:space="preserve">Lucky Debonair</t>
  </si>
  <si>
    <t xml:space="preserve">Kauai King</t>
  </si>
  <si>
    <t xml:space="preserve">Proud Clarion</t>
  </si>
  <si>
    <t xml:space="preserve">Forward Pass</t>
  </si>
  <si>
    <t xml:space="preserve">Majestic Prince</t>
  </si>
  <si>
    <t xml:space="preserve">Dust Commander</t>
  </si>
  <si>
    <t xml:space="preserve">Canonero II</t>
  </si>
  <si>
    <t xml:space="preserve">Riva Ridge</t>
  </si>
  <si>
    <t xml:space="preserve">Secretariat</t>
  </si>
  <si>
    <t xml:space="preserve">Cannonade</t>
  </si>
  <si>
    <t xml:space="preserve">Foolish Pleasure</t>
  </si>
  <si>
    <t xml:space="preserve">Bold Forbes</t>
  </si>
  <si>
    <t xml:space="preserve">Seattle Slew</t>
  </si>
  <si>
    <t xml:space="preserve">Affirmed</t>
  </si>
  <si>
    <t xml:space="preserve">Spectacular Bid</t>
  </si>
  <si>
    <t xml:space="preserve">Genuine Risk</t>
  </si>
  <si>
    <t xml:space="preserve">Pleasant Colony</t>
  </si>
  <si>
    <t xml:space="preserve">Gato Del Sol</t>
  </si>
  <si>
    <t xml:space="preserve">Sunny's Halo</t>
  </si>
  <si>
    <t xml:space="preserve">Swale</t>
  </si>
  <si>
    <t xml:space="preserve">Spend a Buck</t>
  </si>
  <si>
    <t xml:space="preserve">Ferdinand</t>
  </si>
  <si>
    <t xml:space="preserve">Alysheba</t>
  </si>
  <si>
    <t xml:space="preserve">Winning Colors</t>
  </si>
  <si>
    <t xml:space="preserve">Sunday Silence</t>
  </si>
  <si>
    <t xml:space="preserve">Unbridled</t>
  </si>
  <si>
    <t xml:space="preserve">Strike the Gold</t>
  </si>
  <si>
    <t xml:space="preserve">Lil E. Tee</t>
  </si>
  <si>
    <t xml:space="preserve">Sea Hero</t>
  </si>
  <si>
    <t xml:space="preserve">Go For Gin</t>
  </si>
  <si>
    <t xml:space="preserve">Thunder Gulch</t>
  </si>
  <si>
    <t xml:space="preserve">Grindstone</t>
  </si>
  <si>
    <t xml:space="preserve">Silver Charm</t>
  </si>
  <si>
    <t xml:space="preserve">Real Quiet</t>
  </si>
  <si>
    <t xml:space="preserve">Charismatic</t>
  </si>
  <si>
    <t xml:space="preserve">Fusaichi Pegasus</t>
  </si>
  <si>
    <t xml:space="preserve">Monarchos</t>
  </si>
  <si>
    <t xml:space="preserve">War Emblem</t>
  </si>
  <si>
    <t xml:space="preserve">Funny Cide</t>
  </si>
  <si>
    <t xml:space="preserve">Smarty Jones</t>
  </si>
  <si>
    <t xml:space="preserve">Giacomo</t>
  </si>
  <si>
    <t xml:space="preserve">Barbaro</t>
  </si>
  <si>
    <t xml:space="preserve">Street Sense</t>
  </si>
  <si>
    <t xml:space="preserve">Big Brown</t>
  </si>
  <si>
    <t xml:space="preserve">Mine That Bird</t>
  </si>
  <si>
    <t xml:space="preserve">Super Saver</t>
  </si>
  <si>
    <t xml:space="preserve">Animal Kingdom</t>
  </si>
  <si>
    <t xml:space="preserve">I'll Have Another</t>
  </si>
  <si>
    <t xml:space="preserve">Orb</t>
  </si>
  <si>
    <t xml:space="preserve">California Chrome</t>
  </si>
  <si>
    <t xml:space="preserve">American Pharoah</t>
  </si>
  <si>
    <t xml:space="preserve">Nyquist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</si>
</sst>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4"/>
      <name val="Arial"/>
      <family val="2"/>
      <charset val="1"/>
    </font>
    <font>
      <u val="single"/>
      <sz val="10"/>
      <name val="Arial"/>
      <family val="2"/>
      <charset val="1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Histogram of Kentucky Derby Times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Column K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8"/>
                <c:pt idx="0">
                  <c:v>1.99-2.1</c:v>
                </c:pt>
                <c:pt idx="1">
                  <c:v>2.11-2.22</c:v>
                </c:pt>
                <c:pt idx="2">
                  <c:v>2.23-2.34</c:v>
                </c:pt>
                <c:pt idx="3">
                  <c:v>2.35-2.46</c:v>
                </c:pt>
                <c:pt idx="4">
                  <c:v>2.47-2.58</c:v>
                </c:pt>
                <c:pt idx="5">
                  <c:v>2.59-2.7</c:v>
                </c:pt>
                <c:pt idx="6">
                  <c:v>2.71-2.82</c:v>
                </c:pt>
                <c:pt idx="7">
                  <c:v>2.83-2.95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8"/>
                <c:pt idx="0">
                  <c:v>94</c:v>
                </c:pt>
                <c:pt idx="1">
                  <c:v>26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15</c:v>
                </c:pt>
                <c:pt idx="6">
                  <c:v>2</c:v>
                </c:pt>
                <c:pt idx="7">
                  <c:v>1</c:v>
                </c:pt>
              </c:numCache>
            </c:numRef>
          </c:val>
        </c:ser>
        <c:gapWidth val="0"/>
        <c:overlap val="0"/>
        <c:axId val="6236254"/>
        <c:axId val="46508122"/>
      </c:barChart>
      <c:catAx>
        <c:axId val="62362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Winning Times (Minutes)</a:t>
                </a:r>
              </a:p>
            </c:rich>
          </c:tx>
          <c:overlay val="0"/>
        </c:title>
        <c:numFmt formatCode="MM/DD/YYYY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508122"/>
        <c:crosses val="autoZero"/>
        <c:auto val="1"/>
        <c:lblAlgn val="ctr"/>
        <c:lblOffset val="100"/>
      </c:catAx>
      <c:valAx>
        <c:axId val="4650812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Frequency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3625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10800</xdr:colOff>
      <xdr:row>5</xdr:row>
      <xdr:rowOff>20520</xdr:rowOff>
    </xdr:from>
    <xdr:to>
      <xdr:col>16</xdr:col>
      <xdr:colOff>350280</xdr:colOff>
      <xdr:row>19</xdr:row>
      <xdr:rowOff>28440</xdr:rowOff>
    </xdr:to>
    <xdr:graphicFrame>
      <xdr:nvGraphicFramePr>
        <xdr:cNvPr id="0" name=""/>
        <xdr:cNvGraphicFramePr/>
      </xdr:nvGraphicFramePr>
      <xdr:xfrm>
        <a:off x="8712000" y="833040"/>
        <a:ext cx="2873160" cy="2283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B2" s="0" t="s">
        <v>0</v>
      </c>
      <c r="D2" s="0" t="s">
        <v>1</v>
      </c>
      <c r="F2" s="0" t="s">
        <v>2</v>
      </c>
    </row>
    <row r="3" customFormat="false" ht="12.8" hidden="false" customHeight="false" outlineLevel="0" collapsed="false">
      <c r="B3" s="0" t="n">
        <f aca="false">0.33*55</f>
        <v>18.15</v>
      </c>
      <c r="D3" s="0" t="n">
        <f aca="false">_xlfn.NORM.S.DIST(-0.47,1)</f>
        <v>0.319177508782556</v>
      </c>
      <c r="F3" s="0" t="n">
        <f aca="false">1-_xlfn.NORM.DIST(5.9,5.7,2.3,1)</f>
        <v>0.465353035884207</v>
      </c>
    </row>
    <row r="4" customFormat="false" ht="12.8" hidden="false" customHeight="false" outlineLevel="0" collapsed="false">
      <c r="B4" s="0" t="n">
        <f aca="false">_xlfn.BINOM.DIST(19,55,0.33,0)</f>
        <v>0.109271950604628</v>
      </c>
      <c r="D4" s="0" t="n">
        <f aca="false">_xlfn.NORM.S.DIST(0.75,1)-_xlfn.NORM.S.DIST(-0.3, 1)</f>
        <v>0.391284069812084</v>
      </c>
      <c r="F4" s="0" t="n">
        <f aca="false">_xlfn.NORM.DIST(5.6,5.7,2.3,1)-_xlfn.NORM.DIST(5.2,5.7,2.3,1)</f>
        <v>0.0687084430763799</v>
      </c>
    </row>
    <row r="5" customFormat="false" ht="12.8" hidden="false" customHeight="false" outlineLevel="0" collapsed="false">
      <c r="B5" s="0" t="n">
        <f aca="false">_xlfn.BINOM.DIST(20,55,0.33,1)-_xlfn.BINOM.DIST(15,55,0.33,TRUE())</f>
        <v>0.526604651109815</v>
      </c>
      <c r="D5" s="0" t="n">
        <f aca="false">1-_xlfn.NORM.S.DIST(2, 1)</f>
        <v>0.0227501319481792</v>
      </c>
      <c r="F5" s="0" t="n">
        <f aca="false">_xlfn.NORM.INV(0.95,5.7,2.3)</f>
        <v>9.48316334198839</v>
      </c>
    </row>
    <row r="6" customFormat="false" ht="12.8" hidden="false" customHeight="false" outlineLevel="0" collapsed="false">
      <c r="B6" s="0" t="n">
        <f aca="false">1-_xlfn.BINOM.DIST(21,55,0.33,1)</f>
        <v>0.167984713361462</v>
      </c>
      <c r="D6" s="0" t="n">
        <f aca="false">_xlfn.NORM.S.INV(0.6)</f>
        <v>0.2533471031358</v>
      </c>
      <c r="F6" s="0" t="n">
        <f aca="false">1-_xlfn.NORM.DIST(5.9,5.7,2.3/SQRT(45), 1)</f>
        <v>0.279838250294873</v>
      </c>
    </row>
    <row r="7" customFormat="false" ht="12.8" hidden="false" customHeight="false" outlineLevel="0" collapsed="false">
      <c r="B7" s="0" t="n">
        <f aca="false">1-_xlfn.BINOM.DIST(25, 55,0.33,1)</f>
        <v>0.0194197102294664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3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G23" activeCellId="0" sqref="G23"/>
    </sheetView>
  </sheetViews>
  <sheetFormatPr defaultRowHeight="12.8"/>
  <cols>
    <col collapsed="false" hidden="false" max="1" min="1" style="0" width="8.23469387755102"/>
    <col collapsed="false" hidden="false" max="2" min="2" style="0" width="15.5255102040816"/>
    <col collapsed="false" hidden="false" max="3" min="3" style="1" width="8.36734693877551"/>
    <col collapsed="false" hidden="false" max="4" min="4" style="0" width="3.51020408163265"/>
    <col collapsed="false" hidden="false" max="5" min="5" style="0" width="16.9438775510204"/>
    <col collapsed="false" hidden="false" max="6" min="6" style="1" width="13.6326530612245"/>
    <col collapsed="false" hidden="false" max="7" min="7" style="0" width="3.91326530612245"/>
    <col collapsed="false" hidden="false" max="9" min="8" style="0" width="12.1479591836735"/>
    <col collapsed="false" hidden="false" max="10" min="10" style="0" width="10.6632653061225"/>
    <col collapsed="false" hidden="false" max="11" min="11" style="0" width="9.98979591836735"/>
    <col collapsed="false" hidden="false" max="13" min="12" style="0" width="8.23469387755102"/>
    <col collapsed="false" hidden="false" max="14" min="14" style="0" width="11.2040816326531"/>
    <col collapsed="false" hidden="false" max="1025" min="15" style="0" width="8.23469387755102"/>
  </cols>
  <sheetData>
    <row r="1" s="2" customFormat="true" ht="12.8" hidden="false" customHeight="false" outlineLevel="0" collapsed="false">
      <c r="A1" s="2" t="s">
        <v>3</v>
      </c>
      <c r="B1" s="2" t="s">
        <v>4</v>
      </c>
      <c r="C1" s="3" t="s">
        <v>5</v>
      </c>
      <c r="F1" s="3"/>
      <c r="AMH1" s="0"/>
      <c r="AMI1" s="0"/>
      <c r="AMJ1" s="0"/>
    </row>
    <row r="2" customFormat="false" ht="12.8" hidden="false" customHeight="false" outlineLevel="0" collapsed="false">
      <c r="A2" s="0" t="n">
        <v>1875</v>
      </c>
      <c r="B2" s="0" t="s">
        <v>6</v>
      </c>
      <c r="C2" s="1" t="n">
        <v>2.62916666666667</v>
      </c>
      <c r="E2" s="0" t="s">
        <v>7</v>
      </c>
      <c r="F2" s="4" t="n">
        <f aca="false">COUNTA(C2:C143)</f>
        <v>142</v>
      </c>
    </row>
    <row r="3" customFormat="false" ht="12.8" hidden="false" customHeight="true" outlineLevel="0" collapsed="false">
      <c r="A3" s="0" t="n">
        <v>1876</v>
      </c>
      <c r="B3" s="0" t="s">
        <v>8</v>
      </c>
      <c r="C3" s="1" t="n">
        <v>2.6375</v>
      </c>
      <c r="E3" s="5" t="s">
        <v>9</v>
      </c>
      <c r="F3" s="5"/>
      <c r="H3" s="6" t="s">
        <v>10</v>
      </c>
      <c r="I3" s="6"/>
      <c r="J3" s="6"/>
      <c r="K3" s="6"/>
      <c r="L3" s="6"/>
      <c r="M3" s="6"/>
      <c r="N3" s="0" t="s">
        <v>11</v>
      </c>
      <c r="O3" s="0" t="n">
        <v>8</v>
      </c>
    </row>
    <row r="4" customFormat="false" ht="12.8" hidden="false" customHeight="false" outlineLevel="0" collapsed="false">
      <c r="A4" s="0" t="n">
        <v>1877</v>
      </c>
      <c r="B4" s="0" t="s">
        <v>12</v>
      </c>
      <c r="C4" s="1" t="n">
        <v>2.63333333333333</v>
      </c>
      <c r="E4" s="5"/>
      <c r="F4" s="5"/>
      <c r="H4" s="6"/>
      <c r="I4" s="6"/>
      <c r="J4" s="6"/>
      <c r="K4" s="6"/>
      <c r="L4" s="6"/>
      <c r="M4" s="6"/>
      <c r="N4" s="0" t="s">
        <v>13</v>
      </c>
      <c r="O4" s="0" t="n">
        <f aca="false">ROUND((F9-F5)/O3,2) + 0.01</f>
        <v>0.12</v>
      </c>
    </row>
    <row r="5" customFormat="false" ht="12.8" hidden="false" customHeight="false" outlineLevel="0" collapsed="false">
      <c r="A5" s="0" t="n">
        <v>1878</v>
      </c>
      <c r="B5" s="0" t="s">
        <v>14</v>
      </c>
      <c r="C5" s="1" t="n">
        <v>2.62083333333333</v>
      </c>
      <c r="E5" s="7" t="s">
        <v>15</v>
      </c>
      <c r="F5" s="1" t="n">
        <f aca="false">MIN(C2:C143)</f>
        <v>1.99</v>
      </c>
      <c r="H5" s="8" t="s">
        <v>16</v>
      </c>
      <c r="I5" s="8" t="s">
        <v>17</v>
      </c>
      <c r="J5" s="8" t="s">
        <v>11</v>
      </c>
      <c r="K5" s="8" t="s">
        <v>18</v>
      </c>
    </row>
    <row r="6" customFormat="false" ht="12.8" hidden="false" customHeight="false" outlineLevel="0" collapsed="false">
      <c r="A6" s="0" t="n">
        <v>1879</v>
      </c>
      <c r="B6" s="0" t="s">
        <v>19</v>
      </c>
      <c r="C6" s="1" t="n">
        <v>2.45</v>
      </c>
      <c r="E6" s="9" t="s">
        <v>20</v>
      </c>
      <c r="F6" s="1" t="n">
        <f aca="false">_xlfn.PERCENTILE.INC(C2:C143, 0.25)</f>
        <v>2.03666666666667</v>
      </c>
      <c r="H6" s="1" t="n">
        <f aca="false">F5</f>
        <v>1.99</v>
      </c>
      <c r="I6" s="0" t="n">
        <f aca="false">H6+$O$4-0.01</f>
        <v>2.1</v>
      </c>
      <c r="J6" s="10" t="str">
        <f aca="false">H6&amp;"-"&amp;I6</f>
        <v>1.99-2.1</v>
      </c>
      <c r="K6" s="0" t="n">
        <f aca="false" t="array" ref="K6:K13">FREQUENCY(C2:C143,I6:I13)</f>
        <v>94</v>
      </c>
    </row>
    <row r="7" customFormat="false" ht="12.8" hidden="false" customHeight="false" outlineLevel="0" collapsed="false">
      <c r="A7" s="0" t="n">
        <v>1880</v>
      </c>
      <c r="B7" s="0" t="s">
        <v>21</v>
      </c>
      <c r="C7" s="1" t="n">
        <v>2.45833333333333</v>
      </c>
      <c r="E7" s="7" t="s">
        <v>22</v>
      </c>
      <c r="F7" s="1" t="n">
        <f aca="false">MEDIAN(C2:C143)</f>
        <v>2.06666666666667</v>
      </c>
      <c r="H7" s="0" t="n">
        <f aca="false">H6+$O$4</f>
        <v>2.11</v>
      </c>
      <c r="I7" s="0" t="n">
        <f aca="false">H7+$O$4-0.01</f>
        <v>2.22</v>
      </c>
      <c r="J7" s="10" t="str">
        <f aca="false">H7&amp;"-"&amp;I7</f>
        <v>2.11-2.22</v>
      </c>
      <c r="K7" s="0" t="n">
        <v>26</v>
      </c>
    </row>
    <row r="8" customFormat="false" ht="12.8" hidden="false" customHeight="false" outlineLevel="0" collapsed="false">
      <c r="A8" s="0" t="n">
        <v>1881</v>
      </c>
      <c r="B8" s="0" t="s">
        <v>23</v>
      </c>
      <c r="C8" s="1" t="n">
        <v>2.66666666666667</v>
      </c>
      <c r="E8" s="9" t="s">
        <v>24</v>
      </c>
      <c r="F8" s="1" t="n">
        <f aca="false">_xlfn.PERCENTILE.INC(C2:C143, 0.75)</f>
        <v>2.14479166666666</v>
      </c>
      <c r="H8" s="0" t="n">
        <f aca="false">H7+$O$4</f>
        <v>2.23</v>
      </c>
      <c r="I8" s="0" t="n">
        <f aca="false">H8+$O$4-0.01</f>
        <v>2.34</v>
      </c>
      <c r="J8" s="10" t="str">
        <f aca="false">H8&amp;"-"&amp;I8</f>
        <v>2.23-2.34</v>
      </c>
      <c r="K8" s="0" t="n">
        <v>1</v>
      </c>
    </row>
    <row r="9" customFormat="false" ht="12.8" hidden="false" customHeight="false" outlineLevel="0" collapsed="false">
      <c r="A9" s="0" t="n">
        <v>1882</v>
      </c>
      <c r="B9" s="0" t="s">
        <v>25</v>
      </c>
      <c r="C9" s="1" t="n">
        <v>2.67083333333333</v>
      </c>
      <c r="E9" s="7" t="s">
        <v>26</v>
      </c>
      <c r="F9" s="1" t="n">
        <f aca="false">MAX(C2:C143)</f>
        <v>2.87083333333333</v>
      </c>
      <c r="H9" s="0" t="n">
        <f aca="false">H8+$O$4</f>
        <v>2.35</v>
      </c>
      <c r="I9" s="0" t="n">
        <f aca="false">H9+$O$4-0.01</f>
        <v>2.46</v>
      </c>
      <c r="J9" s="10" t="str">
        <f aca="false">H9&amp;"-"&amp;I9</f>
        <v>2.35-2.46</v>
      </c>
      <c r="K9" s="0" t="n">
        <v>2</v>
      </c>
    </row>
    <row r="10" customFormat="false" ht="12.8" hidden="false" customHeight="false" outlineLevel="0" collapsed="false">
      <c r="A10" s="0" t="n">
        <v>1883</v>
      </c>
      <c r="B10" s="0" t="s">
        <v>27</v>
      </c>
      <c r="C10" s="1" t="n">
        <v>2.71666666666667</v>
      </c>
      <c r="E10" s="7" t="s">
        <v>28</v>
      </c>
      <c r="F10" s="1" t="n">
        <f aca="false">AVERAGE(C2:C143)</f>
        <v>2.1553779342723</v>
      </c>
      <c r="H10" s="0" t="n">
        <f aca="false">H9+$O$4</f>
        <v>2.47</v>
      </c>
      <c r="I10" s="0" t="n">
        <f aca="false">H10+$O$4-0.01</f>
        <v>2.58</v>
      </c>
      <c r="J10" s="10" t="str">
        <f aca="false">H10&amp;"-"&amp;I10</f>
        <v>2.47-2.58</v>
      </c>
      <c r="K10" s="0" t="n">
        <v>1</v>
      </c>
    </row>
    <row r="11" customFormat="false" ht="12.8" hidden="false" customHeight="false" outlineLevel="0" collapsed="false">
      <c r="A11" s="0" t="n">
        <v>1884</v>
      </c>
      <c r="B11" s="0" t="s">
        <v>29</v>
      </c>
      <c r="C11" s="1" t="n">
        <v>2.67083333333333</v>
      </c>
      <c r="E11" s="7" t="s">
        <v>30</v>
      </c>
      <c r="F11" s="1" t="n">
        <f aca="false">_xlfn.STDEV.S(C2:C143)</f>
        <v>0.21236008411482</v>
      </c>
      <c r="H11" s="0" t="n">
        <f aca="false">H10+$O$4</f>
        <v>2.59</v>
      </c>
      <c r="I11" s="0" t="n">
        <f aca="false">H11+$O$4-0.01</f>
        <v>2.7</v>
      </c>
      <c r="J11" s="10" t="str">
        <f aca="false">H11&amp;"-"&amp;I11</f>
        <v>2.59-2.7</v>
      </c>
      <c r="K11" s="0" t="n">
        <v>15</v>
      </c>
    </row>
    <row r="12" customFormat="false" ht="12.8" hidden="false" customHeight="false" outlineLevel="0" collapsed="false">
      <c r="A12" s="0" t="n">
        <v>1885</v>
      </c>
      <c r="B12" s="0" t="s">
        <v>31</v>
      </c>
      <c r="C12" s="1" t="n">
        <v>2.62083333333333</v>
      </c>
      <c r="F12" s="0"/>
      <c r="H12" s="0" t="n">
        <f aca="false">H11+$O$4</f>
        <v>2.71</v>
      </c>
      <c r="I12" s="0" t="n">
        <f aca="false">H12+$O$4-0.01</f>
        <v>2.82</v>
      </c>
      <c r="J12" s="10" t="str">
        <f aca="false">H12&amp;"-"&amp;I12</f>
        <v>2.71-2.82</v>
      </c>
      <c r="K12" s="0" t="n">
        <v>2</v>
      </c>
    </row>
    <row r="13" customFormat="false" ht="12.8" hidden="false" customHeight="false" outlineLevel="0" collapsed="false">
      <c r="A13" s="0" t="n">
        <v>1886</v>
      </c>
      <c r="B13" s="0" t="s">
        <v>32</v>
      </c>
      <c r="C13" s="1" t="n">
        <v>2.60833333333333</v>
      </c>
      <c r="F13" s="0"/>
      <c r="H13" s="0" t="n">
        <f aca="false">H12+$O$4</f>
        <v>2.83</v>
      </c>
      <c r="I13" s="0" t="n">
        <f aca="false">H13+$O$4</f>
        <v>2.95</v>
      </c>
      <c r="J13" s="10" t="str">
        <f aca="false">H13&amp;"-"&amp;I13</f>
        <v>2.83-2.95</v>
      </c>
      <c r="K13" s="0" t="n">
        <v>1</v>
      </c>
    </row>
    <row r="14" customFormat="false" ht="12.8" hidden="false" customHeight="false" outlineLevel="0" collapsed="false">
      <c r="A14" s="0" t="n">
        <v>1887</v>
      </c>
      <c r="B14" s="0" t="s">
        <v>33</v>
      </c>
      <c r="C14" s="1" t="n">
        <v>2.65416666666667</v>
      </c>
      <c r="F14" s="0"/>
      <c r="K14" s="0" t="n">
        <f aca="false">SUM(K6:K13)</f>
        <v>142</v>
      </c>
    </row>
    <row r="15" customFormat="false" ht="12.8" hidden="false" customHeight="false" outlineLevel="0" collapsed="false">
      <c r="A15" s="0" t="n">
        <v>1888</v>
      </c>
      <c r="B15" s="0" t="s">
        <v>34</v>
      </c>
      <c r="C15" s="1" t="n">
        <v>2.6375</v>
      </c>
      <c r="E15" s="11" t="s">
        <v>35</v>
      </c>
      <c r="F15" s="11"/>
    </row>
    <row r="16" customFormat="false" ht="12.8" hidden="false" customHeight="false" outlineLevel="0" collapsed="false">
      <c r="A16" s="0" t="n">
        <v>1889</v>
      </c>
      <c r="B16" s="0" t="s">
        <v>36</v>
      </c>
      <c r="C16" s="1" t="n">
        <v>2.575</v>
      </c>
      <c r="E16" s="11"/>
      <c r="F16" s="11"/>
    </row>
    <row r="17" customFormat="false" ht="12.8" hidden="false" customHeight="false" outlineLevel="0" collapsed="false">
      <c r="A17" s="0" t="n">
        <v>1890</v>
      </c>
      <c r="B17" s="0" t="s">
        <v>37</v>
      </c>
      <c r="C17" s="1" t="n">
        <v>2.75</v>
      </c>
      <c r="E17" s="12" t="s">
        <v>38</v>
      </c>
      <c r="F17" s="12"/>
    </row>
    <row r="18" customFormat="false" ht="12.8" hidden="false" customHeight="false" outlineLevel="0" collapsed="false">
      <c r="A18" s="0" t="n">
        <v>1891</v>
      </c>
      <c r="B18" s="0" t="s">
        <v>39</v>
      </c>
      <c r="C18" s="1" t="n">
        <v>2.87083333333333</v>
      </c>
      <c r="E18" s="13" t="s">
        <v>40</v>
      </c>
      <c r="F18" s="14" t="n">
        <v>0.25</v>
      </c>
    </row>
    <row r="19" customFormat="false" ht="12.8" hidden="false" customHeight="false" outlineLevel="0" collapsed="false">
      <c r="A19" s="0" t="n">
        <v>1892</v>
      </c>
      <c r="B19" s="0" t="s">
        <v>41</v>
      </c>
      <c r="C19" s="1" t="n">
        <v>2.69166666666667</v>
      </c>
      <c r="E19" s="15" t="s">
        <v>42</v>
      </c>
      <c r="F19" s="1" t="n">
        <f aca="false">0.05</f>
        <v>0.05</v>
      </c>
    </row>
    <row r="20" customFormat="false" ht="12.8" hidden="false" customHeight="false" outlineLevel="0" collapsed="false">
      <c r="A20" s="0" t="n">
        <v>1893</v>
      </c>
      <c r="B20" s="0" t="s">
        <v>43</v>
      </c>
      <c r="C20" s="1" t="n">
        <v>2.65416666666667</v>
      </c>
      <c r="E20" s="10" t="s">
        <v>44</v>
      </c>
      <c r="F20" s="1" t="n">
        <f aca="false">F18/SQRT(F2)</f>
        <v>0.0209795339574172</v>
      </c>
    </row>
    <row r="21" customFormat="false" ht="12.8" hidden="false" customHeight="false" outlineLevel="0" collapsed="false">
      <c r="A21" s="0" t="n">
        <v>1894</v>
      </c>
      <c r="B21" s="0" t="s">
        <v>45</v>
      </c>
      <c r="C21" s="1" t="n">
        <v>2.68333333333333</v>
      </c>
      <c r="E21" s="10" t="s">
        <v>46</v>
      </c>
      <c r="F21" s="1" t="n">
        <f aca="false">_xlfn.NORM.S.INV(1-F19/2)</f>
        <v>1.95996398454005</v>
      </c>
    </row>
    <row r="22" customFormat="false" ht="12.8" hidden="false" customHeight="false" outlineLevel="0" collapsed="false">
      <c r="A22" s="0" t="n">
        <v>1895</v>
      </c>
      <c r="B22" s="0" t="s">
        <v>47</v>
      </c>
      <c r="C22" s="1" t="n">
        <v>2.625</v>
      </c>
      <c r="E22" s="10" t="s">
        <v>48</v>
      </c>
      <c r="F22" s="1" t="n">
        <f aca="false">F20*F21</f>
        <v>0.0411191309689728</v>
      </c>
    </row>
    <row r="23" customFormat="false" ht="12.8" hidden="false" customHeight="false" outlineLevel="0" collapsed="false">
      <c r="A23" s="0" t="n">
        <v>1896</v>
      </c>
      <c r="B23" s="0" t="s">
        <v>49</v>
      </c>
      <c r="C23" s="1" t="n">
        <v>2.12916666666667</v>
      </c>
      <c r="E23" s="10" t="s">
        <v>50</v>
      </c>
      <c r="F23" s="1" t="n">
        <f aca="false">F10-F22</f>
        <v>2.11425880330333</v>
      </c>
    </row>
    <row r="24" customFormat="false" ht="12.8" hidden="false" customHeight="false" outlineLevel="0" collapsed="false">
      <c r="A24" s="0" t="n">
        <v>1897</v>
      </c>
      <c r="B24" s="0" t="s">
        <v>51</v>
      </c>
      <c r="C24" s="1" t="n">
        <v>2.20833333333333</v>
      </c>
      <c r="E24" s="10" t="s">
        <v>52</v>
      </c>
      <c r="F24" s="1" t="n">
        <f aca="false">F10+F22</f>
        <v>2.19649706524127</v>
      </c>
    </row>
    <row r="25" customFormat="false" ht="12.8" hidden="false" customHeight="false" outlineLevel="0" collapsed="false">
      <c r="A25" s="0" t="n">
        <v>1898</v>
      </c>
      <c r="B25" s="0" t="s">
        <v>53</v>
      </c>
      <c r="C25" s="1" t="n">
        <v>2.15</v>
      </c>
      <c r="E25" s="12" t="s">
        <v>54</v>
      </c>
      <c r="F25" s="12"/>
    </row>
    <row r="26" customFormat="false" ht="12.8" hidden="false" customHeight="false" outlineLevel="0" collapsed="false">
      <c r="A26" s="0" t="n">
        <v>1899</v>
      </c>
      <c r="B26" s="0" t="s">
        <v>55</v>
      </c>
      <c r="C26" s="1" t="n">
        <v>2.2</v>
      </c>
      <c r="E26" s="15" t="s">
        <v>42</v>
      </c>
      <c r="F26" s="1" t="n">
        <f aca="false">0.05</f>
        <v>0.05</v>
      </c>
    </row>
    <row r="27" customFormat="false" ht="12.8" hidden="false" customHeight="false" outlineLevel="0" collapsed="false">
      <c r="A27" s="0" t="n">
        <v>1900</v>
      </c>
      <c r="B27" s="0" t="s">
        <v>56</v>
      </c>
      <c r="C27" s="1" t="n">
        <v>2.10416666666667</v>
      </c>
      <c r="E27" s="10" t="s">
        <v>44</v>
      </c>
      <c r="F27" s="1" t="n">
        <f aca="false">F11/SQRT(F2)</f>
        <v>0.0178208623835473</v>
      </c>
    </row>
    <row r="28" customFormat="false" ht="12.8" hidden="false" customHeight="false" outlineLevel="0" collapsed="false">
      <c r="A28" s="0" t="n">
        <v>1901</v>
      </c>
      <c r="B28" s="0" t="s">
        <v>57</v>
      </c>
      <c r="C28" s="1" t="n">
        <v>2.12916666666667</v>
      </c>
      <c r="E28" s="10" t="s">
        <v>58</v>
      </c>
      <c r="F28" s="1" t="n">
        <f aca="false">_xlfn.T.INV(1-F26/2,F2-1)</f>
        <v>1.97693148863425</v>
      </c>
    </row>
    <row r="29" customFormat="false" ht="12.8" hidden="false" customHeight="false" outlineLevel="0" collapsed="false">
      <c r="A29" s="0" t="n">
        <v>1902</v>
      </c>
      <c r="B29" s="0" t="s">
        <v>59</v>
      </c>
      <c r="C29" s="1" t="n">
        <v>2.14583333333333</v>
      </c>
      <c r="E29" s="10" t="s">
        <v>48</v>
      </c>
      <c r="F29" s="1" t="n">
        <f aca="false">F27*F28</f>
        <v>0.0352306240006524</v>
      </c>
    </row>
    <row r="30" customFormat="false" ht="12.8" hidden="false" customHeight="false" outlineLevel="0" collapsed="false">
      <c r="A30" s="0" t="n">
        <v>1903</v>
      </c>
      <c r="B30" s="0" t="s">
        <v>60</v>
      </c>
      <c r="C30" s="1" t="n">
        <v>2.15</v>
      </c>
      <c r="E30" s="10" t="s">
        <v>50</v>
      </c>
      <c r="F30" s="1" t="n">
        <f aca="false">F10-F29</f>
        <v>2.12014731027165</v>
      </c>
    </row>
    <row r="31" customFormat="false" ht="12.8" hidden="false" customHeight="false" outlineLevel="0" collapsed="false">
      <c r="A31" s="0" t="n">
        <v>1904</v>
      </c>
      <c r="B31" s="0" t="s">
        <v>61</v>
      </c>
      <c r="C31" s="1" t="n">
        <v>2.14166666666667</v>
      </c>
      <c r="E31" s="10" t="s">
        <v>52</v>
      </c>
      <c r="F31" s="1" t="n">
        <f aca="false">F10+F29</f>
        <v>2.19060855827295</v>
      </c>
    </row>
    <row r="32" customFormat="false" ht="12.8" hidden="false" customHeight="false" outlineLevel="0" collapsed="false">
      <c r="A32" s="0" t="n">
        <v>1905</v>
      </c>
      <c r="B32" s="0" t="s">
        <v>62</v>
      </c>
      <c r="C32" s="1" t="n">
        <v>2.17916666666667</v>
      </c>
    </row>
    <row r="33" customFormat="false" ht="12.8" hidden="false" customHeight="false" outlineLevel="0" collapsed="false">
      <c r="A33" s="0" t="n">
        <v>1906</v>
      </c>
      <c r="B33" s="0" t="s">
        <v>63</v>
      </c>
      <c r="C33" s="1" t="n">
        <v>2.14666666666667</v>
      </c>
    </row>
    <row r="34" customFormat="false" ht="12.8" hidden="false" customHeight="false" outlineLevel="0" collapsed="false">
      <c r="A34" s="0" t="n">
        <v>1907</v>
      </c>
      <c r="B34" s="0" t="s">
        <v>64</v>
      </c>
      <c r="C34" s="1" t="n">
        <v>2.21</v>
      </c>
    </row>
    <row r="35" customFormat="false" ht="12.8" hidden="false" customHeight="false" outlineLevel="0" collapsed="false">
      <c r="A35" s="0" t="n">
        <v>1908</v>
      </c>
      <c r="B35" s="0" t="s">
        <v>65</v>
      </c>
      <c r="C35" s="1" t="n">
        <v>2.25333333333333</v>
      </c>
    </row>
    <row r="36" customFormat="false" ht="12.8" hidden="false" customHeight="false" outlineLevel="0" collapsed="false">
      <c r="A36" s="0" t="n">
        <v>1909</v>
      </c>
      <c r="B36" s="0" t="s">
        <v>66</v>
      </c>
      <c r="C36" s="1" t="n">
        <v>2.13666666666667</v>
      </c>
    </row>
    <row r="37" customFormat="false" ht="12.8" hidden="false" customHeight="false" outlineLevel="0" collapsed="false">
      <c r="A37" s="0" t="n">
        <v>1910</v>
      </c>
      <c r="B37" s="0" t="s">
        <v>67</v>
      </c>
      <c r="C37" s="1" t="n">
        <v>2.10666666666667</v>
      </c>
    </row>
    <row r="38" customFormat="false" ht="12.8" hidden="false" customHeight="false" outlineLevel="0" collapsed="false">
      <c r="A38" s="0" t="n">
        <v>1911</v>
      </c>
      <c r="B38" s="0" t="s">
        <v>68</v>
      </c>
      <c r="C38" s="1" t="n">
        <v>2.08333333333333</v>
      </c>
    </row>
    <row r="39" customFormat="false" ht="12.8" hidden="false" customHeight="false" outlineLevel="0" collapsed="false">
      <c r="A39" s="0" t="n">
        <v>1912</v>
      </c>
      <c r="B39" s="0" t="s">
        <v>69</v>
      </c>
      <c r="C39" s="1" t="n">
        <v>2.15666666666667</v>
      </c>
    </row>
    <row r="40" customFormat="false" ht="12.8" hidden="false" customHeight="false" outlineLevel="0" collapsed="false">
      <c r="A40" s="0" t="n">
        <v>1913</v>
      </c>
      <c r="B40" s="0" t="s">
        <v>70</v>
      </c>
      <c r="C40" s="1" t="n">
        <v>2.08</v>
      </c>
    </row>
    <row r="41" customFormat="false" ht="12.8" hidden="false" customHeight="false" outlineLevel="0" collapsed="false">
      <c r="A41" s="0" t="n">
        <v>1914</v>
      </c>
      <c r="B41" s="0" t="s">
        <v>71</v>
      </c>
      <c r="C41" s="1" t="n">
        <v>2.05666666666667</v>
      </c>
    </row>
    <row r="42" customFormat="false" ht="12.8" hidden="false" customHeight="false" outlineLevel="0" collapsed="false">
      <c r="A42" s="0" t="n">
        <v>1915</v>
      </c>
      <c r="B42" s="0" t="s">
        <v>72</v>
      </c>
      <c r="C42" s="1" t="n">
        <v>2.09</v>
      </c>
    </row>
    <row r="43" customFormat="false" ht="12.8" hidden="false" customHeight="false" outlineLevel="0" collapsed="false">
      <c r="A43" s="0" t="n">
        <v>1916</v>
      </c>
      <c r="B43" s="0" t="s">
        <v>73</v>
      </c>
      <c r="C43" s="1" t="n">
        <v>2.06666666666667</v>
      </c>
    </row>
    <row r="44" customFormat="false" ht="12.8" hidden="false" customHeight="false" outlineLevel="0" collapsed="false">
      <c r="A44" s="0" t="n">
        <v>1917</v>
      </c>
      <c r="B44" s="0" t="s">
        <v>74</v>
      </c>
      <c r="C44" s="1" t="n">
        <v>2.07666666666667</v>
      </c>
    </row>
    <row r="45" customFormat="false" ht="12.8" hidden="false" customHeight="false" outlineLevel="0" collapsed="false">
      <c r="A45" s="0" t="n">
        <v>1918</v>
      </c>
      <c r="B45" s="0" t="s">
        <v>75</v>
      </c>
      <c r="C45" s="1" t="n">
        <v>2.18</v>
      </c>
    </row>
    <row r="46" customFormat="false" ht="12.8" hidden="false" customHeight="false" outlineLevel="0" collapsed="false">
      <c r="A46" s="0" t="n">
        <v>1919</v>
      </c>
      <c r="B46" s="0" t="s">
        <v>76</v>
      </c>
      <c r="C46" s="1" t="n">
        <v>2.16333333333333</v>
      </c>
    </row>
    <row r="47" customFormat="false" ht="12.8" hidden="false" customHeight="false" outlineLevel="0" collapsed="false">
      <c r="A47" s="0" t="n">
        <v>1920</v>
      </c>
      <c r="B47" s="0" t="s">
        <v>77</v>
      </c>
      <c r="C47" s="1" t="n">
        <v>2.15</v>
      </c>
    </row>
    <row r="48" customFormat="false" ht="12.8" hidden="false" customHeight="false" outlineLevel="0" collapsed="false">
      <c r="A48" s="0" t="n">
        <v>1921</v>
      </c>
      <c r="B48" s="0" t="s">
        <v>78</v>
      </c>
      <c r="C48" s="1" t="n">
        <v>2.07</v>
      </c>
    </row>
    <row r="49" customFormat="false" ht="12.8" hidden="false" customHeight="false" outlineLevel="0" collapsed="false">
      <c r="A49" s="0" t="n">
        <v>1922</v>
      </c>
      <c r="B49" s="0" t="s">
        <v>79</v>
      </c>
      <c r="C49" s="1" t="n">
        <v>2.07666666666667</v>
      </c>
    </row>
    <row r="50" customFormat="false" ht="12.8" hidden="false" customHeight="false" outlineLevel="0" collapsed="false">
      <c r="A50" s="0" t="n">
        <v>1923</v>
      </c>
      <c r="B50" s="0" t="s">
        <v>80</v>
      </c>
      <c r="C50" s="1" t="n">
        <v>2.09</v>
      </c>
    </row>
    <row r="51" customFormat="false" ht="12.8" hidden="false" customHeight="false" outlineLevel="0" collapsed="false">
      <c r="A51" s="0" t="n">
        <v>1924</v>
      </c>
      <c r="B51" s="0" t="s">
        <v>81</v>
      </c>
      <c r="C51" s="1" t="n">
        <v>2.08666666666667</v>
      </c>
    </row>
    <row r="52" customFormat="false" ht="12.8" hidden="false" customHeight="false" outlineLevel="0" collapsed="false">
      <c r="A52" s="0" t="n">
        <v>1925</v>
      </c>
      <c r="B52" s="0" t="s">
        <v>82</v>
      </c>
      <c r="C52" s="1" t="n">
        <v>2.12666666666667</v>
      </c>
    </row>
    <row r="53" customFormat="false" ht="12.8" hidden="false" customHeight="false" outlineLevel="0" collapsed="false">
      <c r="A53" s="0" t="n">
        <v>1926</v>
      </c>
      <c r="B53" s="0" t="s">
        <v>83</v>
      </c>
      <c r="C53" s="1" t="n">
        <v>2.06333333333333</v>
      </c>
    </row>
    <row r="54" customFormat="false" ht="12.8" hidden="false" customHeight="false" outlineLevel="0" collapsed="false">
      <c r="A54" s="0" t="n">
        <v>1927</v>
      </c>
      <c r="B54" s="0" t="s">
        <v>84</v>
      </c>
      <c r="C54" s="1" t="n">
        <v>2.1</v>
      </c>
    </row>
    <row r="55" customFormat="false" ht="12.8" hidden="false" customHeight="false" outlineLevel="0" collapsed="false">
      <c r="A55" s="0" t="n">
        <v>1928</v>
      </c>
      <c r="B55" s="0" t="s">
        <v>85</v>
      </c>
      <c r="C55" s="1" t="n">
        <v>2.17333333333333</v>
      </c>
    </row>
    <row r="56" customFormat="false" ht="12.8" hidden="false" customHeight="false" outlineLevel="0" collapsed="false">
      <c r="A56" s="0" t="n">
        <v>1929</v>
      </c>
      <c r="B56" s="0" t="s">
        <v>86</v>
      </c>
      <c r="C56" s="1" t="n">
        <v>2.18</v>
      </c>
    </row>
    <row r="57" customFormat="false" ht="12.8" hidden="false" customHeight="false" outlineLevel="0" collapsed="false">
      <c r="A57" s="0" t="n">
        <v>1930</v>
      </c>
      <c r="B57" s="0" t="s">
        <v>87</v>
      </c>
      <c r="C57" s="1" t="n">
        <v>2.12666666666667</v>
      </c>
    </row>
    <row r="58" customFormat="false" ht="12.8" hidden="false" customHeight="false" outlineLevel="0" collapsed="false">
      <c r="A58" s="0" t="n">
        <v>1931</v>
      </c>
      <c r="B58" s="0" t="s">
        <v>88</v>
      </c>
      <c r="C58" s="1" t="n">
        <v>2.03</v>
      </c>
    </row>
    <row r="59" customFormat="false" ht="12.8" hidden="false" customHeight="false" outlineLevel="0" collapsed="false">
      <c r="A59" s="0" t="n">
        <v>1932</v>
      </c>
      <c r="B59" s="0" t="s">
        <v>89</v>
      </c>
      <c r="C59" s="1" t="n">
        <v>2.08666666666667</v>
      </c>
    </row>
    <row r="60" customFormat="false" ht="12.8" hidden="false" customHeight="false" outlineLevel="0" collapsed="false">
      <c r="A60" s="0" t="n">
        <v>1933</v>
      </c>
      <c r="B60" s="0" t="s">
        <v>90</v>
      </c>
      <c r="C60" s="1" t="n">
        <v>2.11333333333333</v>
      </c>
    </row>
    <row r="61" customFormat="false" ht="12.8" hidden="false" customHeight="false" outlineLevel="0" collapsed="false">
      <c r="A61" s="0" t="n">
        <v>1934</v>
      </c>
      <c r="B61" s="0" t="s">
        <v>91</v>
      </c>
      <c r="C61" s="1" t="n">
        <v>2.06666666666667</v>
      </c>
    </row>
    <row r="62" customFormat="false" ht="12.8" hidden="false" customHeight="false" outlineLevel="0" collapsed="false">
      <c r="A62" s="0" t="n">
        <v>1935</v>
      </c>
      <c r="B62" s="0" t="s">
        <v>92</v>
      </c>
      <c r="C62" s="1" t="n">
        <v>2.08333333333333</v>
      </c>
    </row>
    <row r="63" customFormat="false" ht="12.8" hidden="false" customHeight="false" outlineLevel="0" collapsed="false">
      <c r="A63" s="0" t="n">
        <v>1936</v>
      </c>
      <c r="B63" s="0" t="s">
        <v>93</v>
      </c>
      <c r="C63" s="1" t="n">
        <v>2.06</v>
      </c>
    </row>
    <row r="64" customFormat="false" ht="12.8" hidden="false" customHeight="false" outlineLevel="0" collapsed="false">
      <c r="A64" s="0" t="n">
        <v>1937</v>
      </c>
      <c r="B64" s="0" t="s">
        <v>94</v>
      </c>
      <c r="C64" s="1" t="n">
        <v>2.05333333333333</v>
      </c>
    </row>
    <row r="65" customFormat="false" ht="12.8" hidden="false" customHeight="false" outlineLevel="0" collapsed="false">
      <c r="A65" s="0" t="n">
        <v>1938</v>
      </c>
      <c r="B65" s="0" t="s">
        <v>95</v>
      </c>
      <c r="C65" s="1" t="n">
        <v>2.08</v>
      </c>
    </row>
    <row r="66" customFormat="false" ht="12.8" hidden="false" customHeight="false" outlineLevel="0" collapsed="false">
      <c r="A66" s="0" t="n">
        <v>1939</v>
      </c>
      <c r="B66" s="0" t="s">
        <v>96</v>
      </c>
      <c r="C66" s="1" t="n">
        <v>2.05666666666667</v>
      </c>
    </row>
    <row r="67" customFormat="false" ht="12.8" hidden="false" customHeight="false" outlineLevel="0" collapsed="false">
      <c r="A67" s="0" t="n">
        <v>1940</v>
      </c>
      <c r="B67" s="0" t="s">
        <v>97</v>
      </c>
      <c r="C67" s="1" t="n">
        <v>2.08333333333333</v>
      </c>
    </row>
    <row r="68" customFormat="false" ht="12.8" hidden="false" customHeight="false" outlineLevel="0" collapsed="false">
      <c r="A68" s="0" t="n">
        <v>1941</v>
      </c>
      <c r="B68" s="0" t="s">
        <v>98</v>
      </c>
      <c r="C68" s="1" t="n">
        <v>2.02333333333333</v>
      </c>
    </row>
    <row r="69" customFormat="false" ht="12.8" hidden="false" customHeight="false" outlineLevel="0" collapsed="false">
      <c r="A69" s="0" t="n">
        <v>1942</v>
      </c>
      <c r="B69" s="0" t="s">
        <v>99</v>
      </c>
      <c r="C69" s="1" t="n">
        <v>2.07333333333333</v>
      </c>
    </row>
    <row r="70" customFormat="false" ht="12.8" hidden="false" customHeight="false" outlineLevel="0" collapsed="false">
      <c r="A70" s="0" t="n">
        <v>1943</v>
      </c>
      <c r="B70" s="0" t="s">
        <v>100</v>
      </c>
      <c r="C70" s="1" t="n">
        <v>2.06666666666667</v>
      </c>
    </row>
    <row r="71" customFormat="false" ht="12.8" hidden="false" customHeight="false" outlineLevel="0" collapsed="false">
      <c r="A71" s="0" t="n">
        <v>1944</v>
      </c>
      <c r="B71" s="0" t="s">
        <v>101</v>
      </c>
      <c r="C71" s="1" t="n">
        <v>2.07</v>
      </c>
    </row>
    <row r="72" customFormat="false" ht="12.8" hidden="false" customHeight="false" outlineLevel="0" collapsed="false">
      <c r="A72" s="0" t="n">
        <v>1945</v>
      </c>
      <c r="B72" s="0" t="s">
        <v>102</v>
      </c>
      <c r="C72" s="1" t="n">
        <v>2.11666666666667</v>
      </c>
    </row>
    <row r="73" customFormat="false" ht="12.8" hidden="false" customHeight="false" outlineLevel="0" collapsed="false">
      <c r="A73" s="0" t="n">
        <v>1946</v>
      </c>
      <c r="B73" s="0" t="s">
        <v>103</v>
      </c>
      <c r="C73" s="1" t="n">
        <v>2.11</v>
      </c>
    </row>
    <row r="74" customFormat="false" ht="12.8" hidden="false" customHeight="false" outlineLevel="0" collapsed="false">
      <c r="A74" s="0" t="n">
        <v>1947</v>
      </c>
      <c r="B74" s="0" t="s">
        <v>104</v>
      </c>
      <c r="C74" s="1" t="n">
        <v>2.11333333333333</v>
      </c>
    </row>
    <row r="75" customFormat="false" ht="12.8" hidden="false" customHeight="false" outlineLevel="0" collapsed="false">
      <c r="A75" s="0" t="n">
        <v>1948</v>
      </c>
      <c r="B75" s="0" t="s">
        <v>105</v>
      </c>
      <c r="C75" s="1" t="n">
        <v>2.09</v>
      </c>
    </row>
    <row r="76" customFormat="false" ht="12.8" hidden="false" customHeight="false" outlineLevel="0" collapsed="false">
      <c r="A76" s="0" t="n">
        <v>1949</v>
      </c>
      <c r="B76" s="0" t="s">
        <v>106</v>
      </c>
      <c r="C76" s="1" t="n">
        <v>2.07</v>
      </c>
    </row>
    <row r="77" customFormat="false" ht="12.8" hidden="false" customHeight="false" outlineLevel="0" collapsed="false">
      <c r="A77" s="0" t="n">
        <v>1950</v>
      </c>
      <c r="B77" s="0" t="s">
        <v>107</v>
      </c>
      <c r="C77" s="1" t="n">
        <v>2.02666666666667</v>
      </c>
    </row>
    <row r="78" customFormat="false" ht="12.8" hidden="false" customHeight="false" outlineLevel="0" collapsed="false">
      <c r="A78" s="0" t="n">
        <v>1951</v>
      </c>
      <c r="B78" s="0" t="s">
        <v>108</v>
      </c>
      <c r="C78" s="1" t="n">
        <v>2.04333333333333</v>
      </c>
    </row>
    <row r="79" customFormat="false" ht="12.8" hidden="false" customHeight="false" outlineLevel="0" collapsed="false">
      <c r="A79" s="0" t="n">
        <v>1952</v>
      </c>
      <c r="B79" s="0" t="s">
        <v>109</v>
      </c>
      <c r="C79" s="1" t="n">
        <v>2.02666666666667</v>
      </c>
    </row>
    <row r="80" customFormat="false" ht="12.8" hidden="false" customHeight="false" outlineLevel="0" collapsed="false">
      <c r="A80" s="0" t="n">
        <v>1953</v>
      </c>
      <c r="B80" s="0" t="s">
        <v>110</v>
      </c>
      <c r="C80" s="1" t="n">
        <v>2.03333333333333</v>
      </c>
    </row>
    <row r="81" customFormat="false" ht="12.8" hidden="false" customHeight="false" outlineLevel="0" collapsed="false">
      <c r="A81" s="0" t="n">
        <v>1954</v>
      </c>
      <c r="B81" s="0" t="s">
        <v>111</v>
      </c>
      <c r="C81" s="1" t="n">
        <v>2.05</v>
      </c>
    </row>
    <row r="82" customFormat="false" ht="12.8" hidden="false" customHeight="false" outlineLevel="0" collapsed="false">
      <c r="A82" s="0" t="n">
        <v>1955</v>
      </c>
      <c r="B82" s="0" t="s">
        <v>112</v>
      </c>
      <c r="C82" s="1" t="n">
        <v>2.03</v>
      </c>
    </row>
    <row r="83" customFormat="false" ht="12.8" hidden="false" customHeight="false" outlineLevel="0" collapsed="false">
      <c r="A83" s="0" t="n">
        <v>1956</v>
      </c>
      <c r="B83" s="0" t="s">
        <v>113</v>
      </c>
      <c r="C83" s="1" t="n">
        <v>2.05666666666667</v>
      </c>
    </row>
    <row r="84" customFormat="false" ht="12.8" hidden="false" customHeight="false" outlineLevel="0" collapsed="false">
      <c r="A84" s="0" t="n">
        <v>1957</v>
      </c>
      <c r="B84" s="0" t="s">
        <v>114</v>
      </c>
      <c r="C84" s="1" t="n">
        <v>2.03666666666667</v>
      </c>
    </row>
    <row r="85" customFormat="false" ht="12.8" hidden="false" customHeight="false" outlineLevel="0" collapsed="false">
      <c r="A85" s="0" t="n">
        <v>1958</v>
      </c>
      <c r="B85" s="0" t="s">
        <v>115</v>
      </c>
      <c r="C85" s="1" t="n">
        <v>2.08333333333333</v>
      </c>
    </row>
    <row r="86" customFormat="false" ht="12.8" hidden="false" customHeight="false" outlineLevel="0" collapsed="false">
      <c r="A86" s="0" t="n">
        <v>1959</v>
      </c>
      <c r="B86" s="0" t="s">
        <v>116</v>
      </c>
      <c r="C86" s="1" t="n">
        <v>2.03666666666667</v>
      </c>
    </row>
    <row r="87" customFormat="false" ht="12.8" hidden="false" customHeight="false" outlineLevel="0" collapsed="false">
      <c r="A87" s="0" t="n">
        <v>1960</v>
      </c>
      <c r="B87" s="0" t="s">
        <v>117</v>
      </c>
      <c r="C87" s="1" t="n">
        <v>2.04</v>
      </c>
    </row>
    <row r="88" customFormat="false" ht="12.8" hidden="false" customHeight="false" outlineLevel="0" collapsed="false">
      <c r="A88" s="0" t="n">
        <v>1961</v>
      </c>
      <c r="B88" s="0" t="s">
        <v>118</v>
      </c>
      <c r="C88" s="1" t="n">
        <v>2.06666666666667</v>
      </c>
    </row>
    <row r="89" customFormat="false" ht="12.8" hidden="false" customHeight="false" outlineLevel="0" collapsed="false">
      <c r="A89" s="0" t="n">
        <v>1962</v>
      </c>
      <c r="B89" s="0" t="s">
        <v>119</v>
      </c>
      <c r="C89" s="1" t="n">
        <v>2.00666666666667</v>
      </c>
    </row>
    <row r="90" customFormat="false" ht="12.8" hidden="false" customHeight="false" outlineLevel="0" collapsed="false">
      <c r="A90" s="0" t="n">
        <v>1963</v>
      </c>
      <c r="B90" s="0" t="s">
        <v>120</v>
      </c>
      <c r="C90" s="1" t="n">
        <v>2.03</v>
      </c>
    </row>
    <row r="91" customFormat="false" ht="12.8" hidden="false" customHeight="false" outlineLevel="0" collapsed="false">
      <c r="A91" s="0" t="n">
        <v>1964</v>
      </c>
      <c r="B91" s="0" t="s">
        <v>121</v>
      </c>
      <c r="C91" s="1" t="n">
        <v>2</v>
      </c>
    </row>
    <row r="92" customFormat="false" ht="12.8" hidden="false" customHeight="false" outlineLevel="0" collapsed="false">
      <c r="A92" s="0" t="n">
        <v>1965</v>
      </c>
      <c r="B92" s="0" t="s">
        <v>122</v>
      </c>
      <c r="C92" s="1" t="n">
        <v>2.02</v>
      </c>
    </row>
    <row r="93" customFormat="false" ht="12.8" hidden="false" customHeight="false" outlineLevel="0" collapsed="false">
      <c r="A93" s="0" t="n">
        <v>1966</v>
      </c>
      <c r="B93" s="0" t="s">
        <v>123</v>
      </c>
      <c r="C93" s="1" t="n">
        <v>2.03333333333333</v>
      </c>
    </row>
    <row r="94" customFormat="false" ht="12.8" hidden="false" customHeight="false" outlineLevel="0" collapsed="false">
      <c r="A94" s="0" t="n">
        <v>1967</v>
      </c>
      <c r="B94" s="0" t="s">
        <v>124</v>
      </c>
      <c r="C94" s="1" t="n">
        <v>2.01</v>
      </c>
    </row>
    <row r="95" customFormat="false" ht="12.8" hidden="false" customHeight="false" outlineLevel="0" collapsed="false">
      <c r="A95" s="0" t="n">
        <v>1968</v>
      </c>
      <c r="B95" s="0" t="s">
        <v>125</v>
      </c>
      <c r="C95" s="1" t="n">
        <v>2.03666666666667</v>
      </c>
    </row>
    <row r="96" customFormat="false" ht="12.8" hidden="false" customHeight="false" outlineLevel="0" collapsed="false">
      <c r="A96" s="0" t="n">
        <v>1969</v>
      </c>
      <c r="B96" s="0" t="s">
        <v>126</v>
      </c>
      <c r="C96" s="1" t="n">
        <v>2.03</v>
      </c>
    </row>
    <row r="97" customFormat="false" ht="12.8" hidden="false" customHeight="false" outlineLevel="0" collapsed="false">
      <c r="A97" s="0" t="n">
        <v>1970</v>
      </c>
      <c r="B97" s="0" t="s">
        <v>127</v>
      </c>
      <c r="C97" s="1" t="n">
        <v>2.05666666666667</v>
      </c>
    </row>
    <row r="98" customFormat="false" ht="12.8" hidden="false" customHeight="false" outlineLevel="0" collapsed="false">
      <c r="A98" s="0" t="n">
        <v>1971</v>
      </c>
      <c r="B98" s="0" t="s">
        <v>128</v>
      </c>
      <c r="C98" s="1" t="n">
        <v>2.05333333333333</v>
      </c>
    </row>
    <row r="99" customFormat="false" ht="12.8" hidden="false" customHeight="false" outlineLevel="0" collapsed="false">
      <c r="A99" s="0" t="n">
        <v>1972</v>
      </c>
      <c r="B99" s="0" t="s">
        <v>129</v>
      </c>
      <c r="C99" s="1" t="n">
        <v>2.03</v>
      </c>
    </row>
    <row r="100" customFormat="false" ht="12.8" hidden="false" customHeight="false" outlineLevel="0" collapsed="false">
      <c r="A100" s="0" t="n">
        <v>1973</v>
      </c>
      <c r="B100" s="0" t="s">
        <v>130</v>
      </c>
      <c r="C100" s="1" t="n">
        <v>1.99</v>
      </c>
    </row>
    <row r="101" customFormat="false" ht="12.8" hidden="false" customHeight="false" outlineLevel="0" collapsed="false">
      <c r="A101" s="0" t="n">
        <v>1974</v>
      </c>
      <c r="B101" s="0" t="s">
        <v>131</v>
      </c>
      <c r="C101" s="1" t="n">
        <v>2.06666666666667</v>
      </c>
    </row>
    <row r="102" customFormat="false" ht="12.8" hidden="false" customHeight="false" outlineLevel="0" collapsed="false">
      <c r="A102" s="0" t="n">
        <v>1975</v>
      </c>
      <c r="B102" s="0" t="s">
        <v>132</v>
      </c>
      <c r="C102" s="1" t="n">
        <v>2.03333333333333</v>
      </c>
    </row>
    <row r="103" customFormat="false" ht="12.8" hidden="false" customHeight="false" outlineLevel="0" collapsed="false">
      <c r="A103" s="0" t="n">
        <v>1976</v>
      </c>
      <c r="B103" s="0" t="s">
        <v>133</v>
      </c>
      <c r="C103" s="1" t="n">
        <v>2.02666666666667</v>
      </c>
    </row>
    <row r="104" customFormat="false" ht="12.8" hidden="false" customHeight="false" outlineLevel="0" collapsed="false">
      <c r="A104" s="0" t="n">
        <v>1977</v>
      </c>
      <c r="B104" s="0" t="s">
        <v>134</v>
      </c>
      <c r="C104" s="1" t="n">
        <v>2.03666666666667</v>
      </c>
    </row>
    <row r="105" customFormat="false" ht="12.8" hidden="false" customHeight="false" outlineLevel="0" collapsed="false">
      <c r="A105" s="0" t="n">
        <v>1978</v>
      </c>
      <c r="B105" s="0" t="s">
        <v>135</v>
      </c>
      <c r="C105" s="1" t="n">
        <v>2.02</v>
      </c>
    </row>
    <row r="106" customFormat="false" ht="12.8" hidden="false" customHeight="false" outlineLevel="0" collapsed="false">
      <c r="A106" s="0" t="n">
        <v>1979</v>
      </c>
      <c r="B106" s="0" t="s">
        <v>136</v>
      </c>
      <c r="C106" s="1" t="n">
        <v>2.03666666666667</v>
      </c>
    </row>
    <row r="107" customFormat="false" ht="12.8" hidden="false" customHeight="false" outlineLevel="0" collapsed="false">
      <c r="A107" s="0" t="n">
        <v>1980</v>
      </c>
      <c r="B107" s="0" t="s">
        <v>137</v>
      </c>
      <c r="C107" s="1" t="n">
        <v>2.03333333333333</v>
      </c>
    </row>
    <row r="108" customFormat="false" ht="12.8" hidden="false" customHeight="false" outlineLevel="0" collapsed="false">
      <c r="A108" s="0" t="n">
        <v>1981</v>
      </c>
      <c r="B108" s="0" t="s">
        <v>138</v>
      </c>
      <c r="C108" s="1" t="n">
        <v>2.03333333333333</v>
      </c>
    </row>
    <row r="109" customFormat="false" ht="12.8" hidden="false" customHeight="false" outlineLevel="0" collapsed="false">
      <c r="A109" s="0" t="n">
        <v>1982</v>
      </c>
      <c r="B109" s="0" t="s">
        <v>139</v>
      </c>
      <c r="C109" s="1" t="n">
        <v>2.04</v>
      </c>
    </row>
    <row r="110" customFormat="false" ht="12.8" hidden="false" customHeight="false" outlineLevel="0" collapsed="false">
      <c r="A110" s="0" t="n">
        <v>1983</v>
      </c>
      <c r="B110" s="0" t="s">
        <v>140</v>
      </c>
      <c r="C110" s="1" t="n">
        <v>2.03666666666667</v>
      </c>
    </row>
    <row r="111" customFormat="false" ht="12.8" hidden="false" customHeight="false" outlineLevel="0" collapsed="false">
      <c r="A111" s="0" t="n">
        <v>1984</v>
      </c>
      <c r="B111" s="0" t="s">
        <v>141</v>
      </c>
      <c r="C111" s="1" t="n">
        <v>2.04</v>
      </c>
    </row>
    <row r="112" customFormat="false" ht="12.8" hidden="false" customHeight="false" outlineLevel="0" collapsed="false">
      <c r="A112" s="0" t="n">
        <v>1985</v>
      </c>
      <c r="B112" s="0" t="s">
        <v>142</v>
      </c>
      <c r="C112" s="1" t="n">
        <v>2.00333333333333</v>
      </c>
    </row>
    <row r="113" customFormat="false" ht="12.8" hidden="false" customHeight="false" outlineLevel="0" collapsed="false">
      <c r="A113" s="0" t="n">
        <v>1986</v>
      </c>
      <c r="B113" s="0" t="s">
        <v>143</v>
      </c>
      <c r="C113" s="1" t="n">
        <v>2.04666666666667</v>
      </c>
    </row>
    <row r="114" customFormat="false" ht="12.8" hidden="false" customHeight="false" outlineLevel="0" collapsed="false">
      <c r="A114" s="0" t="n">
        <v>1987</v>
      </c>
      <c r="B114" s="0" t="s">
        <v>144</v>
      </c>
      <c r="C114" s="1" t="n">
        <v>2.05666666666667</v>
      </c>
    </row>
    <row r="115" customFormat="false" ht="12.8" hidden="false" customHeight="false" outlineLevel="0" collapsed="false">
      <c r="A115" s="0" t="n">
        <v>1988</v>
      </c>
      <c r="B115" s="0" t="s">
        <v>145</v>
      </c>
      <c r="C115" s="1" t="n">
        <v>2.03666666666667</v>
      </c>
    </row>
    <row r="116" customFormat="false" ht="12.8" hidden="false" customHeight="false" outlineLevel="0" collapsed="false">
      <c r="A116" s="0" t="n">
        <v>1989</v>
      </c>
      <c r="B116" s="0" t="s">
        <v>146</v>
      </c>
      <c r="C116" s="1" t="n">
        <v>2.08333333333333</v>
      </c>
    </row>
    <row r="117" customFormat="false" ht="12.8" hidden="false" customHeight="false" outlineLevel="0" collapsed="false">
      <c r="A117" s="0" t="n">
        <v>1990</v>
      </c>
      <c r="B117" s="0" t="s">
        <v>147</v>
      </c>
      <c r="C117" s="1" t="n">
        <v>2.03333333333333</v>
      </c>
    </row>
    <row r="118" customFormat="false" ht="12.8" hidden="false" customHeight="false" outlineLevel="0" collapsed="false">
      <c r="A118" s="0" t="n">
        <v>1991</v>
      </c>
      <c r="B118" s="0" t="s">
        <v>148</v>
      </c>
      <c r="C118" s="1" t="n">
        <v>2.05</v>
      </c>
    </row>
    <row r="119" customFormat="false" ht="12.8" hidden="false" customHeight="false" outlineLevel="0" collapsed="false">
      <c r="A119" s="0" t="n">
        <v>1992</v>
      </c>
      <c r="B119" s="0" t="s">
        <v>149</v>
      </c>
      <c r="C119" s="1" t="n">
        <v>2.05</v>
      </c>
    </row>
    <row r="120" customFormat="false" ht="12.8" hidden="false" customHeight="false" outlineLevel="0" collapsed="false">
      <c r="A120" s="0" t="n">
        <v>1993</v>
      </c>
      <c r="B120" s="0" t="s">
        <v>150</v>
      </c>
      <c r="C120" s="1" t="n">
        <v>2.04</v>
      </c>
    </row>
    <row r="121" customFormat="false" ht="12.8" hidden="false" customHeight="false" outlineLevel="0" collapsed="false">
      <c r="A121" s="0" t="n">
        <v>1994</v>
      </c>
      <c r="B121" s="0" t="s">
        <v>151</v>
      </c>
      <c r="C121" s="1" t="n">
        <v>2.06</v>
      </c>
    </row>
    <row r="122" customFormat="false" ht="12.8" hidden="false" customHeight="false" outlineLevel="0" collapsed="false">
      <c r="A122" s="0" t="n">
        <v>1995</v>
      </c>
      <c r="B122" s="0" t="s">
        <v>152</v>
      </c>
      <c r="C122" s="1" t="n">
        <v>2.02</v>
      </c>
    </row>
    <row r="123" customFormat="false" ht="12.8" hidden="false" customHeight="false" outlineLevel="0" collapsed="false">
      <c r="A123" s="0" t="n">
        <v>1996</v>
      </c>
      <c r="B123" s="0" t="s">
        <v>153</v>
      </c>
      <c r="C123" s="1" t="n">
        <v>2.01666666666667</v>
      </c>
    </row>
    <row r="124" customFormat="false" ht="12.8" hidden="false" customHeight="false" outlineLevel="0" collapsed="false">
      <c r="A124" s="0" t="n">
        <v>1997</v>
      </c>
      <c r="B124" s="0" t="s">
        <v>154</v>
      </c>
      <c r="C124" s="1" t="n">
        <v>2.04</v>
      </c>
    </row>
    <row r="125" customFormat="false" ht="12.8" hidden="false" customHeight="false" outlineLevel="0" collapsed="false">
      <c r="A125" s="0" t="n">
        <v>1998</v>
      </c>
      <c r="B125" s="0" t="s">
        <v>155</v>
      </c>
      <c r="C125" s="1" t="n">
        <v>2.07</v>
      </c>
    </row>
    <row r="126" customFormat="false" ht="12.8" hidden="false" customHeight="false" outlineLevel="0" collapsed="false">
      <c r="A126" s="0" t="n">
        <v>1999</v>
      </c>
      <c r="B126" s="0" t="s">
        <v>156</v>
      </c>
      <c r="C126" s="1" t="n">
        <v>2.05333333333333</v>
      </c>
    </row>
    <row r="127" customFormat="false" ht="12.8" hidden="false" customHeight="false" outlineLevel="0" collapsed="false">
      <c r="A127" s="0" t="n">
        <v>2000</v>
      </c>
      <c r="B127" s="0" t="s">
        <v>157</v>
      </c>
      <c r="C127" s="1" t="n">
        <v>2.01666666666667</v>
      </c>
    </row>
    <row r="128" customFormat="false" ht="12.8" hidden="false" customHeight="false" outlineLevel="0" collapsed="false">
      <c r="A128" s="0" t="n">
        <v>2001</v>
      </c>
      <c r="B128" s="0" t="s">
        <v>158</v>
      </c>
      <c r="C128" s="1" t="n">
        <v>1.9995</v>
      </c>
    </row>
    <row r="129" customFormat="false" ht="12.8" hidden="false" customHeight="false" outlineLevel="0" collapsed="false">
      <c r="A129" s="0" t="n">
        <v>2002</v>
      </c>
      <c r="B129" s="0" t="s">
        <v>159</v>
      </c>
      <c r="C129" s="1" t="n">
        <v>2.01833333333333</v>
      </c>
    </row>
    <row r="130" customFormat="false" ht="12.8" hidden="false" customHeight="false" outlineLevel="0" collapsed="false">
      <c r="A130" s="0" t="n">
        <v>2003</v>
      </c>
      <c r="B130" s="0" t="s">
        <v>160</v>
      </c>
      <c r="C130" s="1" t="n">
        <v>2.01983333333333</v>
      </c>
    </row>
    <row r="131" customFormat="false" ht="12.8" hidden="false" customHeight="false" outlineLevel="0" collapsed="false">
      <c r="A131" s="0" t="n">
        <v>2004</v>
      </c>
      <c r="B131" s="0" t="s">
        <v>161</v>
      </c>
      <c r="C131" s="1" t="n">
        <v>2.06766666666667</v>
      </c>
    </row>
    <row r="132" customFormat="false" ht="12.8" hidden="false" customHeight="false" outlineLevel="0" collapsed="false">
      <c r="A132" s="0" t="n">
        <v>2005</v>
      </c>
      <c r="B132" s="0" t="s">
        <v>162</v>
      </c>
      <c r="C132" s="1" t="n">
        <v>2.04583333333333</v>
      </c>
    </row>
    <row r="133" customFormat="false" ht="12.8" hidden="false" customHeight="false" outlineLevel="0" collapsed="false">
      <c r="A133" s="0" t="n">
        <v>2006</v>
      </c>
      <c r="B133" s="0" t="s">
        <v>163</v>
      </c>
      <c r="C133" s="1" t="n">
        <v>2.02266666666667</v>
      </c>
    </row>
    <row r="134" customFormat="false" ht="12.8" hidden="false" customHeight="false" outlineLevel="0" collapsed="false">
      <c r="A134" s="0" t="n">
        <v>2007</v>
      </c>
      <c r="B134" s="0" t="s">
        <v>164</v>
      </c>
      <c r="C134" s="1" t="n">
        <v>2.03616666666667</v>
      </c>
    </row>
    <row r="135" customFormat="false" ht="12.8" hidden="false" customHeight="false" outlineLevel="0" collapsed="false">
      <c r="A135" s="0" t="n">
        <v>2008</v>
      </c>
      <c r="B135" s="0" t="s">
        <v>165</v>
      </c>
      <c r="C135" s="1" t="n">
        <v>2.03033333333333</v>
      </c>
    </row>
    <row r="136" customFormat="false" ht="12.8" hidden="false" customHeight="false" outlineLevel="0" collapsed="false">
      <c r="A136" s="0" t="n">
        <v>2009</v>
      </c>
      <c r="B136" s="0" t="s">
        <v>166</v>
      </c>
      <c r="C136" s="1" t="n">
        <v>2.04433333333333</v>
      </c>
    </row>
    <row r="137" customFormat="false" ht="12.8" hidden="false" customHeight="false" outlineLevel="0" collapsed="false">
      <c r="A137" s="0" t="n">
        <v>2010</v>
      </c>
      <c r="B137" s="0" t="s">
        <v>167</v>
      </c>
      <c r="C137" s="1" t="n">
        <v>2.06733333333333</v>
      </c>
    </row>
    <row r="138" customFormat="false" ht="12.8" hidden="false" customHeight="false" outlineLevel="0" collapsed="false">
      <c r="A138" s="0" t="n">
        <v>2011</v>
      </c>
      <c r="B138" s="9" t="s">
        <v>168</v>
      </c>
      <c r="C138" s="1" t="n">
        <v>2.034</v>
      </c>
    </row>
    <row r="139" customFormat="false" ht="12.8" hidden="false" customHeight="false" outlineLevel="0" collapsed="false">
      <c r="A139" s="0" t="n">
        <v>2012</v>
      </c>
      <c r="B139" s="9" t="s">
        <v>169</v>
      </c>
      <c r="C139" s="1" t="n">
        <v>2.0305</v>
      </c>
    </row>
    <row r="140" customFormat="false" ht="12.8" hidden="false" customHeight="false" outlineLevel="0" collapsed="false">
      <c r="A140" s="0" t="n">
        <v>2013</v>
      </c>
      <c r="B140" s="9" t="s">
        <v>170</v>
      </c>
      <c r="C140" s="1" t="n">
        <v>2.04816666666667</v>
      </c>
    </row>
    <row r="141" customFormat="false" ht="12.8" hidden="false" customHeight="false" outlineLevel="0" collapsed="false">
      <c r="A141" s="0" t="n">
        <v>2014</v>
      </c>
      <c r="B141" s="9" t="s">
        <v>171</v>
      </c>
      <c r="C141" s="1" t="n">
        <v>2.061</v>
      </c>
    </row>
    <row r="142" customFormat="false" ht="12.8" hidden="false" customHeight="false" outlineLevel="0" collapsed="false">
      <c r="A142" s="0" t="n">
        <v>2015</v>
      </c>
      <c r="B142" s="9" t="s">
        <v>172</v>
      </c>
      <c r="C142" s="1" t="n">
        <v>2.05033333333333</v>
      </c>
    </row>
    <row r="143" customFormat="false" ht="12.8" hidden="false" customHeight="false" outlineLevel="0" collapsed="false">
      <c r="A143" s="0" t="n">
        <v>2016</v>
      </c>
      <c r="B143" s="9" t="s">
        <v>173</v>
      </c>
      <c r="C143" s="1" t="n">
        <v>2.02183333333333</v>
      </c>
    </row>
  </sheetData>
  <mergeCells count="5">
    <mergeCell ref="E3:F4"/>
    <mergeCell ref="H3:M4"/>
    <mergeCell ref="E15:F16"/>
    <mergeCell ref="E17:F17"/>
    <mergeCell ref="E25:F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2002-10-27T14:30:59Z</dcterms:created>
  <dc:creator>Authorized User</dc:creator>
  <dc:description/>
  <dc:language>en-US</dc:language>
  <cp:lastModifiedBy/>
  <dcterms:modified xsi:type="dcterms:W3CDTF">2018-08-09T11:19:51Z</dcterms:modified>
  <cp:revision>9</cp:revision>
  <dc:subject/>
  <dc:title>Kentucky Derby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