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3sLeYY\Downloads\"/>
    </mc:Choice>
  </mc:AlternateContent>
  <xr:revisionPtr revIDLastSave="11" documentId="8_{49BAD6BE-2115-4759-BA45-9D98FA069569}" xr6:coauthVersionLast="47" xr6:coauthVersionMax="47" xr10:uidLastSave="{94F62F2A-EF69-4AE3-9C70-95A73DCF1F5F}"/>
  <bookViews>
    <workbookView xWindow="-120" yWindow="-120" windowWidth="29040" windowHeight="15840" firstSheet="1" xr2:uid="{D47D2A1F-5016-4725-8276-977AFA5391CF}"/>
  </bookViews>
  <sheets>
    <sheet name="Planilha1" sheetId="1" r:id="rId1"/>
    <sheet name="Tabela dinâmica" sheetId="5" r:id="rId2"/>
  </sheets>
  <calcPr calcId="191028"/>
  <pivotCaches>
    <pivotCache cacheId="2325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6" i="1" l="1"/>
  <c r="H15" i="1"/>
  <c r="E4" i="5"/>
  <c r="E5" i="5" s="1"/>
  <c r="E3" i="5"/>
  <c r="E2" i="5"/>
  <c r="C8" i="5"/>
  <c r="C3" i="5"/>
  <c r="C4" i="5"/>
  <c r="C5" i="5"/>
  <c r="C6" i="5"/>
  <c r="C7" i="5"/>
  <c r="C2" i="5"/>
  <c r="I7" i="5"/>
  <c r="D2" i="5"/>
  <c r="D3" i="5" s="1"/>
  <c r="D4" i="5" s="1"/>
  <c r="D5" i="5" s="1"/>
  <c r="D6" i="5" s="1"/>
  <c r="D7" i="5" s="1"/>
  <c r="E6" i="5" l="1"/>
  <c r="E7" i="5" s="1"/>
  <c r="I8" i="5"/>
  <c r="H13" i="1"/>
  <c r="H9" i="1"/>
  <c r="H12" i="1"/>
  <c r="H11" i="1"/>
  <c r="H10" i="1" s="1"/>
  <c r="H4" i="1"/>
  <c r="I3" i="5"/>
  <c r="I2" i="5"/>
  <c r="I5" i="5" l="1"/>
  <c r="D8" i="5"/>
</calcChain>
</file>

<file path=xl/sharedStrings.xml><?xml version="1.0" encoding="utf-8"?>
<sst xmlns="http://schemas.openxmlformats.org/spreadsheetml/2006/main" count="77" uniqueCount="34">
  <si>
    <t>Sexo</t>
  </si>
  <si>
    <t>Altura</t>
  </si>
  <si>
    <t>Altura da Mãe</t>
  </si>
  <si>
    <t>Altura do Pai</t>
  </si>
  <si>
    <t xml:space="preserve">Calcular </t>
  </si>
  <si>
    <t>M</t>
  </si>
  <si>
    <t>Desvio padrão</t>
  </si>
  <si>
    <t xml:space="preserve">Variância </t>
  </si>
  <si>
    <t>Média</t>
  </si>
  <si>
    <t xml:space="preserve">Mediana </t>
  </si>
  <si>
    <t xml:space="preserve">Moda </t>
  </si>
  <si>
    <t>K</t>
  </si>
  <si>
    <t>Amplitude</t>
  </si>
  <si>
    <t>Maior valor</t>
  </si>
  <si>
    <t>Menor valor</t>
  </si>
  <si>
    <t>Valor de H</t>
  </si>
  <si>
    <t>F</t>
  </si>
  <si>
    <t>Rótulos de Linha</t>
  </si>
  <si>
    <t>Contagem de Altura</t>
  </si>
  <si>
    <t>Frequência</t>
  </si>
  <si>
    <t>Frequência acumulada</t>
  </si>
  <si>
    <t>Pronto médio</t>
  </si>
  <si>
    <t>58,6-61,6</t>
  </si>
  <si>
    <t>Valor de D1</t>
  </si>
  <si>
    <t>61,6-64,6</t>
  </si>
  <si>
    <t>Valor de D2</t>
  </si>
  <si>
    <t>64,6-67,6</t>
  </si>
  <si>
    <t>67,6-70,6</t>
  </si>
  <si>
    <t>Moda</t>
  </si>
  <si>
    <t>70,6-73,6</t>
  </si>
  <si>
    <t>Classe mediana</t>
  </si>
  <si>
    <t>73,6-76,6</t>
  </si>
  <si>
    <t>Mediana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</si>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</sst>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3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 applyAlignment="1">
      <alignment vertical="center" wrapText="1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1" fontId="0" fillId="0" borderId="8" xfId="0" applyNumberFormat="1" applyBorder="1"/>
    <xf numFmtId="0" fontId="0" fillId="0" borderId="8" xfId="0" applyBorder="1"/>
    <xf numFmtId="164" fontId="0" fillId="0" borderId="8" xfId="0" applyNumberFormat="1" applyBorder="1"/>
    <xf numFmtId="0" fontId="0" fillId="0" borderId="0" xfId="0" applyAlignment="1">
      <alignment horizontal="center"/>
    </xf>
    <xf numFmtId="0" fontId="2" fillId="3" borderId="8" xfId="2" applyFont="1" applyBorder="1"/>
    <xf numFmtId="0" fontId="2" fillId="3" borderId="8" xfId="2" applyFont="1" applyBorder="1" applyAlignment="1">
      <alignment horizontal="center"/>
    </xf>
    <xf numFmtId="0" fontId="0" fillId="0" borderId="8" xfId="0" applyBorder="1" applyAlignment="1">
      <alignment horizontal="left"/>
    </xf>
    <xf numFmtId="9" fontId="0" fillId="0" borderId="8" xfId="1" applyFont="1" applyBorder="1" applyAlignment="1">
      <alignment horizontal="right"/>
    </xf>
    <xf numFmtId="0" fontId="2" fillId="0" borderId="8" xfId="0" applyFont="1" applyBorder="1" applyAlignment="1">
      <alignment horizontal="left"/>
    </xf>
    <xf numFmtId="0" fontId="2" fillId="0" borderId="8" xfId="0" applyFont="1" applyBorder="1"/>
    <xf numFmtId="9" fontId="2" fillId="3" borderId="8" xfId="2" applyNumberFormat="1" applyFont="1" applyBorder="1" applyAlignment="1">
      <alignment horizontal="right"/>
    </xf>
    <xf numFmtId="0" fontId="2" fillId="0" borderId="8" xfId="0" applyFont="1" applyBorder="1" applyAlignment="1">
      <alignment horizontal="center"/>
    </xf>
    <xf numFmtId="164" fontId="0" fillId="0" borderId="1" xfId="0" applyNumberFormat="1" applyBorder="1"/>
    <xf numFmtId="0" fontId="0" fillId="0" borderId="8" xfId="0" applyBorder="1" applyAlignment="1">
      <alignment horizontal="right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Border="1" applyAlignment="1">
      <alignment vertical="center" wrapText="1"/>
    </xf>
    <xf numFmtId="2" fontId="0" fillId="0" borderId="1" xfId="0" applyNumberFormat="1" applyBorder="1"/>
  </cellXfs>
  <cellStyles count="3">
    <cellStyle name="20% - Ênfase1" xfId="2" builtinId="30"/>
    <cellStyle name="Normal" xfId="0" builtinId="0"/>
    <cellStyle name="Porcentagem" xfId="1" builtinId="5"/>
  </cellStyles>
  <dxfs count="16"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3sLeYY" refreshedDate="44635.90325289352" createdVersion="7" refreshedVersion="7" minRefreshableVersion="3" recordCount="40" xr:uid="{AED65C9C-1954-410A-8590-8A537F149E74}">
  <cacheSource type="worksheet">
    <worksheetSource ref="A1:D41" sheet="Planilha1"/>
  </cacheSource>
  <cacheFields count="4">
    <cacheField name="Sexo" numFmtId="0">
      <sharedItems/>
    </cacheField>
    <cacheField name="Altura" numFmtId="0">
      <sharedItems containsSemiMixedTypes="0" containsString="0" containsNumber="1" minValue="58.6" maxValue="73.900000000000006" count="32">
        <n v="60"/>
        <n v="61"/>
        <n v="64"/>
        <n v="71"/>
        <n v="58.6"/>
        <n v="59.6"/>
        <n v="60.9"/>
        <n v="62.2"/>
        <n v="62.5"/>
        <n v="63.1"/>
        <n v="63.4"/>
        <n v="64.400000000000006"/>
        <n v="64.599999999999994"/>
        <n v="64.7"/>
        <n v="64.900000000000006"/>
        <n v="65.3"/>
        <n v="65.400000000000006"/>
        <n v="66.5"/>
        <n v="67.099999999999994"/>
        <n v="67.2"/>
        <n v="67.400000000000006"/>
        <n v="67.5"/>
        <n v="67.8"/>
        <n v="68.099999999999994"/>
        <n v="68.400000000000006"/>
        <n v="68.5"/>
        <n v="69.099999999999994"/>
        <n v="69.3"/>
        <n v="70.3"/>
        <n v="71.099999999999994"/>
        <n v="71.900000000000006"/>
        <n v="73.900000000000006"/>
      </sharedItems>
      <fieldGroup base="1">
        <rangePr startNum="58.6" endNum="73.900000000000006" groupInterval="3"/>
        <groupItems count="8">
          <s v="&lt;58,6"/>
          <s v="58,6-61,6"/>
          <s v="61,6-64,6"/>
          <s v="64,6-67,6"/>
          <s v="67,6-70,6"/>
          <s v="70,6-73,6"/>
          <s v="73,6-76,6"/>
          <s v="&gt;76,6"/>
        </groupItems>
      </fieldGroup>
    </cacheField>
    <cacheField name="Altura da Mãe" numFmtId="0">
      <sharedItems containsSemiMixedTypes="0" containsString="0" containsNumber="1" containsInteger="1" minValue="58" maxValue="72"/>
    </cacheField>
    <cacheField name="Altura do Pai" numFmtId="0">
      <sharedItems containsSemiMixedTypes="0" containsString="0" containsNumber="1" containsInteger="1" minValue="62" maxValue="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s v="M"/>
    <x v="0"/>
    <n v="66"/>
    <n v="70"/>
  </r>
  <r>
    <s v="M"/>
    <x v="1"/>
    <n v="58"/>
    <n v="69"/>
  </r>
  <r>
    <s v="M"/>
    <x v="1"/>
    <n v="66"/>
    <n v="64"/>
  </r>
  <r>
    <s v="M"/>
    <x v="2"/>
    <n v="68"/>
    <n v="71"/>
  </r>
  <r>
    <s v="M"/>
    <x v="3"/>
    <n v="64"/>
    <n v="68"/>
  </r>
  <r>
    <s v="M"/>
    <x v="4"/>
    <n v="62"/>
    <n v="66"/>
  </r>
  <r>
    <s v="M"/>
    <x v="5"/>
    <n v="66"/>
    <n v="74"/>
  </r>
  <r>
    <s v="M"/>
    <x v="6"/>
    <n v="63"/>
    <n v="73"/>
  </r>
  <r>
    <s v="M"/>
    <x v="7"/>
    <n v="64"/>
    <n v="62"/>
  </r>
  <r>
    <s v="M"/>
    <x v="7"/>
    <n v="65"/>
    <n v="69"/>
  </r>
  <r>
    <s v="M"/>
    <x v="8"/>
    <n v="64"/>
    <n v="67"/>
  </r>
  <r>
    <s v="M"/>
    <x v="9"/>
    <n v="64"/>
    <n v="68"/>
  </r>
  <r>
    <s v="M"/>
    <x v="10"/>
    <n v="62"/>
    <n v="72"/>
  </r>
  <r>
    <s v="M"/>
    <x v="11"/>
    <n v="69"/>
    <n v="66"/>
  </r>
  <r>
    <s v="M"/>
    <x v="12"/>
    <n v="62"/>
    <n v="72"/>
  </r>
  <r>
    <s v="M"/>
    <x v="13"/>
    <n v="67"/>
    <n v="68"/>
  </r>
  <r>
    <s v="M"/>
    <x v="13"/>
    <n v="63"/>
    <n v="71"/>
  </r>
  <r>
    <s v="M"/>
    <x v="14"/>
    <n v="66"/>
    <n v="67"/>
  </r>
  <r>
    <s v="M"/>
    <x v="15"/>
    <n v="65"/>
    <n v="71"/>
  </r>
  <r>
    <s v="M"/>
    <x v="16"/>
    <n v="71"/>
    <n v="75"/>
  </r>
  <r>
    <s v="F"/>
    <x v="16"/>
    <n v="63"/>
    <n v="64"/>
  </r>
  <r>
    <s v="F"/>
    <x v="17"/>
    <n v="67"/>
    <n v="65"/>
  </r>
  <r>
    <s v="F"/>
    <x v="17"/>
    <n v="64"/>
    <n v="67"/>
  </r>
  <r>
    <s v="F"/>
    <x v="18"/>
    <n v="60"/>
    <n v="72"/>
  </r>
  <r>
    <s v="F"/>
    <x v="19"/>
    <n v="65"/>
    <n v="72"/>
  </r>
  <r>
    <s v="F"/>
    <x v="20"/>
    <n v="67"/>
    <n v="72"/>
  </r>
  <r>
    <s v="F"/>
    <x v="20"/>
    <n v="59"/>
    <n v="67"/>
  </r>
  <r>
    <s v="F"/>
    <x v="21"/>
    <n v="60"/>
    <n v="71"/>
  </r>
  <r>
    <s v="F"/>
    <x v="21"/>
    <n v="58"/>
    <n v="66"/>
  </r>
  <r>
    <s v="F"/>
    <x v="22"/>
    <n v="72"/>
    <n v="75"/>
  </r>
  <r>
    <s v="F"/>
    <x v="23"/>
    <n v="63"/>
    <n v="69"/>
  </r>
  <r>
    <s v="F"/>
    <x v="24"/>
    <n v="67"/>
    <n v="70"/>
  </r>
  <r>
    <s v="F"/>
    <x v="25"/>
    <n v="62"/>
    <n v="69"/>
  </r>
  <r>
    <s v="F"/>
    <x v="26"/>
    <n v="69"/>
    <n v="62"/>
  </r>
  <r>
    <s v="F"/>
    <x v="27"/>
    <n v="63"/>
    <n v="66"/>
  </r>
  <r>
    <s v="F"/>
    <x v="28"/>
    <n v="64"/>
    <n v="76"/>
  </r>
  <r>
    <s v="F"/>
    <x v="29"/>
    <n v="63"/>
    <n v="69"/>
  </r>
  <r>
    <s v="F"/>
    <x v="29"/>
    <n v="64"/>
    <n v="68"/>
  </r>
  <r>
    <s v="F"/>
    <x v="30"/>
    <n v="60"/>
    <n v="66"/>
  </r>
  <r>
    <s v="F"/>
    <x v="31"/>
    <n v="65"/>
    <n v="6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E8659A-2C13-4A1F-BB80-BFB7C5641D85}" name="Tabela dinâmica4" cacheId="23254" dataOnRows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1:B8" firstHeaderRow="1" firstDataRow="1" firstDataCol="1"/>
  <pivotFields count="4">
    <pivotField showAll="0"/>
    <pivotField axis="axisRow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</pivotFields>
  <rowFields count="1">
    <field x="1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ntagem de Altura" fld="1" subtotal="count" baseField="1" baseItem="0"/>
  </dataFields>
  <formats count="10">
    <format dxfId="6">
      <pivotArea field="1" type="button" dataOnly="0" labelOnly="1" outline="0" axis="axisRow" fieldPosition="0"/>
    </format>
    <format dxfId="7">
      <pivotArea dataOnly="0" labelOnly="1" outline="0" axis="axisValues" fieldPosition="0"/>
    </format>
    <format dxfId="8">
      <pivotArea grandRow="1" outline="0" collapsedLevelsAreSubtotals="1" fieldPosition="0"/>
    </format>
    <format dxfId="9">
      <pivotArea dataOnly="0" labelOnly="1" grandRow="1" outline="0" fieldPosition="0"/>
    </format>
    <format dxfId="10">
      <pivotArea type="all" dataOnly="0" outline="0" fieldPosition="0"/>
    </format>
    <format dxfId="11">
      <pivotArea outline="0" collapsedLevelsAreSubtotals="1" fieldPosition="0"/>
    </format>
    <format dxfId="12">
      <pivotArea field="1" type="button" dataOnly="0" labelOnly="1" outline="0" axis="axisRow" fieldPosition="0"/>
    </format>
    <format dxfId="13">
      <pivotArea dataOnly="0" labelOnly="1" fieldPosition="0">
        <references count="1">
          <reference field="1" count="6">
            <x v="1"/>
            <x v="2"/>
            <x v="3"/>
            <x v="4"/>
            <x v="5"/>
            <x v="6"/>
          </reference>
        </references>
      </pivotArea>
    </format>
    <format dxfId="14">
      <pivotArea dataOnly="0" labelOnly="1" grandRow="1" outline="0" fieldPosition="0"/>
    </format>
    <format dxfId="1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217BF8-6D2C-40FA-859A-569DE0E714A6}" name="Tabela1" displayName="Tabela1" ref="C1:D41" totalsRowShown="0" headerRowDxfId="5" headerRowBorderDxfId="3" tableBorderDxfId="4" totalsRowBorderDxfId="2">
  <autoFilter ref="C1:D41" xr:uid="{B5217BF8-6D2C-40FA-859A-569DE0E714A6}"/>
  <tableColumns count="2">
    <tableColumn id="1" xr3:uid="{BA8B870C-1591-4556-A5B5-48A2963C5D84}" name="Altura da Mãe" dataDxfId="1"/>
    <tableColumn id="2" xr3:uid="{F98F1044-5153-4EAD-8B71-E231E484F422}" name="Altura do Pa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C4F9-2AF0-4989-97F4-3BE46A483E52}">
  <dimension ref="A1:H41"/>
  <sheetViews>
    <sheetView showGridLines="0" tabSelected="1" workbookViewId="0">
      <selection activeCell="G15" sqref="G15:H16"/>
    </sheetView>
  </sheetViews>
  <sheetFormatPr defaultRowHeight="15"/>
  <cols>
    <col min="3" max="3" width="17.140625" customWidth="1"/>
    <col min="4" max="4" width="21.7109375" customWidth="1"/>
    <col min="7" max="7" width="16.42578125" customWidth="1"/>
  </cols>
  <sheetData>
    <row r="1" spans="1:8" ht="30" customHeight="1">
      <c r="A1" s="1" t="s">
        <v>0</v>
      </c>
      <c r="B1" s="1" t="s">
        <v>1</v>
      </c>
      <c r="C1" s="4" t="s">
        <v>2</v>
      </c>
      <c r="D1" s="5" t="s">
        <v>3</v>
      </c>
      <c r="E1" s="1"/>
      <c r="F1" s="1"/>
      <c r="G1" s="27" t="s">
        <v>4</v>
      </c>
      <c r="H1" s="28"/>
    </row>
    <row r="2" spans="1:8" ht="16.5" customHeight="1">
      <c r="A2" s="1" t="s">
        <v>5</v>
      </c>
      <c r="B2" s="11">
        <v>60</v>
      </c>
      <c r="C2" s="2">
        <v>66</v>
      </c>
      <c r="D2" s="3">
        <v>70</v>
      </c>
      <c r="E2" s="1"/>
      <c r="F2" s="1"/>
      <c r="G2" s="9" t="s">
        <v>6</v>
      </c>
      <c r="H2" s="8"/>
    </row>
    <row r="3" spans="1:8">
      <c r="A3" s="1" t="s">
        <v>5</v>
      </c>
      <c r="B3" s="11">
        <v>61</v>
      </c>
      <c r="C3" s="2">
        <v>58</v>
      </c>
      <c r="D3" s="3">
        <v>69</v>
      </c>
      <c r="E3" s="1"/>
      <c r="F3" s="1"/>
      <c r="G3" s="10" t="s">
        <v>7</v>
      </c>
      <c r="H3" s="8"/>
    </row>
    <row r="4" spans="1:8">
      <c r="A4" s="1" t="s">
        <v>5</v>
      </c>
      <c r="B4" s="11">
        <v>61</v>
      </c>
      <c r="C4" s="2">
        <v>66</v>
      </c>
      <c r="D4" s="3">
        <v>64</v>
      </c>
      <c r="E4" s="1"/>
      <c r="F4" s="1"/>
      <c r="G4" s="9" t="s">
        <v>8</v>
      </c>
      <c r="H4" s="25">
        <f>AVERAGE(B2:B41)</f>
        <v>65.887500000000017</v>
      </c>
    </row>
    <row r="5" spans="1:8">
      <c r="A5" s="1" t="s">
        <v>5</v>
      </c>
      <c r="B5" s="11">
        <v>64</v>
      </c>
      <c r="C5" s="2">
        <v>68</v>
      </c>
      <c r="D5" s="3">
        <v>71</v>
      </c>
      <c r="E5" s="1"/>
      <c r="F5" s="1"/>
      <c r="G5" s="9" t="s">
        <v>9</v>
      </c>
      <c r="H5" s="8"/>
    </row>
    <row r="6" spans="1:8">
      <c r="A6" s="1" t="s">
        <v>5</v>
      </c>
      <c r="B6" s="11">
        <v>71</v>
      </c>
      <c r="C6" s="2">
        <v>64</v>
      </c>
      <c r="D6" s="3">
        <v>68</v>
      </c>
      <c r="E6" s="1"/>
      <c r="F6" s="1"/>
      <c r="G6" s="9" t="s">
        <v>10</v>
      </c>
      <c r="H6" s="8"/>
    </row>
    <row r="7" spans="1:8">
      <c r="A7" s="1" t="s">
        <v>5</v>
      </c>
      <c r="B7" s="11">
        <v>58.6</v>
      </c>
      <c r="C7" s="2">
        <v>62</v>
      </c>
      <c r="D7" s="3">
        <v>66</v>
      </c>
      <c r="E7" s="1"/>
      <c r="F7" s="1"/>
      <c r="G7" s="1"/>
    </row>
    <row r="8" spans="1:8">
      <c r="A8" s="1" t="s">
        <v>5</v>
      </c>
      <c r="B8" s="11">
        <v>59.6</v>
      </c>
      <c r="C8" s="2">
        <v>66</v>
      </c>
      <c r="D8" s="3">
        <v>74</v>
      </c>
      <c r="E8" s="1"/>
      <c r="F8" s="1"/>
      <c r="G8" s="1"/>
    </row>
    <row r="9" spans="1:8">
      <c r="A9" s="1" t="s">
        <v>5</v>
      </c>
      <c r="B9" s="11">
        <v>60.9</v>
      </c>
      <c r="C9" s="2">
        <v>63</v>
      </c>
      <c r="D9" s="3">
        <v>73</v>
      </c>
      <c r="E9" s="1"/>
      <c r="F9" s="1"/>
      <c r="G9" s="12" t="s">
        <v>11</v>
      </c>
      <c r="H9" s="13">
        <f>SQRT(40)</f>
        <v>6.324555320336759</v>
      </c>
    </row>
    <row r="10" spans="1:8">
      <c r="A10" s="1" t="s">
        <v>5</v>
      </c>
      <c r="B10" s="11">
        <v>62.2</v>
      </c>
      <c r="C10" s="2">
        <v>64</v>
      </c>
      <c r="D10" s="3">
        <v>62</v>
      </c>
      <c r="E10" s="1"/>
      <c r="F10" s="1"/>
      <c r="G10" s="12" t="s">
        <v>12</v>
      </c>
      <c r="H10" s="14">
        <f>H11-H12</f>
        <v>15.300000000000004</v>
      </c>
    </row>
    <row r="11" spans="1:8">
      <c r="A11" s="1" t="s">
        <v>5</v>
      </c>
      <c r="B11" s="11">
        <v>62.2</v>
      </c>
      <c r="C11" s="2">
        <v>65</v>
      </c>
      <c r="D11" s="3">
        <v>69</v>
      </c>
      <c r="E11" s="1"/>
      <c r="F11" s="1"/>
      <c r="G11" s="12" t="s">
        <v>13</v>
      </c>
      <c r="H11" s="14">
        <f>MAX(B2:B41)</f>
        <v>73.900000000000006</v>
      </c>
    </row>
    <row r="12" spans="1:8">
      <c r="A12" s="1" t="s">
        <v>5</v>
      </c>
      <c r="B12" s="11">
        <v>62.5</v>
      </c>
      <c r="C12" s="2">
        <v>64</v>
      </c>
      <c r="D12" s="3">
        <v>67</v>
      </c>
      <c r="E12" s="1"/>
      <c r="F12" s="1"/>
      <c r="G12" s="12" t="s">
        <v>14</v>
      </c>
      <c r="H12" s="15">
        <f>MIN(B2:B41)</f>
        <v>58.6</v>
      </c>
    </row>
    <row r="13" spans="1:8">
      <c r="A13" s="1" t="s">
        <v>5</v>
      </c>
      <c r="B13" s="11">
        <v>63.1</v>
      </c>
      <c r="C13" s="2">
        <v>64</v>
      </c>
      <c r="D13" s="3">
        <v>68</v>
      </c>
      <c r="E13" s="1"/>
      <c r="F13" s="1"/>
      <c r="G13" s="12" t="s">
        <v>15</v>
      </c>
      <c r="H13" s="13">
        <f>ROUNDUP(H10/H9, 0)</f>
        <v>3</v>
      </c>
    </row>
    <row r="14" spans="1:8">
      <c r="A14" s="1" t="s">
        <v>5</v>
      </c>
      <c r="B14" s="11">
        <v>63.4</v>
      </c>
      <c r="C14" s="2">
        <v>62</v>
      </c>
      <c r="D14" s="3">
        <v>72</v>
      </c>
      <c r="E14" s="1"/>
      <c r="F14" s="1"/>
    </row>
    <row r="15" spans="1:8">
      <c r="A15" s="1" t="s">
        <v>5</v>
      </c>
      <c r="B15" s="11">
        <v>64.400000000000006</v>
      </c>
      <c r="C15" s="2">
        <v>69</v>
      </c>
      <c r="D15" s="3">
        <v>66</v>
      </c>
      <c r="E15" s="1"/>
      <c r="F15" s="1"/>
      <c r="G15" s="30" t="s">
        <v>6</v>
      </c>
      <c r="H15" s="31">
        <f>_xlfn.STDEV.S(Tabela1[Altura da Mãe])</f>
        <v>3.2005608482873344</v>
      </c>
    </row>
    <row r="16" spans="1:8">
      <c r="A16" s="1" t="s">
        <v>5</v>
      </c>
      <c r="B16" s="11">
        <v>64.599999999999994</v>
      </c>
      <c r="C16" s="2">
        <v>62</v>
      </c>
      <c r="D16" s="3">
        <v>72</v>
      </c>
      <c r="E16" s="1"/>
      <c r="F16" s="1"/>
      <c r="G16" s="30" t="s">
        <v>7</v>
      </c>
      <c r="H16" s="31">
        <f>H15^2</f>
        <v>10.243589743589743</v>
      </c>
    </row>
    <row r="17" spans="1:8">
      <c r="A17" s="1" t="s">
        <v>5</v>
      </c>
      <c r="B17" s="11">
        <v>64.7</v>
      </c>
      <c r="C17" s="2">
        <v>67</v>
      </c>
      <c r="D17" s="3">
        <v>68</v>
      </c>
      <c r="E17" s="1"/>
      <c r="F17" s="1"/>
      <c r="G17" s="1"/>
      <c r="H17" s="29"/>
    </row>
    <row r="18" spans="1:8">
      <c r="A18" s="1" t="s">
        <v>5</v>
      </c>
      <c r="B18" s="11">
        <v>64.7</v>
      </c>
      <c r="C18" s="2">
        <v>63</v>
      </c>
      <c r="D18" s="3">
        <v>71</v>
      </c>
      <c r="E18" s="1"/>
      <c r="F18" s="1"/>
      <c r="G18" s="1"/>
    </row>
    <row r="19" spans="1:8">
      <c r="A19" s="1" t="s">
        <v>5</v>
      </c>
      <c r="B19" s="11">
        <v>64.900000000000006</v>
      </c>
      <c r="C19" s="2">
        <v>66</v>
      </c>
      <c r="D19" s="3">
        <v>67</v>
      </c>
      <c r="E19" s="1"/>
      <c r="F19" s="1"/>
      <c r="G19" s="1"/>
    </row>
    <row r="20" spans="1:8">
      <c r="A20" s="1" t="s">
        <v>5</v>
      </c>
      <c r="B20" s="11">
        <v>65.3</v>
      </c>
      <c r="C20" s="2">
        <v>65</v>
      </c>
      <c r="D20" s="3">
        <v>71</v>
      </c>
      <c r="E20" s="1"/>
      <c r="F20" s="1"/>
      <c r="G20" s="1"/>
    </row>
    <row r="21" spans="1:8">
      <c r="A21" s="1" t="s">
        <v>5</v>
      </c>
      <c r="B21" s="11">
        <v>65.400000000000006</v>
      </c>
      <c r="C21" s="2">
        <v>71</v>
      </c>
      <c r="D21" s="3">
        <v>75</v>
      </c>
      <c r="E21" s="1"/>
      <c r="F21" s="1"/>
      <c r="G21" s="1"/>
    </row>
    <row r="22" spans="1:8">
      <c r="A22" s="1" t="s">
        <v>16</v>
      </c>
      <c r="B22" s="11">
        <v>65.400000000000006</v>
      </c>
      <c r="C22" s="2">
        <v>63</v>
      </c>
      <c r="D22" s="3">
        <v>64</v>
      </c>
      <c r="E22" s="1"/>
      <c r="F22" s="1"/>
      <c r="G22" s="1"/>
    </row>
    <row r="23" spans="1:8">
      <c r="A23" s="1" t="s">
        <v>16</v>
      </c>
      <c r="B23" s="11">
        <v>66.5</v>
      </c>
      <c r="C23" s="2">
        <v>67</v>
      </c>
      <c r="D23" s="3">
        <v>65</v>
      </c>
      <c r="E23" s="1"/>
      <c r="F23" s="1"/>
      <c r="G23" s="1"/>
    </row>
    <row r="24" spans="1:8">
      <c r="A24" s="1" t="s">
        <v>16</v>
      </c>
      <c r="B24" s="11">
        <v>66.5</v>
      </c>
      <c r="C24" s="2">
        <v>64</v>
      </c>
      <c r="D24" s="3">
        <v>67</v>
      </c>
      <c r="E24" s="1"/>
      <c r="F24" s="1"/>
      <c r="G24" s="1"/>
    </row>
    <row r="25" spans="1:8">
      <c r="A25" s="1" t="s">
        <v>16</v>
      </c>
      <c r="B25" s="11">
        <v>67.099999999999994</v>
      </c>
      <c r="C25" s="2">
        <v>60</v>
      </c>
      <c r="D25" s="3">
        <v>72</v>
      </c>
      <c r="E25" s="1"/>
      <c r="F25" s="1"/>
      <c r="G25" s="1"/>
    </row>
    <row r="26" spans="1:8">
      <c r="A26" s="1" t="s">
        <v>16</v>
      </c>
      <c r="B26" s="11">
        <v>67.2</v>
      </c>
      <c r="C26" s="2">
        <v>65</v>
      </c>
      <c r="D26" s="3">
        <v>72</v>
      </c>
      <c r="E26" s="1"/>
      <c r="F26" s="1"/>
      <c r="G26" s="1"/>
    </row>
    <row r="27" spans="1:8">
      <c r="A27" s="1" t="s">
        <v>16</v>
      </c>
      <c r="B27" s="11">
        <v>67.400000000000006</v>
      </c>
      <c r="C27" s="2">
        <v>67</v>
      </c>
      <c r="D27" s="3">
        <v>72</v>
      </c>
      <c r="E27" s="1"/>
      <c r="F27" s="1"/>
      <c r="G27" s="1"/>
    </row>
    <row r="28" spans="1:8">
      <c r="A28" s="1" t="s">
        <v>16</v>
      </c>
      <c r="B28" s="11">
        <v>67.400000000000006</v>
      </c>
      <c r="C28" s="2">
        <v>59</v>
      </c>
      <c r="D28" s="3">
        <v>67</v>
      </c>
      <c r="E28" s="1"/>
      <c r="F28" s="1"/>
      <c r="G28" s="1"/>
    </row>
    <row r="29" spans="1:8">
      <c r="A29" s="1" t="s">
        <v>16</v>
      </c>
      <c r="B29" s="11">
        <v>67.5</v>
      </c>
      <c r="C29" s="2">
        <v>60</v>
      </c>
      <c r="D29" s="3">
        <v>71</v>
      </c>
      <c r="E29" s="1"/>
      <c r="F29" s="1"/>
      <c r="G29" s="1"/>
    </row>
    <row r="30" spans="1:8">
      <c r="A30" s="1" t="s">
        <v>16</v>
      </c>
      <c r="B30" s="11">
        <v>67.5</v>
      </c>
      <c r="C30" s="2">
        <v>58</v>
      </c>
      <c r="D30" s="3">
        <v>66</v>
      </c>
      <c r="E30" s="1"/>
      <c r="F30" s="1"/>
      <c r="G30" s="1"/>
    </row>
    <row r="31" spans="1:8">
      <c r="A31" s="1" t="s">
        <v>16</v>
      </c>
      <c r="B31" s="11">
        <v>67.8</v>
      </c>
      <c r="C31" s="2">
        <v>72</v>
      </c>
      <c r="D31" s="3">
        <v>75</v>
      </c>
      <c r="E31" s="1"/>
      <c r="F31" s="1"/>
      <c r="G31" s="1"/>
    </row>
    <row r="32" spans="1:8">
      <c r="A32" s="1" t="s">
        <v>16</v>
      </c>
      <c r="B32" s="11">
        <v>68.099999999999994</v>
      </c>
      <c r="C32" s="2">
        <v>63</v>
      </c>
      <c r="D32" s="3">
        <v>69</v>
      </c>
      <c r="E32" s="1"/>
      <c r="F32" s="1"/>
      <c r="G32" s="1"/>
    </row>
    <row r="33" spans="1:7">
      <c r="A33" s="1" t="s">
        <v>16</v>
      </c>
      <c r="B33" s="11">
        <v>68.400000000000006</v>
      </c>
      <c r="C33" s="2">
        <v>67</v>
      </c>
      <c r="D33" s="3">
        <v>70</v>
      </c>
      <c r="E33" s="1"/>
      <c r="F33" s="1"/>
      <c r="G33" s="1"/>
    </row>
    <row r="34" spans="1:7">
      <c r="A34" s="1" t="s">
        <v>16</v>
      </c>
      <c r="B34" s="11">
        <v>68.5</v>
      </c>
      <c r="C34" s="2">
        <v>62</v>
      </c>
      <c r="D34" s="3">
        <v>69</v>
      </c>
      <c r="E34" s="1"/>
      <c r="F34" s="1"/>
      <c r="G34" s="1"/>
    </row>
    <row r="35" spans="1:7">
      <c r="A35" s="1" t="s">
        <v>16</v>
      </c>
      <c r="B35" s="11">
        <v>69.099999999999994</v>
      </c>
      <c r="C35" s="2">
        <v>69</v>
      </c>
      <c r="D35" s="3">
        <v>62</v>
      </c>
      <c r="E35" s="1"/>
      <c r="F35" s="1"/>
      <c r="G35" s="1"/>
    </row>
    <row r="36" spans="1:7">
      <c r="A36" s="1" t="s">
        <v>16</v>
      </c>
      <c r="B36" s="11">
        <v>69.3</v>
      </c>
      <c r="C36" s="2">
        <v>63</v>
      </c>
      <c r="D36" s="3">
        <v>66</v>
      </c>
      <c r="E36" s="1"/>
      <c r="F36" s="1"/>
      <c r="G36" s="1"/>
    </row>
    <row r="37" spans="1:7">
      <c r="A37" s="1" t="s">
        <v>16</v>
      </c>
      <c r="B37" s="11">
        <v>70.3</v>
      </c>
      <c r="C37" s="2">
        <v>64</v>
      </c>
      <c r="D37" s="3">
        <v>76</v>
      </c>
      <c r="E37" s="1"/>
      <c r="F37" s="1"/>
      <c r="G37" s="1"/>
    </row>
    <row r="38" spans="1:7">
      <c r="A38" s="1" t="s">
        <v>16</v>
      </c>
      <c r="B38" s="11">
        <v>71.099999999999994</v>
      </c>
      <c r="C38" s="2">
        <v>63</v>
      </c>
      <c r="D38" s="3">
        <v>69</v>
      </c>
      <c r="E38" s="1"/>
      <c r="F38" s="1"/>
      <c r="G38" s="1"/>
    </row>
    <row r="39" spans="1:7">
      <c r="A39" s="1" t="s">
        <v>16</v>
      </c>
      <c r="B39" s="11">
        <v>71.099999999999994</v>
      </c>
      <c r="C39" s="2">
        <v>64</v>
      </c>
      <c r="D39" s="3">
        <v>68</v>
      </c>
      <c r="E39" s="1"/>
      <c r="F39" s="1"/>
      <c r="G39" s="1"/>
    </row>
    <row r="40" spans="1:7">
      <c r="A40" s="1" t="s">
        <v>16</v>
      </c>
      <c r="B40" s="11">
        <v>71.900000000000006</v>
      </c>
      <c r="C40" s="2">
        <v>60</v>
      </c>
      <c r="D40" s="3">
        <v>66</v>
      </c>
      <c r="E40" s="1"/>
      <c r="F40" s="1"/>
      <c r="G40" s="1"/>
    </row>
    <row r="41" spans="1:7">
      <c r="A41" s="1" t="s">
        <v>16</v>
      </c>
      <c r="B41" s="11">
        <v>73.900000000000006</v>
      </c>
      <c r="C41" s="6">
        <v>65</v>
      </c>
      <c r="D41" s="7">
        <v>68</v>
      </c>
      <c r="E41" s="1"/>
      <c r="F41" s="1"/>
      <c r="G41" s="1"/>
    </row>
  </sheetData>
  <sortState xmlns:xlrd2="http://schemas.microsoft.com/office/spreadsheetml/2017/richdata2" ref="B2:B41">
    <sortCondition ref="B2:B41"/>
  </sortState>
  <mergeCells count="1">
    <mergeCell ref="G1:H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B608-9867-4A2A-A532-6D72AA161BA6}">
  <dimension ref="A1:I8"/>
  <sheetViews>
    <sheetView showGridLines="0" workbookViewId="0">
      <selection activeCell="D32" sqref="D32"/>
    </sheetView>
  </sheetViews>
  <sheetFormatPr defaultRowHeight="15"/>
  <cols>
    <col min="1" max="1" width="18" bestFit="1" customWidth="1"/>
    <col min="2" max="2" width="18.85546875" bestFit="1" customWidth="1"/>
    <col min="3" max="3" width="10.85546875" style="16" bestFit="1" customWidth="1"/>
    <col min="4" max="4" width="21.140625" bestFit="1" customWidth="1"/>
    <col min="5" max="5" width="13.28515625" bestFit="1" customWidth="1"/>
    <col min="6" max="6" width="14.85546875" bestFit="1" customWidth="1"/>
    <col min="7" max="7" width="10.7109375" bestFit="1" customWidth="1"/>
    <col min="8" max="8" width="14.85546875" bestFit="1" customWidth="1"/>
  </cols>
  <sheetData>
    <row r="1" spans="1:9">
      <c r="A1" s="17" t="s">
        <v>17</v>
      </c>
      <c r="B1" s="17" t="s">
        <v>18</v>
      </c>
      <c r="C1" s="18" t="s">
        <v>19</v>
      </c>
      <c r="D1" s="18" t="s">
        <v>20</v>
      </c>
      <c r="E1" s="18" t="s">
        <v>21</v>
      </c>
    </row>
    <row r="2" spans="1:9">
      <c r="A2" s="19" t="s">
        <v>22</v>
      </c>
      <c r="B2" s="14">
        <v>6</v>
      </c>
      <c r="C2" s="20">
        <f>(B2/$B$8)</f>
        <v>0.15</v>
      </c>
      <c r="D2" s="14">
        <f>GETPIVOTDATA("Altura",$A$1,"Altura",58.6)</f>
        <v>6</v>
      </c>
      <c r="E2" s="14">
        <f>(58.6+61.6)/2</f>
        <v>60.1</v>
      </c>
      <c r="H2" s="24" t="s">
        <v>23</v>
      </c>
      <c r="I2" s="14">
        <f>GETPIVOTDATA("Altura",$A$1,"Altura",64.6)-GETPIVOTDATA("Altura",$A$1,"Altura",61.6)</f>
        <v>8</v>
      </c>
    </row>
    <row r="3" spans="1:9">
      <c r="A3" s="19" t="s">
        <v>24</v>
      </c>
      <c r="B3" s="14">
        <v>7</v>
      </c>
      <c r="C3" s="20">
        <f t="shared" ref="C3:C7" si="0">(B3/$B$8)</f>
        <v>0.17499999999999999</v>
      </c>
      <c r="D3" s="14">
        <f>D2+GETPIVOTDATA("Altura",$A$1,"Altura",61.6)</f>
        <v>13</v>
      </c>
      <c r="E3" s="14">
        <f>E2+3</f>
        <v>63.1</v>
      </c>
      <c r="H3" s="24" t="s">
        <v>25</v>
      </c>
      <c r="I3" s="14">
        <f>GETPIVOTDATA("Altura",$A$1,"Altura",64.6)+GETPIVOTDATA("Altura",$A$1,"Altura",67.6)</f>
        <v>22</v>
      </c>
    </row>
    <row r="4" spans="1:9">
      <c r="A4" s="19" t="s">
        <v>26</v>
      </c>
      <c r="B4" s="14">
        <v>15</v>
      </c>
      <c r="C4" s="20">
        <f t="shared" si="0"/>
        <v>0.375</v>
      </c>
      <c r="D4" s="14">
        <f>D3+GETPIVOTDATA("Altura",$A$1,"Altura",64.6)</f>
        <v>28</v>
      </c>
      <c r="E4" s="14">
        <f t="shared" ref="E4:E7" si="1">E3+3</f>
        <v>66.099999999999994</v>
      </c>
      <c r="H4" s="24" t="s">
        <v>15</v>
      </c>
      <c r="I4" s="14">
        <v>3</v>
      </c>
    </row>
    <row r="5" spans="1:9">
      <c r="A5" s="19" t="s">
        <v>27</v>
      </c>
      <c r="B5" s="14">
        <v>7</v>
      </c>
      <c r="C5" s="20">
        <f t="shared" si="0"/>
        <v>0.17499999999999999</v>
      </c>
      <c r="D5" s="14">
        <f>SUM(D4+GETPIVOTDATA("Altura",$A$1,"Altura",67.6))</f>
        <v>35</v>
      </c>
      <c r="E5" s="14">
        <f t="shared" si="1"/>
        <v>69.099999999999994</v>
      </c>
      <c r="H5" s="24" t="s">
        <v>28</v>
      </c>
      <c r="I5" s="14">
        <f>64.6+((I2/(I2+I3))*I4)</f>
        <v>65.399999999999991</v>
      </c>
    </row>
    <row r="6" spans="1:9">
      <c r="A6" s="19" t="s">
        <v>29</v>
      </c>
      <c r="B6" s="14">
        <v>4</v>
      </c>
      <c r="C6" s="20">
        <f t="shared" si="0"/>
        <v>0.1</v>
      </c>
      <c r="D6" s="14">
        <f>SUM(D5+GETPIVOTDATA("Altura",$A$1,"Altura",70.6))</f>
        <v>39</v>
      </c>
      <c r="E6" s="14">
        <f t="shared" si="1"/>
        <v>72.099999999999994</v>
      </c>
      <c r="H6" s="24" t="s">
        <v>30</v>
      </c>
      <c r="I6" s="26" t="s">
        <v>26</v>
      </c>
    </row>
    <row r="7" spans="1:9">
      <c r="A7" s="19" t="s">
        <v>31</v>
      </c>
      <c r="B7" s="14">
        <v>1</v>
      </c>
      <c r="C7" s="20">
        <f t="shared" si="0"/>
        <v>2.5000000000000001E-2</v>
      </c>
      <c r="D7" s="14">
        <f>SUM(D6+GETPIVOTDATA("Altura",$A$1,"Altura",73.6))</f>
        <v>40</v>
      </c>
      <c r="E7" s="14">
        <f t="shared" si="1"/>
        <v>75.099999999999994</v>
      </c>
      <c r="H7" s="24" t="s">
        <v>32</v>
      </c>
      <c r="I7" s="14">
        <f>64.6+(((0.5*GETPIVOTDATA("Altura",$A$1))-D3)/GETPIVOTDATA("Altura",$A$1,"Altura",64.6)*I4)</f>
        <v>66</v>
      </c>
    </row>
    <row r="8" spans="1:9">
      <c r="A8" s="21" t="s">
        <v>33</v>
      </c>
      <c r="B8" s="22">
        <v>40</v>
      </c>
      <c r="C8" s="23">
        <f>SUM(C2:C7)</f>
        <v>1</v>
      </c>
      <c r="D8" s="17">
        <f>SUM(D2:D7)</f>
        <v>161</v>
      </c>
      <c r="E8" s="14"/>
      <c r="H8" s="24" t="s">
        <v>8</v>
      </c>
      <c r="I8" s="14">
        <f>SUMPRODUCT(B2:B7,E2:E7)/40</f>
        <v>66.024999999999991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afb8c22-5bc3-4323-a7eb-1ad63affabe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51FDD90412D54D9CED2B092930B00B" ma:contentTypeVersion="10" ma:contentTypeDescription="Create a new document." ma:contentTypeScope="" ma:versionID="407317e748d56016fa948fe0f1f5507b">
  <xsd:schema xmlns:xsd="http://www.w3.org/2001/XMLSchema" xmlns:xs="http://www.w3.org/2001/XMLSchema" xmlns:p="http://schemas.microsoft.com/office/2006/metadata/properties" xmlns:ns2="7afb8c22-5bc3-4323-a7eb-1ad63affabef" targetNamespace="http://schemas.microsoft.com/office/2006/metadata/properties" ma:root="true" ma:fieldsID="f019d38f4251204bb92d2556ce9540ec" ns2:_="">
    <xsd:import namespace="7afb8c22-5bc3-4323-a7eb-1ad63affabe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b8c22-5bc3-4323-a7eb-1ad63affabe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51E959-B629-4BB8-8233-89C8B9E98D0A}"/>
</file>

<file path=customXml/itemProps2.xml><?xml version="1.0" encoding="utf-8"?>
<ds:datastoreItem xmlns:ds="http://schemas.openxmlformats.org/officeDocument/2006/customXml" ds:itemID="{B4129992-2E77-4B79-BE26-4ECEC1D106F2}"/>
</file>

<file path=customXml/itemProps3.xml><?xml version="1.0" encoding="utf-8"?>
<ds:datastoreItem xmlns:ds="http://schemas.openxmlformats.org/officeDocument/2006/customXml" ds:itemID="{48282D2E-C84D-4108-BA61-9849FB32A4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Lidiane</dc:creator>
  <cp:keywords/>
  <dc:description/>
  <cp:lastModifiedBy>Wesley  Bernardes De Souza Júnior</cp:lastModifiedBy>
  <cp:revision/>
  <dcterms:created xsi:type="dcterms:W3CDTF">2021-03-01T00:13:41Z</dcterms:created>
  <dcterms:modified xsi:type="dcterms:W3CDTF">2022-03-27T22:00:23Z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0x010100CB51FDD90412D54D9CED2B092930B00B</vt:lpwstr>
  </property>
</Properties>
</file>