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6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arnExcel-source\resources\"/>
    </mc:Choice>
  </mc:AlternateContent>
  <xr:revisionPtr revIDLastSave="0" documentId="13_ncr:1_{B9DC4846-C98F-4877-89E8-ADB7F37CC903}" xr6:coauthVersionLast="45" xr6:coauthVersionMax="45" xr10:uidLastSave="{00000000-0000-0000-0000-000000000000}"/>
  <bookViews>
    <workbookView xWindow="-120" yWindow="-120" windowWidth="29040" windowHeight="15840" tabRatio="663" firstSheet="50" activeTab="51" xr2:uid="{00000000-000D-0000-FFFF-FFFF00000000}"/>
  </bookViews>
  <sheets>
    <sheet name="Components" sheetId="72" r:id="rId1"/>
    <sheet name="ausbeer56-73" sheetId="73" r:id="rId2"/>
    <sheet name="ausbeer-1" sheetId="74" r:id="rId3"/>
    <sheet name="ausbeer-2" sheetId="75" r:id="rId4"/>
    <sheet name="ausbeer-3" sheetId="76" r:id="rId5"/>
    <sheet name="Trendline-Lineair" sheetId="63" r:id="rId6"/>
    <sheet name="Trendline-Logarithmic" sheetId="64" r:id="rId7"/>
    <sheet name="Trendline-Polynomial" sheetId="65" r:id="rId8"/>
    <sheet name="Trendline-Power" sheetId="66" r:id="rId9"/>
    <sheet name="Trendline-Exponential" sheetId="67" r:id="rId10"/>
    <sheet name="Trendline-MA" sheetId="68" r:id="rId11"/>
    <sheet name="fcast" sheetId="62" r:id="rId12"/>
    <sheet name="annuiteit" sheetId="5" r:id="rId13"/>
    <sheet name="banket" sheetId="36" r:id="rId14"/>
    <sheet name="Benelux-1" sheetId="50" r:id="rId15"/>
    <sheet name="Benelux-2" sheetId="51" r:id="rId16"/>
    <sheet name="calc-01" sheetId="20" r:id="rId17"/>
    <sheet name="calc-02" sheetId="21" r:id="rId18"/>
    <sheet name="calc-model" sheetId="40" r:id="rId19"/>
    <sheet name="calc-coffee" sheetId="58" r:id="rId20"/>
    <sheet name="calc-nper" sheetId="59" r:id="rId21"/>
    <sheet name="data" sheetId="39" r:id="rId22"/>
    <sheet name="datatablelayout" sheetId="61" r:id="rId23"/>
    <sheet name="datatable1a" sheetId="9" r:id="rId24"/>
    <sheet name="datatable1b" sheetId="10" r:id="rId25"/>
    <sheet name="datatable2a" sheetId="12" r:id="rId26"/>
    <sheet name="datatable2b" sheetId="13" r:id="rId27"/>
    <sheet name="Doelzoeken" sheetId="35" r:id="rId28"/>
    <sheet name="Func-datum" sheetId="26" r:id="rId29"/>
    <sheet name="Func-logisch" sheetId="29" r:id="rId30"/>
    <sheet name="Func-nesting" sheetId="41" r:id="rId31"/>
    <sheet name="Func-statistisch" sheetId="24" r:id="rId32"/>
    <sheet name="Func-tekst" sheetId="28" r:id="rId33"/>
    <sheet name="Func-wiskunde" sheetId="27" r:id="rId34"/>
    <sheet name="getalopmaak" sheetId="31" r:id="rId35"/>
    <sheet name="HorizZoeken" sheetId="8" r:id="rId36"/>
    <sheet name="invoices" sheetId="60" r:id="rId37"/>
    <sheet name="koersen" sheetId="38" r:id="rId38"/>
    <sheet name="list-purchases" sheetId="34" r:id="rId39"/>
    <sheet name="matrix" sheetId="42" r:id="rId40"/>
    <sheet name="matr-01" sheetId="43" r:id="rId41"/>
    <sheet name="matr-04" sheetId="44" r:id="rId42"/>
    <sheet name="matr-05" sheetId="45" r:id="rId43"/>
    <sheet name="matr-06" sheetId="46" r:id="rId44"/>
    <sheet name="matr-07" sheetId="47" r:id="rId45"/>
    <sheet name="matr-08" sheetId="48" r:id="rId46"/>
    <sheet name="meetresultaten" sheetId="17" r:id="rId47"/>
    <sheet name="pivot" sheetId="3" r:id="rId48"/>
    <sheet name="pivot-example" sheetId="1" r:id="rId49"/>
    <sheet name="premietabel" sheetId="22" r:id="rId50"/>
    <sheet name="prijstabel" sheetId="23" r:id="rId51"/>
    <sheet name="RSE" sheetId="52" r:id="rId52"/>
    <sheet name="scen" sheetId="55" r:id="rId53"/>
    <sheet name="scen rprt" sheetId="56" r:id="rId54"/>
    <sheet name="solv009" sheetId="54" r:id="rId55"/>
    <sheet name="supermarkt" sheetId="14" r:id="rId56"/>
    <sheet name="termijnen" sheetId="6" r:id="rId57"/>
    <sheet name="uitlijning" sheetId="30" r:id="rId58"/>
    <sheet name="verkopen_kw1" sheetId="32" r:id="rId59"/>
    <sheet name="vlak" sheetId="19" r:id="rId60"/>
    <sheet name="WaarOnwaar" sheetId="33" r:id="rId61"/>
    <sheet name="WeatherLeather" sheetId="16" r:id="rId62"/>
    <sheet name="zoekver" sheetId="57" r:id="rId63"/>
  </sheets>
  <externalReferences>
    <externalReference r:id="rId64"/>
    <externalReference r:id="rId65"/>
  </externalReferences>
  <definedNames>
    <definedName name="aantal_hazelnoot">[1]solv001!$H$11</definedName>
    <definedName name="aantal_kers">[1]solv001!$H$10</definedName>
    <definedName name="Advertisement">scen!$B$13</definedName>
    <definedName name="Annual_Costs">scen!$C$15</definedName>
    <definedName name="Annual_Incomes">scen!$C$8</definedName>
    <definedName name="Annual_Profit">scen!$C$17</definedName>
    <definedName name="AOW_Datum">[1]form003!$E$12</definedName>
    <definedName name="AOW_Leeftijd">[1]form003!$E$9</definedName>
    <definedName name="CommissieHoog">[1]form004!$E$9</definedName>
    <definedName name="CommissieLaag">[1]form004!$E$8</definedName>
    <definedName name="Cost_per_Order">scen!$B$5</definedName>
    <definedName name="CuttingTime_Weekly" localSheetId="61">WeatherLeather!$D$8</definedName>
    <definedName name="Duur" localSheetId="39">[2]afschrijvingen!$B$3</definedName>
    <definedName name="Duur">#REF!</definedName>
    <definedName name="Facilities">scen!$B$14</definedName>
    <definedName name="geboortedatum">[1]form003!$E$8</definedName>
    <definedName name="inleg" localSheetId="39">[2]Doelzoeken!$B$1</definedName>
    <definedName name="inleg">Doelzoeken!$B$1</definedName>
    <definedName name="jaarrente" localSheetId="39">[2]Doelzoeken!$B$2</definedName>
    <definedName name="jaarrente">Doelzoeken!$B$2</definedName>
    <definedName name="kolom_def_matrix">{"Kledingsoort",0,"Auto","Auto",""}</definedName>
    <definedName name="Kosten" localSheetId="39">[2]afschrijvingen!$B$1</definedName>
    <definedName name="Kosten">#REF!</definedName>
    <definedName name="Number_Jackets_Long" localSheetId="61">WeatherLeather!$C$4</definedName>
    <definedName name="Number_Jackets_Short" localSheetId="61">WeatherLeather!$B$4</definedName>
    <definedName name="Number_of_Orders">scen!$B$6</definedName>
    <definedName name="Profit_Weekly" localSheetId="61">WeatherLeather!$D$5</definedName>
    <definedName name="RapportDatum">[1]form005!$E$10</definedName>
    <definedName name="Rent">scen!$B$12</definedName>
    <definedName name="Restwaarde" localSheetId="39">[2]afschrijvingen!$B$2</definedName>
    <definedName name="Restwaarde">#REF!</definedName>
    <definedName name="rij_def_matrix">{"Jaar",0,"Auto","Auto","";"Vertegenwoordiger",0,"Auto","Auto",""}</definedName>
    <definedName name="Salaries">scen!$B$11</definedName>
    <definedName name="Sales_Long_Weekly" localSheetId="61">WeatherLeather!$D$10</definedName>
    <definedName name="SewingTime_Weekly" localSheetId="61">WeatherLeather!$D$9</definedName>
    <definedName name="solver_adj" localSheetId="54" hidden="1">solv009!#REF!</definedName>
    <definedName name="solver_cvg" localSheetId="54" hidden="1">0.0001</definedName>
    <definedName name="solver_drv" localSheetId="54" hidden="1">1</definedName>
    <definedName name="solver_eng" localSheetId="61" hidden="1">1</definedName>
    <definedName name="solver_est" localSheetId="54" hidden="1">1</definedName>
    <definedName name="solver_itr" localSheetId="54" hidden="1">100</definedName>
    <definedName name="solver_lhs1" localSheetId="61" hidden="1">WeatherLeather!$B$4:$C$4</definedName>
    <definedName name="solver_lhs2" localSheetId="61" hidden="1">WeatherLeather!$D$8</definedName>
    <definedName name="solver_lin" localSheetId="54" hidden="1">2</definedName>
    <definedName name="solver_neg" localSheetId="54" hidden="1">2</definedName>
    <definedName name="solver_neg" localSheetId="61" hidden="1">1</definedName>
    <definedName name="solver_num" localSheetId="54" hidden="1">0</definedName>
    <definedName name="solver_num" localSheetId="61" hidden="1">0</definedName>
    <definedName name="solver_nwt" localSheetId="54" hidden="1">1</definedName>
    <definedName name="solver_opt" localSheetId="54" hidden="1">solv009!#REF!</definedName>
    <definedName name="solver_opt" localSheetId="61" hidden="1">WeatherLeather!$D$5</definedName>
    <definedName name="solver_pre" localSheetId="54" hidden="1">0.000001</definedName>
    <definedName name="solver_rel1" localSheetId="61" hidden="1">4</definedName>
    <definedName name="solver_rel2" localSheetId="61" hidden="1">1</definedName>
    <definedName name="solver_rhs1" localSheetId="61" hidden="1">integer</definedName>
    <definedName name="solver_rhs2" localSheetId="61" hidden="1">WeatherLeather!$E$8</definedName>
    <definedName name="solver_scl" localSheetId="54" hidden="1">2</definedName>
    <definedName name="solver_sho" localSheetId="54" hidden="1">2</definedName>
    <definedName name="solver_tim" localSheetId="54" hidden="1">100</definedName>
    <definedName name="solver_tol" localSheetId="54" hidden="1">0.05</definedName>
    <definedName name="solver_typ" localSheetId="54" hidden="1">2</definedName>
    <definedName name="solver_typ" localSheetId="61" hidden="1">1</definedName>
    <definedName name="solver_val" localSheetId="54" hidden="1">0</definedName>
    <definedName name="solver_val" localSheetId="61" hidden="1">0</definedName>
    <definedName name="solver_ver" localSheetId="61" hidden="1">3</definedName>
    <definedName name="VerkoopDoelstelling">[1]form004!$E$7</definedName>
    <definedName name="waarde_def_matrix">{"Verkopen","SOM(Verkopen)","JNNNN",FALSE}</definedName>
    <definedName name="Yield_per_Order">scen!$B$4</definedName>
    <definedName name="Zoeklijst" localSheetId="39">[2]harddisks!$B$11:$E$22</definedName>
    <definedName name="Zoeklijst">#REF!</definedName>
    <definedName name="Zoeknr" localSheetId="39">[2]harddisks!$D$2</definedName>
    <definedName name="Zoeknr">#REF!</definedName>
  </definedNames>
  <calcPr calcId="191029"/>
  <pivotCaches>
    <pivotCache cacheId="0" r:id="rId66"/>
    <pivotCache cacheId="1" r:id="rId67"/>
    <pivotCache cacheId="2" r:id="rId68"/>
    <pivotCache cacheId="3" r:id="rId69"/>
    <pivotCache cacheId="4" r:id="rId7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3" i="63"/>
  <c r="P12" i="63"/>
  <c r="P4" i="63"/>
  <c r="P4" i="66"/>
  <c r="P18" i="63"/>
  <c r="P3" i="66"/>
  <c r="P6" i="63"/>
  <c r="P3" i="64"/>
  <c r="P10" i="63"/>
  <c r="P5" i="65"/>
  <c r="P3" i="67"/>
  <c r="P3" i="65"/>
  <c r="P4" i="64"/>
  <c r="P7" i="63"/>
  <c r="P4" i="67"/>
  <c r="P4" i="65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E2" i="43" l="1" a="1"/>
  <c r="E3" i="43" s="1"/>
  <c r="E2" i="43" l="1"/>
  <c r="E4" i="43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G1" i="45" a="1"/>
  <c r="I4" i="45" s="1"/>
  <c r="G1" i="44" a="1"/>
  <c r="H1" i="44" s="1"/>
  <c r="D2" i="43" a="1"/>
  <c r="D4" i="43" s="1"/>
  <c r="I3" i="45" l="1"/>
  <c r="G3" i="45"/>
  <c r="G1" i="44"/>
  <c r="H4" i="45"/>
  <c r="H2" i="45"/>
  <c r="I1" i="44"/>
  <c r="G1" i="45"/>
  <c r="I1" i="45"/>
  <c r="H1" i="45"/>
  <c r="G2" i="45"/>
  <c r="I2" i="45"/>
  <c r="H3" i="45"/>
  <c r="G4" i="45"/>
  <c r="D3" i="43"/>
  <c r="D2" i="43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sharedStrings.xml><?xml version="1.0" encoding="utf-8"?>
<sst xmlns="http://schemas.openxmlformats.org/spreadsheetml/2006/main" count="2094" uniqueCount="422">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</sst>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5" formatCode="&quot;€&quot;\ #,##0;&quot;€&quot;\ \-#,##0"/>
    <numFmt numFmtId="7" formatCode="&quot;€&quot;\ #,##0.00;&quot;€&quot;\ \-#,##0.0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&quot;€&quot;\ * #,##0_ ;_ &quot;€&quot;\ * \-#,##0_ ;_ &quot;€&quot;\ * &quot;-&quot;??_ ;_ @_ "/>
    <numFmt numFmtId="167" formatCode="_-&quot;€&quot;\ * #,##0.00_-;_-&quot;€&quot;\ * #,##0.00\-;_-&quot;€&quot;\ * &quot;-&quot;??_-;_-@_-"/>
    <numFmt numFmtId="168" formatCode="mmm\ yyyy"/>
    <numFmt numFmtId="169" formatCode="0.0"/>
    <numFmt numFmtId="170" formatCode="_-&quot;F&quot;\ * #,##0.00_-;_-&quot;F&quot;\ * #,##0.00\-;_-&quot;F&quot;\ * &quot;-&quot;??_-;_-@_-"/>
    <numFmt numFmtId="171" formatCode="_ * #,##0_ ;_ * \-#,##0_ ;_ * &quot;-&quot;??_ ;_ @_ "/>
    <numFmt numFmtId="172" formatCode="0.0%"/>
    <numFmt numFmtId="173" formatCode="0.000%"/>
    <numFmt numFmtId="174" formatCode="_([$$-409]* #,##0.00_);_([$$-409]* \(#,##0.00\);_([$$-409]* &quot;-&quot;??_);_(@_)"/>
    <numFmt numFmtId="175" formatCode="[$€-2]\ #,##0_);\([$€-2]\ #,##0\)"/>
    <numFmt numFmtId="176" formatCode="_([$€-2]\ * #,##0.00_);_([$€-2]\ * \(#,##0.00\);_([$€-2]\ * &quot;-&quot;??_);_(@_)"/>
    <numFmt numFmtId="177" formatCode="_(&quot;$&quot;* #,##0_);_(&quot;$&quot;* \(#,##0\);_(&quot;$&quot;* &quot;-&quot;??_);_(@_)"/>
    <numFmt numFmtId="178" formatCode="&quot;$&quot;#,##0"/>
    <numFmt numFmtId="179" formatCode="_([$$-409]* #,##0_);_([$$-409]* \(#,##0\);_([$$-409]* &quot;-&quot;??_);_(@_)"/>
    <numFmt numFmtId="180" formatCode="&quot;$&quot;#,##0.00"/>
    <numFmt numFmtId="181" formatCode="&quot;$&quot;\ #,##0;[Red]&quot;$&quot;\ \-#,##0"/>
    <numFmt numFmtId="182" formatCode="0.00000"/>
    <numFmt numFmtId="183" formatCode="0.000"/>
    <numFmt numFmtId="184" formatCode="0.00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44" fontId="13" fillId="0" borderId="0" applyFont="0" applyFill="0" applyBorder="0" applyAlignment="0" applyProtection="0"/>
    <xf numFmtId="174" fontId="12" fillId="0" borderId="0"/>
    <xf numFmtId="44" fontId="12" fillId="0" borderId="0" applyFont="0" applyFill="0" applyBorder="0" applyAlignment="0" applyProtection="0"/>
    <xf numFmtId="174" fontId="11" fillId="0" borderId="0"/>
    <xf numFmtId="167" fontId="22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9" fillId="0" borderId="0"/>
    <xf numFmtId="174" fontId="8" fillId="0" borderId="0"/>
    <xf numFmtId="44" fontId="8" fillId="0" borderId="0" applyFont="0" applyFill="0" applyBorder="0" applyAlignment="0" applyProtection="0"/>
    <xf numFmtId="174" fontId="22" fillId="0" borderId="0"/>
    <xf numFmtId="170" fontId="22" fillId="0" borderId="0" applyFont="0" applyFill="0" applyBorder="0" applyAlignment="0" applyProtection="0"/>
    <xf numFmtId="174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6" fillId="0" borderId="0"/>
    <xf numFmtId="44" fontId="6" fillId="0" borderId="0" applyFont="0" applyFill="0" applyBorder="0" applyAlignment="0" applyProtection="0"/>
    <xf numFmtId="174" fontId="5" fillId="0" borderId="0"/>
    <xf numFmtId="44" fontId="12" fillId="0" borderId="0" applyFont="0" applyFill="0" applyBorder="0" applyAlignment="0" applyProtection="0"/>
    <xf numFmtId="175" fontId="25" fillId="0" borderId="0" applyFill="0" applyBorder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2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4" fontId="12" fillId="0" borderId="0" xfId="2"/>
    <xf numFmtId="174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4" fontId="21" fillId="0" borderId="0" xfId="4" applyFont="1"/>
    <xf numFmtId="174" fontId="11" fillId="0" borderId="0" xfId="4"/>
    <xf numFmtId="167" fontId="0" fillId="0" borderId="0" xfId="5" applyFont="1"/>
    <xf numFmtId="168" fontId="11" fillId="0" borderId="0" xfId="4" applyNumberFormat="1"/>
    <xf numFmtId="7" fontId="0" fillId="0" borderId="0" xfId="0" applyNumberFormat="1"/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174" fontId="9" fillId="0" borderId="0" xfId="8" applyFont="1"/>
    <xf numFmtId="174" fontId="9" fillId="0" borderId="0" xfId="8" applyFont="1" applyAlignment="1">
      <alignment horizontal="right"/>
    </xf>
    <xf numFmtId="174" fontId="18" fillId="0" borderId="0" xfId="8" applyFont="1"/>
    <xf numFmtId="9" fontId="0" fillId="0" borderId="0" xfId="0" applyNumberFormat="1"/>
    <xf numFmtId="9" fontId="8" fillId="0" borderId="0" xfId="9" applyNumberFormat="1"/>
    <xf numFmtId="174" fontId="22" fillId="0" borderId="0" xfId="11"/>
    <xf numFmtId="174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4" fontId="7" fillId="0" borderId="0" xfId="13"/>
    <xf numFmtId="49" fontId="7" fillId="0" borderId="0" xfId="13" applyNumberFormat="1"/>
    <xf numFmtId="171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2" fontId="7" fillId="0" borderId="0" xfId="13" applyNumberFormat="1"/>
    <xf numFmtId="10" fontId="7" fillId="0" borderId="0" xfId="13" applyNumberFormat="1"/>
    <xf numFmtId="174" fontId="7" fillId="0" borderId="0" xfId="13" applyNumberFormat="1"/>
    <xf numFmtId="173" fontId="7" fillId="0" borderId="0" xfId="13" applyNumberFormat="1"/>
    <xf numFmtId="174" fontId="21" fillId="0" borderId="0" xfId="16" applyFont="1"/>
    <xf numFmtId="174" fontId="21" fillId="0" borderId="0" xfId="16" applyFont="1" applyAlignment="1">
      <alignment horizontal="center"/>
    </xf>
    <xf numFmtId="174" fontId="6" fillId="0" borderId="0" xfId="16"/>
    <xf numFmtId="166" fontId="0" fillId="0" borderId="0" xfId="17" applyNumberFormat="1" applyFont="1"/>
    <xf numFmtId="44" fontId="0" fillId="0" borderId="0" xfId="3" applyFont="1"/>
    <xf numFmtId="44" fontId="12" fillId="0" borderId="0" xfId="2" applyNumberFormat="1"/>
    <xf numFmtId="10" fontId="12" fillId="0" borderId="0" xfId="2" applyNumberFormat="1"/>
    <xf numFmtId="174" fontId="12" fillId="0" borderId="0" xfId="2" applyAlignment="1">
      <alignment horizontal="center"/>
    </xf>
    <xf numFmtId="174" fontId="5" fillId="0" borderId="0" xfId="18"/>
    <xf numFmtId="174" fontId="24" fillId="0" borderId="0" xfId="18" applyFont="1" applyAlignment="1">
      <alignment horizontal="right"/>
    </xf>
    <xf numFmtId="174" fontId="24" fillId="0" borderId="0" xfId="18" applyFont="1"/>
    <xf numFmtId="174" fontId="5" fillId="0" borderId="0" xfId="18" applyAlignment="1">
      <alignment horizontal="right"/>
    </xf>
    <xf numFmtId="174" fontId="4" fillId="0" borderId="0" xfId="13" applyFont="1"/>
    <xf numFmtId="174" fontId="0" fillId="0" borderId="0" xfId="14" applyNumberFormat="1" applyFont="1"/>
    <xf numFmtId="49" fontId="4" fillId="0" borderId="0" xfId="13" applyNumberFormat="1" applyFont="1"/>
    <xf numFmtId="44" fontId="0" fillId="0" borderId="0" xfId="19" applyFont="1"/>
    <xf numFmtId="44" fontId="17" fillId="0" borderId="0" xfId="19" applyFont="1"/>
    <xf numFmtId="16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4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9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1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165" fontId="0" fillId="0" borderId="0" xfId="0" applyNumberFormat="1" applyFont="1"/>
    <xf numFmtId="165" fontId="0" fillId="0" borderId="11" xfId="0" applyNumberFormat="1" applyBorder="1"/>
    <xf numFmtId="177" fontId="18" fillId="4" borderId="0" xfId="0" applyNumberFormat="1" applyFont="1" applyFill="1"/>
    <xf numFmtId="0" fontId="18" fillId="4" borderId="0" xfId="0" applyNumberFormat="1" applyFont="1" applyFill="1"/>
    <xf numFmtId="165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78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165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165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165" fontId="8" fillId="0" borderId="0" xfId="9" applyNumberFormat="1"/>
    <xf numFmtId="176" fontId="0" fillId="0" borderId="0" xfId="10" applyNumberFormat="1" applyFont="1"/>
    <xf numFmtId="176" fontId="8" fillId="0" borderId="0" xfId="9" applyNumberFormat="1"/>
    <xf numFmtId="0" fontId="17" fillId="0" borderId="0" xfId="0" applyFont="1"/>
    <xf numFmtId="0" fontId="0" fillId="0" borderId="0" xfId="0"/>
    <xf numFmtId="177" fontId="0" fillId="0" borderId="0" xfId="19" applyNumberFormat="1" applyFont="1"/>
    <xf numFmtId="0" fontId="0" fillId="0" borderId="0" xfId="0"/>
    <xf numFmtId="165" fontId="0" fillId="0" borderId="0" xfId="19" applyNumberFormat="1" applyFont="1"/>
    <xf numFmtId="165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165" fontId="34" fillId="0" borderId="0" xfId="3" applyNumberFormat="1" applyFont="1"/>
    <xf numFmtId="165" fontId="34" fillId="0" borderId="0" xfId="2" applyNumberFormat="1" applyFont="1"/>
    <xf numFmtId="0" fontId="34" fillId="0" borderId="0" xfId="0" applyNumberFormat="1" applyFont="1"/>
    <xf numFmtId="174" fontId="0" fillId="5" borderId="0" xfId="19" applyNumberFormat="1" applyFont="1" applyFill="1"/>
    <xf numFmtId="174" fontId="17" fillId="0" borderId="0" xfId="19" applyNumberFormat="1" applyFont="1"/>
    <xf numFmtId="174" fontId="17" fillId="0" borderId="0" xfId="0" applyNumberFormat="1" applyFont="1"/>
    <xf numFmtId="174" fontId="0" fillId="0" borderId="1" xfId="0" applyNumberFormat="1" applyFill="1" applyBorder="1" applyAlignment="1"/>
    <xf numFmtId="174" fontId="0" fillId="0" borderId="0" xfId="23" applyNumberFormat="1" applyFont="1" applyFill="1" applyBorder="1" applyAlignment="1"/>
    <xf numFmtId="174" fontId="0" fillId="10" borderId="0" xfId="23" applyNumberFormat="1" applyFont="1" applyFill="1" applyBorder="1" applyAlignment="1"/>
    <xf numFmtId="179" fontId="0" fillId="3" borderId="0" xfId="0" applyNumberFormat="1" applyFont="1" applyFill="1"/>
    <xf numFmtId="179" fontId="0" fillId="0" borderId="0" xfId="0" applyNumberFormat="1" applyFont="1"/>
    <xf numFmtId="179" fontId="0" fillId="3" borderId="0" xfId="0" applyNumberFormat="1" applyFill="1"/>
    <xf numFmtId="179" fontId="0" fillId="0" borderId="0" xfId="0" applyNumberFormat="1"/>
    <xf numFmtId="179" fontId="0" fillId="2" borderId="0" xfId="0" applyNumberFormat="1" applyFill="1"/>
    <xf numFmtId="178" fontId="16" fillId="0" borderId="0" xfId="0" applyNumberFormat="1" applyFont="1"/>
    <xf numFmtId="164" fontId="0" fillId="0" borderId="0" xfId="0" applyNumberFormat="1"/>
    <xf numFmtId="0" fontId="21" fillId="0" borderId="0" xfId="24" applyFont="1"/>
    <xf numFmtId="0" fontId="1" fillId="0" borderId="0" xfId="24"/>
    <xf numFmtId="174" fontId="0" fillId="0" borderId="0" xfId="25" applyNumberFormat="1" applyFont="1"/>
    <xf numFmtId="14" fontId="1" fillId="0" borderId="0" xfId="24" applyNumberFormat="1"/>
    <xf numFmtId="180" fontId="0" fillId="0" borderId="0" xfId="0" applyNumberFormat="1"/>
    <xf numFmtId="174" fontId="0" fillId="0" borderId="0" xfId="0" applyNumberFormat="1" applyFont="1" applyAlignment="1">
      <alignment horizontal="center"/>
    </xf>
    <xf numFmtId="174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4" fontId="36" fillId="0" borderId="0" xfId="0" applyNumberFormat="1" applyFont="1"/>
    <xf numFmtId="179" fontId="36" fillId="0" borderId="0" xfId="0" applyNumberFormat="1" applyFont="1"/>
    <xf numFmtId="179" fontId="35" fillId="0" borderId="0" xfId="0" applyNumberFormat="1" applyFont="1"/>
    <xf numFmtId="181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2" fontId="37" fillId="0" borderId="0" xfId="0" applyNumberFormat="1" applyFont="1"/>
    <xf numFmtId="0" fontId="13" fillId="0" borderId="0" xfId="0" applyFont="1"/>
    <xf numFmtId="183" fontId="13" fillId="0" borderId="0" xfId="0" applyNumberFormat="1" applyFont="1"/>
    <xf numFmtId="0" fontId="13" fillId="0" borderId="0" xfId="0" applyFont="1" applyAlignment="1">
      <alignment horizontal="right"/>
    </xf>
    <xf numFmtId="183" fontId="0" fillId="0" borderId="0" xfId="0" applyNumberFormat="1"/>
    <xf numFmtId="184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6">
    <cellStyle name="Comma 2" xfId="21" xr:uid="{00000000-0005-0000-0000-000000000000}"/>
    <cellStyle name="Comma 3" xfId="22" xr:uid="{00000000-0005-0000-0000-000001000000}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Komma 2" xfId="15" xr:uid="{00000000-0005-0000-0000-000008000000}"/>
    <cellStyle name="Normal 2" xfId="24" xr:uid="{00000000-0005-0000-0000-00000A000000}"/>
    <cellStyle name="Standaard" xfId="0" builtinId="0" customBuiltin="1"/>
    <cellStyle name="Standaard 10" xfId="18" xr:uid="{00000000-0005-0000-0000-00000B000000}"/>
    <cellStyle name="Standaard 2" xfId="2" xr:uid="{00000000-0005-0000-0000-00000C000000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" xfId="1" builtinId="4" hidden="1"/>
    <cellStyle name="Valuta" xfId="23" builtinId="4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1">
    <dxf>
      <numFmt numFmtId="179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1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69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2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4">
      <sharedItems count="2">
        <s v="Golf"/>
        <s v="Tennis"/>
      </sharedItems>
    </cacheField>
    <cacheField name="Kwartaal" numFmtId="174">
      <sharedItems count="2">
        <s v="Kw. 3"/>
        <s v="Kw. 4"/>
      </sharedItems>
    </cacheField>
    <cacheField name="Omzet" numFmtId="166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68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4">
      <sharedItems count="3">
        <s v="Berkeldam"/>
        <s v="Reggedorp"/>
        <s v="Dinkelstad"/>
      </sharedItems>
    </cacheField>
    <cacheField name="Kassa" numFmtId="174">
      <sharedItems/>
    </cacheField>
    <cacheField name="Productgroep" numFmtId="174">
      <sharedItems count="3">
        <s v="AGF"/>
        <s v="Zuivel"/>
        <s v="Vlees"/>
      </sharedItems>
    </cacheField>
    <cacheField name="Omzet" numFmtId="167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78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4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4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78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0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4" showAll="0">
      <items count="3">
        <item x="0"/>
        <item x="1"/>
        <item t="default"/>
      </items>
    </pivotField>
    <pivotField axis="axisCol" numFmtId="174" showAll="0">
      <items count="3">
        <item n="Q3" x="0"/>
        <item n="Q4" x="1"/>
        <item t="default"/>
      </items>
    </pivotField>
    <pivotField dataField="1" numFmtId="166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79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8" showAll="0">
      <items count="4">
        <item x="0"/>
        <item x="1"/>
        <item x="2"/>
        <item t="default"/>
      </items>
    </pivotField>
    <pivotField axis="axisPage" numFmtId="174" showAll="0">
      <items count="4">
        <item x="0"/>
        <item x="2"/>
        <item x="1"/>
        <item t="default"/>
      </items>
    </pivotField>
    <pivotField numFmtId="174" showAll="0"/>
    <pivotField axis="axisCol" numFmtId="174" showAll="0">
      <items count="4">
        <item x="0"/>
        <item x="2"/>
        <item x="1"/>
        <item t="default"/>
      </items>
    </pivotField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0"/>
    <tableColumn id="2" xr3:uid="{A5B97B2C-06A4-4AB3-AC36-26BAC02CF6A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226"/>
  </cols>
  <sheetData>
    <row r="1" spans="1:1" x14ac:dyDescent="0.25">
      <c r="A1" s="226" t="s">
        <v>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76" bestFit="1" customWidth="1"/>
    <col min="2" max="2" width="10.140625" style="176" customWidth="1"/>
    <col min="3" max="16384" width="9.140625" style="176"/>
  </cols>
  <sheetData>
    <row r="1" spans="1:2" x14ac:dyDescent="0.25">
      <c r="A1" s="176" t="s">
        <v>163</v>
      </c>
      <c r="B1" s="176" t="s">
        <v>399</v>
      </c>
    </row>
    <row r="2" spans="1:2" x14ac:dyDescent="0.25">
      <c r="A2" s="17">
        <v>20455</v>
      </c>
      <c r="B2" s="176">
        <v>284</v>
      </c>
    </row>
    <row r="3" spans="1:2" x14ac:dyDescent="0.25">
      <c r="A3" s="17">
        <v>20546</v>
      </c>
      <c r="B3" s="176">
        <v>213</v>
      </c>
    </row>
    <row r="4" spans="1:2" x14ac:dyDescent="0.25">
      <c r="A4" s="17">
        <v>20637</v>
      </c>
      <c r="B4" s="176">
        <v>227</v>
      </c>
    </row>
    <row r="5" spans="1:2" x14ac:dyDescent="0.25">
      <c r="A5" s="17">
        <v>20729</v>
      </c>
      <c r="B5" s="176">
        <v>308</v>
      </c>
    </row>
    <row r="6" spans="1:2" x14ac:dyDescent="0.25">
      <c r="A6" s="17">
        <v>20821</v>
      </c>
      <c r="B6" s="176">
        <v>262</v>
      </c>
    </row>
    <row r="7" spans="1:2" x14ac:dyDescent="0.25">
      <c r="A7" s="17">
        <v>20911</v>
      </c>
      <c r="B7" s="176">
        <v>228</v>
      </c>
    </row>
    <row r="8" spans="1:2" x14ac:dyDescent="0.25">
      <c r="A8" s="17">
        <v>21002</v>
      </c>
      <c r="B8" s="176">
        <v>236</v>
      </c>
    </row>
    <row r="9" spans="1:2" x14ac:dyDescent="0.25">
      <c r="A9" s="17">
        <v>21094</v>
      </c>
      <c r="B9" s="176">
        <v>320</v>
      </c>
    </row>
    <row r="10" spans="1:2" x14ac:dyDescent="0.25">
      <c r="A10" s="17">
        <v>21186</v>
      </c>
      <c r="B10" s="176">
        <v>272</v>
      </c>
    </row>
    <row r="11" spans="1:2" x14ac:dyDescent="0.25">
      <c r="A11" s="17">
        <v>21276</v>
      </c>
      <c r="B11" s="176">
        <v>233</v>
      </c>
    </row>
    <row r="12" spans="1:2" x14ac:dyDescent="0.25">
      <c r="A12" s="17">
        <v>21367</v>
      </c>
      <c r="B12" s="176">
        <v>237</v>
      </c>
    </row>
    <row r="13" spans="1:2" x14ac:dyDescent="0.25">
      <c r="A13" s="17">
        <v>21459</v>
      </c>
      <c r="B13" s="176">
        <v>313</v>
      </c>
    </row>
    <row r="14" spans="1:2" x14ac:dyDescent="0.25">
      <c r="A14" s="17">
        <v>21551</v>
      </c>
      <c r="B14" s="176">
        <v>261</v>
      </c>
    </row>
    <row r="15" spans="1:2" x14ac:dyDescent="0.25">
      <c r="A15" s="17">
        <v>21641</v>
      </c>
      <c r="B15" s="176">
        <v>227</v>
      </c>
    </row>
    <row r="16" spans="1:2" x14ac:dyDescent="0.25">
      <c r="A16" s="17">
        <v>21732</v>
      </c>
      <c r="B16" s="176">
        <v>250</v>
      </c>
    </row>
    <row r="17" spans="1:2" x14ac:dyDescent="0.25">
      <c r="A17" s="17">
        <v>21824</v>
      </c>
      <c r="B17" s="176">
        <v>314</v>
      </c>
    </row>
    <row r="18" spans="1:2" x14ac:dyDescent="0.25">
      <c r="A18" s="17">
        <v>21916</v>
      </c>
      <c r="B18" s="176">
        <v>286</v>
      </c>
    </row>
    <row r="19" spans="1:2" x14ac:dyDescent="0.25">
      <c r="A19" s="17">
        <v>22007</v>
      </c>
      <c r="B19" s="176">
        <v>227</v>
      </c>
    </row>
    <row r="20" spans="1:2" x14ac:dyDescent="0.25">
      <c r="A20" s="17">
        <v>22098</v>
      </c>
      <c r="B20" s="176">
        <v>260</v>
      </c>
    </row>
    <row r="21" spans="1:2" x14ac:dyDescent="0.25">
      <c r="A21" s="17">
        <v>22190</v>
      </c>
      <c r="B21" s="176">
        <v>311</v>
      </c>
    </row>
    <row r="22" spans="1:2" x14ac:dyDescent="0.25">
      <c r="A22" s="17">
        <v>22282</v>
      </c>
      <c r="B22" s="176">
        <v>295</v>
      </c>
    </row>
    <row r="23" spans="1:2" x14ac:dyDescent="0.25">
      <c r="A23" s="17">
        <v>22372</v>
      </c>
      <c r="B23" s="176">
        <v>233</v>
      </c>
    </row>
    <row r="24" spans="1:2" x14ac:dyDescent="0.25">
      <c r="A24" s="17">
        <v>22463</v>
      </c>
      <c r="B24" s="176">
        <v>257</v>
      </c>
    </row>
    <row r="25" spans="1:2" x14ac:dyDescent="0.25">
      <c r="A25" s="17">
        <v>22555</v>
      </c>
      <c r="B25" s="176">
        <v>339</v>
      </c>
    </row>
    <row r="26" spans="1:2" x14ac:dyDescent="0.25">
      <c r="A26" s="17">
        <v>22647</v>
      </c>
      <c r="B26" s="176">
        <v>279</v>
      </c>
    </row>
    <row r="27" spans="1:2" x14ac:dyDescent="0.25">
      <c r="A27" s="17">
        <v>22737</v>
      </c>
      <c r="B27" s="176">
        <v>250</v>
      </c>
    </row>
    <row r="28" spans="1:2" x14ac:dyDescent="0.25">
      <c r="A28" s="17">
        <v>22828</v>
      </c>
      <c r="B28" s="176">
        <v>270</v>
      </c>
    </row>
    <row r="29" spans="1:2" x14ac:dyDescent="0.25">
      <c r="A29" s="17">
        <v>22920</v>
      </c>
      <c r="B29" s="176">
        <v>346</v>
      </c>
    </row>
    <row r="30" spans="1:2" x14ac:dyDescent="0.25">
      <c r="A30" s="17">
        <v>23012</v>
      </c>
      <c r="B30" s="176">
        <v>294</v>
      </c>
    </row>
    <row r="31" spans="1:2" x14ac:dyDescent="0.25">
      <c r="A31" s="17">
        <v>23102</v>
      </c>
      <c r="B31" s="176">
        <v>255</v>
      </c>
    </row>
    <row r="32" spans="1:2" x14ac:dyDescent="0.25">
      <c r="A32" s="17">
        <v>23193</v>
      </c>
      <c r="B32" s="176">
        <v>278</v>
      </c>
    </row>
    <row r="33" spans="1:2" x14ac:dyDescent="0.25">
      <c r="A33" s="17">
        <v>23285</v>
      </c>
      <c r="B33" s="176">
        <v>363</v>
      </c>
    </row>
    <row r="34" spans="1:2" x14ac:dyDescent="0.25">
      <c r="A34" s="17">
        <v>23377</v>
      </c>
      <c r="B34" s="176">
        <v>313</v>
      </c>
    </row>
    <row r="35" spans="1:2" x14ac:dyDescent="0.25">
      <c r="A35" s="17">
        <v>23468</v>
      </c>
      <c r="B35" s="176">
        <v>273</v>
      </c>
    </row>
    <row r="36" spans="1:2" x14ac:dyDescent="0.25">
      <c r="A36" s="17">
        <v>23559</v>
      </c>
      <c r="B36" s="176">
        <v>300</v>
      </c>
    </row>
    <row r="37" spans="1:2" x14ac:dyDescent="0.25">
      <c r="A37" s="17">
        <v>23651</v>
      </c>
      <c r="B37" s="176">
        <v>370</v>
      </c>
    </row>
    <row r="38" spans="1:2" x14ac:dyDescent="0.25">
      <c r="A38" s="17">
        <v>23743</v>
      </c>
      <c r="B38" s="176">
        <v>331</v>
      </c>
    </row>
    <row r="39" spans="1:2" x14ac:dyDescent="0.25">
      <c r="A39" s="17">
        <v>23833</v>
      </c>
      <c r="B39" s="176">
        <v>288</v>
      </c>
    </row>
    <row r="40" spans="1:2" x14ac:dyDescent="0.25">
      <c r="A40" s="17">
        <v>23924</v>
      </c>
      <c r="B40" s="176">
        <v>306</v>
      </c>
    </row>
    <row r="41" spans="1:2" x14ac:dyDescent="0.25">
      <c r="A41" s="17">
        <v>24016</v>
      </c>
      <c r="B41" s="176">
        <v>386</v>
      </c>
    </row>
    <row r="42" spans="1:2" x14ac:dyDescent="0.25">
      <c r="A42" s="17">
        <v>24108</v>
      </c>
      <c r="B42" s="176">
        <v>335</v>
      </c>
    </row>
    <row r="43" spans="1:2" x14ac:dyDescent="0.25">
      <c r="A43" s="17">
        <v>24198</v>
      </c>
      <c r="B43" s="176">
        <v>288</v>
      </c>
    </row>
    <row r="44" spans="1:2" x14ac:dyDescent="0.25">
      <c r="A44" s="17">
        <v>24289</v>
      </c>
      <c r="B44" s="176">
        <v>308</v>
      </c>
    </row>
    <row r="45" spans="1:2" x14ac:dyDescent="0.25">
      <c r="A45" s="17">
        <v>24381</v>
      </c>
      <c r="B45" s="176">
        <v>402</v>
      </c>
    </row>
    <row r="46" spans="1:2" x14ac:dyDescent="0.25">
      <c r="A46" s="17">
        <v>24473</v>
      </c>
      <c r="B46" s="176">
        <v>353</v>
      </c>
    </row>
    <row r="47" spans="1:2" x14ac:dyDescent="0.25">
      <c r="A47" s="17">
        <v>24563</v>
      </c>
      <c r="B47" s="176">
        <v>316</v>
      </c>
    </row>
    <row r="48" spans="1:2" x14ac:dyDescent="0.25">
      <c r="A48" s="17">
        <v>24654</v>
      </c>
      <c r="B48" s="176">
        <v>325</v>
      </c>
    </row>
    <row r="49" spans="1:2" x14ac:dyDescent="0.25">
      <c r="A49" s="17">
        <v>24746</v>
      </c>
      <c r="B49" s="176">
        <v>405</v>
      </c>
    </row>
    <row r="50" spans="1:2" x14ac:dyDescent="0.25">
      <c r="A50" s="17">
        <v>24838</v>
      </c>
      <c r="B50" s="176">
        <v>393</v>
      </c>
    </row>
    <row r="51" spans="1:2" x14ac:dyDescent="0.25">
      <c r="A51" s="17">
        <v>24929</v>
      </c>
      <c r="B51" s="176">
        <v>319</v>
      </c>
    </row>
    <row r="52" spans="1:2" x14ac:dyDescent="0.25">
      <c r="A52" s="17">
        <v>25020</v>
      </c>
      <c r="B52" s="176">
        <v>327</v>
      </c>
    </row>
    <row r="53" spans="1:2" x14ac:dyDescent="0.25">
      <c r="A53" s="17">
        <v>25112</v>
      </c>
      <c r="B53" s="176">
        <v>442</v>
      </c>
    </row>
    <row r="54" spans="1:2" x14ac:dyDescent="0.25">
      <c r="A54" s="17">
        <v>25204</v>
      </c>
      <c r="B54" s="176">
        <v>383</v>
      </c>
    </row>
    <row r="55" spans="1:2" x14ac:dyDescent="0.25">
      <c r="A55" s="17">
        <v>25294</v>
      </c>
      <c r="B55" s="176">
        <v>332</v>
      </c>
    </row>
    <row r="56" spans="1:2" x14ac:dyDescent="0.25">
      <c r="A56" s="17">
        <v>25385</v>
      </c>
      <c r="B56" s="176">
        <v>361</v>
      </c>
    </row>
    <row r="57" spans="1:2" x14ac:dyDescent="0.25">
      <c r="A57" s="17">
        <v>25477</v>
      </c>
      <c r="B57" s="176">
        <v>446</v>
      </c>
    </row>
    <row r="58" spans="1:2" x14ac:dyDescent="0.25">
      <c r="A58" s="17">
        <v>25569</v>
      </c>
      <c r="B58" s="176">
        <v>387</v>
      </c>
    </row>
    <row r="59" spans="1:2" x14ac:dyDescent="0.25">
      <c r="A59" s="17">
        <v>25659</v>
      </c>
      <c r="B59" s="176">
        <v>357</v>
      </c>
    </row>
    <row r="60" spans="1:2" x14ac:dyDescent="0.25">
      <c r="A60" s="17">
        <v>25750</v>
      </c>
      <c r="B60" s="176">
        <v>374</v>
      </c>
    </row>
    <row r="61" spans="1:2" x14ac:dyDescent="0.25">
      <c r="A61" s="17">
        <v>25842</v>
      </c>
      <c r="B61" s="176">
        <v>466</v>
      </c>
    </row>
    <row r="62" spans="1:2" x14ac:dyDescent="0.25">
      <c r="A62" s="17">
        <v>25934</v>
      </c>
      <c r="B62" s="176">
        <v>410</v>
      </c>
    </row>
    <row r="63" spans="1:2" x14ac:dyDescent="0.25">
      <c r="A63" s="17">
        <v>26024</v>
      </c>
      <c r="B63" s="176">
        <v>370</v>
      </c>
    </row>
    <row r="64" spans="1:2" x14ac:dyDescent="0.25">
      <c r="A64" s="17">
        <v>26115</v>
      </c>
      <c r="B64" s="176">
        <v>379</v>
      </c>
    </row>
    <row r="65" spans="1:2" x14ac:dyDescent="0.25">
      <c r="A65" s="17">
        <v>26207</v>
      </c>
      <c r="B65" s="176">
        <v>487</v>
      </c>
    </row>
    <row r="66" spans="1:2" x14ac:dyDescent="0.25">
      <c r="A66" s="17">
        <v>26299</v>
      </c>
      <c r="B66" s="176">
        <v>419</v>
      </c>
    </row>
    <row r="67" spans="1:2" x14ac:dyDescent="0.25">
      <c r="A67" s="17">
        <v>26390</v>
      </c>
      <c r="B67" s="176">
        <v>377</v>
      </c>
    </row>
    <row r="68" spans="1:2" x14ac:dyDescent="0.25">
      <c r="A68" s="17">
        <v>26481</v>
      </c>
      <c r="B68" s="176">
        <v>393</v>
      </c>
    </row>
    <row r="69" spans="1:2" x14ac:dyDescent="0.25">
      <c r="A69" s="17">
        <v>26573</v>
      </c>
      <c r="B69" s="176">
        <v>506</v>
      </c>
    </row>
    <row r="70" spans="1:2" x14ac:dyDescent="0.25">
      <c r="A70" s="17">
        <v>26665</v>
      </c>
      <c r="B70" s="176">
        <v>458</v>
      </c>
    </row>
    <row r="71" spans="1:2" x14ac:dyDescent="0.25">
      <c r="A71" s="17">
        <v>26755</v>
      </c>
      <c r="B71" s="176">
        <v>387</v>
      </c>
    </row>
    <row r="72" spans="1:2" x14ac:dyDescent="0.25">
      <c r="A72" s="17">
        <v>26846</v>
      </c>
      <c r="B72" s="176">
        <v>427</v>
      </c>
    </row>
    <row r="73" spans="1:2" x14ac:dyDescent="0.25">
      <c r="A73" s="17">
        <v>26938</v>
      </c>
      <c r="B73" s="176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340</v>
      </c>
      <c r="B1" t="s">
        <v>419</v>
      </c>
    </row>
    <row r="2" spans="1:2" x14ac:dyDescent="0.25">
      <c r="A2" s="148" t="s">
        <v>401</v>
      </c>
      <c r="B2" s="153">
        <v>1032</v>
      </c>
    </row>
    <row r="3" spans="1:2" x14ac:dyDescent="0.25">
      <c r="A3" s="227" t="s">
        <v>343</v>
      </c>
      <c r="B3" s="153">
        <v>284</v>
      </c>
    </row>
    <row r="4" spans="1:2" x14ac:dyDescent="0.25">
      <c r="A4" s="227" t="s">
        <v>344</v>
      </c>
      <c r="B4" s="153">
        <v>213</v>
      </c>
    </row>
    <row r="5" spans="1:2" x14ac:dyDescent="0.25">
      <c r="A5" s="227" t="s">
        <v>345</v>
      </c>
      <c r="B5" s="153">
        <v>227</v>
      </c>
    </row>
    <row r="6" spans="1:2" x14ac:dyDescent="0.25">
      <c r="A6" s="227" t="s">
        <v>346</v>
      </c>
      <c r="B6" s="153">
        <v>308</v>
      </c>
    </row>
    <row r="7" spans="1:2" x14ac:dyDescent="0.25">
      <c r="A7" s="148" t="s">
        <v>402</v>
      </c>
      <c r="B7" s="153">
        <v>1046</v>
      </c>
    </row>
    <row r="8" spans="1:2" x14ac:dyDescent="0.25">
      <c r="A8" s="227" t="s">
        <v>343</v>
      </c>
      <c r="B8" s="153">
        <v>262</v>
      </c>
    </row>
    <row r="9" spans="1:2" x14ac:dyDescent="0.25">
      <c r="A9" s="227" t="s">
        <v>344</v>
      </c>
      <c r="B9" s="153">
        <v>228</v>
      </c>
    </row>
    <row r="10" spans="1:2" x14ac:dyDescent="0.25">
      <c r="A10" s="227" t="s">
        <v>345</v>
      </c>
      <c r="B10" s="153">
        <v>236</v>
      </c>
    </row>
    <row r="11" spans="1:2" x14ac:dyDescent="0.25">
      <c r="A11" s="227" t="s">
        <v>346</v>
      </c>
      <c r="B11" s="153">
        <v>320</v>
      </c>
    </row>
    <row r="12" spans="1:2" x14ac:dyDescent="0.25">
      <c r="A12" s="148" t="s">
        <v>403</v>
      </c>
      <c r="B12" s="153">
        <v>1055</v>
      </c>
    </row>
    <row r="13" spans="1:2" x14ac:dyDescent="0.25">
      <c r="A13" s="227" t="s">
        <v>343</v>
      </c>
      <c r="B13" s="153">
        <v>272</v>
      </c>
    </row>
    <row r="14" spans="1:2" x14ac:dyDescent="0.25">
      <c r="A14" s="227" t="s">
        <v>344</v>
      </c>
      <c r="B14" s="153">
        <v>233</v>
      </c>
    </row>
    <row r="15" spans="1:2" x14ac:dyDescent="0.25">
      <c r="A15" s="227" t="s">
        <v>345</v>
      </c>
      <c r="B15" s="153">
        <v>237</v>
      </c>
    </row>
    <row r="16" spans="1:2" x14ac:dyDescent="0.25">
      <c r="A16" s="227" t="s">
        <v>346</v>
      </c>
      <c r="B16" s="153">
        <v>313</v>
      </c>
    </row>
    <row r="17" spans="1:2" x14ac:dyDescent="0.25">
      <c r="A17" s="148" t="s">
        <v>404</v>
      </c>
      <c r="B17" s="153">
        <v>1052</v>
      </c>
    </row>
    <row r="18" spans="1:2" x14ac:dyDescent="0.25">
      <c r="A18" s="227" t="s">
        <v>343</v>
      </c>
      <c r="B18" s="153">
        <v>261</v>
      </c>
    </row>
    <row r="19" spans="1:2" x14ac:dyDescent="0.25">
      <c r="A19" s="227" t="s">
        <v>344</v>
      </c>
      <c r="B19" s="153">
        <v>227</v>
      </c>
    </row>
    <row r="20" spans="1:2" x14ac:dyDescent="0.25">
      <c r="A20" s="227" t="s">
        <v>345</v>
      </c>
      <c r="B20" s="153">
        <v>250</v>
      </c>
    </row>
    <row r="21" spans="1:2" x14ac:dyDescent="0.25">
      <c r="A21" s="227" t="s">
        <v>346</v>
      </c>
      <c r="B21" s="153">
        <v>314</v>
      </c>
    </row>
    <row r="22" spans="1:2" x14ac:dyDescent="0.25">
      <c r="A22" s="148" t="s">
        <v>405</v>
      </c>
      <c r="B22" s="153">
        <v>1084</v>
      </c>
    </row>
    <row r="23" spans="1:2" x14ac:dyDescent="0.25">
      <c r="A23" s="227" t="s">
        <v>343</v>
      </c>
      <c r="B23" s="153">
        <v>286</v>
      </c>
    </row>
    <row r="24" spans="1:2" x14ac:dyDescent="0.25">
      <c r="A24" s="227" t="s">
        <v>344</v>
      </c>
      <c r="B24" s="153">
        <v>227</v>
      </c>
    </row>
    <row r="25" spans="1:2" x14ac:dyDescent="0.25">
      <c r="A25" s="227" t="s">
        <v>345</v>
      </c>
      <c r="B25" s="153">
        <v>260</v>
      </c>
    </row>
    <row r="26" spans="1:2" x14ac:dyDescent="0.25">
      <c r="A26" s="227" t="s">
        <v>346</v>
      </c>
      <c r="B26" s="153">
        <v>311</v>
      </c>
    </row>
    <row r="27" spans="1:2" x14ac:dyDescent="0.25">
      <c r="A27" s="148" t="s">
        <v>406</v>
      </c>
      <c r="B27" s="153">
        <v>1124</v>
      </c>
    </row>
    <row r="28" spans="1:2" x14ac:dyDescent="0.25">
      <c r="A28" s="227" t="s">
        <v>343</v>
      </c>
      <c r="B28" s="153">
        <v>295</v>
      </c>
    </row>
    <row r="29" spans="1:2" x14ac:dyDescent="0.25">
      <c r="A29" s="227" t="s">
        <v>344</v>
      </c>
      <c r="B29" s="153">
        <v>233</v>
      </c>
    </row>
    <row r="30" spans="1:2" x14ac:dyDescent="0.25">
      <c r="A30" s="227" t="s">
        <v>345</v>
      </c>
      <c r="B30" s="153">
        <v>257</v>
      </c>
    </row>
    <row r="31" spans="1:2" x14ac:dyDescent="0.25">
      <c r="A31" s="227" t="s">
        <v>346</v>
      </c>
      <c r="B31" s="153">
        <v>339</v>
      </c>
    </row>
    <row r="32" spans="1:2" x14ac:dyDescent="0.25">
      <c r="A32" s="148" t="s">
        <v>407</v>
      </c>
      <c r="B32" s="153">
        <v>1145</v>
      </c>
    </row>
    <row r="33" spans="1:2" x14ac:dyDescent="0.25">
      <c r="A33" s="227" t="s">
        <v>343</v>
      </c>
      <c r="B33" s="153">
        <v>279</v>
      </c>
    </row>
    <row r="34" spans="1:2" x14ac:dyDescent="0.25">
      <c r="A34" s="227" t="s">
        <v>344</v>
      </c>
      <c r="B34" s="153">
        <v>250</v>
      </c>
    </row>
    <row r="35" spans="1:2" x14ac:dyDescent="0.25">
      <c r="A35" s="227" t="s">
        <v>345</v>
      </c>
      <c r="B35" s="153">
        <v>270</v>
      </c>
    </row>
    <row r="36" spans="1:2" x14ac:dyDescent="0.25">
      <c r="A36" s="227" t="s">
        <v>346</v>
      </c>
      <c r="B36" s="153">
        <v>346</v>
      </c>
    </row>
    <row r="37" spans="1:2" x14ac:dyDescent="0.25">
      <c r="A37" s="148" t="s">
        <v>408</v>
      </c>
      <c r="B37" s="153">
        <v>1190</v>
      </c>
    </row>
    <row r="38" spans="1:2" x14ac:dyDescent="0.25">
      <c r="A38" s="227" t="s">
        <v>343</v>
      </c>
      <c r="B38" s="153">
        <v>294</v>
      </c>
    </row>
    <row r="39" spans="1:2" x14ac:dyDescent="0.25">
      <c r="A39" s="227" t="s">
        <v>344</v>
      </c>
      <c r="B39" s="153">
        <v>255</v>
      </c>
    </row>
    <row r="40" spans="1:2" x14ac:dyDescent="0.25">
      <c r="A40" s="227" t="s">
        <v>345</v>
      </c>
      <c r="B40" s="153">
        <v>278</v>
      </c>
    </row>
    <row r="41" spans="1:2" x14ac:dyDescent="0.25">
      <c r="A41" s="227" t="s">
        <v>346</v>
      </c>
      <c r="B41" s="153">
        <v>363</v>
      </c>
    </row>
    <row r="42" spans="1:2" x14ac:dyDescent="0.25">
      <c r="A42" s="148" t="s">
        <v>409</v>
      </c>
      <c r="B42" s="153">
        <v>1256</v>
      </c>
    </row>
    <row r="43" spans="1:2" x14ac:dyDescent="0.25">
      <c r="A43" s="227" t="s">
        <v>343</v>
      </c>
      <c r="B43" s="153">
        <v>313</v>
      </c>
    </row>
    <row r="44" spans="1:2" x14ac:dyDescent="0.25">
      <c r="A44" s="227" t="s">
        <v>344</v>
      </c>
      <c r="B44" s="153">
        <v>273</v>
      </c>
    </row>
    <row r="45" spans="1:2" x14ac:dyDescent="0.25">
      <c r="A45" s="227" t="s">
        <v>345</v>
      </c>
      <c r="B45" s="153">
        <v>300</v>
      </c>
    </row>
    <row r="46" spans="1:2" x14ac:dyDescent="0.25">
      <c r="A46" s="227" t="s">
        <v>346</v>
      </c>
      <c r="B46" s="153">
        <v>370</v>
      </c>
    </row>
    <row r="47" spans="1:2" x14ac:dyDescent="0.25">
      <c r="A47" s="148" t="s">
        <v>410</v>
      </c>
      <c r="B47" s="153">
        <v>1311</v>
      </c>
    </row>
    <row r="48" spans="1:2" x14ac:dyDescent="0.25">
      <c r="A48" s="227" t="s">
        <v>343</v>
      </c>
      <c r="B48" s="153">
        <v>331</v>
      </c>
    </row>
    <row r="49" spans="1:2" x14ac:dyDescent="0.25">
      <c r="A49" s="227" t="s">
        <v>344</v>
      </c>
      <c r="B49" s="153">
        <v>288</v>
      </c>
    </row>
    <row r="50" spans="1:2" x14ac:dyDescent="0.25">
      <c r="A50" s="227" t="s">
        <v>345</v>
      </c>
      <c r="B50" s="153">
        <v>306</v>
      </c>
    </row>
    <row r="51" spans="1:2" x14ac:dyDescent="0.25">
      <c r="A51" s="227" t="s">
        <v>346</v>
      </c>
      <c r="B51" s="153">
        <v>386</v>
      </c>
    </row>
    <row r="52" spans="1:2" x14ac:dyDescent="0.25">
      <c r="A52" s="148" t="s">
        <v>411</v>
      </c>
      <c r="B52" s="153">
        <v>1333</v>
      </c>
    </row>
    <row r="53" spans="1:2" x14ac:dyDescent="0.25">
      <c r="A53" s="227" t="s">
        <v>343</v>
      </c>
      <c r="B53" s="153">
        <v>335</v>
      </c>
    </row>
    <row r="54" spans="1:2" x14ac:dyDescent="0.25">
      <c r="A54" s="227" t="s">
        <v>344</v>
      </c>
      <c r="B54" s="153">
        <v>288</v>
      </c>
    </row>
    <row r="55" spans="1:2" x14ac:dyDescent="0.25">
      <c r="A55" s="227" t="s">
        <v>345</v>
      </c>
      <c r="B55" s="153">
        <v>308</v>
      </c>
    </row>
    <row r="56" spans="1:2" x14ac:dyDescent="0.25">
      <c r="A56" s="227" t="s">
        <v>346</v>
      </c>
      <c r="B56" s="153">
        <v>402</v>
      </c>
    </row>
    <row r="57" spans="1:2" x14ac:dyDescent="0.25">
      <c r="A57" s="148" t="s">
        <v>412</v>
      </c>
      <c r="B57" s="153">
        <v>1399</v>
      </c>
    </row>
    <row r="58" spans="1:2" x14ac:dyDescent="0.25">
      <c r="A58" s="227" t="s">
        <v>343</v>
      </c>
      <c r="B58" s="153">
        <v>353</v>
      </c>
    </row>
    <row r="59" spans="1:2" x14ac:dyDescent="0.25">
      <c r="A59" s="227" t="s">
        <v>344</v>
      </c>
      <c r="B59" s="153">
        <v>316</v>
      </c>
    </row>
    <row r="60" spans="1:2" x14ac:dyDescent="0.25">
      <c r="A60" s="227" t="s">
        <v>345</v>
      </c>
      <c r="B60" s="153">
        <v>325</v>
      </c>
    </row>
    <row r="61" spans="1:2" x14ac:dyDescent="0.25">
      <c r="A61" s="227" t="s">
        <v>346</v>
      </c>
      <c r="B61" s="153">
        <v>405</v>
      </c>
    </row>
    <row r="62" spans="1:2" x14ac:dyDescent="0.25">
      <c r="A62" s="148" t="s">
        <v>413</v>
      </c>
      <c r="B62" s="153">
        <v>1481</v>
      </c>
    </row>
    <row r="63" spans="1:2" x14ac:dyDescent="0.25">
      <c r="A63" s="227" t="s">
        <v>343</v>
      </c>
      <c r="B63" s="153">
        <v>393</v>
      </c>
    </row>
    <row r="64" spans="1:2" x14ac:dyDescent="0.25">
      <c r="A64" s="227" t="s">
        <v>344</v>
      </c>
      <c r="B64" s="153">
        <v>319</v>
      </c>
    </row>
    <row r="65" spans="1:2" x14ac:dyDescent="0.25">
      <c r="A65" s="227" t="s">
        <v>345</v>
      </c>
      <c r="B65" s="153">
        <v>327</v>
      </c>
    </row>
    <row r="66" spans="1:2" x14ac:dyDescent="0.25">
      <c r="A66" s="227" t="s">
        <v>346</v>
      </c>
      <c r="B66" s="153">
        <v>442</v>
      </c>
    </row>
    <row r="67" spans="1:2" x14ac:dyDescent="0.25">
      <c r="A67" s="148" t="s">
        <v>414</v>
      </c>
      <c r="B67" s="153">
        <v>1522</v>
      </c>
    </row>
    <row r="68" spans="1:2" x14ac:dyDescent="0.25">
      <c r="A68" s="227" t="s">
        <v>343</v>
      </c>
      <c r="B68" s="153">
        <v>383</v>
      </c>
    </row>
    <row r="69" spans="1:2" x14ac:dyDescent="0.25">
      <c r="A69" s="227" t="s">
        <v>344</v>
      </c>
      <c r="B69" s="153">
        <v>332</v>
      </c>
    </row>
    <row r="70" spans="1:2" x14ac:dyDescent="0.25">
      <c r="A70" s="227" t="s">
        <v>345</v>
      </c>
      <c r="B70" s="153">
        <v>361</v>
      </c>
    </row>
    <row r="71" spans="1:2" x14ac:dyDescent="0.25">
      <c r="A71" s="227" t="s">
        <v>346</v>
      </c>
      <c r="B71" s="153">
        <v>446</v>
      </c>
    </row>
    <row r="72" spans="1:2" x14ac:dyDescent="0.25">
      <c r="A72" s="148" t="s">
        <v>415</v>
      </c>
      <c r="B72" s="153">
        <v>1584</v>
      </c>
    </row>
    <row r="73" spans="1:2" x14ac:dyDescent="0.25">
      <c r="A73" s="227" t="s">
        <v>343</v>
      </c>
      <c r="B73" s="153">
        <v>387</v>
      </c>
    </row>
    <row r="74" spans="1:2" x14ac:dyDescent="0.25">
      <c r="A74" s="227" t="s">
        <v>344</v>
      </c>
      <c r="B74" s="153">
        <v>357</v>
      </c>
    </row>
    <row r="75" spans="1:2" x14ac:dyDescent="0.25">
      <c r="A75" s="227" t="s">
        <v>345</v>
      </c>
      <c r="B75" s="153">
        <v>374</v>
      </c>
    </row>
    <row r="76" spans="1:2" x14ac:dyDescent="0.25">
      <c r="A76" s="227" t="s">
        <v>346</v>
      </c>
      <c r="B76" s="153">
        <v>466</v>
      </c>
    </row>
    <row r="77" spans="1:2" x14ac:dyDescent="0.25">
      <c r="A77" s="148" t="s">
        <v>416</v>
      </c>
      <c r="B77" s="153">
        <v>1646</v>
      </c>
    </row>
    <row r="78" spans="1:2" x14ac:dyDescent="0.25">
      <c r="A78" s="227" t="s">
        <v>343</v>
      </c>
      <c r="B78" s="153">
        <v>410</v>
      </c>
    </row>
    <row r="79" spans="1:2" x14ac:dyDescent="0.25">
      <c r="A79" s="227" t="s">
        <v>344</v>
      </c>
      <c r="B79" s="153">
        <v>370</v>
      </c>
    </row>
    <row r="80" spans="1:2" x14ac:dyDescent="0.25">
      <c r="A80" s="227" t="s">
        <v>345</v>
      </c>
      <c r="B80" s="153">
        <v>379</v>
      </c>
    </row>
    <row r="81" spans="1:2" x14ac:dyDescent="0.25">
      <c r="A81" s="227" t="s">
        <v>346</v>
      </c>
      <c r="B81" s="153">
        <v>487</v>
      </c>
    </row>
    <row r="82" spans="1:2" x14ac:dyDescent="0.25">
      <c r="A82" s="148" t="s">
        <v>417</v>
      </c>
      <c r="B82" s="153">
        <v>1695</v>
      </c>
    </row>
    <row r="83" spans="1:2" x14ac:dyDescent="0.25">
      <c r="A83" s="227" t="s">
        <v>343</v>
      </c>
      <c r="B83" s="153">
        <v>419</v>
      </c>
    </row>
    <row r="84" spans="1:2" x14ac:dyDescent="0.25">
      <c r="A84" s="227" t="s">
        <v>344</v>
      </c>
      <c r="B84" s="153">
        <v>377</v>
      </c>
    </row>
    <row r="85" spans="1:2" x14ac:dyDescent="0.25">
      <c r="A85" s="227" t="s">
        <v>345</v>
      </c>
      <c r="B85" s="153">
        <v>393</v>
      </c>
    </row>
    <row r="86" spans="1:2" x14ac:dyDescent="0.25">
      <c r="A86" s="227" t="s">
        <v>346</v>
      </c>
      <c r="B86" s="153">
        <v>506</v>
      </c>
    </row>
    <row r="87" spans="1:2" x14ac:dyDescent="0.25">
      <c r="A87" s="148" t="s">
        <v>418</v>
      </c>
      <c r="B87" s="153">
        <v>1837</v>
      </c>
    </row>
    <row r="88" spans="1:2" x14ac:dyDescent="0.25">
      <c r="A88" s="227" t="s">
        <v>343</v>
      </c>
      <c r="B88" s="153">
        <v>458</v>
      </c>
    </row>
    <row r="89" spans="1:2" x14ac:dyDescent="0.25">
      <c r="A89" s="227" t="s">
        <v>344</v>
      </c>
      <c r="B89" s="153">
        <v>387</v>
      </c>
    </row>
    <row r="90" spans="1:2" x14ac:dyDescent="0.25">
      <c r="A90" s="227" t="s">
        <v>345</v>
      </c>
      <c r="B90" s="153">
        <v>427</v>
      </c>
    </row>
    <row r="91" spans="1:2" x14ac:dyDescent="0.25">
      <c r="A91" s="227" t="s">
        <v>346</v>
      </c>
      <c r="B91" s="153">
        <v>565</v>
      </c>
    </row>
    <row r="92" spans="1:2" x14ac:dyDescent="0.25">
      <c r="A92" s="148" t="s">
        <v>260</v>
      </c>
      <c r="B92" s="153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401</v>
      </c>
      <c r="C2" s="176" t="s">
        <v>402</v>
      </c>
      <c r="D2" s="176" t="s">
        <v>403</v>
      </c>
      <c r="E2" s="176" t="s">
        <v>404</v>
      </c>
      <c r="F2" s="176" t="s">
        <v>405</v>
      </c>
      <c r="G2" s="176" t="s">
        <v>406</v>
      </c>
      <c r="H2" s="176" t="s">
        <v>407</v>
      </c>
      <c r="I2" s="176" t="s">
        <v>408</v>
      </c>
      <c r="J2" s="176" t="s">
        <v>409</v>
      </c>
      <c r="K2" s="176" t="s">
        <v>410</v>
      </c>
      <c r="L2" s="176" t="s">
        <v>411</v>
      </c>
      <c r="M2" s="176" t="s">
        <v>412</v>
      </c>
      <c r="N2" s="176" t="s">
        <v>413</v>
      </c>
      <c r="O2" s="176" t="s">
        <v>414</v>
      </c>
      <c r="P2" s="176" t="s">
        <v>415</v>
      </c>
      <c r="Q2" s="176" t="s">
        <v>416</v>
      </c>
      <c r="R2" s="176" t="s">
        <v>417</v>
      </c>
      <c r="S2" s="176" t="s">
        <v>418</v>
      </c>
      <c r="T2" s="176" t="s">
        <v>260</v>
      </c>
    </row>
    <row r="3" spans="1:20" x14ac:dyDescent="0.25">
      <c r="A3" s="148" t="s">
        <v>343</v>
      </c>
      <c r="B3" s="153">
        <v>284</v>
      </c>
      <c r="C3" s="153">
        <v>262</v>
      </c>
      <c r="D3" s="153">
        <v>272</v>
      </c>
      <c r="E3" s="153">
        <v>261</v>
      </c>
      <c r="F3" s="153">
        <v>286</v>
      </c>
      <c r="G3" s="153">
        <v>295</v>
      </c>
      <c r="H3" s="153">
        <v>279</v>
      </c>
      <c r="I3" s="153">
        <v>294</v>
      </c>
      <c r="J3" s="153">
        <v>313</v>
      </c>
      <c r="K3" s="153">
        <v>331</v>
      </c>
      <c r="L3" s="153">
        <v>335</v>
      </c>
      <c r="M3" s="153">
        <v>353</v>
      </c>
      <c r="N3" s="153">
        <v>393</v>
      </c>
      <c r="O3" s="153">
        <v>383</v>
      </c>
      <c r="P3" s="153">
        <v>387</v>
      </c>
      <c r="Q3" s="153">
        <v>410</v>
      </c>
      <c r="R3" s="153">
        <v>419</v>
      </c>
      <c r="S3" s="153">
        <v>458</v>
      </c>
      <c r="T3" s="153">
        <v>6015</v>
      </c>
    </row>
    <row r="4" spans="1:20" x14ac:dyDescent="0.25">
      <c r="A4" s="148" t="s">
        <v>344</v>
      </c>
      <c r="B4" s="153">
        <v>213</v>
      </c>
      <c r="C4" s="153">
        <v>228</v>
      </c>
      <c r="D4" s="153">
        <v>233</v>
      </c>
      <c r="E4" s="153">
        <v>227</v>
      </c>
      <c r="F4" s="153">
        <v>227</v>
      </c>
      <c r="G4" s="153">
        <v>233</v>
      </c>
      <c r="H4" s="153">
        <v>250</v>
      </c>
      <c r="I4" s="153">
        <v>255</v>
      </c>
      <c r="J4" s="153">
        <v>273</v>
      </c>
      <c r="K4" s="153">
        <v>288</v>
      </c>
      <c r="L4" s="153">
        <v>288</v>
      </c>
      <c r="M4" s="153">
        <v>316</v>
      </c>
      <c r="N4" s="153">
        <v>319</v>
      </c>
      <c r="O4" s="153">
        <v>332</v>
      </c>
      <c r="P4" s="153">
        <v>357</v>
      </c>
      <c r="Q4" s="153">
        <v>370</v>
      </c>
      <c r="R4" s="153">
        <v>377</v>
      </c>
      <c r="S4" s="153">
        <v>387</v>
      </c>
      <c r="T4" s="153">
        <v>5173</v>
      </c>
    </row>
    <row r="5" spans="1:20" x14ac:dyDescent="0.25">
      <c r="A5" s="148" t="s">
        <v>345</v>
      </c>
      <c r="B5" s="153">
        <v>227</v>
      </c>
      <c r="C5" s="153">
        <v>236</v>
      </c>
      <c r="D5" s="153">
        <v>237</v>
      </c>
      <c r="E5" s="153">
        <v>250</v>
      </c>
      <c r="F5" s="153">
        <v>260</v>
      </c>
      <c r="G5" s="153">
        <v>257</v>
      </c>
      <c r="H5" s="153">
        <v>270</v>
      </c>
      <c r="I5" s="153">
        <v>278</v>
      </c>
      <c r="J5" s="153">
        <v>300</v>
      </c>
      <c r="K5" s="153">
        <v>306</v>
      </c>
      <c r="L5" s="153">
        <v>308</v>
      </c>
      <c r="M5" s="153">
        <v>325</v>
      </c>
      <c r="N5" s="153">
        <v>327</v>
      </c>
      <c r="O5" s="153">
        <v>361</v>
      </c>
      <c r="P5" s="153">
        <v>374</v>
      </c>
      <c r="Q5" s="153">
        <v>379</v>
      </c>
      <c r="R5" s="153">
        <v>393</v>
      </c>
      <c r="S5" s="153">
        <v>427</v>
      </c>
      <c r="T5" s="153">
        <v>5515</v>
      </c>
    </row>
    <row r="6" spans="1:20" x14ac:dyDescent="0.25">
      <c r="A6" s="148" t="s">
        <v>346</v>
      </c>
      <c r="B6" s="153">
        <v>308</v>
      </c>
      <c r="C6" s="153">
        <v>320</v>
      </c>
      <c r="D6" s="153">
        <v>313</v>
      </c>
      <c r="E6" s="153">
        <v>314</v>
      </c>
      <c r="F6" s="153">
        <v>311</v>
      </c>
      <c r="G6" s="153">
        <v>339</v>
      </c>
      <c r="H6" s="153">
        <v>346</v>
      </c>
      <c r="I6" s="153">
        <v>363</v>
      </c>
      <c r="J6" s="153">
        <v>370</v>
      </c>
      <c r="K6" s="153">
        <v>386</v>
      </c>
      <c r="L6" s="153">
        <v>402</v>
      </c>
      <c r="M6" s="153">
        <v>405</v>
      </c>
      <c r="N6" s="153">
        <v>442</v>
      </c>
      <c r="O6" s="153">
        <v>446</v>
      </c>
      <c r="P6" s="153">
        <v>466</v>
      </c>
      <c r="Q6" s="153">
        <v>487</v>
      </c>
      <c r="R6" s="153">
        <v>506</v>
      </c>
      <c r="S6" s="153">
        <v>565</v>
      </c>
      <c r="T6" s="153">
        <v>7089</v>
      </c>
    </row>
    <row r="7" spans="1:20" x14ac:dyDescent="0.25">
      <c r="A7" s="148" t="s">
        <v>260</v>
      </c>
      <c r="B7" s="153">
        <v>1032</v>
      </c>
      <c r="C7" s="153">
        <v>1046</v>
      </c>
      <c r="D7" s="153">
        <v>1055</v>
      </c>
      <c r="E7" s="153">
        <v>1052</v>
      </c>
      <c r="F7" s="153">
        <v>1084</v>
      </c>
      <c r="G7" s="153">
        <v>1124</v>
      </c>
      <c r="H7" s="153">
        <v>1145</v>
      </c>
      <c r="I7" s="153">
        <v>1190</v>
      </c>
      <c r="J7" s="153">
        <v>1256</v>
      </c>
      <c r="K7" s="153">
        <v>1311</v>
      </c>
      <c r="L7" s="153">
        <v>1333</v>
      </c>
      <c r="M7" s="153">
        <v>1399</v>
      </c>
      <c r="N7" s="153">
        <v>1481</v>
      </c>
      <c r="O7" s="153">
        <v>1522</v>
      </c>
      <c r="P7" s="153">
        <v>1584</v>
      </c>
      <c r="Q7" s="153">
        <v>1646</v>
      </c>
      <c r="R7" s="153">
        <v>1695</v>
      </c>
      <c r="S7" s="153">
        <v>1837</v>
      </c>
      <c r="T7" s="153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5" width="5" style="176" bestFit="1" customWidth="1"/>
    <col min="6" max="6" width="11.28515625" style="176" bestFit="1" customWidth="1"/>
    <col min="7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343</v>
      </c>
      <c r="C2" s="176" t="s">
        <v>344</v>
      </c>
      <c r="D2" s="176" t="s">
        <v>345</v>
      </c>
      <c r="E2" s="176" t="s">
        <v>346</v>
      </c>
      <c r="F2" s="176" t="s">
        <v>260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48" t="s">
        <v>401</v>
      </c>
      <c r="B3" s="153">
        <v>284</v>
      </c>
      <c r="C3" s="153">
        <v>213</v>
      </c>
      <c r="D3" s="153">
        <v>227</v>
      </c>
      <c r="E3" s="153">
        <v>308</v>
      </c>
      <c r="F3" s="153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48" t="s">
        <v>402</v>
      </c>
      <c r="B4" s="153">
        <v>262</v>
      </c>
      <c r="C4" s="153">
        <v>228</v>
      </c>
      <c r="D4" s="153">
        <v>236</v>
      </c>
      <c r="E4" s="153">
        <v>320</v>
      </c>
      <c r="F4" s="153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48" t="s">
        <v>403</v>
      </c>
      <c r="B5" s="153">
        <v>272</v>
      </c>
      <c r="C5" s="153">
        <v>233</v>
      </c>
      <c r="D5" s="153">
        <v>237</v>
      </c>
      <c r="E5" s="153">
        <v>313</v>
      </c>
      <c r="F5" s="153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48" t="s">
        <v>404</v>
      </c>
      <c r="B6" s="153">
        <v>261</v>
      </c>
      <c r="C6" s="153">
        <v>227</v>
      </c>
      <c r="D6" s="153">
        <v>250</v>
      </c>
      <c r="E6" s="153">
        <v>314</v>
      </c>
      <c r="F6" s="153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48" t="s">
        <v>405</v>
      </c>
      <c r="B7" s="153">
        <v>286</v>
      </c>
      <c r="C7" s="153">
        <v>227</v>
      </c>
      <c r="D7" s="153">
        <v>260</v>
      </c>
      <c r="E7" s="153">
        <v>311</v>
      </c>
      <c r="F7" s="153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48" t="s">
        <v>406</v>
      </c>
      <c r="B8" s="153">
        <v>295</v>
      </c>
      <c r="C8" s="153">
        <v>233</v>
      </c>
      <c r="D8" s="153">
        <v>257</v>
      </c>
      <c r="E8" s="153">
        <v>339</v>
      </c>
      <c r="F8" s="153">
        <v>1124</v>
      </c>
    </row>
    <row r="9" spans="1:20" x14ac:dyDescent="0.25">
      <c r="A9" s="148" t="s">
        <v>407</v>
      </c>
      <c r="B9" s="153">
        <v>279</v>
      </c>
      <c r="C9" s="153">
        <v>250</v>
      </c>
      <c r="D9" s="153">
        <v>270</v>
      </c>
      <c r="E9" s="153">
        <v>346</v>
      </c>
      <c r="F9" s="153">
        <v>1145</v>
      </c>
    </row>
    <row r="10" spans="1:20" x14ac:dyDescent="0.25">
      <c r="A10" s="148" t="s">
        <v>408</v>
      </c>
      <c r="B10" s="153">
        <v>294</v>
      </c>
      <c r="C10" s="153">
        <v>255</v>
      </c>
      <c r="D10" s="153">
        <v>278</v>
      </c>
      <c r="E10" s="153">
        <v>363</v>
      </c>
      <c r="F10" s="153">
        <v>1190</v>
      </c>
    </row>
    <row r="11" spans="1:20" x14ac:dyDescent="0.25">
      <c r="A11" s="148" t="s">
        <v>409</v>
      </c>
      <c r="B11" s="153">
        <v>313</v>
      </c>
      <c r="C11" s="153">
        <v>273</v>
      </c>
      <c r="D11" s="153">
        <v>300</v>
      </c>
      <c r="E11" s="153">
        <v>370</v>
      </c>
      <c r="F11" s="153">
        <v>1256</v>
      </c>
    </row>
    <row r="12" spans="1:20" x14ac:dyDescent="0.25">
      <c r="A12" s="148" t="s">
        <v>410</v>
      </c>
      <c r="B12" s="153">
        <v>331</v>
      </c>
      <c r="C12" s="153">
        <v>288</v>
      </c>
      <c r="D12" s="153">
        <v>306</v>
      </c>
      <c r="E12" s="153">
        <v>386</v>
      </c>
      <c r="F12" s="153">
        <v>1311</v>
      </c>
    </row>
    <row r="13" spans="1:20" x14ac:dyDescent="0.25">
      <c r="A13" s="148" t="s">
        <v>411</v>
      </c>
      <c r="B13" s="153">
        <v>335</v>
      </c>
      <c r="C13" s="153">
        <v>288</v>
      </c>
      <c r="D13" s="153">
        <v>308</v>
      </c>
      <c r="E13" s="153">
        <v>402</v>
      </c>
      <c r="F13" s="153">
        <v>1333</v>
      </c>
    </row>
    <row r="14" spans="1:20" x14ac:dyDescent="0.25">
      <c r="A14" s="148" t="s">
        <v>412</v>
      </c>
      <c r="B14" s="153">
        <v>353</v>
      </c>
      <c r="C14" s="153">
        <v>316</v>
      </c>
      <c r="D14" s="153">
        <v>325</v>
      </c>
      <c r="E14" s="153">
        <v>405</v>
      </c>
      <c r="F14" s="153">
        <v>1399</v>
      </c>
    </row>
    <row r="15" spans="1:20" x14ac:dyDescent="0.25">
      <c r="A15" s="148" t="s">
        <v>413</v>
      </c>
      <c r="B15" s="153">
        <v>393</v>
      </c>
      <c r="C15" s="153">
        <v>319</v>
      </c>
      <c r="D15" s="153">
        <v>327</v>
      </c>
      <c r="E15" s="153">
        <v>442</v>
      </c>
      <c r="F15" s="153">
        <v>1481</v>
      </c>
    </row>
    <row r="16" spans="1:20" x14ac:dyDescent="0.25">
      <c r="A16" s="148" t="s">
        <v>414</v>
      </c>
      <c r="B16" s="153">
        <v>383</v>
      </c>
      <c r="C16" s="153">
        <v>332</v>
      </c>
      <c r="D16" s="153">
        <v>361</v>
      </c>
      <c r="E16" s="153">
        <v>446</v>
      </c>
      <c r="F16" s="153">
        <v>1522</v>
      </c>
    </row>
    <row r="17" spans="1:6" x14ac:dyDescent="0.25">
      <c r="A17" s="148" t="s">
        <v>415</v>
      </c>
      <c r="B17" s="153">
        <v>387</v>
      </c>
      <c r="C17" s="153">
        <v>357</v>
      </c>
      <c r="D17" s="153">
        <v>374</v>
      </c>
      <c r="E17" s="153">
        <v>466</v>
      </c>
      <c r="F17" s="153">
        <v>1584</v>
      </c>
    </row>
    <row r="18" spans="1:6" x14ac:dyDescent="0.25">
      <c r="A18" s="148" t="s">
        <v>416</v>
      </c>
      <c r="B18" s="153">
        <v>410</v>
      </c>
      <c r="C18" s="153">
        <v>370</v>
      </c>
      <c r="D18" s="153">
        <v>379</v>
      </c>
      <c r="E18" s="153">
        <v>487</v>
      </c>
      <c r="F18" s="153">
        <v>1646</v>
      </c>
    </row>
    <row r="19" spans="1:6" x14ac:dyDescent="0.25">
      <c r="A19" s="148" t="s">
        <v>417</v>
      </c>
      <c r="B19" s="153">
        <v>419</v>
      </c>
      <c r="C19" s="153">
        <v>377</v>
      </c>
      <c r="D19" s="153">
        <v>393</v>
      </c>
      <c r="E19" s="153">
        <v>506</v>
      </c>
      <c r="F19" s="153">
        <v>1695</v>
      </c>
    </row>
    <row r="20" spans="1:6" x14ac:dyDescent="0.25">
      <c r="A20" s="148" t="s">
        <v>418</v>
      </c>
      <c r="B20" s="153">
        <v>458</v>
      </c>
      <c r="C20" s="153">
        <v>387</v>
      </c>
      <c r="D20" s="153">
        <v>427</v>
      </c>
      <c r="E20" s="153">
        <v>565</v>
      </c>
      <c r="F20" s="153">
        <v>1837</v>
      </c>
    </row>
    <row r="21" spans="1:6" x14ac:dyDescent="0.25">
      <c r="A21" s="148" t="s">
        <v>260</v>
      </c>
      <c r="B21" s="153">
        <v>6015</v>
      </c>
      <c r="C21" s="153">
        <v>5173</v>
      </c>
      <c r="D21" s="153">
        <v>5515</v>
      </c>
      <c r="E21" s="153">
        <v>7089</v>
      </c>
      <c r="F21" s="153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376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377</v>
      </c>
      <c r="P2" s="147" t="s">
        <v>378</v>
      </c>
    </row>
    <row r="3" spans="1:16" x14ac:dyDescent="0.25">
      <c r="A3" s="219">
        <v>2009</v>
      </c>
      <c r="B3" s="219">
        <v>220</v>
      </c>
      <c r="M3" s="219" t="s">
        <v>379</v>
      </c>
      <c r="N3" s="220">
        <f>SLOPE($B$2:$B$9,$A$2:$A$9)</f>
        <v>52.88095238095238</v>
      </c>
      <c r="P3" s="219" t="str">
        <f ca="1">_xlfn.FORMULATEXT(N3)</f>
        <v>=RICHTING($B$2:$B$9;$A$2:$A$9)</v>
      </c>
    </row>
    <row r="4" spans="1:16" x14ac:dyDescent="0.25">
      <c r="A4" s="219">
        <v>2010</v>
      </c>
      <c r="B4" s="219">
        <v>315</v>
      </c>
      <c r="M4" s="219" t="s">
        <v>380</v>
      </c>
      <c r="N4" s="220">
        <f>INTERCEPT($B$2:$B$9,$A$2:$A$9)</f>
        <v>-105999.53571428571</v>
      </c>
      <c r="P4" s="219" t="str">
        <f ca="1">_xlfn.FORMULATEXT(N4)</f>
        <v>=SNIJPUNT($B$2:$B$9;$A$2:$A$9)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379</v>
      </c>
      <c r="N6" s="220">
        <f>INDEX(LINEST($B$2:$B$9,$A$2:$A$9),1,1)</f>
        <v>52.88095238095238</v>
      </c>
      <c r="P6" s="219" t="str">
        <f t="shared" ref="P6:P7" ca="1" si="0">_xlfn.FORMULATEXT(N6)</f>
        <v>=INDEX(LIJNSCH($B$2:$B$9;$A$2:$A$9);1;1)</v>
      </c>
    </row>
    <row r="7" spans="1:16" x14ac:dyDescent="0.25">
      <c r="A7" s="219">
        <v>2013</v>
      </c>
      <c r="B7" s="219">
        <v>428</v>
      </c>
      <c r="M7" s="219" t="s">
        <v>380</v>
      </c>
      <c r="N7" s="220">
        <f>INDEX(LINEST($B$2:$B$9,$A$2:$A$9),1,2)</f>
        <v>-105999.53571428571</v>
      </c>
      <c r="P7" s="219" t="str">
        <f t="shared" ca="1" si="0"/>
        <v>=INDEX(LIJNSCH($B$2:$B$9;$A$2:$A$9);1;2)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379</v>
      </c>
      <c r="O9" s="221" t="s">
        <v>380</v>
      </c>
    </row>
    <row r="10" spans="1:16" x14ac:dyDescent="0.25">
      <c r="M10" s="219" t="s">
        <v>381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{=LIJNSCH(B2:B9;A2:A9;WAAR;ONWAAR)}</v>
      </c>
    </row>
    <row r="11" spans="1:16" x14ac:dyDescent="0.25">
      <c r="N11" s="219" t="s">
        <v>382</v>
      </c>
      <c r="O11" s="219" t="s">
        <v>383</v>
      </c>
    </row>
    <row r="12" spans="1:16" x14ac:dyDescent="0.25">
      <c r="M12" s="219" t="s">
        <v>384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=CORRELATIE(B2:B9;A2:A9)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=INDEX(LIJNSCH($B$2:$B$9;$A$2:$A$9);1;1)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385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386</v>
      </c>
      <c r="P2" s="147" t="s">
        <v>378</v>
      </c>
    </row>
    <row r="3" spans="1:16" x14ac:dyDescent="0.25">
      <c r="A3" s="176">
        <v>2</v>
      </c>
      <c r="B3" s="176">
        <v>12</v>
      </c>
      <c r="M3" s="176" t="s">
        <v>379</v>
      </c>
      <c r="N3" s="222">
        <f>INDEX(LINEST($B$2:$B$9,LN($A$2:$A$9)),1,1)</f>
        <v>12.846032835695151</v>
      </c>
      <c r="P3" s="176" t="str">
        <f ca="1">_xlfn.FORMULATEXT(N3)</f>
        <v>=INDEX(LIJNSCH($B$2:$B$9;LN($A$2:$A$9));1;1)</v>
      </c>
    </row>
    <row r="4" spans="1:16" x14ac:dyDescent="0.25">
      <c r="A4" s="176">
        <v>3</v>
      </c>
      <c r="B4" s="176">
        <v>22</v>
      </c>
      <c r="M4" s="176" t="s">
        <v>380</v>
      </c>
      <c r="N4" s="222">
        <f>INDEX(LINEST($B$2:$B$9,LN($A$2:$A$9)),1,2)</f>
        <v>5.9716153627283006</v>
      </c>
      <c r="P4" s="176" t="str">
        <f ca="1">_xlfn.FORMULATEXT(N4)</f>
        <v>=INDEX(LIJNSCH($B$2:$B$9;LN($A$2:$A$9));1;2)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388</v>
      </c>
    </row>
    <row r="2" spans="1:16" x14ac:dyDescent="0.25">
      <c r="A2" s="176" t="s">
        <v>389</v>
      </c>
      <c r="B2" s="176" t="s">
        <v>390</v>
      </c>
      <c r="M2" s="147" t="s">
        <v>391</v>
      </c>
      <c r="P2" s="147" t="s">
        <v>378</v>
      </c>
    </row>
    <row r="3" spans="1:16" x14ac:dyDescent="0.25">
      <c r="A3" s="176">
        <v>30</v>
      </c>
      <c r="B3" s="176">
        <v>7.4</v>
      </c>
      <c r="M3" s="176" t="s">
        <v>379</v>
      </c>
      <c r="N3" s="223">
        <f>INDEX(LINEST($B$3:$B$9,$A$3:$A$9^{1,2}),1,1)</f>
        <v>-7.4880952380952407E-3</v>
      </c>
      <c r="P3" s="176" t="str">
        <f ca="1">_xlfn.FORMULATEXT(N3)</f>
        <v>=INDEX(LIJNSCH($B$3:$B$9;$A$3:$A$9^{1\2});1;1)</v>
      </c>
    </row>
    <row r="4" spans="1:16" x14ac:dyDescent="0.25">
      <c r="A4" s="176">
        <v>40</v>
      </c>
      <c r="B4" s="176">
        <v>11.049999999999999</v>
      </c>
      <c r="M4" s="176" t="s">
        <v>380</v>
      </c>
      <c r="N4" s="223">
        <f>INDEX(LINEST($B$3:$B$9,$A$3:$A$9^{1,2}),1,2)</f>
        <v>1.0662500000000004</v>
      </c>
      <c r="P4" s="176" t="str">
        <f t="shared" ref="P4:P5" ca="1" si="0">_xlfn.FORMULATEXT(N4)</f>
        <v>=INDEX(LIJNSCH($B$3:$B$9;$A$3:$A$9^{1\2});1;2)</v>
      </c>
    </row>
    <row r="5" spans="1:16" x14ac:dyDescent="0.25">
      <c r="A5" s="176">
        <v>50</v>
      </c>
      <c r="B5" s="176">
        <v>15.1</v>
      </c>
      <c r="M5" s="176" t="s">
        <v>392</v>
      </c>
      <c r="N5" s="223">
        <f>INDEX(LINEST($B$3:$B$9,$A$3:$A$9^{1,2}),1,3)</f>
        <v>-18.661904761904772</v>
      </c>
      <c r="P5" s="176" t="str">
        <f t="shared" ca="1" si="0"/>
        <v>=INDEX(LIJNSCH($B$3:$B$9;$A$3:$A$9^{1\2});1;3)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393</v>
      </c>
    </row>
    <row r="2" spans="1:16" x14ac:dyDescent="0.25">
      <c r="A2" s="176" t="s">
        <v>394</v>
      </c>
      <c r="B2" s="176" t="s">
        <v>395</v>
      </c>
      <c r="M2" s="147" t="s">
        <v>396</v>
      </c>
      <c r="P2" s="147" t="s">
        <v>378</v>
      </c>
    </row>
    <row r="3" spans="1:16" x14ac:dyDescent="0.25">
      <c r="A3" s="176">
        <v>1</v>
      </c>
      <c r="B3" s="176">
        <v>5</v>
      </c>
      <c r="M3" s="176" t="s">
        <v>379</v>
      </c>
      <c r="N3" s="222">
        <f>EXP(INDEX(LINEST(LN($B$3:$B$12),LN($A$3:$A$12)),2))</f>
        <v>5.0256080561355931</v>
      </c>
      <c r="P3" s="224" t="str">
        <f ca="1">_xlfn.FORMULATEXT(N3)</f>
        <v>=EXP(@INDEX(LIJNSCH(LN($B$3:$B$12);LN($A$3:$A$12));2))</v>
      </c>
    </row>
    <row r="4" spans="1:16" x14ac:dyDescent="0.25">
      <c r="A4" s="176">
        <v>2</v>
      </c>
      <c r="B4" s="176">
        <v>21</v>
      </c>
      <c r="M4" s="176" t="s">
        <v>380</v>
      </c>
      <c r="N4" s="222">
        <f>INDEX(LINEST(LN($B$3:$B$12),LN($A$3:$A$12)),1)</f>
        <v>2.0902097668655144</v>
      </c>
      <c r="P4" s="224" t="str">
        <f ca="1">_xlfn.FORMULATEXT(N4)</f>
        <v>=@INDEX(LIJNSCH(LN($B$3:$B$12);LN($A$3:$A$12));1)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397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398</v>
      </c>
      <c r="P2" s="147" t="s">
        <v>378</v>
      </c>
    </row>
    <row r="3" spans="1:16" x14ac:dyDescent="0.25">
      <c r="A3" s="176">
        <v>2</v>
      </c>
      <c r="B3" s="176">
        <v>32</v>
      </c>
      <c r="M3" s="176" t="s">
        <v>379</v>
      </c>
      <c r="N3" s="176">
        <f>EXP(INDEX(LINEST(LN($B$2:$B$7),$A$2:$A$7),1,2))</f>
        <v>127.99999999999997</v>
      </c>
      <c r="P3" s="224" t="str">
        <f ca="1">_xlfn.FORMULATEXT(N3)</f>
        <v>=EXP(INDEX(LIJNSCH(LN($B$2:$B$7);$A$2:$A$7);1;2))</v>
      </c>
    </row>
    <row r="4" spans="1:16" x14ac:dyDescent="0.25">
      <c r="A4" s="176">
        <v>3</v>
      </c>
      <c r="B4" s="176">
        <v>16</v>
      </c>
      <c r="M4" s="176" t="s">
        <v>380</v>
      </c>
      <c r="N4" s="222">
        <f>INDEX(LINEST(LN($B$2:$B$7),$A$2:$A$7),1)</f>
        <v>-0.69314718055994529</v>
      </c>
      <c r="P4" s="224" t="str">
        <f ca="1">_xlfn.FORMULATEXT(N4)</f>
        <v>=@INDEX(LIJNSCH(LN($B$2:$B$7);$A$2:$A$7);1)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363</v>
      </c>
      <c r="B1" s="217">
        <v>0.6</v>
      </c>
    </row>
    <row r="2" spans="1:2" x14ac:dyDescent="0.25">
      <c r="A2" s="217" t="s">
        <v>364</v>
      </c>
      <c r="B2" s="217">
        <f>1-B1</f>
        <v>0.4</v>
      </c>
    </row>
    <row r="4" spans="1:2" x14ac:dyDescent="0.25">
      <c r="A4" s="217" t="s">
        <v>365</v>
      </c>
      <c r="B4" s="217" t="s">
        <v>366</v>
      </c>
    </row>
    <row r="5" spans="1:2" x14ac:dyDescent="0.25">
      <c r="A5" s="217" t="s">
        <v>367</v>
      </c>
      <c r="B5" s="218">
        <f>$B$1</f>
        <v>0.6</v>
      </c>
    </row>
    <row r="6" spans="1:2" x14ac:dyDescent="0.25">
      <c r="A6" s="217" t="s">
        <v>368</v>
      </c>
      <c r="B6" s="218">
        <f>B5*$B$2</f>
        <v>0.24</v>
      </c>
    </row>
    <row r="7" spans="1:2" x14ac:dyDescent="0.25">
      <c r="A7" s="217" t="s">
        <v>369</v>
      </c>
      <c r="B7" s="218">
        <f>B6*$B$2</f>
        <v>9.6000000000000002E-2</v>
      </c>
    </row>
    <row r="8" spans="1:2" x14ac:dyDescent="0.25">
      <c r="A8" s="217" t="s">
        <v>370</v>
      </c>
      <c r="B8" s="218">
        <f t="shared" ref="B8:B13" si="0">B7*$B$2</f>
        <v>3.8400000000000004E-2</v>
      </c>
    </row>
    <row r="9" spans="1:2" x14ac:dyDescent="0.25">
      <c r="A9" s="217" t="s">
        <v>371</v>
      </c>
      <c r="B9" s="218">
        <f t="shared" si="0"/>
        <v>1.5360000000000002E-2</v>
      </c>
    </row>
    <row r="10" spans="1:2" x14ac:dyDescent="0.25">
      <c r="A10" s="217" t="s">
        <v>372</v>
      </c>
      <c r="B10" s="218">
        <f t="shared" si="0"/>
        <v>6.144000000000001E-3</v>
      </c>
    </row>
    <row r="11" spans="1:2" x14ac:dyDescent="0.25">
      <c r="A11" s="217" t="s">
        <v>373</v>
      </c>
      <c r="B11" s="218">
        <f t="shared" si="0"/>
        <v>2.4576000000000008E-3</v>
      </c>
    </row>
    <row r="12" spans="1:2" x14ac:dyDescent="0.25">
      <c r="A12" s="217" t="s">
        <v>374</v>
      </c>
      <c r="B12" s="218">
        <f t="shared" si="0"/>
        <v>9.8304000000000035E-4</v>
      </c>
    </row>
    <row r="13" spans="1:2" x14ac:dyDescent="0.25">
      <c r="A13" s="217" t="s">
        <v>375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310</v>
      </c>
      <c r="B1" s="133">
        <v>250000</v>
      </c>
    </row>
    <row r="2" spans="1:2" x14ac:dyDescent="0.15">
      <c r="A2" s="136" t="s">
        <v>311</v>
      </c>
      <c r="B2" s="10">
        <v>0.06</v>
      </c>
    </row>
    <row r="3" spans="1:2" x14ac:dyDescent="0.15">
      <c r="A3" s="136" t="s">
        <v>312</v>
      </c>
      <c r="B3" s="134">
        <v>15</v>
      </c>
    </row>
    <row r="4" spans="1:2" x14ac:dyDescent="0.15">
      <c r="A4" s="137" t="s">
        <v>313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275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2" t="s">
        <v>175</v>
      </c>
      <c r="I3" s="229"/>
    </row>
    <row r="4" spans="2:9" ht="9" customHeight="1" thickBot="1" x14ac:dyDescent="0.3">
      <c r="B4" s="158"/>
      <c r="C4" s="161"/>
      <c r="D4" s="160"/>
      <c r="G4" s="232" t="s">
        <v>176</v>
      </c>
      <c r="H4" s="229"/>
      <c r="I4" s="162"/>
    </row>
    <row r="5" spans="2:9" ht="39.950000000000003" customHeight="1" thickBot="1" x14ac:dyDescent="0.3">
      <c r="B5" s="158"/>
      <c r="C5" s="163" t="s">
        <v>176</v>
      </c>
      <c r="D5" s="160"/>
      <c r="G5" s="233"/>
      <c r="H5" s="234"/>
    </row>
    <row r="6" spans="2:9" ht="9" customHeight="1" thickBot="1" x14ac:dyDescent="0.3">
      <c r="B6" s="158"/>
      <c r="C6" s="161"/>
      <c r="D6" s="160"/>
      <c r="F6" s="228" t="s">
        <v>174</v>
      </c>
      <c r="G6" s="229"/>
      <c r="H6" s="162"/>
    </row>
    <row r="7" spans="2:9" ht="39.950000000000003" customHeight="1" thickBot="1" x14ac:dyDescent="0.3">
      <c r="B7" s="158"/>
      <c r="C7" s="163" t="s">
        <v>175</v>
      </c>
      <c r="D7" s="160"/>
      <c r="F7" s="230"/>
      <c r="G7" s="231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319</v>
      </c>
      <c r="D1" s="173" t="s">
        <v>320</v>
      </c>
      <c r="G1" s="173" t="s">
        <v>319</v>
      </c>
      <c r="H1" s="173" t="s">
        <v>320</v>
      </c>
    </row>
    <row r="2" spans="1:8" x14ac:dyDescent="0.25">
      <c r="A2" s="174" t="s">
        <v>321</v>
      </c>
      <c r="B2" s="174" t="s">
        <v>157</v>
      </c>
      <c r="C2" s="174" t="s">
        <v>322</v>
      </c>
      <c r="D2" s="175">
        <v>43200</v>
      </c>
      <c r="G2" s="174" t="s">
        <v>322</v>
      </c>
      <c r="H2" s="175">
        <f>SUMIF(C:C,G2,D:D)</f>
        <v>743140</v>
      </c>
    </row>
    <row r="3" spans="1:8" x14ac:dyDescent="0.25">
      <c r="A3" s="174" t="s">
        <v>321</v>
      </c>
      <c r="B3" s="174" t="s">
        <v>158</v>
      </c>
      <c r="C3" s="174" t="s">
        <v>322</v>
      </c>
      <c r="D3" s="175">
        <v>45000</v>
      </c>
      <c r="G3" s="174" t="s">
        <v>323</v>
      </c>
      <c r="H3" s="175">
        <f t="shared" ref="H3:H5" si="0">SUMIF(C:C,G3,D:D)</f>
        <v>698650</v>
      </c>
    </row>
    <row r="4" spans="1:8" x14ac:dyDescent="0.25">
      <c r="A4" s="174" t="s">
        <v>321</v>
      </c>
      <c r="B4" s="174" t="s">
        <v>159</v>
      </c>
      <c r="C4" s="174" t="s">
        <v>322</v>
      </c>
      <c r="D4" s="175">
        <v>35280</v>
      </c>
      <c r="G4" s="174" t="s">
        <v>324</v>
      </c>
      <c r="H4" s="175">
        <f t="shared" si="0"/>
        <v>706150</v>
      </c>
    </row>
    <row r="5" spans="1:8" x14ac:dyDescent="0.25">
      <c r="A5" s="174" t="s">
        <v>321</v>
      </c>
      <c r="B5" s="174" t="s">
        <v>325</v>
      </c>
      <c r="C5" s="174" t="s">
        <v>322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321</v>
      </c>
      <c r="B6" s="174" t="s">
        <v>326</v>
      </c>
      <c r="C6" s="174" t="s">
        <v>322</v>
      </c>
      <c r="D6" s="175">
        <v>39960</v>
      </c>
    </row>
    <row r="7" spans="1:8" x14ac:dyDescent="0.25">
      <c r="A7" s="174" t="s">
        <v>321</v>
      </c>
      <c r="B7" s="174" t="s">
        <v>327</v>
      </c>
      <c r="C7" s="174" t="s">
        <v>322</v>
      </c>
      <c r="D7" s="175">
        <v>39600</v>
      </c>
    </row>
    <row r="8" spans="1:8" x14ac:dyDescent="0.25">
      <c r="A8" s="174" t="s">
        <v>321</v>
      </c>
      <c r="B8" s="174" t="s">
        <v>157</v>
      </c>
      <c r="C8" s="174" t="s">
        <v>323</v>
      </c>
      <c r="D8" s="175">
        <v>39600</v>
      </c>
    </row>
    <row r="9" spans="1:8" x14ac:dyDescent="0.25">
      <c r="A9" s="174" t="s">
        <v>321</v>
      </c>
      <c r="B9" s="174" t="s">
        <v>158</v>
      </c>
      <c r="C9" s="174" t="s">
        <v>323</v>
      </c>
      <c r="D9" s="175">
        <v>42300</v>
      </c>
    </row>
    <row r="10" spans="1:8" x14ac:dyDescent="0.25">
      <c r="A10" s="174" t="s">
        <v>321</v>
      </c>
      <c r="B10" s="174" t="s">
        <v>159</v>
      </c>
      <c r="C10" s="174" t="s">
        <v>323</v>
      </c>
      <c r="D10" s="175">
        <v>42300</v>
      </c>
    </row>
    <row r="11" spans="1:8" x14ac:dyDescent="0.25">
      <c r="A11" s="174" t="s">
        <v>321</v>
      </c>
      <c r="B11" s="174" t="s">
        <v>325</v>
      </c>
      <c r="C11" s="174" t="s">
        <v>323</v>
      </c>
      <c r="D11" s="175">
        <v>42750</v>
      </c>
    </row>
    <row r="12" spans="1:8" x14ac:dyDescent="0.25">
      <c r="A12" s="174" t="s">
        <v>321</v>
      </c>
      <c r="B12" s="174" t="s">
        <v>326</v>
      </c>
      <c r="C12" s="174" t="s">
        <v>323</v>
      </c>
      <c r="D12" s="175">
        <v>43650</v>
      </c>
    </row>
    <row r="13" spans="1:8" x14ac:dyDescent="0.25">
      <c r="A13" s="174" t="s">
        <v>321</v>
      </c>
      <c r="B13" s="174" t="s">
        <v>327</v>
      </c>
      <c r="C13" s="174" t="s">
        <v>323</v>
      </c>
      <c r="D13" s="175">
        <v>44550</v>
      </c>
    </row>
    <row r="14" spans="1:8" x14ac:dyDescent="0.25">
      <c r="A14" s="174" t="s">
        <v>321</v>
      </c>
      <c r="B14" s="174" t="s">
        <v>157</v>
      </c>
      <c r="C14" s="174" t="s">
        <v>324</v>
      </c>
      <c r="D14" s="175">
        <v>39600</v>
      </c>
    </row>
    <row r="15" spans="1:8" x14ac:dyDescent="0.25">
      <c r="A15" s="174" t="s">
        <v>321</v>
      </c>
      <c r="B15" s="174" t="s">
        <v>158</v>
      </c>
      <c r="C15" s="174" t="s">
        <v>324</v>
      </c>
      <c r="D15" s="175">
        <v>42300</v>
      </c>
    </row>
    <row r="16" spans="1:8" x14ac:dyDescent="0.25">
      <c r="A16" s="174" t="s">
        <v>321</v>
      </c>
      <c r="B16" s="174" t="s">
        <v>159</v>
      </c>
      <c r="C16" s="174" t="s">
        <v>324</v>
      </c>
      <c r="D16" s="175">
        <v>42300</v>
      </c>
    </row>
    <row r="17" spans="1:4" x14ac:dyDescent="0.25">
      <c r="A17" s="174" t="s">
        <v>321</v>
      </c>
      <c r="B17" s="174" t="s">
        <v>325</v>
      </c>
      <c r="C17" s="174" t="s">
        <v>324</v>
      </c>
      <c r="D17" s="175">
        <v>42750</v>
      </c>
    </row>
    <row r="18" spans="1:4" x14ac:dyDescent="0.25">
      <c r="A18" s="174" t="s">
        <v>321</v>
      </c>
      <c r="B18" s="174" t="s">
        <v>326</v>
      </c>
      <c r="C18" s="174" t="s">
        <v>324</v>
      </c>
      <c r="D18" s="175">
        <v>43650</v>
      </c>
    </row>
    <row r="19" spans="1:4" x14ac:dyDescent="0.25">
      <c r="A19" s="174" t="s">
        <v>321</v>
      </c>
      <c r="B19" s="174" t="s">
        <v>327</v>
      </c>
      <c r="C19" s="174" t="s">
        <v>324</v>
      </c>
      <c r="D19" s="175">
        <v>44550</v>
      </c>
    </row>
    <row r="20" spans="1:4" x14ac:dyDescent="0.25">
      <c r="A20" s="174" t="s">
        <v>321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321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321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321</v>
      </c>
      <c r="B23" s="174" t="s">
        <v>325</v>
      </c>
      <c r="C23" s="174" t="s">
        <v>10</v>
      </c>
      <c r="D23" s="175">
        <v>40900</v>
      </c>
    </row>
    <row r="24" spans="1:4" x14ac:dyDescent="0.25">
      <c r="A24" s="174" t="s">
        <v>321</v>
      </c>
      <c r="B24" s="174" t="s">
        <v>326</v>
      </c>
      <c r="C24" s="174" t="s">
        <v>10</v>
      </c>
      <c r="D24" s="175">
        <v>42000</v>
      </c>
    </row>
    <row r="25" spans="1:4" x14ac:dyDescent="0.25">
      <c r="A25" s="174" t="s">
        <v>321</v>
      </c>
      <c r="B25" s="174" t="s">
        <v>327</v>
      </c>
      <c r="C25" s="174" t="s">
        <v>10</v>
      </c>
      <c r="D25" s="175">
        <v>43500</v>
      </c>
    </row>
    <row r="26" spans="1:4" x14ac:dyDescent="0.25">
      <c r="A26" s="174" t="s">
        <v>328</v>
      </c>
      <c r="B26" s="174" t="s">
        <v>157</v>
      </c>
      <c r="C26" s="174" t="s">
        <v>322</v>
      </c>
      <c r="D26" s="175">
        <v>35000</v>
      </c>
    </row>
    <row r="27" spans="1:4" x14ac:dyDescent="0.25">
      <c r="A27" s="174" t="s">
        <v>328</v>
      </c>
      <c r="B27" s="174" t="s">
        <v>158</v>
      </c>
      <c r="C27" s="174" t="s">
        <v>322</v>
      </c>
      <c r="D27" s="175">
        <v>35500</v>
      </c>
    </row>
    <row r="28" spans="1:4" x14ac:dyDescent="0.25">
      <c r="A28" s="174" t="s">
        <v>328</v>
      </c>
      <c r="B28" s="174" t="s">
        <v>159</v>
      </c>
      <c r="C28" s="174" t="s">
        <v>322</v>
      </c>
      <c r="D28" s="175">
        <v>36900</v>
      </c>
    </row>
    <row r="29" spans="1:4" x14ac:dyDescent="0.25">
      <c r="A29" s="174" t="s">
        <v>328</v>
      </c>
      <c r="B29" s="174" t="s">
        <v>325</v>
      </c>
      <c r="C29" s="174" t="s">
        <v>322</v>
      </c>
      <c r="D29" s="175">
        <v>36100</v>
      </c>
    </row>
    <row r="30" spans="1:4" x14ac:dyDescent="0.25">
      <c r="A30" s="174" t="s">
        <v>328</v>
      </c>
      <c r="B30" s="174" t="s">
        <v>326</v>
      </c>
      <c r="C30" s="174" t="s">
        <v>322</v>
      </c>
      <c r="D30" s="175">
        <v>36400</v>
      </c>
    </row>
    <row r="31" spans="1:4" x14ac:dyDescent="0.25">
      <c r="A31" s="174" t="s">
        <v>328</v>
      </c>
      <c r="B31" s="174" t="s">
        <v>327</v>
      </c>
      <c r="C31" s="174" t="s">
        <v>322</v>
      </c>
      <c r="D31" s="175">
        <v>36100</v>
      </c>
    </row>
    <row r="32" spans="1:4" x14ac:dyDescent="0.25">
      <c r="A32" s="174" t="s">
        <v>328</v>
      </c>
      <c r="B32" s="174" t="s">
        <v>157</v>
      </c>
      <c r="C32" s="174" t="s">
        <v>323</v>
      </c>
      <c r="D32" s="175">
        <v>22100</v>
      </c>
    </row>
    <row r="33" spans="1:4" x14ac:dyDescent="0.25">
      <c r="A33" s="174" t="s">
        <v>328</v>
      </c>
      <c r="B33" s="174" t="s">
        <v>158</v>
      </c>
      <c r="C33" s="174" t="s">
        <v>323</v>
      </c>
      <c r="D33" s="175">
        <v>24300</v>
      </c>
    </row>
    <row r="34" spans="1:4" x14ac:dyDescent="0.25">
      <c r="A34" s="174" t="s">
        <v>328</v>
      </c>
      <c r="B34" s="174" t="s">
        <v>159</v>
      </c>
      <c r="C34" s="174" t="s">
        <v>323</v>
      </c>
      <c r="D34" s="175">
        <v>24300</v>
      </c>
    </row>
    <row r="35" spans="1:4" x14ac:dyDescent="0.25">
      <c r="A35" s="174" t="s">
        <v>328</v>
      </c>
      <c r="B35" s="174" t="s">
        <v>325</v>
      </c>
      <c r="C35" s="174" t="s">
        <v>323</v>
      </c>
      <c r="D35" s="175">
        <v>24600</v>
      </c>
    </row>
    <row r="36" spans="1:4" x14ac:dyDescent="0.25">
      <c r="A36" s="174" t="s">
        <v>328</v>
      </c>
      <c r="B36" s="174" t="s">
        <v>326</v>
      </c>
      <c r="C36" s="174" t="s">
        <v>323</v>
      </c>
      <c r="D36" s="175">
        <v>25400</v>
      </c>
    </row>
    <row r="37" spans="1:4" x14ac:dyDescent="0.25">
      <c r="A37" s="174" t="s">
        <v>328</v>
      </c>
      <c r="B37" s="174" t="s">
        <v>327</v>
      </c>
      <c r="C37" s="174" t="s">
        <v>323</v>
      </c>
      <c r="D37" s="175">
        <v>23100</v>
      </c>
    </row>
    <row r="38" spans="1:4" x14ac:dyDescent="0.25">
      <c r="A38" s="174" t="s">
        <v>328</v>
      </c>
      <c r="B38" s="174" t="s">
        <v>157</v>
      </c>
      <c r="C38" s="174" t="s">
        <v>324</v>
      </c>
      <c r="D38" s="175">
        <v>26200</v>
      </c>
    </row>
    <row r="39" spans="1:4" x14ac:dyDescent="0.25">
      <c r="A39" s="174" t="s">
        <v>328</v>
      </c>
      <c r="B39" s="174" t="s">
        <v>158</v>
      </c>
      <c r="C39" s="174" t="s">
        <v>324</v>
      </c>
      <c r="D39" s="175">
        <v>24500</v>
      </c>
    </row>
    <row r="40" spans="1:4" x14ac:dyDescent="0.25">
      <c r="A40" s="174" t="s">
        <v>328</v>
      </c>
      <c r="B40" s="174" t="s">
        <v>159</v>
      </c>
      <c r="C40" s="174" t="s">
        <v>324</v>
      </c>
      <c r="D40" s="175">
        <v>24300</v>
      </c>
    </row>
    <row r="41" spans="1:4" x14ac:dyDescent="0.25">
      <c r="A41" s="174" t="s">
        <v>328</v>
      </c>
      <c r="B41" s="174" t="s">
        <v>325</v>
      </c>
      <c r="C41" s="174" t="s">
        <v>324</v>
      </c>
      <c r="D41" s="175">
        <v>24800</v>
      </c>
    </row>
    <row r="42" spans="1:4" x14ac:dyDescent="0.25">
      <c r="A42" s="174" t="s">
        <v>328</v>
      </c>
      <c r="B42" s="174" t="s">
        <v>326</v>
      </c>
      <c r="C42" s="174" t="s">
        <v>324</v>
      </c>
      <c r="D42" s="175">
        <v>25400</v>
      </c>
    </row>
    <row r="43" spans="1:4" x14ac:dyDescent="0.25">
      <c r="A43" s="174" t="s">
        <v>328</v>
      </c>
      <c r="B43" s="174" t="s">
        <v>327</v>
      </c>
      <c r="C43" s="174" t="s">
        <v>324</v>
      </c>
      <c r="D43" s="175">
        <v>26100</v>
      </c>
    </row>
    <row r="44" spans="1:4" x14ac:dyDescent="0.25">
      <c r="A44" s="174" t="s">
        <v>328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328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328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328</v>
      </c>
      <c r="B47" s="174" t="s">
        <v>325</v>
      </c>
      <c r="C47" s="174" t="s">
        <v>10</v>
      </c>
      <c r="D47" s="175">
        <v>23100</v>
      </c>
    </row>
    <row r="48" spans="1:4" x14ac:dyDescent="0.25">
      <c r="A48" s="174" t="s">
        <v>328</v>
      </c>
      <c r="B48" s="174" t="s">
        <v>326</v>
      </c>
      <c r="C48" s="174" t="s">
        <v>10</v>
      </c>
      <c r="D48" s="175">
        <v>24000</v>
      </c>
    </row>
    <row r="49" spans="1:4" x14ac:dyDescent="0.25">
      <c r="A49" s="174" t="s">
        <v>328</v>
      </c>
      <c r="B49" s="174" t="s">
        <v>327</v>
      </c>
      <c r="C49" s="174" t="s">
        <v>10</v>
      </c>
      <c r="D49" s="175">
        <v>23200</v>
      </c>
    </row>
    <row r="50" spans="1:4" x14ac:dyDescent="0.25">
      <c r="A50" s="174" t="s">
        <v>329</v>
      </c>
      <c r="B50" s="174" t="s">
        <v>157</v>
      </c>
      <c r="C50" s="174" t="s">
        <v>322</v>
      </c>
      <c r="D50" s="175">
        <v>50700</v>
      </c>
    </row>
    <row r="51" spans="1:4" x14ac:dyDescent="0.25">
      <c r="A51" s="174" t="s">
        <v>329</v>
      </c>
      <c r="B51" s="174" t="s">
        <v>158</v>
      </c>
      <c r="C51" s="174" t="s">
        <v>322</v>
      </c>
      <c r="D51" s="175">
        <v>52900</v>
      </c>
    </row>
    <row r="52" spans="1:4" x14ac:dyDescent="0.25">
      <c r="A52" s="174" t="s">
        <v>329</v>
      </c>
      <c r="B52" s="174" t="s">
        <v>159</v>
      </c>
      <c r="C52" s="174" t="s">
        <v>322</v>
      </c>
      <c r="D52" s="175">
        <v>41200</v>
      </c>
    </row>
    <row r="53" spans="1:4" x14ac:dyDescent="0.25">
      <c r="A53" s="174" t="s">
        <v>329</v>
      </c>
      <c r="B53" s="174" t="s">
        <v>325</v>
      </c>
      <c r="C53" s="174" t="s">
        <v>322</v>
      </c>
      <c r="D53" s="175">
        <v>46400</v>
      </c>
    </row>
    <row r="54" spans="1:4" x14ac:dyDescent="0.25">
      <c r="A54" s="174" t="s">
        <v>329</v>
      </c>
      <c r="B54" s="174" t="s">
        <v>326</v>
      </c>
      <c r="C54" s="174" t="s">
        <v>322</v>
      </c>
      <c r="D54" s="175">
        <v>46900</v>
      </c>
    </row>
    <row r="55" spans="1:4" x14ac:dyDescent="0.25">
      <c r="A55" s="174" t="s">
        <v>329</v>
      </c>
      <c r="B55" s="174" t="s">
        <v>327</v>
      </c>
      <c r="C55" s="174" t="s">
        <v>322</v>
      </c>
      <c r="D55" s="175">
        <v>46400</v>
      </c>
    </row>
    <row r="56" spans="1:4" x14ac:dyDescent="0.25">
      <c r="A56" s="174" t="s">
        <v>329</v>
      </c>
      <c r="B56" s="174" t="s">
        <v>157</v>
      </c>
      <c r="C56" s="174" t="s">
        <v>323</v>
      </c>
      <c r="D56" s="175">
        <v>46400</v>
      </c>
    </row>
    <row r="57" spans="1:4" x14ac:dyDescent="0.25">
      <c r="A57" s="174" t="s">
        <v>329</v>
      </c>
      <c r="B57" s="174" t="s">
        <v>158</v>
      </c>
      <c r="C57" s="174" t="s">
        <v>323</v>
      </c>
      <c r="D57" s="175">
        <v>49700</v>
      </c>
    </row>
    <row r="58" spans="1:4" x14ac:dyDescent="0.25">
      <c r="A58" s="174" t="s">
        <v>329</v>
      </c>
      <c r="B58" s="174" t="s">
        <v>159</v>
      </c>
      <c r="C58" s="174" t="s">
        <v>323</v>
      </c>
      <c r="D58" s="175">
        <v>49700</v>
      </c>
    </row>
    <row r="59" spans="1:4" x14ac:dyDescent="0.25">
      <c r="A59" s="174" t="s">
        <v>329</v>
      </c>
      <c r="B59" s="174" t="s">
        <v>325</v>
      </c>
      <c r="C59" s="174" t="s">
        <v>323</v>
      </c>
      <c r="D59" s="175">
        <v>50200</v>
      </c>
    </row>
    <row r="60" spans="1:4" x14ac:dyDescent="0.25">
      <c r="A60" s="174" t="s">
        <v>329</v>
      </c>
      <c r="B60" s="174" t="s">
        <v>326</v>
      </c>
      <c r="C60" s="174" t="s">
        <v>323</v>
      </c>
      <c r="D60" s="175">
        <v>51300</v>
      </c>
    </row>
    <row r="61" spans="1:4" x14ac:dyDescent="0.25">
      <c r="A61" s="174" t="s">
        <v>329</v>
      </c>
      <c r="B61" s="174" t="s">
        <v>327</v>
      </c>
      <c r="C61" s="174" t="s">
        <v>323</v>
      </c>
      <c r="D61" s="175">
        <v>52400</v>
      </c>
    </row>
    <row r="62" spans="1:4" x14ac:dyDescent="0.25">
      <c r="A62" s="174" t="s">
        <v>329</v>
      </c>
      <c r="B62" s="174" t="s">
        <v>157</v>
      </c>
      <c r="C62" s="174" t="s">
        <v>324</v>
      </c>
      <c r="D62" s="175">
        <v>46400</v>
      </c>
    </row>
    <row r="63" spans="1:4" x14ac:dyDescent="0.25">
      <c r="A63" s="174" t="s">
        <v>329</v>
      </c>
      <c r="B63" s="174" t="s">
        <v>158</v>
      </c>
      <c r="C63" s="174" t="s">
        <v>324</v>
      </c>
      <c r="D63" s="175">
        <v>49700</v>
      </c>
    </row>
    <row r="64" spans="1:4" x14ac:dyDescent="0.25">
      <c r="A64" s="174" t="s">
        <v>329</v>
      </c>
      <c r="B64" s="174" t="s">
        <v>159</v>
      </c>
      <c r="C64" s="174" t="s">
        <v>324</v>
      </c>
      <c r="D64" s="175">
        <v>49700</v>
      </c>
    </row>
    <row r="65" spans="1:4" x14ac:dyDescent="0.25">
      <c r="A65" s="174" t="s">
        <v>329</v>
      </c>
      <c r="B65" s="174" t="s">
        <v>325</v>
      </c>
      <c r="C65" s="174" t="s">
        <v>324</v>
      </c>
      <c r="D65" s="175">
        <v>50200</v>
      </c>
    </row>
    <row r="66" spans="1:4" x14ac:dyDescent="0.25">
      <c r="A66" s="174" t="s">
        <v>329</v>
      </c>
      <c r="B66" s="174" t="s">
        <v>326</v>
      </c>
      <c r="C66" s="174" t="s">
        <v>324</v>
      </c>
      <c r="D66" s="175">
        <v>51300</v>
      </c>
    </row>
    <row r="67" spans="1:4" x14ac:dyDescent="0.25">
      <c r="A67" s="174" t="s">
        <v>329</v>
      </c>
      <c r="B67" s="174" t="s">
        <v>327</v>
      </c>
      <c r="C67" s="174" t="s">
        <v>324</v>
      </c>
      <c r="D67" s="175">
        <v>52400</v>
      </c>
    </row>
    <row r="68" spans="1:4" x14ac:dyDescent="0.25">
      <c r="A68" s="174" t="s">
        <v>329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329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329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329</v>
      </c>
      <c r="B71" s="174" t="s">
        <v>325</v>
      </c>
      <c r="C71" s="174" t="s">
        <v>10</v>
      </c>
      <c r="D71" s="175">
        <v>48000</v>
      </c>
    </row>
    <row r="72" spans="1:4" x14ac:dyDescent="0.25">
      <c r="A72" s="174" t="s">
        <v>329</v>
      </c>
      <c r="B72" s="174" t="s">
        <v>326</v>
      </c>
      <c r="C72" s="174" t="s">
        <v>10</v>
      </c>
      <c r="D72" s="175">
        <v>49300</v>
      </c>
    </row>
    <row r="73" spans="1:4" x14ac:dyDescent="0.25">
      <c r="A73" s="174" t="s">
        <v>329</v>
      </c>
      <c r="B73" s="174" t="s">
        <v>327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310</v>
      </c>
      <c r="B1" s="139">
        <v>4000</v>
      </c>
    </row>
    <row r="2" spans="1:2" x14ac:dyDescent="0.25">
      <c r="A2" s="176" t="s">
        <v>314</v>
      </c>
      <c r="B2" s="10">
        <v>0.06</v>
      </c>
    </row>
    <row r="3" spans="1:2" x14ac:dyDescent="0.25">
      <c r="A3" s="176" t="s">
        <v>315</v>
      </c>
      <c r="B3" s="139">
        <v>-125</v>
      </c>
    </row>
    <row r="4" spans="1:2" x14ac:dyDescent="0.25">
      <c r="A4" s="176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348</v>
      </c>
      <c r="L4" t="s">
        <v>347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349</v>
      </c>
    </row>
    <row r="3" spans="1:2" x14ac:dyDescent="0.25">
      <c r="A3" t="s">
        <v>350</v>
      </c>
      <c r="B3">
        <v>450</v>
      </c>
    </row>
    <row r="4" spans="1:2" x14ac:dyDescent="0.25">
      <c r="A4" t="s">
        <v>351</v>
      </c>
      <c r="B4">
        <v>175</v>
      </c>
    </row>
    <row r="5" spans="1:2" x14ac:dyDescent="0.25">
      <c r="A5" t="s">
        <v>352</v>
      </c>
      <c r="B5">
        <v>5</v>
      </c>
    </row>
    <row r="7" spans="1:2" x14ac:dyDescent="0.25">
      <c r="A7" s="11" t="s">
        <v>353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354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349</v>
      </c>
    </row>
    <row r="2" spans="1:7" x14ac:dyDescent="0.25">
      <c r="A2" s="176"/>
    </row>
    <row r="3" spans="1:7" x14ac:dyDescent="0.25">
      <c r="A3" s="176" t="s">
        <v>350</v>
      </c>
      <c r="B3">
        <v>450</v>
      </c>
    </row>
    <row r="4" spans="1:7" x14ac:dyDescent="0.25">
      <c r="A4" s="176" t="s">
        <v>351</v>
      </c>
      <c r="B4">
        <v>175</v>
      </c>
    </row>
    <row r="5" spans="1:7" x14ac:dyDescent="0.25">
      <c r="A5" s="176" t="s">
        <v>352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362</v>
      </c>
      <c r="B1" s="208">
        <v>200000</v>
      </c>
    </row>
    <row r="2" spans="1:9" x14ac:dyDescent="0.2">
      <c r="A2" s="207" t="s">
        <v>355</v>
      </c>
      <c r="B2" s="210">
        <v>2.2499999999999999E-2</v>
      </c>
    </row>
    <row r="4" spans="1:9" x14ac:dyDescent="0.2">
      <c r="A4" s="209" t="s">
        <v>356</v>
      </c>
      <c r="B4" s="211">
        <v>0.35</v>
      </c>
    </row>
    <row r="5" spans="1:9" x14ac:dyDescent="0.2">
      <c r="A5" s="209" t="s">
        <v>357</v>
      </c>
      <c r="B5" s="211">
        <v>0.55000000000000004</v>
      </c>
    </row>
    <row r="6" spans="1:9" x14ac:dyDescent="0.2">
      <c r="A6" s="209" t="s">
        <v>358</v>
      </c>
      <c r="B6" s="211">
        <v>44</v>
      </c>
    </row>
    <row r="7" spans="1:9" x14ac:dyDescent="0.2">
      <c r="B7" s="211"/>
    </row>
    <row r="8" spans="1:9" x14ac:dyDescent="0.2">
      <c r="A8" s="209" t="s">
        <v>359</v>
      </c>
      <c r="B8" s="212">
        <f>B2*B1</f>
        <v>4500</v>
      </c>
    </row>
    <row r="9" spans="1:9" x14ac:dyDescent="0.2">
      <c r="A9" s="209" t="s">
        <v>360</v>
      </c>
      <c r="B9" s="212">
        <f>B8*B6</f>
        <v>198000</v>
      </c>
    </row>
    <row r="10" spans="1:9" x14ac:dyDescent="0.2">
      <c r="A10" s="209" t="s">
        <v>361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319</v>
      </c>
      <c r="B1" s="198" t="s">
        <v>333</v>
      </c>
      <c r="C1" s="198" t="s">
        <v>337</v>
      </c>
      <c r="D1" s="198" t="s">
        <v>338</v>
      </c>
      <c r="E1" s="198" t="s">
        <v>339</v>
      </c>
    </row>
    <row r="2" spans="1:223" ht="15" x14ac:dyDescent="0.25">
      <c r="A2" s="199" t="s">
        <v>322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322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341</v>
      </c>
      <c r="H3" s="7" t="s">
        <v>342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324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340</v>
      </c>
      <c r="H4" s="17" t="s">
        <v>343</v>
      </c>
      <c r="I4" s="17" t="s">
        <v>344</v>
      </c>
      <c r="J4" s="17" t="s">
        <v>345</v>
      </c>
      <c r="K4" s="17" t="s">
        <v>346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324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324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324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324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322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324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324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324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324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324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324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324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324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322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324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324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324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324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324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322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322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324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324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322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324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324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324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324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324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322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324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322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322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322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324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324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324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324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322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324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324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324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324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324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324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324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324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322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324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324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324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324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324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324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324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324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324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324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324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324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324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324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324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324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324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322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324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324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322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324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322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322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324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322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324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324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322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324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324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324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324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324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324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322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324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322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324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322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324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324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324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324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324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324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324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324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324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324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324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324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324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322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324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324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322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322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322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324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324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322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322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322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324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322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324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324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324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322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324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322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324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322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324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324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324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324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322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322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322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324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324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324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324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324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324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324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324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322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324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324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324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322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322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322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324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324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322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322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324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322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324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324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322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322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322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322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324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324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322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324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324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324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324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322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324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324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322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324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324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324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324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324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324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324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324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324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324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324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324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324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322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324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324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324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324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322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322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324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324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322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324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324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322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324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322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324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324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324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324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322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324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324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324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324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324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322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324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324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324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324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322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324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324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322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324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324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324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324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324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324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324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324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324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324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324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324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324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324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322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324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324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324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324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324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324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322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322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324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324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324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322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324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324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324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324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324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324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324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322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324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324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322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324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324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324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324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322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324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324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324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324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324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322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324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324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324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324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324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324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324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324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324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324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324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324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324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324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324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324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322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324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324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322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324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324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324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324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324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322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324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324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322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324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324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324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322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324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324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322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324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324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324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322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324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324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324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322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324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324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322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324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322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324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324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322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324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322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324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324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322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322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324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324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324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322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324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324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324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322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324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324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324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324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322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324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324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324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324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324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324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324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322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324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324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324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324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322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324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322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324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324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322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324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324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324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322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324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324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324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324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322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324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324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322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324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324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322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324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324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324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324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324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322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324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322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322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322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324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324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324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324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324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322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324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322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322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324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322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324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324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322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324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324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324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324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324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I30" sqref="I30"/>
    </sheetView>
  </sheetViews>
  <sheetFormatPr defaultRowHeight="15" x14ac:dyDescent="0.25"/>
  <cols>
    <col min="1" max="2" width="6.7109375" style="118" customWidth="1"/>
    <col min="3" max="3" width="4.140625" style="118" customWidth="1"/>
    <col min="4" max="5" width="6.7109375" style="118" customWidth="1"/>
    <col min="6" max="16384" width="9.140625" style="118"/>
  </cols>
  <sheetData>
    <row r="1" spans="1:5" x14ac:dyDescent="0.25">
      <c r="A1" s="117" t="s">
        <v>305</v>
      </c>
      <c r="B1" s="117" t="s">
        <v>306</v>
      </c>
      <c r="C1" s="117"/>
      <c r="D1" s="117" t="s">
        <v>307</v>
      </c>
      <c r="E1" s="117" t="s">
        <v>308</v>
      </c>
    </row>
    <row r="2" spans="1:5" x14ac:dyDescent="0.25">
      <c r="A2" s="117">
        <v>5</v>
      </c>
      <c r="B2" s="117">
        <v>7</v>
      </c>
      <c r="C2" s="117"/>
      <c r="D2" s="117">
        <f t="array" ref="D2:D4">A2:A4+B2:B4</f>
        <v>12</v>
      </c>
      <c r="E2" s="117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:I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:I4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309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333</v>
      </c>
      <c r="D1" s="5" t="s">
        <v>257</v>
      </c>
      <c r="E1" s="5" t="s">
        <v>319</v>
      </c>
    </row>
    <row r="2" spans="1:10" x14ac:dyDescent="0.25">
      <c r="A2" s="6" t="s">
        <v>326</v>
      </c>
      <c r="B2" s="6" t="s">
        <v>335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326</v>
      </c>
      <c r="B3" s="6" t="s">
        <v>336</v>
      </c>
      <c r="C3" s="6" t="s">
        <v>12</v>
      </c>
      <c r="D3" s="196">
        <v>8012</v>
      </c>
      <c r="E3" s="6" t="s">
        <v>323</v>
      </c>
      <c r="G3" s="7" t="s">
        <v>334</v>
      </c>
      <c r="H3" s="7" t="s">
        <v>6</v>
      </c>
    </row>
    <row r="4" spans="1:10" x14ac:dyDescent="0.25">
      <c r="A4" s="6" t="s">
        <v>326</v>
      </c>
      <c r="B4" s="6" t="s">
        <v>335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335</v>
      </c>
      <c r="I4" s="176" t="s">
        <v>336</v>
      </c>
      <c r="J4" s="176" t="s">
        <v>260</v>
      </c>
    </row>
    <row r="5" spans="1:10" x14ac:dyDescent="0.25">
      <c r="A5" s="6" t="s">
        <v>326</v>
      </c>
      <c r="B5" s="6" t="s">
        <v>335</v>
      </c>
      <c r="C5" s="6" t="s">
        <v>9</v>
      </c>
      <c r="D5" s="196">
        <v>8089</v>
      </c>
      <c r="E5" s="6" t="s">
        <v>324</v>
      </c>
      <c r="G5" s="176" t="s">
        <v>326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326</v>
      </c>
      <c r="B6" s="6" t="s">
        <v>336</v>
      </c>
      <c r="C6" s="6" t="s">
        <v>12</v>
      </c>
      <c r="D6" s="196">
        <v>9566</v>
      </c>
      <c r="E6" s="6" t="s">
        <v>324</v>
      </c>
      <c r="G6" s="176" t="s">
        <v>327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327</v>
      </c>
      <c r="B7" s="6" t="s">
        <v>335</v>
      </c>
      <c r="C7" s="6" t="s">
        <v>9</v>
      </c>
      <c r="D7" s="196">
        <v>6805</v>
      </c>
      <c r="E7" s="6" t="s">
        <v>323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327</v>
      </c>
      <c r="B8" s="6" t="s">
        <v>336</v>
      </c>
      <c r="C8" s="6" t="s">
        <v>12</v>
      </c>
      <c r="D8" s="196">
        <v>6085</v>
      </c>
      <c r="E8" s="6" t="s">
        <v>324</v>
      </c>
    </row>
    <row r="9" spans="1:10" x14ac:dyDescent="0.25">
      <c r="A9" s="6" t="s">
        <v>327</v>
      </c>
      <c r="B9" s="6" t="s">
        <v>336</v>
      </c>
      <c r="C9" s="6" t="s">
        <v>12</v>
      </c>
      <c r="D9" s="196">
        <v>265</v>
      </c>
      <c r="E9" s="6" t="s">
        <v>323</v>
      </c>
    </row>
    <row r="10" spans="1:10" x14ac:dyDescent="0.25">
      <c r="A10" s="6" t="s">
        <v>327</v>
      </c>
      <c r="B10" s="6" t="s">
        <v>336</v>
      </c>
      <c r="C10" s="6" t="s">
        <v>9</v>
      </c>
      <c r="D10" s="196">
        <v>5575</v>
      </c>
      <c r="E10" s="6" t="s">
        <v>324</v>
      </c>
    </row>
    <row r="11" spans="1:10" x14ac:dyDescent="0.25">
      <c r="A11" s="6" t="s">
        <v>327</v>
      </c>
      <c r="B11" s="6" t="s">
        <v>335</v>
      </c>
      <c r="C11" s="6" t="s">
        <v>12</v>
      </c>
      <c r="D11" s="196">
        <v>5971</v>
      </c>
      <c r="E11" s="6" t="s">
        <v>322</v>
      </c>
    </row>
    <row r="12" spans="1:10" x14ac:dyDescent="0.25">
      <c r="A12" s="6" t="s">
        <v>327</v>
      </c>
      <c r="B12" s="6" t="s">
        <v>335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327</v>
      </c>
      <c r="B13" s="6" t="s">
        <v>336</v>
      </c>
      <c r="C13" s="6" t="s">
        <v>12</v>
      </c>
      <c r="D13" s="196">
        <v>1361</v>
      </c>
      <c r="E13" s="6" t="s">
        <v>322</v>
      </c>
    </row>
  </sheetData>
  <pageMargins left="0.7" right="0.7" top="0.75" bottom="0.75" header="0.3" footer="0.3"/>
  <pageSetup paperSize="9" orientation="portrait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276</v>
      </c>
      <c r="B1" s="167">
        <v>1000</v>
      </c>
      <c r="C1" s="145" t="s">
        <v>277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tabSelected="1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35" t="s">
        <v>420</v>
      </c>
      <c r="C2" s="235"/>
    </row>
    <row r="4" spans="2:3" ht="39.950000000000003" customHeight="1" x14ac:dyDescent="0.25">
      <c r="B4" s="72" t="s">
        <v>278</v>
      </c>
      <c r="C4" s="72" t="s">
        <v>421</v>
      </c>
    </row>
    <row r="5" spans="2:3" ht="39.950000000000003" customHeight="1" x14ac:dyDescent="0.25">
      <c r="B5" s="72" t="s">
        <v>330</v>
      </c>
      <c r="C5" s="71" t="s">
        <v>265</v>
      </c>
    </row>
    <row r="6" spans="2:3" ht="39.950000000000003" customHeight="1" x14ac:dyDescent="0.25">
      <c r="B6" s="72" t="s">
        <v>331</v>
      </c>
      <c r="C6" s="71" t="s">
        <v>266</v>
      </c>
    </row>
    <row r="7" spans="2:3" ht="39.950000000000003" customHeight="1" x14ac:dyDescent="0.25">
      <c r="B7" s="72" t="s">
        <v>332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6" t="s">
        <v>279</v>
      </c>
      <c r="B1" s="236"/>
      <c r="C1" s="236"/>
    </row>
    <row r="3" spans="1:3" x14ac:dyDescent="0.25">
      <c r="A3" s="87" t="s">
        <v>280</v>
      </c>
      <c r="B3" s="87"/>
    </row>
    <row r="4" spans="1:3" x14ac:dyDescent="0.25">
      <c r="A4" s="86" t="s">
        <v>281</v>
      </c>
      <c r="B4" s="185">
        <v>2.5</v>
      </c>
    </row>
    <row r="5" spans="1:3" x14ac:dyDescent="0.25">
      <c r="A5" s="86" t="s">
        <v>282</v>
      </c>
      <c r="B5" s="185">
        <v>1.7</v>
      </c>
    </row>
    <row r="6" spans="1:3" x14ac:dyDescent="0.25">
      <c r="A6" s="86" t="s">
        <v>283</v>
      </c>
      <c r="B6" s="88">
        <v>30000</v>
      </c>
    </row>
    <row r="8" spans="1:3" x14ac:dyDescent="0.25">
      <c r="A8" s="89" t="s">
        <v>284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285</v>
      </c>
      <c r="B10" s="67"/>
    </row>
    <row r="11" spans="1:3" x14ac:dyDescent="0.25">
      <c r="A11" s="86" t="s">
        <v>286</v>
      </c>
      <c r="B11" s="185">
        <v>300000</v>
      </c>
    </row>
    <row r="12" spans="1:3" x14ac:dyDescent="0.25">
      <c r="A12" s="86" t="s">
        <v>287</v>
      </c>
      <c r="B12" s="185">
        <v>72000</v>
      </c>
    </row>
    <row r="13" spans="1:3" x14ac:dyDescent="0.25">
      <c r="A13" s="86" t="s">
        <v>288</v>
      </c>
      <c r="B13" s="185">
        <v>20000</v>
      </c>
    </row>
    <row r="14" spans="1:3" x14ac:dyDescent="0.25">
      <c r="A14" s="86" t="s">
        <v>289</v>
      </c>
      <c r="B14" s="185">
        <v>200000</v>
      </c>
    </row>
    <row r="15" spans="1:3" x14ac:dyDescent="0.25">
      <c r="A15" s="89" t="s">
        <v>290</v>
      </c>
      <c r="C15" s="187">
        <f>SUM(B11:B14)</f>
        <v>592000</v>
      </c>
    </row>
    <row r="17" spans="1:3" x14ac:dyDescent="0.25">
      <c r="A17" s="89" t="s">
        <v>291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5"/>
      <inputCells r="B5" val="1.7" numFmtId="5"/>
      <inputCells r="B6" val="30000" numFmtId="7"/>
      <inputCells r="B11" val="300000" numFmtId="5"/>
      <inputCells r="B12" val="72000" numFmtId="5"/>
      <inputCells r="B13" val="20000" numFmtId="5"/>
      <inputCells r="B14" val="200000" numFmtId="5"/>
    </scenario>
    <scenario name="Higher prices, less salary and advertising" locked="1" count="7" user="Ben Welman" comment="Higher prices, less salary and advertising">
      <inputCells r="B4" val="2.75" numFmtId="44"/>
      <inputCells r="B5" val="1.7" numFmtId="44"/>
      <inputCells r="B6" val="30000" numFmtId="171"/>
      <inputCells r="B11" val="270000" numFmtId="44"/>
      <inputCells r="B12" val="72000" numFmtId="44"/>
      <inputCells r="B13" val="15000" numFmtId="44"/>
      <inputCells r="B14" val="200000" numFmtId="44"/>
    </scenario>
    <scenario name="Higher prices, less order costs and more advertising" locked="1" count="7" user="engels" comment="5% higher prices, 5% less order costs and $ 2000 more advertising">
      <inputCells r="B4" val="2.625" numFmtId="44"/>
      <inputCells r="B5" val="1.615" numFmtId="44"/>
      <inputCells r="B6" val="30000" numFmtId="171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301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303</v>
      </c>
      <c r="E3" s="99" t="s">
        <v>296</v>
      </c>
      <c r="F3" s="99" t="s">
        <v>298</v>
      </c>
      <c r="G3" s="99" t="s">
        <v>299</v>
      </c>
    </row>
    <row r="4" spans="2:7" ht="33.75" hidden="1" outlineLevel="1" x14ac:dyDescent="0.25">
      <c r="B4" s="94"/>
      <c r="C4" s="94"/>
      <c r="D4" s="90"/>
      <c r="E4" s="98" t="s">
        <v>297</v>
      </c>
      <c r="F4" s="98" t="s">
        <v>298</v>
      </c>
      <c r="G4" s="98" t="s">
        <v>300</v>
      </c>
    </row>
    <row r="5" spans="2:7" x14ac:dyDescent="0.25">
      <c r="B5" s="95" t="s">
        <v>302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292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293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294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286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287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288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289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304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295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268</v>
      </c>
      <c r="D3" s="76" t="s">
        <v>269</v>
      </c>
      <c r="E3" s="77">
        <v>4.5</v>
      </c>
      <c r="F3" s="75" t="s">
        <v>270</v>
      </c>
      <c r="G3" s="76"/>
      <c r="H3" s="77"/>
      <c r="I3" s="75"/>
      <c r="J3" s="76" t="s">
        <v>269</v>
      </c>
      <c r="K3" s="77">
        <v>5.7</v>
      </c>
      <c r="L3" s="75" t="s">
        <v>272</v>
      </c>
      <c r="M3" s="76" t="s">
        <v>269</v>
      </c>
      <c r="N3" s="77">
        <v>7.5</v>
      </c>
      <c r="O3" s="75" t="s">
        <v>273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268</v>
      </c>
      <c r="D4" s="76" t="s">
        <v>269</v>
      </c>
      <c r="E4" s="77">
        <v>5.5</v>
      </c>
      <c r="F4" s="75" t="s">
        <v>270</v>
      </c>
      <c r="G4" s="76" t="s">
        <v>274</v>
      </c>
      <c r="H4" s="77">
        <v>5.7</v>
      </c>
      <c r="I4" s="75" t="s">
        <v>271</v>
      </c>
      <c r="J4" s="76" t="s">
        <v>269</v>
      </c>
      <c r="K4" s="77">
        <v>4.7</v>
      </c>
      <c r="L4" s="75" t="s">
        <v>272</v>
      </c>
      <c r="M4" s="76" t="s">
        <v>269</v>
      </c>
      <c r="N4" s="77">
        <v>5.6</v>
      </c>
      <c r="O4" s="75" t="s">
        <v>273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268</v>
      </c>
      <c r="D5" s="76" t="s">
        <v>274</v>
      </c>
      <c r="E5" s="81">
        <v>5</v>
      </c>
      <c r="F5" s="75" t="s">
        <v>270</v>
      </c>
      <c r="G5" s="76" t="s">
        <v>274</v>
      </c>
      <c r="H5" s="77">
        <v>4.5999999999999996</v>
      </c>
      <c r="I5" s="75" t="s">
        <v>271</v>
      </c>
      <c r="J5" s="76" t="s">
        <v>269</v>
      </c>
      <c r="K5" s="77">
        <v>3.6</v>
      </c>
      <c r="L5" s="75" t="s">
        <v>272</v>
      </c>
      <c r="M5" s="76" t="s">
        <v>269</v>
      </c>
      <c r="N5" s="77">
        <v>9.6999999999999993</v>
      </c>
      <c r="O5" s="75" t="s">
        <v>273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268</v>
      </c>
      <c r="D6" s="76" t="s">
        <v>274</v>
      </c>
      <c r="E6" s="77">
        <v>5.3</v>
      </c>
      <c r="F6" s="75" t="s">
        <v>270</v>
      </c>
      <c r="G6" s="76" t="s">
        <v>269</v>
      </c>
      <c r="H6" s="77">
        <v>3.4</v>
      </c>
      <c r="I6" s="75" t="s">
        <v>271</v>
      </c>
      <c r="J6" s="76" t="s">
        <v>274</v>
      </c>
      <c r="K6" s="77">
        <v>8.4</v>
      </c>
      <c r="L6" s="75" t="s">
        <v>272</v>
      </c>
      <c r="M6" s="76" t="s">
        <v>274</v>
      </c>
      <c r="N6" s="77">
        <v>5.6</v>
      </c>
      <c r="O6" s="75" t="s">
        <v>273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268</v>
      </c>
      <c r="D7" s="76" t="s">
        <v>274</v>
      </c>
      <c r="E7" s="81">
        <v>3</v>
      </c>
      <c r="F7" s="75" t="s">
        <v>270</v>
      </c>
      <c r="G7" s="76" t="s">
        <v>269</v>
      </c>
      <c r="H7" s="77">
        <v>2.4</v>
      </c>
      <c r="I7" s="75" t="s">
        <v>271</v>
      </c>
      <c r="J7" s="76" t="s">
        <v>274</v>
      </c>
      <c r="K7" s="77">
        <v>13</v>
      </c>
      <c r="L7" s="75" t="s">
        <v>272</v>
      </c>
      <c r="M7" s="76" t="s">
        <v>269</v>
      </c>
      <c r="N7" s="77">
        <v>3.5</v>
      </c>
      <c r="O7" s="75" t="s">
        <v>273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310</v>
      </c>
      <c r="B1" s="139">
        <v>4000</v>
      </c>
    </row>
    <row r="2" spans="1:2" x14ac:dyDescent="0.15">
      <c r="A2" s="136" t="s">
        <v>314</v>
      </c>
      <c r="B2" s="10">
        <v>0.06</v>
      </c>
    </row>
    <row r="3" spans="1:2" x14ac:dyDescent="0.15">
      <c r="A3" s="136" t="s">
        <v>315</v>
      </c>
      <c r="B3" s="139">
        <v>-125</v>
      </c>
    </row>
    <row r="4" spans="1:2" x14ac:dyDescent="0.15">
      <c r="A4" s="137" t="s">
        <v>316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37" t="s">
        <v>149</v>
      </c>
      <c r="C14" s="40" t="s">
        <v>157</v>
      </c>
      <c r="D14" s="40"/>
      <c r="E14" s="40"/>
      <c r="F14" s="40"/>
    </row>
    <row r="15" spans="1:6" x14ac:dyDescent="0.15">
      <c r="B15" s="238"/>
      <c r="C15" s="40" t="s">
        <v>158</v>
      </c>
      <c r="D15" s="40"/>
      <c r="E15" s="40"/>
      <c r="F15" s="40"/>
    </row>
    <row r="16" spans="1:6" x14ac:dyDescent="0.15">
      <c r="B16" s="239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40" t="s">
        <v>61</v>
      </c>
      <c r="B1" s="241"/>
      <c r="C1" s="241"/>
      <c r="D1" s="241"/>
      <c r="E1" s="241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N35" sqref="N35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317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318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318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63</vt:i4>
      </vt:variant>
      <vt:variant>
        <vt:lpstr>Benoemde bereiken</vt:lpstr>
      </vt:variant>
      <vt:variant>
        <vt:i4>18</vt:i4>
      </vt:variant>
    </vt:vector>
  </HeadingPairs>
  <TitlesOfParts>
    <vt:vector size="81" baseType="lpstr">
      <vt:lpstr>Components</vt:lpstr>
      <vt:lpstr>ausbeer56-73</vt:lpstr>
      <vt:lpstr>ausbeer-1</vt:lpstr>
      <vt:lpstr>ausbeer-2</vt:lpstr>
      <vt:lpstr>ausbeer-3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2020-06-13T09:24:44Z</dcterms:modified>
</cp:coreProperties>
</file>