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pivotTables/pivotTable1.xml" ContentType="application/vnd.openxmlformats-officedocument.spreadsheetml.pivotTab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S:\office\excel2016en\resources\"/>
    </mc:Choice>
  </mc:AlternateContent>
  <bookViews>
    <workbookView xWindow="240" yWindow="375" windowWidth="10800" windowHeight="9540" tabRatio="663" firstSheet="16" activeTab="26" xr2:uid="{00000000-000D-0000-FFFF-FFFF00000000}"/>
  </bookViews>
  <sheets>
    <sheet name="annuiteit" sheetId="5" r:id="rId1"/>
    <sheet name="banket" sheetId="36" r:id="rId2"/>
    <sheet name="Benelux-1" sheetId="50" r:id="rId3"/>
    <sheet name="Benelux-2" sheetId="51" r:id="rId4"/>
    <sheet name="calc-01" sheetId="20" r:id="rId5"/>
    <sheet name="calc-02" sheetId="21" r:id="rId6"/>
    <sheet name="calc-model" sheetId="40" r:id="rId7"/>
    <sheet name="calc-coffee" sheetId="58" r:id="rId8"/>
    <sheet name="calc-nper" sheetId="59" r:id="rId9"/>
    <sheet name="data" sheetId="39" r:id="rId10"/>
    <sheet name="datatablelayout" sheetId="61" r:id="rId11"/>
    <sheet name="datatable1a" sheetId="9" r:id="rId12"/>
    <sheet name="datatable1b" sheetId="10" r:id="rId13"/>
    <sheet name="datatable2a" sheetId="12" r:id="rId14"/>
    <sheet name="datatable2b" sheetId="13" r:id="rId15"/>
    <sheet name="Doelzoeken" sheetId="35" r:id="rId16"/>
    <sheet name="Func-datum" sheetId="26" r:id="rId17"/>
    <sheet name="Func-logisch" sheetId="29" r:id="rId18"/>
    <sheet name="Func-nesting" sheetId="41" r:id="rId19"/>
    <sheet name="Func-statistisch" sheetId="24" r:id="rId20"/>
    <sheet name="Func-tekst" sheetId="28" r:id="rId21"/>
    <sheet name="Func-wiskunde" sheetId="27" r:id="rId22"/>
    <sheet name="getalopmaak" sheetId="31" r:id="rId23"/>
    <sheet name="HorizZoeken" sheetId="8" r:id="rId24"/>
    <sheet name="invoices" sheetId="60" r:id="rId25"/>
    <sheet name="koersen" sheetId="38" r:id="rId26"/>
    <sheet name="list-purchases" sheetId="34" r:id="rId27"/>
    <sheet name="matrix" sheetId="42" r:id="rId28"/>
    <sheet name="matr-01" sheetId="43" r:id="rId29"/>
    <sheet name="matr-04" sheetId="44" r:id="rId30"/>
    <sheet name="matr-05" sheetId="45" r:id="rId31"/>
    <sheet name="matr-06" sheetId="46" r:id="rId32"/>
    <sheet name="matr-07" sheetId="47" r:id="rId33"/>
    <sheet name="matr-08" sheetId="48" r:id="rId34"/>
    <sheet name="meetresultaten" sheetId="17" r:id="rId35"/>
    <sheet name="pivot" sheetId="3" r:id="rId36"/>
    <sheet name="pivot-example" sheetId="1" r:id="rId37"/>
    <sheet name="premietabel" sheetId="22" r:id="rId38"/>
    <sheet name="prijstabel" sheetId="23" r:id="rId39"/>
    <sheet name="RSE" sheetId="52" r:id="rId40"/>
    <sheet name="scen" sheetId="55" r:id="rId41"/>
    <sheet name="scen rprt" sheetId="56" r:id="rId42"/>
    <sheet name="solv009" sheetId="54" r:id="rId43"/>
    <sheet name="supermarkt" sheetId="14" r:id="rId44"/>
    <sheet name="termijnen" sheetId="6" r:id="rId45"/>
    <sheet name="uitlijning" sheetId="30" r:id="rId46"/>
    <sheet name="verkopen_kw1" sheetId="32" r:id="rId47"/>
    <sheet name="vlak" sheetId="19" r:id="rId48"/>
    <sheet name="WaarOnwaar" sheetId="33" r:id="rId49"/>
    <sheet name="WeatherLeather" sheetId="16" r:id="rId50"/>
    <sheet name="zoekver" sheetId="57" r:id="rId51"/>
  </sheets>
  <externalReferences>
    <externalReference r:id="rId52"/>
    <externalReference r:id="rId53"/>
    <externalReference r:id="rId54"/>
  </externalReferences>
  <definedNames>
    <definedName name="aantal_hazelnoot">[1]solv001!$H$11</definedName>
    <definedName name="aantal_kers">[1]solv001!$H$10</definedName>
    <definedName name="Advertisement">scen!$B$13</definedName>
    <definedName name="Annual_Costs">scen!$C$15</definedName>
    <definedName name="Annual_Incomes">scen!$C$8</definedName>
    <definedName name="Annual_Profit">scen!$C$17</definedName>
    <definedName name="AOW_Datum">[1]form003!$E$12</definedName>
    <definedName name="AOW_Leeftijd">[1]form003!$E$9</definedName>
    <definedName name="CommissieHoog">[1]form004!$E$9</definedName>
    <definedName name="CommissieLaag">[1]form004!$E$8</definedName>
    <definedName name="Cost_per_Order">scen!$B$5</definedName>
    <definedName name="CuttingTime_Weekly" localSheetId="49">WeatherLeather!$D$8</definedName>
    <definedName name="Duur" localSheetId="27">[2]afschrijvingen!$B$3</definedName>
    <definedName name="Duur">#REF!</definedName>
    <definedName name="Facilities">scen!$B$14</definedName>
    <definedName name="geboortedatum">[1]form003!$E$8</definedName>
    <definedName name="inleg" localSheetId="27">[2]Doelzoeken!$B$1</definedName>
    <definedName name="inleg">Doelzoeken!$B$1</definedName>
    <definedName name="jaarrente" localSheetId="27">[2]Doelzoeken!$B$2</definedName>
    <definedName name="jaarrente">Doelzoeken!$B$2</definedName>
    <definedName name="kolom_def_matrix">{"Kledingsoort",0,"Auto","Auto",""}</definedName>
    <definedName name="Kosten" localSheetId="27">[2]afschrijvingen!$B$1</definedName>
    <definedName name="Kosten">#REF!</definedName>
    <definedName name="Number_Jackets_Long" localSheetId="49">WeatherLeather!$C$4</definedName>
    <definedName name="Number_Jackets_Short" localSheetId="49">WeatherLeather!$B$4</definedName>
    <definedName name="Number_of_Orders">scen!$B$6</definedName>
    <definedName name="Profit_Weekly" localSheetId="49">WeatherLeather!$D$5</definedName>
    <definedName name="RapportDatum">[1]form005!$E$10</definedName>
    <definedName name="Rent">scen!$B$12</definedName>
    <definedName name="Restwaarde" localSheetId="27">[2]afschrijvingen!$B$2</definedName>
    <definedName name="Restwaarde">#REF!</definedName>
    <definedName name="rij_def_matrix">{"Jaar",0,"Auto","Auto","";"Vertegenwoordiger",0,"Auto","Auto",""}</definedName>
    <definedName name="Salaries">scen!$B$11</definedName>
    <definedName name="Sales_Long_Weekly" localSheetId="49">WeatherLeather!$D$10</definedName>
    <definedName name="SewingTime_Weekly" localSheetId="49">WeatherLeather!$D$9</definedName>
    <definedName name="solver_adj" localSheetId="42" hidden="1">solv009!#REF!</definedName>
    <definedName name="solver_cvg" localSheetId="42" hidden="1">0.0001</definedName>
    <definedName name="solver_drv" localSheetId="42" hidden="1">1</definedName>
    <definedName name="solver_eng" localSheetId="49" hidden="1">1</definedName>
    <definedName name="solver_est" localSheetId="42" hidden="1">1</definedName>
    <definedName name="solver_itr" localSheetId="42" hidden="1">100</definedName>
    <definedName name="solver_lhs1" localSheetId="49" hidden="1">WeatherLeather!$B$4:$C$4</definedName>
    <definedName name="solver_lhs2" localSheetId="49" hidden="1">WeatherLeather!$D$8</definedName>
    <definedName name="solver_lin" localSheetId="42" hidden="1">2</definedName>
    <definedName name="solver_neg" localSheetId="42" hidden="1">2</definedName>
    <definedName name="solver_neg" localSheetId="49" hidden="1">1</definedName>
    <definedName name="solver_num" localSheetId="42" hidden="1">0</definedName>
    <definedName name="solver_num" localSheetId="49" hidden="1">0</definedName>
    <definedName name="solver_nwt" localSheetId="42" hidden="1">1</definedName>
    <definedName name="solver_opt" localSheetId="42" hidden="1">solv009!#REF!</definedName>
    <definedName name="solver_opt" localSheetId="49" hidden="1">WeatherLeather!$D$5</definedName>
    <definedName name="solver_pre" localSheetId="42" hidden="1">0.000001</definedName>
    <definedName name="solver_rel1" localSheetId="49" hidden="1">4</definedName>
    <definedName name="solver_rel2" localSheetId="49" hidden="1">1</definedName>
    <definedName name="solver_rhs1" localSheetId="49" hidden="1">integer</definedName>
    <definedName name="solver_rhs2" localSheetId="49" hidden="1">WeatherLeather!$E$8</definedName>
    <definedName name="solver_scl" localSheetId="42" hidden="1">2</definedName>
    <definedName name="solver_sho" localSheetId="42" hidden="1">2</definedName>
    <definedName name="solver_tim" localSheetId="42" hidden="1">100</definedName>
    <definedName name="solver_tol" localSheetId="42" hidden="1">0.05</definedName>
    <definedName name="solver_typ" localSheetId="42" hidden="1">2</definedName>
    <definedName name="solver_typ" localSheetId="49" hidden="1">1</definedName>
    <definedName name="solver_val" localSheetId="42" hidden="1">0</definedName>
    <definedName name="solver_val" localSheetId="49" hidden="1">0</definedName>
    <definedName name="solver_ver" localSheetId="49" hidden="1">3</definedName>
    <definedName name="VerkoopDoelstelling">[1]form004!$E$7</definedName>
    <definedName name="waarde_def_matrix">{"Verkopen","SOM(Verkopen)","JNNNN",FALSE}</definedName>
    <definedName name="Yield_per_Order">scen!$B$4</definedName>
    <definedName name="Zoeklijst" localSheetId="27">[2]harddisks!$B$11:$E$22</definedName>
    <definedName name="Zoeklijst">#REF!</definedName>
    <definedName name="Zoeknr" localSheetId="27">[2]harddisks!$D$2</definedName>
    <definedName name="Zoeknr">#REF!</definedName>
  </definedNames>
  <calcPr calcId="171027"/>
  <pivotCaches>
    <pivotCache cacheId="4" r:id="rId55"/>
    <pivotCache cacheId="5" r:id="rId56"/>
    <pivotCache cacheId="6" r:id="rId57"/>
    <pivotCache cacheId="7" r:id="rId58"/>
  </pivotCaches>
</workbook>
</file>

<file path=xl/calcChain.xml><?xml version="1.0" encoding="utf-8"?>
<calcChain xmlns="http://schemas.openxmlformats.org/spreadsheetml/2006/main">
  <c r="H3" i="58" l="1"/>
  <c r="H4" i="58"/>
  <c r="H5" i="58"/>
  <c r="H2" i="58"/>
  <c r="D7" i="57" l="1"/>
  <c r="D6" i="57"/>
  <c r="D5" i="57"/>
  <c r="D4" i="57"/>
  <c r="B9" i="24" l="1"/>
  <c r="B10" i="24"/>
  <c r="B11" i="24"/>
  <c r="B12" i="24"/>
  <c r="B4" i="6"/>
  <c r="E2" i="43" l="1" a="1"/>
  <c r="E3" i="43" s="1"/>
  <c r="E2" i="43" l="1"/>
  <c r="E4" i="43"/>
  <c r="C15" i="55" l="1"/>
  <c r="C8" i="55"/>
  <c r="C17" i="55" l="1"/>
  <c r="C12" i="48" a="1"/>
  <c r="C12" i="48" s="1"/>
  <c r="C11" i="48" a="1"/>
  <c r="C11" i="48" s="1"/>
  <c r="F5" i="47" l="1" a="1"/>
  <c r="F5" i="47" s="1"/>
  <c r="F4" i="47" a="1"/>
  <c r="F4" i="47" s="1"/>
  <c r="F3" i="47" a="1"/>
  <c r="F3" i="47" s="1"/>
  <c r="D6" i="46" a="1"/>
  <c r="D6" i="46" s="1"/>
  <c r="C6" i="46" a="1"/>
  <c r="C6" i="46" s="1"/>
  <c r="G1" i="45" a="1"/>
  <c r="I4" i="45" s="1"/>
  <c r="G1" i="44" a="1"/>
  <c r="H1" i="44" s="1"/>
  <c r="D2" i="43" a="1"/>
  <c r="D4" i="43" s="1"/>
  <c r="I3" i="45" l="1"/>
  <c r="G3" i="45"/>
  <c r="G1" i="44"/>
  <c r="H4" i="45"/>
  <c r="H2" i="45"/>
  <c r="I1" i="44"/>
  <c r="G1" i="45"/>
  <c r="I1" i="45"/>
  <c r="H1" i="45"/>
  <c r="G2" i="45"/>
  <c r="I2" i="45"/>
  <c r="H3" i="45"/>
  <c r="G4" i="45"/>
  <c r="D3" i="43"/>
  <c r="D2" i="43"/>
  <c r="A6" i="41" l="1"/>
  <c r="B2" i="29" l="1"/>
  <c r="B3" i="29"/>
  <c r="B4" i="29"/>
  <c r="B5" i="29"/>
  <c r="B6" i="29"/>
  <c r="C9" i="26" l="1"/>
  <c r="D9" i="26"/>
  <c r="E9" i="26"/>
  <c r="E8" i="26"/>
  <c r="D8" i="26"/>
  <c r="C8" i="26"/>
  <c r="B10" i="26"/>
  <c r="B5" i="26" l="1"/>
  <c r="B4" i="26"/>
  <c r="C3" i="26"/>
  <c r="D3" i="26"/>
  <c r="E3" i="26"/>
  <c r="E2" i="26"/>
  <c r="D2" i="26"/>
  <c r="C2" i="26"/>
  <c r="A7" i="39" l="1"/>
  <c r="C5" i="35" l="1"/>
  <c r="B6" i="35" l="1"/>
  <c r="C6" i="35" s="1"/>
  <c r="B7" i="35" l="1"/>
  <c r="C7" i="35" s="1"/>
  <c r="B8" i="35" l="1"/>
  <c r="C8" i="35" s="1"/>
  <c r="B9" i="35" l="1"/>
  <c r="C9" i="35" s="1"/>
  <c r="B10" i="35" l="1"/>
  <c r="C10" i="35" s="1"/>
  <c r="B11" i="35" l="1"/>
  <c r="C11" i="35" s="1"/>
  <c r="B12" i="35" l="1"/>
  <c r="C12" i="35" s="1"/>
  <c r="F4" i="34"/>
  <c r="G4" i="34" s="1"/>
  <c r="F3" i="34"/>
  <c r="G3" i="34" s="1"/>
  <c r="F2" i="34"/>
  <c r="G2" i="34" s="1"/>
  <c r="H3" i="34" l="1"/>
  <c r="B13" i="35"/>
  <c r="C13" i="35" s="1"/>
  <c r="H2" i="34"/>
  <c r="H4" i="34"/>
  <c r="C6" i="8"/>
  <c r="C5" i="8"/>
  <c r="C4" i="8"/>
  <c r="B14" i="35" l="1"/>
  <c r="C14" i="35" s="1"/>
  <c r="B6" i="33"/>
  <c r="B7" i="33" s="1"/>
  <c r="E7" i="30"/>
  <c r="D7" i="30"/>
  <c r="F5" i="30"/>
  <c r="F6" i="30"/>
  <c r="F4" i="30"/>
  <c r="C5" i="28"/>
  <c r="D5" i="28" s="1"/>
  <c r="B5" i="28"/>
  <c r="C4" i="28"/>
  <c r="D4" i="28" s="1"/>
  <c r="B4" i="28"/>
  <c r="C3" i="28"/>
  <c r="D3" i="28" s="1"/>
  <c r="B3" i="28"/>
  <c r="C2" i="28"/>
  <c r="D2" i="28" s="1"/>
  <c r="B2" i="28"/>
  <c r="C6" i="23"/>
  <c r="D6" i="23" s="1"/>
  <c r="E6" i="23" s="1"/>
  <c r="C7" i="23"/>
  <c r="D7" i="23" s="1"/>
  <c r="E7" i="23" s="1"/>
  <c r="C8" i="23"/>
  <c r="D8" i="23" s="1"/>
  <c r="E8" i="23" s="1"/>
  <c r="C9" i="23"/>
  <c r="D9" i="23" s="1"/>
  <c r="E9" i="23" s="1"/>
  <c r="C10" i="23"/>
  <c r="D10" i="23" s="1"/>
  <c r="E10" i="23" s="1"/>
  <c r="C11" i="23"/>
  <c r="D11" i="23" s="1"/>
  <c r="E11" i="23" s="1"/>
  <c r="C12" i="23"/>
  <c r="D12" i="23" s="1"/>
  <c r="E12" i="23" s="1"/>
  <c r="C13" i="23"/>
  <c r="D13" i="23"/>
  <c r="E13" i="23" s="1"/>
  <c r="C14" i="23"/>
  <c r="D14" i="23" s="1"/>
  <c r="E14" i="23" s="1"/>
  <c r="C15" i="23"/>
  <c r="D15" i="23" s="1"/>
  <c r="E15" i="23" s="1"/>
  <c r="C16" i="23"/>
  <c r="D16" i="23" s="1"/>
  <c r="E16" i="23" s="1"/>
  <c r="C17" i="23"/>
  <c r="D17" i="23" s="1"/>
  <c r="E17" i="23" s="1"/>
  <c r="C18" i="23"/>
  <c r="D18" i="23" s="1"/>
  <c r="E18" i="23" s="1"/>
  <c r="C19" i="23"/>
  <c r="D19" i="23" s="1"/>
  <c r="E19" i="23" s="1"/>
  <c r="C20" i="23"/>
  <c r="D20" i="23" s="1"/>
  <c r="E20" i="23" s="1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B6" i="22"/>
  <c r="B7" i="22" s="1"/>
  <c r="B8" i="22" s="1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D3" i="21"/>
  <c r="D4" i="21"/>
  <c r="D2" i="21"/>
  <c r="C2" i="20"/>
  <c r="C3" i="20" s="1"/>
  <c r="C20" i="17"/>
  <c r="C19" i="17"/>
  <c r="D10" i="16"/>
  <c r="D9" i="16"/>
  <c r="D8" i="16"/>
  <c r="D5" i="16"/>
  <c r="B10" i="13"/>
  <c r="B8" i="13"/>
  <c r="B9" i="13" s="1"/>
  <c r="A7" i="12"/>
  <c r="C3" i="10"/>
  <c r="D3" i="10"/>
  <c r="E3" i="10"/>
  <c r="F3" i="10"/>
  <c r="B7" i="9"/>
  <c r="B4" i="5"/>
  <c r="B11" i="13" l="1"/>
  <c r="B14" i="13" s="1"/>
  <c r="B15" i="35"/>
  <c r="C15" i="35" s="1"/>
  <c r="F7" i="30"/>
  <c r="D5" i="21"/>
  <c r="E5" i="28"/>
  <c r="E2" i="28"/>
  <c r="E3" i="28"/>
  <c r="E4" i="28"/>
  <c r="C5" i="20"/>
  <c r="C6" i="20" s="1"/>
</calcChain>
</file>

<file path=xl/sharedStrings.xml><?xml version="1.0" encoding="utf-8"?>
<sst xmlns="http://schemas.openxmlformats.org/spreadsheetml/2006/main" count="1886" uniqueCount="365">
  <si>
    <t>Sport</t>
  </si>
  <si>
    <t>Omzet</t>
  </si>
  <si>
    <t>Golf</t>
  </si>
  <si>
    <t>Tennis</t>
  </si>
  <si>
    <t>Som van Omzet</t>
  </si>
  <si>
    <t>Eindtotaal</t>
  </si>
  <si>
    <t>Product</t>
  </si>
  <si>
    <t>Verkoper</t>
  </si>
  <si>
    <t>Zuivel</t>
  </si>
  <si>
    <t>Fluitsma</t>
  </si>
  <si>
    <t>West</t>
  </si>
  <si>
    <t>Vlees</t>
  </si>
  <si>
    <t>Nienhuis</t>
  </si>
  <si>
    <t>Waarde</t>
  </si>
  <si>
    <t>Type</t>
  </si>
  <si>
    <t>WD Scorpio</t>
  </si>
  <si>
    <t>Toshiba MK1633GSG</t>
  </si>
  <si>
    <t>Samsung S1 Mini</t>
  </si>
  <si>
    <t>Seagate Cheetah 15K5</t>
  </si>
  <si>
    <t>Hitachi Travelstar 7K500</t>
  </si>
  <si>
    <t>WD RE3</t>
  </si>
  <si>
    <t>Samsung HD25HJ</t>
  </si>
  <si>
    <t>WD WD VelociRaptor</t>
  </si>
  <si>
    <t>Fujitsu SAS</t>
  </si>
  <si>
    <t>Seagate Savvio 10K4</t>
  </si>
  <si>
    <t>Dell SAS 10K</t>
  </si>
  <si>
    <t>IBM SAS Ultra 320</t>
  </si>
  <si>
    <t>Zoek naam:</t>
  </si>
  <si>
    <t>Leeftijd</t>
  </si>
  <si>
    <t>Lengte</t>
  </si>
  <si>
    <t>Schoenmaat</t>
  </si>
  <si>
    <t>leeftijd</t>
  </si>
  <si>
    <t>Jansen</t>
  </si>
  <si>
    <t>Pietersen</t>
  </si>
  <si>
    <t>Karelsen</t>
  </si>
  <si>
    <t>y=2x-1</t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</si>
  <si>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</si>
  <si>
    <r>
      <t>y=x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-2x+1</t>
    </r>
  </si>
  <si>
    <t>y=-3x+2</t>
  </si>
  <si>
    <t>x</t>
  </si>
  <si>
    <t>Datum</t>
  </si>
  <si>
    <t>Filiaal</t>
  </si>
  <si>
    <t>Kassa</t>
  </si>
  <si>
    <t>Berkeldam</t>
  </si>
  <si>
    <t>Kassa 1</t>
  </si>
  <si>
    <t>AGF</t>
  </si>
  <si>
    <t>Kassa 2</t>
  </si>
  <si>
    <t>Kassa 3</t>
  </si>
  <si>
    <t>Kassa 4</t>
  </si>
  <si>
    <t>Reggedorp</t>
  </si>
  <si>
    <t>Dinkelstad</t>
  </si>
  <si>
    <t>Rijlabels</t>
  </si>
  <si>
    <t>Productgroep</t>
  </si>
  <si>
    <t>Hendriksen</t>
  </si>
  <si>
    <t>Derksen</t>
  </si>
  <si>
    <t>Gerritsen</t>
  </si>
  <si>
    <t>Simonsen</t>
  </si>
  <si>
    <t>Paulussen</t>
  </si>
  <si>
    <t>Klaassen</t>
  </si>
  <si>
    <t>Teunissen</t>
  </si>
  <si>
    <t>Kolomlabels</t>
  </si>
  <si>
    <t>WeatherLeather</t>
  </si>
  <si>
    <t>gewicht
(kg)</t>
  </si>
  <si>
    <t>bewerkingstijd
(min)</t>
  </si>
  <si>
    <t>Richting</t>
  </si>
  <si>
    <t>Snijpunt</t>
  </si>
  <si>
    <t>Jaar</t>
  </si>
  <si>
    <t>jan</t>
  </si>
  <si>
    <t>feb</t>
  </si>
  <si>
    <t>mrt</t>
  </si>
  <si>
    <t>apr</t>
  </si>
  <si>
    <t>mei</t>
  </si>
  <si>
    <t>jun</t>
  </si>
  <si>
    <t>Produkt A</t>
  </si>
  <si>
    <t>Produkt B</t>
  </si>
  <si>
    <t>Produkt C</t>
  </si>
  <si>
    <t>WS015</t>
  </si>
  <si>
    <t>WS014</t>
  </si>
  <si>
    <t>WS013</t>
  </si>
  <si>
    <t>WS012</t>
  </si>
  <si>
    <t>WS011</t>
  </si>
  <si>
    <t>WS010</t>
  </si>
  <si>
    <t>WS009</t>
  </si>
  <si>
    <t>WS008</t>
  </si>
  <si>
    <t>WS007</t>
  </si>
  <si>
    <t>WS006</t>
  </si>
  <si>
    <t>WS005</t>
  </si>
  <si>
    <t>WS004</t>
  </si>
  <si>
    <t>WS003</t>
  </si>
  <si>
    <t>WS002</t>
  </si>
  <si>
    <t>WS001</t>
  </si>
  <si>
    <t>minimum</t>
  </si>
  <si>
    <t>maximum</t>
  </si>
  <si>
    <t>getal</t>
  </si>
  <si>
    <t>wortel</t>
  </si>
  <si>
    <t>geheel</t>
  </si>
  <si>
    <t>afronden</t>
  </si>
  <si>
    <t>roger rood</t>
  </si>
  <si>
    <t>gerrit groen</t>
  </si>
  <si>
    <t>trudy turkoois</t>
  </si>
  <si>
    <t>mari magenta</t>
  </si>
  <si>
    <t>Bonussen</t>
  </si>
  <si>
    <t>Declaraties</t>
  </si>
  <si>
    <t>Computers</t>
  </si>
  <si>
    <t>Doelstelling KW1</t>
  </si>
  <si>
    <t>Omzet KW1</t>
  </si>
  <si>
    <t>An Azuur</t>
  </si>
  <si>
    <t>Berend Blauw</t>
  </si>
  <si>
    <t>Chris Cyaan</t>
  </si>
  <si>
    <t>Gerrit Groen</t>
  </si>
  <si>
    <t>Ivo Indigo</t>
  </si>
  <si>
    <t>Mari Magenta</t>
  </si>
  <si>
    <t>Otto Oranje</t>
  </si>
  <si>
    <t>Peter Paars</t>
  </si>
  <si>
    <t>Roger Rood</t>
  </si>
  <si>
    <t>Stan Sepia</t>
  </si>
  <si>
    <t>Trudy Turkoois</t>
  </si>
  <si>
    <t>Vicky Violet</t>
  </si>
  <si>
    <t>Willem Wit</t>
  </si>
  <si>
    <t>Zorro Zwart</t>
  </si>
  <si>
    <t>Deskjet 1000</t>
  </si>
  <si>
    <t>Hewlett Packard</t>
  </si>
  <si>
    <t>Labelwriter 450</t>
  </si>
  <si>
    <t>Dymo</t>
  </si>
  <si>
    <t>Pixma IP4850</t>
  </si>
  <si>
    <t>Canon</t>
  </si>
  <si>
    <t>Storting</t>
  </si>
  <si>
    <t>Rente/Jaar</t>
  </si>
  <si>
    <t>Rente</t>
  </si>
  <si>
    <t>Marie</t>
  </si>
  <si>
    <t>Wim</t>
  </si>
  <si>
    <t>Truus</t>
  </si>
  <si>
    <t>Toos</t>
  </si>
  <si>
    <t>Heineken</t>
  </si>
  <si>
    <t>Philips</t>
  </si>
  <si>
    <t>KLM</t>
  </si>
  <si>
    <t>AKZO</t>
  </si>
  <si>
    <t>home</t>
  </si>
  <si>
    <t>Sales 1e quarter</t>
  </si>
  <si>
    <t>5,6</t>
  </si>
  <si>
    <t>center align (horiz)</t>
  </si>
  <si>
    <t>right align (horiz)</t>
  </si>
  <si>
    <t>left align (horiz)</t>
  </si>
  <si>
    <t>bottom align (vert)</t>
  </si>
  <si>
    <t>middle align (vert)</t>
  </si>
  <si>
    <t>top align (vert)</t>
  </si>
  <si>
    <t>Personal</t>
  </si>
  <si>
    <t>Salary</t>
  </si>
  <si>
    <t>Monitors</t>
  </si>
  <si>
    <t>month</t>
  </si>
  <si>
    <t>Peripherals</t>
  </si>
  <si>
    <t>Sales
Estimate
(K€)</t>
  </si>
  <si>
    <t>Sales
Really
(K€)</t>
  </si>
  <si>
    <t>Really
-
Estimate</t>
  </si>
  <si>
    <t>Branch A</t>
  </si>
  <si>
    <t>Branch B</t>
  </si>
  <si>
    <t>Branch C</t>
  </si>
  <si>
    <t>January</t>
  </si>
  <si>
    <t>February</t>
  </si>
  <si>
    <t>March</t>
  </si>
  <si>
    <t>Price</t>
  </si>
  <si>
    <t>Number</t>
  </si>
  <si>
    <t>Order</t>
  </si>
  <si>
    <t>Date</t>
  </si>
  <si>
    <t>Rebate</t>
  </si>
  <si>
    <t>11263</t>
  </si>
  <si>
    <t>Purchase excl.</t>
  </si>
  <si>
    <t>Profit</t>
  </si>
  <si>
    <t>Selling excl.</t>
  </si>
  <si>
    <t>Selling incl.</t>
  </si>
  <si>
    <t>VAT</t>
  </si>
  <si>
    <t>total</t>
  </si>
  <si>
    <t>hours</t>
  </si>
  <si>
    <t>amount</t>
  </si>
  <si>
    <t>Input</t>
  </si>
  <si>
    <t>Output</t>
  </si>
  <si>
    <t>Calculations</t>
  </si>
  <si>
    <t>value</t>
  </si>
  <si>
    <t>premium</t>
  </si>
  <si>
    <t>Exchange rate US$</t>
  </si>
  <si>
    <t>Article nr.</t>
  </si>
  <si>
    <t>Price (excl)</t>
  </si>
  <si>
    <t>Price (incl)</t>
  </si>
  <si>
    <t>postage</t>
  </si>
  <si>
    <t>no postage from</t>
  </si>
  <si>
    <t>articles</t>
  </si>
  <si>
    <t>average</t>
  </si>
  <si>
    <t>count</t>
  </si>
  <si>
    <t>Start date</t>
  </si>
  <si>
    <t>End date</t>
  </si>
  <si>
    <t>Year</t>
  </si>
  <si>
    <t>Month</t>
  </si>
  <si>
    <t>Day</t>
  </si>
  <si>
    <t>Difference</t>
  </si>
  <si>
    <t>Number of working days</t>
  </si>
  <si>
    <t>Start time</t>
  </si>
  <si>
    <t>End time</t>
  </si>
  <si>
    <t>Time</t>
  </si>
  <si>
    <t>Hours</t>
  </si>
  <si>
    <t>Minutes</t>
  </si>
  <si>
    <t>Seconds</t>
  </si>
  <si>
    <t>result</t>
  </si>
  <si>
    <t>mark</t>
  </si>
  <si>
    <t>full name</t>
  </si>
  <si>
    <t>first name</t>
  </si>
  <si>
    <t>last name</t>
  </si>
  <si>
    <t>length</t>
  </si>
  <si>
    <t>space location</t>
  </si>
  <si>
    <t>1 dimensional horizontal array</t>
  </si>
  <si>
    <t>1 dimensional vertical array</t>
  </si>
  <si>
    <t>2 dimensional array</t>
  </si>
  <si>
    <t>=</t>
  </si>
  <si>
    <t>Aegon</t>
  </si>
  <si>
    <t>DSM</t>
  </si>
  <si>
    <t>Shell</t>
  </si>
  <si>
    <t>Jan</t>
  </si>
  <si>
    <t>Piet</t>
  </si>
  <si>
    <t>student 1</t>
  </si>
  <si>
    <t>student 2</t>
  </si>
  <si>
    <t>m</t>
  </si>
  <si>
    <t>student 3</t>
  </si>
  <si>
    <t>student 4</t>
  </si>
  <si>
    <t>student 5</t>
  </si>
  <si>
    <t>student 6</t>
  </si>
  <si>
    <t>student 7</t>
  </si>
  <si>
    <t>student 8</t>
  </si>
  <si>
    <t>share</t>
  </si>
  <si>
    <t>number</t>
  </si>
  <si>
    <t>price 1</t>
  </si>
  <si>
    <t>price 2</t>
  </si>
  <si>
    <t>Total value:</t>
  </si>
  <si>
    <t>weighting factor</t>
  </si>
  <si>
    <t>test 1</t>
  </si>
  <si>
    <t>test 2</t>
  </si>
  <si>
    <t>test 3</t>
  </si>
  <si>
    <t>test 4</t>
  </si>
  <si>
    <t>f</t>
  </si>
  <si>
    <t>date</t>
  </si>
  <si>
    <t>article</t>
  </si>
  <si>
    <t>brand</t>
  </si>
  <si>
    <t>price excl.</t>
  </si>
  <si>
    <t>total excl.</t>
  </si>
  <si>
    <t>vat</t>
  </si>
  <si>
    <t>total incl.</t>
  </si>
  <si>
    <t>Production per week</t>
  </si>
  <si>
    <t>Short</t>
  </si>
  <si>
    <t>Long</t>
  </si>
  <si>
    <t>Number of jackets</t>
  </si>
  <si>
    <t>Profit per piece</t>
  </si>
  <si>
    <t>Restictions</t>
  </si>
  <si>
    <t>Cutting time per unit (hours)</t>
  </si>
  <si>
    <t>Sewing time per unit (hours)</t>
  </si>
  <si>
    <t>Sales long jackets</t>
  </si>
  <si>
    <t>Total profit</t>
  </si>
  <si>
    <t>used</t>
  </si>
  <si>
    <t>available</t>
  </si>
  <si>
    <t>Quarter</t>
  </si>
  <si>
    <t>Sales</t>
  </si>
  <si>
    <t>Q4</t>
  </si>
  <si>
    <t>Q3</t>
  </si>
  <si>
    <t>Grand Total</t>
  </si>
  <si>
    <t>Sum of sales</t>
  </si>
  <si>
    <t>Q1</t>
  </si>
  <si>
    <t>Q2</t>
  </si>
  <si>
    <t>mar</t>
  </si>
  <si>
    <t>No reduction</t>
  </si>
  <si>
    <t>Reduction of VAT:
2.5 * (1883 - VAT)</t>
  </si>
  <si>
    <t>Reduction is equal to the VAT.
So you don't have to pay VAT.</t>
  </si>
  <si>
    <t>Table: Reduction for small entrepeneurs</t>
  </si>
  <si>
    <t>How much reduction for small entrepeneurs you can get?</t>
  </si>
  <si>
    <r>
      <t>x</t>
    </r>
    <r>
      <rPr>
        <vertAlign val="subscript"/>
        <sz val="10"/>
        <color theme="1"/>
        <rFont val="Tahoma"/>
        <family val="2"/>
      </rPr>
      <t>1</t>
    </r>
  </si>
  <si>
    <t>+</t>
  </si>
  <si>
    <r>
      <t>x</t>
    </r>
    <r>
      <rPr>
        <vertAlign val="subscript"/>
        <sz val="10"/>
        <color theme="1"/>
        <rFont val="Tahoma"/>
        <family val="2"/>
      </rPr>
      <t>2</t>
    </r>
  </si>
  <si>
    <r>
      <t>x</t>
    </r>
    <r>
      <rPr>
        <vertAlign val="subscript"/>
        <sz val="10"/>
        <color theme="1"/>
        <rFont val="Tahoma"/>
        <family val="2"/>
      </rPr>
      <t>3</t>
    </r>
  </si>
  <si>
    <r>
      <t>x</t>
    </r>
    <r>
      <rPr>
        <vertAlign val="subscript"/>
        <sz val="10"/>
        <color theme="1"/>
        <rFont val="Tahoma"/>
        <family val="2"/>
      </rPr>
      <t>4</t>
    </r>
  </si>
  <si>
    <r>
      <t>x</t>
    </r>
    <r>
      <rPr>
        <vertAlign val="subscript"/>
        <sz val="10"/>
        <color theme="1"/>
        <rFont val="Tahoma"/>
        <family val="2"/>
      </rPr>
      <t>5</t>
    </r>
  </si>
  <si>
    <t>-</t>
  </si>
  <si>
    <t>hourly rate</t>
  </si>
  <si>
    <t>value increment</t>
  </si>
  <si>
    <t>premium increment</t>
  </si>
  <si>
    <t>How much VAT you should pay per year?</t>
  </si>
  <si>
    <t>Coffee Bar "The Brown Bean"</t>
  </si>
  <si>
    <t>Variable incomes and costs</t>
  </si>
  <si>
    <t>Yield per order</t>
  </si>
  <si>
    <t>Cost per order</t>
  </si>
  <si>
    <t>Number of orders</t>
  </si>
  <si>
    <t>Annual Incomes</t>
  </si>
  <si>
    <t>Fixed costs</t>
  </si>
  <si>
    <t>Salaries</t>
  </si>
  <si>
    <t>Rent</t>
  </si>
  <si>
    <t>Advertisement</t>
  </si>
  <si>
    <t>Facilities</t>
  </si>
  <si>
    <t>Annual Costs</t>
  </si>
  <si>
    <t>Annual Profit</t>
  </si>
  <si>
    <t>Yield_per_Order</t>
  </si>
  <si>
    <t>Cost_per_Order</t>
  </si>
  <si>
    <t>Number_of_Orders</t>
  </si>
  <si>
    <t>Annual_Profit</t>
  </si>
  <si>
    <t>Current</t>
  </si>
  <si>
    <t>Current situation</t>
  </si>
  <si>
    <t>Higher prices, less salary and advertising</t>
  </si>
  <si>
    <t>Higher prices, less order costs and more advertising</t>
  </si>
  <si>
    <t>5% higher prices, 5% less order costs and € 2000 more advertising</t>
  </si>
  <si>
    <t>Scenario Summary</t>
  </si>
  <si>
    <t>Changing Cells:</t>
  </si>
  <si>
    <t>Current Values:</t>
  </si>
  <si>
    <t>Result Cells:</t>
  </si>
  <si>
    <t>number 1</t>
  </si>
  <si>
    <t>number 2</t>
  </si>
  <si>
    <t>sum</t>
  </si>
  <si>
    <t>product</t>
  </si>
  <si>
    <t>gender</t>
  </si>
  <si>
    <t>Loan</t>
  </si>
  <si>
    <t>Annual interest</t>
  </si>
  <si>
    <t>Number of years</t>
  </si>
  <si>
    <t>Payment per month</t>
  </si>
  <si>
    <t>Annual rate</t>
  </si>
  <si>
    <t>Monthly repayment</t>
  </si>
  <si>
    <t>Number of months</t>
  </si>
  <si>
    <t>Search article nr.</t>
  </si>
  <si>
    <t>Capacity (Gb)</t>
  </si>
  <si>
    <t>Region</t>
  </si>
  <si>
    <t>Yield</t>
  </si>
  <si>
    <t>Brazilian coffee</t>
  </si>
  <si>
    <t>North</t>
  </si>
  <si>
    <t>East</t>
  </si>
  <si>
    <t>South</t>
  </si>
  <si>
    <t>April</t>
  </si>
  <si>
    <t>May</t>
  </si>
  <si>
    <t>June</t>
  </si>
  <si>
    <t>Turkish coffee</t>
  </si>
  <si>
    <t>French coffee</t>
  </si>
  <si>
    <t>More than $ 1,883</t>
  </si>
  <si>
    <t>$ 1,883 or less, but more than $ 1,345</t>
  </si>
  <si>
    <t>$ 1,345 or less</t>
  </si>
  <si>
    <t>Salesman</t>
  </si>
  <si>
    <t>Sum of Sales</t>
  </si>
  <si>
    <t>Dairy</t>
  </si>
  <si>
    <t>Meat</t>
  </si>
  <si>
    <t>InvoiceAmount</t>
  </si>
  <si>
    <t>InvoiceNumber</t>
  </si>
  <si>
    <t>InvoiceDate</t>
  </si>
  <si>
    <t>Row Labels</t>
  </si>
  <si>
    <t>Sum of InvoiceAmount</t>
  </si>
  <si>
    <t>Column Labels</t>
  </si>
  <si>
    <t>Qtr1</t>
  </si>
  <si>
    <t>Qtr2</t>
  </si>
  <si>
    <t>Qtr3</t>
  </si>
  <si>
    <t>Qtr4</t>
  </si>
  <si>
    <t>Row oriented data table</t>
  </si>
  <si>
    <t>Column oriented data table</t>
  </si>
  <si>
    <t>Revenues rental cottage</t>
  </si>
  <si>
    <t>Revenues per week</t>
  </si>
  <si>
    <t>Expenses per week</t>
  </si>
  <si>
    <t>Rental weeks</t>
  </si>
  <si>
    <t>weeks</t>
  </si>
  <si>
    <t>function</t>
  </si>
  <si>
    <t>Response (%)</t>
  </si>
  <si>
    <t>Printing costs per piece</t>
  </si>
  <si>
    <t>Shipping costs per piece</t>
  </si>
  <si>
    <t>Revenue per response</t>
  </si>
  <si>
    <t>Response (number)</t>
  </si>
  <si>
    <t>Revenu total</t>
  </si>
  <si>
    <t>Costs total</t>
  </si>
  <si>
    <t>Number of flyers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</si>
</sst>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€&quot;\ #,##0;&quot;€&quot;\ \-#,##0"/>
    <numFmt numFmtId="7" formatCode="&quot;€&quot;\ #,##0.00;&quot;€&quot;\ \-#,##0.00"/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 &quot;€&quot;\ * #,##0_ ;_ &quot;€&quot;\ * \-#,##0_ ;_ &quot;€&quot;\ * &quot;-&quot;??_ ;_ @_ "/>
    <numFmt numFmtId="167" formatCode="_-&quot;€&quot;\ * #,##0.00_-;_-&quot;€&quot;\ * #,##0.00\-;_-&quot;€&quot;\ * &quot;-&quot;??_-;_-@_-"/>
    <numFmt numFmtId="168" formatCode="mmm\ yyyy"/>
    <numFmt numFmtId="169" formatCode="0.0"/>
    <numFmt numFmtId="170" formatCode="_-&quot;F&quot;\ * #,##0.00_-;_-&quot;F&quot;\ * #,##0.00\-;_-&quot;F&quot;\ * &quot;-&quot;??_-;_-@_-"/>
    <numFmt numFmtId="171" formatCode="_ * #,##0_ ;_ * \-#,##0_ ;_ * &quot;-&quot;??_ ;_ @_ "/>
    <numFmt numFmtId="172" formatCode="0.0%"/>
    <numFmt numFmtId="173" formatCode="0.000%"/>
    <numFmt numFmtId="174" formatCode="_([$$-409]* #,##0.00_);_([$$-409]* \(#,##0.00\);_([$$-409]* &quot;-&quot;??_);_(@_)"/>
    <numFmt numFmtId="175" formatCode="[$€-2]\ #,##0_);\([$€-2]\ #,##0\)"/>
    <numFmt numFmtId="176" formatCode="_([$€-2]\ * #,##0.00_);_([$€-2]\ * \(#,##0.00\);_([$€-2]\ * &quot;-&quot;??_);_(@_)"/>
    <numFmt numFmtId="177" formatCode="_(&quot;$&quot;* #,##0_);_(&quot;$&quot;* \(#,##0\);_(&quot;$&quot;* &quot;-&quot;??_);_(@_)"/>
    <numFmt numFmtId="178" formatCode="&quot;$&quot;#,##0"/>
    <numFmt numFmtId="179" formatCode="_([$$-409]* #,##0_);_([$$-409]* \(#,##0\);_([$$-409]* &quot;-&quot;??_);_(@_)"/>
    <numFmt numFmtId="180" formatCode="&quot;$&quot;#,##0.00"/>
    <numFmt numFmtId="181" formatCode="&quot;$&quot;\ #,##0;[Red]&quot;$&quot;\ \-#,##0"/>
  </numFmts>
  <fonts count="3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39"/>
      <name val="Arial"/>
      <family val="2"/>
    </font>
    <font>
      <sz val="9"/>
      <name val="Arial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u/>
      <sz val="8"/>
      <color rgb="FF993366"/>
      <name val="Tahoma"/>
      <family val="2"/>
    </font>
    <font>
      <vertAlign val="subscript"/>
      <sz val="10"/>
      <color theme="1"/>
      <name val="Tahoma"/>
      <family val="2"/>
    </font>
    <font>
      <sz val="14"/>
      <color theme="1"/>
      <name val="Tahoma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9F57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44" fontId="13" fillId="0" borderId="0" applyFont="0" applyFill="0" applyBorder="0" applyAlignment="0" applyProtection="0"/>
    <xf numFmtId="174" fontId="12" fillId="0" borderId="0"/>
    <xf numFmtId="44" fontId="12" fillId="0" borderId="0" applyFont="0" applyFill="0" applyBorder="0" applyAlignment="0" applyProtection="0"/>
    <xf numFmtId="174" fontId="11" fillId="0" borderId="0"/>
    <xf numFmtId="167" fontId="22" fillId="0" borderId="0" applyFont="0" applyFill="0" applyBorder="0" applyAlignment="0" applyProtection="0"/>
    <xf numFmtId="174" fontId="10" fillId="0" borderId="0"/>
    <xf numFmtId="44" fontId="10" fillId="0" borderId="0" applyFont="0" applyFill="0" applyBorder="0" applyAlignment="0" applyProtection="0"/>
    <xf numFmtId="174" fontId="9" fillId="0" borderId="0"/>
    <xf numFmtId="174" fontId="8" fillId="0" borderId="0"/>
    <xf numFmtId="44" fontId="8" fillId="0" borderId="0" applyFont="0" applyFill="0" applyBorder="0" applyAlignment="0" applyProtection="0"/>
    <xf numFmtId="174" fontId="22" fillId="0" borderId="0"/>
    <xf numFmtId="170" fontId="22" fillId="0" borderId="0" applyFont="0" applyFill="0" applyBorder="0" applyAlignment="0" applyProtection="0"/>
    <xf numFmtId="174" fontId="7" fillId="0" borderId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6" fillId="0" borderId="0"/>
    <xf numFmtId="44" fontId="6" fillId="0" borderId="0" applyFont="0" applyFill="0" applyBorder="0" applyAlignment="0" applyProtection="0"/>
    <xf numFmtId="174" fontId="5" fillId="0" borderId="0"/>
    <xf numFmtId="44" fontId="12" fillId="0" borderId="0" applyFont="0" applyFill="0" applyBorder="0" applyAlignment="0" applyProtection="0"/>
    <xf numFmtId="175" fontId="25" fillId="0" borderId="0" applyFill="0" applyBorder="0">
      <alignment vertical="center"/>
    </xf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31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 pivotButton="1"/>
    <xf numFmtId="174" fontId="12" fillId="0" borderId="0" xfId="2"/>
    <xf numFmtId="174" fontId="17" fillId="0" borderId="0" xfId="2" applyFont="1" applyAlignment="1">
      <alignment horizontal="center"/>
    </xf>
    <xf numFmtId="9" fontId="18" fillId="4" borderId="0" xfId="0" applyNumberFormat="1" applyFont="1" applyFill="1"/>
    <xf numFmtId="0" fontId="0" fillId="0" borderId="0" xfId="0" applyAlignment="1">
      <alignment horizontal="right"/>
    </xf>
    <xf numFmtId="174" fontId="21" fillId="0" borderId="0" xfId="4" applyFont="1"/>
    <xf numFmtId="174" fontId="11" fillId="0" borderId="0" xfId="4"/>
    <xf numFmtId="167" fontId="0" fillId="0" borderId="0" xfId="5" applyFont="1"/>
    <xf numFmtId="168" fontId="11" fillId="0" borderId="0" xfId="4" applyNumberFormat="1"/>
    <xf numFmtId="7" fontId="0" fillId="0" borderId="0" xfId="0" applyNumberFormat="1"/>
    <xf numFmtId="14" fontId="0" fillId="0" borderId="0" xfId="0" applyNumberFormat="1"/>
    <xf numFmtId="168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9" fontId="0" fillId="0" borderId="0" xfId="0" applyNumberFormat="1" applyAlignment="1">
      <alignment horizontal="center"/>
    </xf>
    <xf numFmtId="174" fontId="9" fillId="0" borderId="0" xfId="8" applyFont="1"/>
    <xf numFmtId="174" fontId="9" fillId="0" borderId="0" xfId="8" applyFont="1" applyAlignment="1">
      <alignment horizontal="right"/>
    </xf>
    <xf numFmtId="174" fontId="18" fillId="0" borderId="0" xfId="8" applyFont="1"/>
    <xf numFmtId="9" fontId="0" fillId="0" borderId="0" xfId="0" applyNumberFormat="1"/>
    <xf numFmtId="9" fontId="8" fillId="0" borderId="0" xfId="9" applyNumberFormat="1"/>
    <xf numFmtId="174" fontId="22" fillId="0" borderId="0" xfId="11"/>
    <xf numFmtId="174" fontId="22" fillId="0" borderId="0" xfId="11" applyAlignment="1">
      <alignment horizontal="right"/>
    </xf>
    <xf numFmtId="21" fontId="0" fillId="0" borderId="0" xfId="0" applyNumberFormat="1"/>
    <xf numFmtId="0" fontId="12" fillId="0" borderId="0" xfId="0" applyFont="1" applyAlignment="1">
      <alignment vertical="top"/>
    </xf>
    <xf numFmtId="0" fontId="1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5" xfId="0" applyFont="1" applyBorder="1"/>
    <xf numFmtId="0" fontId="12" fillId="0" borderId="8" xfId="0" applyFont="1" applyBorder="1"/>
    <xf numFmtId="0" fontId="12" fillId="0" borderId="7" xfId="0" applyFont="1" applyBorder="1" applyAlignment="1">
      <alignment textRotation="44"/>
    </xf>
    <xf numFmtId="0" fontId="12" fillId="0" borderId="6" xfId="0" applyFont="1" applyBorder="1"/>
    <xf numFmtId="0" fontId="12" fillId="0" borderId="0" xfId="0" applyFont="1" applyAlignment="1">
      <alignment horizontal="left" indent="2"/>
    </xf>
    <xf numFmtId="174" fontId="7" fillId="0" borderId="0" xfId="13"/>
    <xf numFmtId="49" fontId="7" fillId="0" borderId="0" xfId="13" applyNumberFormat="1"/>
    <xf numFmtId="171" fontId="0" fillId="0" borderId="0" xfId="15" applyNumberFormat="1" applyFont="1" applyAlignment="1">
      <alignment horizontal="right"/>
    </xf>
    <xf numFmtId="9" fontId="7" fillId="0" borderId="0" xfId="13" applyNumberFormat="1"/>
    <xf numFmtId="14" fontId="7" fillId="0" borderId="0" xfId="13" applyNumberFormat="1"/>
    <xf numFmtId="172" fontId="7" fillId="0" borderId="0" xfId="13" applyNumberFormat="1"/>
    <xf numFmtId="10" fontId="7" fillId="0" borderId="0" xfId="13" applyNumberFormat="1"/>
    <xf numFmtId="174" fontId="7" fillId="0" borderId="0" xfId="13" applyNumberFormat="1"/>
    <xf numFmtId="173" fontId="7" fillId="0" borderId="0" xfId="13" applyNumberFormat="1"/>
    <xf numFmtId="174" fontId="21" fillId="0" borderId="0" xfId="16" applyFont="1"/>
    <xf numFmtId="174" fontId="21" fillId="0" borderId="0" xfId="16" applyFont="1" applyAlignment="1">
      <alignment horizontal="center"/>
    </xf>
    <xf numFmtId="174" fontId="6" fillId="0" borderId="0" xfId="16"/>
    <xf numFmtId="166" fontId="0" fillId="0" borderId="0" xfId="17" applyNumberFormat="1" applyFont="1"/>
    <xf numFmtId="44" fontId="0" fillId="0" borderId="0" xfId="3" applyFont="1"/>
    <xf numFmtId="44" fontId="12" fillId="0" borderId="0" xfId="2" applyNumberFormat="1"/>
    <xf numFmtId="10" fontId="12" fillId="0" borderId="0" xfId="2" applyNumberFormat="1"/>
    <xf numFmtId="174" fontId="12" fillId="0" borderId="0" xfId="2" applyAlignment="1">
      <alignment horizontal="center"/>
    </xf>
    <xf numFmtId="174" fontId="5" fillId="0" borderId="0" xfId="18"/>
    <xf numFmtId="174" fontId="24" fillId="0" borderId="0" xfId="18" applyFont="1" applyAlignment="1">
      <alignment horizontal="right"/>
    </xf>
    <xf numFmtId="174" fontId="24" fillId="0" borderId="0" xfId="18" applyFont="1"/>
    <xf numFmtId="174" fontId="5" fillId="0" borderId="0" xfId="18" applyAlignment="1">
      <alignment horizontal="right"/>
    </xf>
    <xf numFmtId="174" fontId="4" fillId="0" borderId="0" xfId="13" applyFont="1"/>
    <xf numFmtId="174" fontId="0" fillId="0" borderId="0" xfId="14" applyNumberFormat="1" applyFont="1"/>
    <xf numFmtId="49" fontId="4" fillId="0" borderId="0" xfId="13" applyNumberFormat="1" applyFont="1"/>
    <xf numFmtId="44" fontId="0" fillId="0" borderId="0" xfId="19" applyFont="1"/>
    <xf numFmtId="44" fontId="17" fillId="0" borderId="0" xfId="19" applyFont="1"/>
    <xf numFmtId="16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74" fontId="2" fillId="0" borderId="0" xfId="18" applyFont="1"/>
    <xf numFmtId="0" fontId="0" fillId="0" borderId="6" xfId="0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169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169" fontId="1" fillId="0" borderId="0" xfId="0" applyNumberFormat="1" applyFont="1" applyBorder="1" applyAlignment="1">
      <alignment horizontal="right" vertic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18" applyNumberFormat="1" applyAlignment="1">
      <alignment horizontal="right"/>
    </xf>
    <xf numFmtId="0" fontId="8" fillId="0" borderId="0" xfId="9" applyNumberFormat="1"/>
    <xf numFmtId="0" fontId="0" fillId="0" borderId="0" xfId="0"/>
    <xf numFmtId="0" fontId="17" fillId="0" borderId="0" xfId="0" applyFont="1"/>
    <xf numFmtId="171" fontId="0" fillId="5" borderId="0" xfId="22" applyNumberFormat="1" applyFont="1" applyFill="1"/>
    <xf numFmtId="0" fontId="17" fillId="0" borderId="0" xfId="0" applyFont="1" applyAlignment="1">
      <alignment horizontal="right"/>
    </xf>
    <xf numFmtId="0" fontId="0" fillId="0" borderId="0" xfId="0" applyFill="1" applyBorder="1" applyAlignment="1"/>
    <xf numFmtId="0" fontId="28" fillId="8" borderId="32" xfId="0" applyFont="1" applyFill="1" applyBorder="1" applyAlignment="1">
      <alignment horizontal="left"/>
    </xf>
    <xf numFmtId="0" fontId="28" fillId="8" borderId="13" xfId="0" applyFont="1" applyFill="1" applyBorder="1" applyAlignment="1">
      <alignment horizontal="left"/>
    </xf>
    <xf numFmtId="0" fontId="0" fillId="0" borderId="11" xfId="0" applyFill="1" applyBorder="1" applyAlignment="1"/>
    <xf numFmtId="0" fontId="29" fillId="9" borderId="0" xfId="0" applyFont="1" applyFill="1" applyBorder="1" applyAlignment="1">
      <alignment horizontal="left"/>
    </xf>
    <xf numFmtId="0" fontId="30" fillId="9" borderId="11" xfId="0" applyFont="1" applyFill="1" applyBorder="1" applyAlignment="1">
      <alignment horizontal="left"/>
    </xf>
    <xf numFmtId="0" fontId="29" fillId="9" borderId="1" xfId="0" applyFont="1" applyFill="1" applyBorder="1" applyAlignment="1">
      <alignment horizontal="left"/>
    </xf>
    <xf numFmtId="0" fontId="31" fillId="8" borderId="13" xfId="0" applyFont="1" applyFill="1" applyBorder="1" applyAlignment="1">
      <alignment horizontal="right"/>
    </xf>
    <xf numFmtId="0" fontId="32" fillId="0" borderId="0" xfId="0" applyFont="1" applyFill="1" applyBorder="1" applyAlignment="1">
      <alignment vertical="top" wrapText="1"/>
    </xf>
    <xf numFmtId="0" fontId="31" fillId="8" borderId="32" xfId="0" applyFont="1" applyFill="1" applyBorder="1" applyAlignment="1">
      <alignment horizontal="right" vertical="top" wrapText="1"/>
    </xf>
    <xf numFmtId="0" fontId="0" fillId="0" borderId="18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3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5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quotePrefix="1" applyNumberFormat="1" applyAlignment="1">
      <alignment horizontal="center"/>
    </xf>
    <xf numFmtId="0" fontId="17" fillId="0" borderId="0" xfId="0" applyNumberFormat="1" applyFont="1"/>
    <xf numFmtId="0" fontId="17" fillId="0" borderId="0" xfId="0" applyNumberFormat="1" applyFont="1" applyAlignment="1">
      <alignment horizontal="right"/>
    </xf>
    <xf numFmtId="0" fontId="17" fillId="0" borderId="0" xfId="0" applyNumberFormat="1" applyFont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14" fillId="0" borderId="0" xfId="0" applyNumberFormat="1" applyFont="1"/>
    <xf numFmtId="0" fontId="14" fillId="0" borderId="0" xfId="0" applyNumberFormat="1" applyFont="1" applyAlignment="1">
      <alignment horizontal="center"/>
    </xf>
    <xf numFmtId="0" fontId="0" fillId="0" borderId="0" xfId="0" applyNumberFormat="1" applyFont="1"/>
    <xf numFmtId="0" fontId="14" fillId="0" borderId="0" xfId="0" applyNumberFormat="1" applyFont="1"/>
    <xf numFmtId="0" fontId="0" fillId="0" borderId="11" xfId="0" applyNumberFormat="1" applyBorder="1"/>
    <xf numFmtId="165" fontId="0" fillId="0" borderId="0" xfId="0" applyNumberFormat="1" applyFont="1"/>
    <xf numFmtId="165" fontId="0" fillId="0" borderId="11" xfId="0" applyNumberFormat="1" applyBorder="1"/>
    <xf numFmtId="177" fontId="18" fillId="4" borderId="0" xfId="0" applyNumberFormat="1" applyFont="1" applyFill="1"/>
    <xf numFmtId="0" fontId="18" fillId="4" borderId="0" xfId="0" applyNumberFormat="1" applyFont="1" applyFill="1"/>
    <xf numFmtId="165" fontId="19" fillId="0" borderId="0" xfId="0" applyNumberFormat="1" applyFont="1"/>
    <xf numFmtId="0" fontId="18" fillId="0" borderId="0" xfId="0" applyNumberFormat="1" applyFont="1"/>
    <xf numFmtId="0" fontId="19" fillId="0" borderId="0" xfId="0" applyNumberFormat="1" applyFont="1"/>
    <xf numFmtId="0" fontId="22" fillId="0" borderId="0" xfId="11" applyNumberFormat="1"/>
    <xf numFmtId="178" fontId="18" fillId="4" borderId="0" xfId="0" applyNumberFormat="1" applyFont="1" applyFill="1"/>
    <xf numFmtId="0" fontId="22" fillId="0" borderId="0" xfId="11" applyNumberFormat="1" applyAlignment="1">
      <alignment horizontal="right"/>
    </xf>
    <xf numFmtId="0" fontId="21" fillId="0" borderId="0" xfId="11" applyNumberFormat="1" applyFont="1"/>
    <xf numFmtId="0" fontId="21" fillId="0" borderId="0" xfId="11" applyNumberFormat="1" applyFont="1" applyAlignment="1">
      <alignment horizontal="right"/>
    </xf>
    <xf numFmtId="0" fontId="22" fillId="0" borderId="0" xfId="11" applyNumberFormat="1" applyAlignment="1">
      <alignment horizontal="center"/>
    </xf>
    <xf numFmtId="0" fontId="0" fillId="4" borderId="0" xfId="0" applyNumberFormat="1" applyFill="1" applyAlignment="1">
      <alignment horizontal="left"/>
    </xf>
    <xf numFmtId="0" fontId="0" fillId="0" borderId="0" xfId="0"/>
    <xf numFmtId="0" fontId="0" fillId="4" borderId="0" xfId="0" applyFill="1" applyAlignment="1">
      <alignment horizontal="left"/>
    </xf>
    <xf numFmtId="0" fontId="14" fillId="0" borderId="0" xfId="0" applyFont="1"/>
    <xf numFmtId="0" fontId="0" fillId="0" borderId="0" xfId="0" applyAlignment="1">
      <alignment horizontal="left"/>
    </xf>
    <xf numFmtId="165" fontId="0" fillId="0" borderId="0" xfId="23" applyNumberFormat="1" applyFont="1"/>
    <xf numFmtId="0" fontId="0" fillId="0" borderId="0" xfId="0" applyNumberFormat="1"/>
    <xf numFmtId="0" fontId="0" fillId="0" borderId="0" xfId="0" applyNumberFormat="1"/>
    <xf numFmtId="0" fontId="24" fillId="0" borderId="0" xfId="0" applyNumberFormat="1" applyFont="1"/>
    <xf numFmtId="0" fontId="0" fillId="0" borderId="0" xfId="0" applyNumberFormat="1"/>
    <xf numFmtId="0" fontId="24" fillId="0" borderId="0" xfId="0" applyNumberFormat="1" applyFont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14" fillId="5" borderId="6" xfId="0" applyNumberFormat="1" applyFont="1" applyFill="1" applyBorder="1" applyAlignment="1">
      <alignment horizontal="left" vertical="top" indent="1"/>
    </xf>
    <xf numFmtId="0" fontId="0" fillId="0" borderId="2" xfId="0" applyNumberFormat="1" applyBorder="1"/>
    <xf numFmtId="0" fontId="0" fillId="0" borderId="0" xfId="0" applyNumberFormat="1" applyBorder="1"/>
    <xf numFmtId="0" fontId="0" fillId="0" borderId="17" xfId="0" applyNumberFormat="1" applyBorder="1"/>
    <xf numFmtId="0" fontId="14" fillId="0" borderId="6" xfId="0" applyNumberFormat="1" applyFont="1" applyBorder="1" applyAlignment="1">
      <alignment horizontal="left" vertical="top" indent="1"/>
    </xf>
    <xf numFmtId="0" fontId="0" fillId="0" borderId="16" xfId="0" applyNumberFormat="1" applyBorder="1"/>
    <xf numFmtId="0" fontId="0" fillId="0" borderId="1" xfId="0" applyNumberFormat="1" applyBorder="1"/>
    <xf numFmtId="0" fontId="0" fillId="0" borderId="3" xfId="0" applyNumberFormat="1" applyBorder="1"/>
    <xf numFmtId="165" fontId="0" fillId="0" borderId="0" xfId="0" applyNumberFormat="1"/>
    <xf numFmtId="0" fontId="3" fillId="0" borderId="0" xfId="9" applyNumberFormat="1" applyFont="1"/>
    <xf numFmtId="0" fontId="24" fillId="0" borderId="0" xfId="9" applyNumberFormat="1" applyFont="1"/>
    <xf numFmtId="165" fontId="8" fillId="0" borderId="0" xfId="9" applyNumberFormat="1"/>
    <xf numFmtId="176" fontId="0" fillId="0" borderId="0" xfId="10" applyNumberFormat="1" applyFont="1"/>
    <xf numFmtId="176" fontId="8" fillId="0" borderId="0" xfId="9" applyNumberFormat="1"/>
    <xf numFmtId="0" fontId="17" fillId="0" borderId="0" xfId="0" applyFont="1"/>
    <xf numFmtId="0" fontId="0" fillId="0" borderId="0" xfId="0"/>
    <xf numFmtId="177" fontId="0" fillId="0" borderId="0" xfId="19" applyNumberFormat="1" applyFont="1"/>
    <xf numFmtId="0" fontId="0" fillId="0" borderId="0" xfId="0"/>
    <xf numFmtId="165" fontId="0" fillId="0" borderId="0" xfId="19" applyNumberFormat="1" applyFont="1"/>
    <xf numFmtId="165" fontId="17" fillId="0" borderId="0" xfId="19" applyNumberFormat="1" applyFont="1"/>
    <xf numFmtId="0" fontId="33" fillId="0" borderId="0" xfId="2" applyNumberFormat="1" applyFont="1"/>
    <xf numFmtId="0" fontId="34" fillId="0" borderId="0" xfId="2" applyNumberFormat="1" applyFont="1"/>
    <xf numFmtId="14" fontId="34" fillId="0" borderId="0" xfId="2" applyNumberFormat="1" applyFont="1"/>
    <xf numFmtId="165" fontId="34" fillId="0" borderId="0" xfId="3" applyNumberFormat="1" applyFont="1"/>
    <xf numFmtId="165" fontId="34" fillId="0" borderId="0" xfId="2" applyNumberFormat="1" applyFont="1"/>
    <xf numFmtId="0" fontId="34" fillId="0" borderId="0" xfId="0" applyNumberFormat="1" applyFont="1"/>
    <xf numFmtId="174" fontId="0" fillId="5" borderId="0" xfId="19" applyNumberFormat="1" applyFont="1" applyFill="1"/>
    <xf numFmtId="174" fontId="17" fillId="0" borderId="0" xfId="19" applyNumberFormat="1" applyFont="1"/>
    <xf numFmtId="174" fontId="17" fillId="0" borderId="0" xfId="0" applyNumberFormat="1" applyFont="1"/>
    <xf numFmtId="174" fontId="0" fillId="0" borderId="1" xfId="0" applyNumberFormat="1" applyFill="1" applyBorder="1" applyAlignment="1"/>
    <xf numFmtId="174" fontId="0" fillId="0" borderId="0" xfId="23" applyNumberFormat="1" applyFont="1" applyFill="1" applyBorder="1" applyAlignment="1"/>
    <xf numFmtId="174" fontId="0" fillId="10" borderId="0" xfId="23" applyNumberFormat="1" applyFont="1" applyFill="1" applyBorder="1" applyAlignment="1"/>
    <xf numFmtId="179" fontId="0" fillId="3" borderId="0" xfId="0" applyNumberFormat="1" applyFont="1" applyFill="1"/>
    <xf numFmtId="179" fontId="0" fillId="0" borderId="0" xfId="0" applyNumberFormat="1" applyFont="1"/>
    <xf numFmtId="179" fontId="0" fillId="3" borderId="0" xfId="0" applyNumberFormat="1" applyFill="1"/>
    <xf numFmtId="179" fontId="0" fillId="0" borderId="0" xfId="0" applyNumberFormat="1"/>
    <xf numFmtId="179" fontId="0" fillId="2" borderId="0" xfId="0" applyNumberFormat="1" applyFill="1"/>
    <xf numFmtId="178" fontId="16" fillId="0" borderId="0" xfId="0" applyNumberFormat="1" applyFont="1"/>
    <xf numFmtId="164" fontId="0" fillId="0" borderId="0" xfId="0" applyNumberFormat="1"/>
    <xf numFmtId="0" fontId="21" fillId="0" borderId="0" xfId="24" applyFont="1"/>
    <xf numFmtId="0" fontId="1" fillId="0" borderId="0" xfId="24"/>
    <xf numFmtId="174" fontId="0" fillId="0" borderId="0" xfId="25" applyNumberFormat="1" applyFont="1"/>
    <xf numFmtId="14" fontId="1" fillId="0" borderId="0" xfId="24" applyNumberFormat="1"/>
    <xf numFmtId="180" fontId="0" fillId="0" borderId="0" xfId="0" applyNumberFormat="1"/>
    <xf numFmtId="174" fontId="0" fillId="0" borderId="0" xfId="0" applyNumberFormat="1" applyFont="1" applyAlignment="1">
      <alignment horizontal="center"/>
    </xf>
    <xf numFmtId="174" fontId="14" fillId="0" borderId="4" xfId="0" applyNumberFormat="1" applyFont="1" applyBorder="1" applyAlignment="1">
      <alignment horizontal="center"/>
    </xf>
    <xf numFmtId="0" fontId="0" fillId="0" borderId="6" xfId="0" applyBorder="1"/>
    <xf numFmtId="0" fontId="0" fillId="11" borderId="6" xfId="0" applyFill="1" applyBorder="1"/>
    <xf numFmtId="0" fontId="35" fillId="0" borderId="0" xfId="0" applyFont="1"/>
    <xf numFmtId="3" fontId="35" fillId="4" borderId="0" xfId="0" applyNumberFormat="1" applyFont="1" applyFill="1"/>
    <xf numFmtId="0" fontId="36" fillId="0" borderId="0" xfId="0" applyFont="1"/>
    <xf numFmtId="10" fontId="35" fillId="4" borderId="0" xfId="0" applyNumberFormat="1" applyFont="1" applyFill="1"/>
    <xf numFmtId="174" fontId="36" fillId="0" borderId="0" xfId="0" applyNumberFormat="1" applyFont="1"/>
    <xf numFmtId="179" fontId="36" fillId="0" borderId="0" xfId="0" applyNumberFormat="1" applyFont="1"/>
    <xf numFmtId="179" fontId="35" fillId="0" borderId="0" xfId="0" applyNumberFormat="1" applyFont="1"/>
    <xf numFmtId="181" fontId="36" fillId="0" borderId="0" xfId="0" applyNumberFormat="1" applyFont="1"/>
    <xf numFmtId="10" fontId="36" fillId="0" borderId="1" xfId="0" applyNumberFormat="1" applyFont="1" applyBorder="1"/>
    <xf numFmtId="3" fontId="36" fillId="0" borderId="2" xfId="0" applyNumberFormat="1" applyFont="1" applyBorder="1"/>
    <xf numFmtId="0" fontId="14" fillId="5" borderId="12" xfId="0" applyNumberFormat="1" applyFont="1" applyFill="1" applyBorder="1" applyAlignment="1">
      <alignment horizontal="left" vertical="top" indent="1"/>
    </xf>
    <xf numFmtId="0" fontId="0" fillId="0" borderId="14" xfId="0" applyNumberFormat="1" applyBorder="1" applyAlignment="1">
      <alignment horizontal="left" indent="1"/>
    </xf>
    <xf numFmtId="0" fontId="0" fillId="0" borderId="16" xfId="0" applyNumberFormat="1" applyBorder="1" applyAlignment="1">
      <alignment horizontal="left" indent="1"/>
    </xf>
    <xf numFmtId="0" fontId="0" fillId="0" borderId="3" xfId="0" applyNumberFormat="1" applyBorder="1" applyAlignment="1">
      <alignment horizontal="left" indent="1"/>
    </xf>
    <xf numFmtId="0" fontId="14" fillId="0" borderId="12" xfId="0" applyNumberFormat="1" applyFont="1" applyBorder="1" applyAlignment="1">
      <alignment horizontal="left" vertical="top" indent="1"/>
    </xf>
    <xf numFmtId="0" fontId="0" fillId="0" borderId="15" xfId="0" applyNumberFormat="1" applyBorder="1" applyAlignment="1">
      <alignment horizontal="left" indent="1"/>
    </xf>
    <xf numFmtId="0" fontId="0" fillId="0" borderId="2" xfId="0" applyNumberFormat="1" applyBorder="1" applyAlignment="1">
      <alignment horizontal="left" indent="1"/>
    </xf>
    <xf numFmtId="0" fontId="14" fillId="0" borderId="0" xfId="0" applyFont="1" applyAlignment="1"/>
    <xf numFmtId="0" fontId="27" fillId="7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0" xfId="0" applyFont="1" applyBorder="1" applyAlignment="1">
      <alignment horizontal="center" vertical="center" textRotation="90"/>
    </xf>
    <xf numFmtId="0" fontId="12" fillId="0" borderId="7" xfId="0" applyFont="1" applyBorder="1" applyAlignment="1">
      <alignment horizontal="center" vertical="center" textRotation="90"/>
    </xf>
    <xf numFmtId="0" fontId="2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26">
    <cellStyle name="Comma 2" xfId="21" xr:uid="{00000000-0005-0000-0000-000000000000}"/>
    <cellStyle name="Comma 3" xfId="22" xr:uid="{00000000-0005-0000-0000-000001000000}"/>
    <cellStyle name="Currency" xfId="1" builtinId="4" hidden="1"/>
    <cellStyle name="Currency" xfId="23" builtinId="4"/>
    <cellStyle name="Currency 2" xfId="19" xr:uid="{00000000-0005-0000-0000-000004000000}"/>
    <cellStyle name="Currency 3" xfId="25" xr:uid="{00000000-0005-0000-0000-000005000000}"/>
    <cellStyle name="Euro" xfId="5" xr:uid="{00000000-0005-0000-0000-000006000000}"/>
    <cellStyle name="Hyperlink Text." xfId="20" xr:uid="{00000000-0005-0000-0000-000007000000}"/>
    <cellStyle name="Komma 2" xfId="15" xr:uid="{00000000-0005-0000-0000-000008000000}"/>
    <cellStyle name="Normal" xfId="0" builtinId="0" customBuiltin="1"/>
    <cellStyle name="Normal 2" xfId="24" xr:uid="{00000000-0005-0000-0000-00000A000000}"/>
    <cellStyle name="Standaard 10" xfId="18" xr:uid="{00000000-0005-0000-0000-00000B000000}"/>
    <cellStyle name="Standaard 2" xfId="2" xr:uid="{00000000-0005-0000-0000-00000C000000}"/>
    <cellStyle name="Standaard 3" xfId="4" xr:uid="{00000000-0005-0000-0000-00000D000000}"/>
    <cellStyle name="Standaard 4" xfId="6" xr:uid="{00000000-0005-0000-0000-00000E000000}"/>
    <cellStyle name="Standaard 5" xfId="8" xr:uid="{00000000-0005-0000-0000-00000F000000}"/>
    <cellStyle name="Standaard 6" xfId="9" xr:uid="{00000000-0005-0000-0000-000010000000}"/>
    <cellStyle name="Standaard 7" xfId="11" xr:uid="{00000000-0005-0000-0000-000011000000}"/>
    <cellStyle name="Standaard 8" xfId="13" xr:uid="{00000000-0005-0000-0000-000012000000}"/>
    <cellStyle name="Standaard 9" xfId="16" xr:uid="{00000000-0005-0000-0000-000013000000}"/>
    <cellStyle name="Valuta 2" xfId="3" xr:uid="{00000000-0005-0000-0000-000014000000}"/>
    <cellStyle name="Valuta 3" xfId="7" xr:uid="{00000000-0005-0000-0000-000015000000}"/>
    <cellStyle name="Valuta 4" xfId="10" xr:uid="{00000000-0005-0000-0000-000016000000}"/>
    <cellStyle name="Valuta 5" xfId="12" xr:uid="{00000000-0005-0000-0000-000017000000}"/>
    <cellStyle name="Valuta 6" xfId="14" xr:uid="{00000000-0005-0000-0000-000018000000}"/>
    <cellStyle name="Valuta 7" xfId="17" xr:uid="{00000000-0005-0000-0000-000019000000}"/>
  </cellStyles>
  <dxfs count="10">
    <dxf>
      <numFmt numFmtId="179" formatCode="_([$$-409]* #,##0_);_([$$-409]* \(#,##0\);_([$$-409]* &quot;-&quot;??_);_(@_)"/>
    </dxf>
    <dxf>
      <alignment horizontal="center" readingOrder="0"/>
    </dxf>
    <dxf>
      <alignment horizontal="center" readingOrder="0"/>
    </dxf>
    <dxf>
      <fill>
        <patternFill patternType="solid">
          <bgColor rgb="FFFFFF00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2.xml"/><Relationship Id="rId58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pivotCacheDefinition" Target="pivotCache/pivotCacheDefinition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externalLink" Target="externalLinks/externalLink3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1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banket!$B$1</c:f>
              <c:strCache>
                <c:ptCount val="1"/>
                <c:pt idx="0">
                  <c:v>jan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banket!$B$2:$B$5</c:f>
              <c:numCache>
                <c:formatCode>General</c:formatCode>
                <c:ptCount val="4"/>
                <c:pt idx="0">
                  <c:v>1255</c:v>
                </c:pt>
                <c:pt idx="1">
                  <c:v>2544</c:v>
                </c:pt>
                <c:pt idx="2">
                  <c:v>1655</c:v>
                </c:pt>
                <c:pt idx="3">
                  <c:v>2144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A8-40B2-A932-B5B58D2E8D21}"/>
            </c:ext>
          </c:extLst>
        </c:ser>
        <c:ser>
          <c:idx val="1"/>
          <c:order val="1"/>
          <c:tx>
            <c:strRef>
              <c:f>banket!$C$1</c:f>
              <c:strCache>
                <c:ptCount val="1"/>
                <c:pt idx="0">
                  <c:v>feb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banket!$C$2:$C$5</c:f>
              <c:numCache>
                <c:formatCode>General</c:formatCode>
                <c:ptCount val="4"/>
                <c:pt idx="0">
                  <c:v>948</c:v>
                </c:pt>
                <c:pt idx="1">
                  <c:v>1306</c:v>
                </c:pt>
                <c:pt idx="2">
                  <c:v>781</c:v>
                </c:pt>
                <c:pt idx="3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A8-40B2-A932-B5B58D2E8D21}"/>
            </c:ext>
          </c:extLst>
        </c:ser>
        <c:ser>
          <c:idx val="2"/>
          <c:order val="2"/>
          <c:tx>
            <c:strRef>
              <c:f>banket!$D$1</c:f>
              <c:strCache>
                <c:ptCount val="1"/>
                <c:pt idx="0">
                  <c:v>mar</c:v>
                </c:pt>
              </c:strCache>
            </c:strRef>
          </c:tx>
          <c:invertIfNegative val="0"/>
          <c:cat>
            <c:strRef>
              <c:f>banket!$A$2:$A$5</c:f>
              <c:strCache>
                <c:ptCount val="4"/>
                <c:pt idx="0">
                  <c:v>Marie</c:v>
                </c:pt>
                <c:pt idx="1">
                  <c:v>Wim</c:v>
                </c:pt>
                <c:pt idx="2">
                  <c:v>Truus</c:v>
                </c:pt>
                <c:pt idx="3">
                  <c:v>Toos</c:v>
                </c:pt>
              </c:strCache>
            </c:strRef>
          </c:cat>
          <c:val>
            <c:numRef>
              <c:f>banket!$D$2:$D$5</c:f>
              <c:numCache>
                <c:formatCode>General</c:formatCode>
                <c:ptCount val="4"/>
                <c:pt idx="0">
                  <c:v>1269</c:v>
                </c:pt>
                <c:pt idx="1">
                  <c:v>379</c:v>
                </c:pt>
                <c:pt idx="2">
                  <c:v>1943</c:v>
                </c:pt>
                <c:pt idx="3">
                  <c:v>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A8-40B2-A932-B5B58D2E8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387136"/>
        <c:axId val="169388672"/>
      </c:barChart>
      <c:catAx>
        <c:axId val="169387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9388672"/>
        <c:crosses val="autoZero"/>
        <c:auto val="1"/>
        <c:lblAlgn val="ctr"/>
        <c:lblOffset val="100"/>
        <c:noMultiLvlLbl val="0"/>
      </c:catAx>
      <c:valAx>
        <c:axId val="16938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387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600" baseline="0"/>
              <a:t>Sales Benelux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'Benelux-1'!$B$1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'Benelux-1'!$A$2:$A$5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'Benelux-1'!$B$2:$B$5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0-4FF4-911A-D230A25E229F}"/>
            </c:ext>
          </c:extLst>
        </c:ser>
        <c:ser>
          <c:idx val="1"/>
          <c:order val="1"/>
          <c:tx>
            <c:strRef>
              <c:f>'Benelux-1'!$C$1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'Benelux-1'!$A$2:$A$5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'Benelux-1'!$C$2:$C$5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40-4FF4-911A-D230A25E22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9948288"/>
        <c:axId val="169950208"/>
      </c:barChart>
      <c:catAx>
        <c:axId val="1699482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Quarter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69950208"/>
        <c:crosses val="autoZero"/>
        <c:auto val="1"/>
        <c:lblAlgn val="ctr"/>
        <c:lblOffset val="100"/>
        <c:noMultiLvlLbl val="0"/>
      </c:catAx>
      <c:valAx>
        <c:axId val="169950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Sales </a:t>
                </a:r>
                <a:r>
                  <a:rPr lang="nl-NL" baseline="0"/>
                  <a:t>(x 1000 euro)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948288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'Benelux-2'!$B$1</c:f>
              <c:strCache>
                <c:ptCount val="1"/>
                <c:pt idx="0">
                  <c:v>2008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'Benelux-2'!$B$2:$B$5</c:f>
              <c:numCache>
                <c:formatCode>General</c:formatCode>
                <c:ptCount val="4"/>
                <c:pt idx="0">
                  <c:v>14</c:v>
                </c:pt>
                <c:pt idx="1">
                  <c:v>12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A-4760-9A92-F6586CCA075A}"/>
            </c:ext>
          </c:extLst>
        </c:ser>
        <c:ser>
          <c:idx val="1"/>
          <c:order val="1"/>
          <c:tx>
            <c:strRef>
              <c:f>'Benelux-2'!$C$1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'Benelux-2'!$C$2:$C$5</c:f>
              <c:numCache>
                <c:formatCode>General</c:formatCode>
                <c:ptCount val="4"/>
                <c:pt idx="0">
                  <c:v>15</c:v>
                </c:pt>
                <c:pt idx="1">
                  <c:v>17</c:v>
                </c:pt>
                <c:pt idx="2">
                  <c:v>14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A-4760-9A92-F6586CCA075A}"/>
            </c:ext>
          </c:extLst>
        </c:ser>
        <c:ser>
          <c:idx val="2"/>
          <c:order val="2"/>
          <c:tx>
            <c:strRef>
              <c:f>'Benelux-2'!$D$1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'Benelux-2'!$A$2:$A$5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'Benelux-2'!$D$2:$D$5</c:f>
              <c:numCache>
                <c:formatCode>General</c:formatCode>
                <c:ptCount val="4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9A-4760-9A92-F6586CCA0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738240"/>
        <c:axId val="169739776"/>
      </c:barChart>
      <c:catAx>
        <c:axId val="169738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739776"/>
        <c:crosses val="autoZero"/>
        <c:auto val="1"/>
        <c:lblAlgn val="ctr"/>
        <c:lblOffset val="100"/>
        <c:noMultiLvlLbl val="0"/>
      </c:catAx>
      <c:valAx>
        <c:axId val="16973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973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aseline="0"/>
              <a:t>Waarde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25857392825897"/>
          <c:y val="0.16239610673665789"/>
          <c:w val="0.81685870516185477"/>
          <c:h val="0.6118591426071746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Doelzoeken!$C$4</c:f>
              <c:strCache>
                <c:ptCount val="1"/>
                <c:pt idx="0">
                  <c:v>Waarde</c:v>
                </c:pt>
              </c:strCache>
            </c:strRef>
          </c:tx>
          <c:invertIfNegative val="0"/>
          <c:cat>
            <c:numRef>
              <c:f>Doelzoeken!$A$5:$A$15</c:f>
              <c:numCache>
                <c:formatCode>_([$$-409]* #,##0.00_);_([$$-409]* \(#,##0.00\);_([$$-409]* "-"??_);_(@_)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Doelzoeken!$C$5:$C$15</c:f>
              <c:numCache>
                <c:formatCode>_("€"* #,##0.00_);_("€"* \(#,##0.00\);_("€"* "-"??_);_(@_)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</c:v>
                </c:pt>
                <c:pt idx="5">
                  <c:v>1402.5517307</c:v>
                </c:pt>
                <c:pt idx="6">
                  <c:v>1500.730351849</c:v>
                </c:pt>
                <c:pt idx="7">
                  <c:v>1605.78147647843</c:v>
                </c:pt>
                <c:pt idx="8">
                  <c:v>1718.1861798319201</c:v>
                </c:pt>
                <c:pt idx="9">
                  <c:v>1838.4592124201545</c:v>
                </c:pt>
                <c:pt idx="10">
                  <c:v>1967.1513572895653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5-4E6E-B8CA-B82768130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0239104"/>
        <c:axId val="170241024"/>
      </c:barChart>
      <c:catAx>
        <c:axId val="17023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Jaar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70241024"/>
        <c:crosses val="autoZero"/>
        <c:auto val="1"/>
        <c:lblAlgn val="ctr"/>
        <c:lblOffset val="100"/>
        <c:noMultiLvlLbl val="0"/>
      </c:catAx>
      <c:valAx>
        <c:axId val="170241024"/>
        <c:scaling>
          <c:orientation val="minMax"/>
        </c:scaling>
        <c:delete val="0"/>
        <c:axPos val="l"/>
        <c:majorGridlines>
          <c:spPr>
            <a:ln>
              <a:prstDash val="sysDash"/>
            </a:ln>
          </c:spPr>
        </c:majorGridlines>
        <c:numFmt formatCode="_(&quot;€&quot;* #,##0_);_(&quot;€&quot;* \(#,##0\);_(&quot;€&quot;* &quot;-&quot;_);_(@_)" sourceLinked="0"/>
        <c:majorTickMark val="out"/>
        <c:minorTickMark val="none"/>
        <c:tickLblPos val="nextTo"/>
        <c:crossAx val="170239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>
                <a:latin typeface="Palatino Linotype" pitchFamily="18" charset="0"/>
              </a:rPr>
              <a:t>Average stock price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747462817147861"/>
          <c:y val="0.13084439642933823"/>
          <c:w val="0.79945581802274712"/>
          <c:h val="0.69233564814814841"/>
        </c:manualLayout>
      </c:layout>
      <c:lineChart>
        <c:grouping val="standard"/>
        <c:varyColors val="0"/>
        <c:ser>
          <c:idx val="0"/>
          <c:order val="0"/>
          <c:tx>
            <c:strRef>
              <c:f>koersen!$B$1</c:f>
              <c:strCache>
                <c:ptCount val="1"/>
                <c:pt idx="0">
                  <c:v>Heineken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koersen!$B$2:$B$5</c:f>
              <c:numCache>
                <c:formatCode>_([$$-409]* #,##0.00_);_([$$-409]* \(#,##0.00\);_([$$-409]* "-"??_);_(@_)</c:formatCode>
                <c:ptCount val="4"/>
                <c:pt idx="0">
                  <c:v>152</c:v>
                </c:pt>
                <c:pt idx="1">
                  <c:v>160</c:v>
                </c:pt>
                <c:pt idx="2">
                  <c:v>148</c:v>
                </c:pt>
                <c:pt idx="3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5-46E8-9D9B-7F5475DE981A}"/>
            </c:ext>
          </c:extLst>
        </c:ser>
        <c:ser>
          <c:idx val="1"/>
          <c:order val="1"/>
          <c:tx>
            <c:strRef>
              <c:f>koersen!$C$1</c:f>
              <c:strCache>
                <c:ptCount val="1"/>
                <c:pt idx="0">
                  <c:v>Philips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koersen!$C$2:$C$5</c:f>
              <c:numCache>
                <c:formatCode>_([$$-409]* #,##0.00_);_([$$-409]* \(#,##0.00\);_([$$-409]* "-"??_);_(@_)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46</c:v>
                </c:pt>
                <c:pt idx="3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05-46E8-9D9B-7F5475DE981A}"/>
            </c:ext>
          </c:extLst>
        </c:ser>
        <c:ser>
          <c:idx val="2"/>
          <c:order val="2"/>
          <c:tx>
            <c:strRef>
              <c:f>koersen!$D$1</c:f>
              <c:strCache>
                <c:ptCount val="1"/>
                <c:pt idx="0">
                  <c:v>KLM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koersen!$D$2:$D$5</c:f>
              <c:numCache>
                <c:formatCode>_([$$-409]* #,##0.00_);_([$$-409]* \(#,##0.00\);_([$$-409]* "-"??_);_(@_)</c:formatCode>
                <c:ptCount val="4"/>
                <c:pt idx="0">
                  <c:v>123</c:v>
                </c:pt>
                <c:pt idx="1">
                  <c:v>133</c:v>
                </c:pt>
                <c:pt idx="2">
                  <c:v>137</c:v>
                </c:pt>
                <c:pt idx="3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05-46E8-9D9B-7F5475DE981A}"/>
            </c:ext>
          </c:extLst>
        </c:ser>
        <c:ser>
          <c:idx val="3"/>
          <c:order val="3"/>
          <c:tx>
            <c:strRef>
              <c:f>koersen!$E$1</c:f>
              <c:strCache>
                <c:ptCount val="1"/>
                <c:pt idx="0">
                  <c:v>AKZO</c:v>
                </c:pt>
              </c:strCache>
            </c:strRef>
          </c:tx>
          <c:cat>
            <c:strRef>
              <c:f>koersen!$A$2:$A$5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koersen!$E$2:$E$5</c:f>
              <c:numCache>
                <c:formatCode>_([$$-409]* #,##0.00_);_([$$-409]* \(#,##0.00\);_([$$-409]* "-"??_);_(@_)</c:formatCode>
                <c:ptCount val="4"/>
                <c:pt idx="0">
                  <c:v>67</c:v>
                </c:pt>
                <c:pt idx="1">
                  <c:v>75</c:v>
                </c:pt>
                <c:pt idx="2">
                  <c:v>78</c:v>
                </c:pt>
                <c:pt idx="3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05-46E8-9D9B-7F5475DE9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553728"/>
        <c:axId val="172555264"/>
      </c:lineChart>
      <c:catAx>
        <c:axId val="172553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2555264"/>
        <c:crosses val="autoZero"/>
        <c:auto val="1"/>
        <c:lblAlgn val="ctr"/>
        <c:lblOffset val="100"/>
        <c:noMultiLvlLbl val="0"/>
      </c:catAx>
      <c:valAx>
        <c:axId val="172555264"/>
        <c:scaling>
          <c:orientation val="minMax"/>
        </c:scaling>
        <c:delete val="0"/>
        <c:axPos val="l"/>
        <c:majorGridlines>
          <c:spPr>
            <a:ln>
              <a:solidFill>
                <a:schemeClr val="tx1"/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Price</a:t>
                </a:r>
              </a:p>
            </c:rich>
          </c:tx>
          <c:overlay val="0"/>
        </c:title>
        <c:numFmt formatCode="_([$$-409]* #,##0_);_([$$-409]* \(#,##0\);_([$$-409]* &quot;-&quot;_);_(@_)" sourceLinked="0"/>
        <c:majorTickMark val="out"/>
        <c:minorTickMark val="none"/>
        <c:tickLblPos val="nextTo"/>
        <c:crossAx val="172553728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1569305555555556"/>
          <c:y val="0.8895956018518516"/>
          <c:w val="0.78195844269466341"/>
          <c:h val="8.9117514664228931E-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200" baseline="0"/>
              <a:t>Verband tussen Bewerkingstijd  en Gewicht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436361111111121"/>
          <c:y val="0.16089129483814524"/>
          <c:w val="0.81378249999999996"/>
          <c:h val="0.6137109944590275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540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meetresultaten!$A$2:$A$11</c:f>
              <c:numCache>
                <c:formatCode>0.0</c:formatCode>
                <c:ptCount val="10"/>
                <c:pt idx="0">
                  <c:v>7.1</c:v>
                </c:pt>
                <c:pt idx="1">
                  <c:v>8.3000000000000007</c:v>
                </c:pt>
                <c:pt idx="2">
                  <c:v>10.7</c:v>
                </c:pt>
                <c:pt idx="3">
                  <c:v>9.4</c:v>
                </c:pt>
                <c:pt idx="4">
                  <c:v>12.6</c:v>
                </c:pt>
                <c:pt idx="5">
                  <c:v>11.1</c:v>
                </c:pt>
                <c:pt idx="6">
                  <c:v>10.3</c:v>
                </c:pt>
                <c:pt idx="7">
                  <c:v>13.1</c:v>
                </c:pt>
                <c:pt idx="8">
                  <c:v>9.6</c:v>
                </c:pt>
                <c:pt idx="9">
                  <c:v>12.4</c:v>
                </c:pt>
              </c:numCache>
            </c:numRef>
          </c:xVal>
          <c:yVal>
            <c:numRef>
              <c:f>meetresultaten!$B$2:$B$11</c:f>
              <c:numCache>
                <c:formatCode>General</c:formatCode>
                <c:ptCount val="10"/>
                <c:pt idx="0">
                  <c:v>62</c:v>
                </c:pt>
                <c:pt idx="1">
                  <c:v>68</c:v>
                </c:pt>
                <c:pt idx="2">
                  <c:v>74</c:v>
                </c:pt>
                <c:pt idx="3">
                  <c:v>71</c:v>
                </c:pt>
                <c:pt idx="4">
                  <c:v>82</c:v>
                </c:pt>
                <c:pt idx="5">
                  <c:v>76</c:v>
                </c:pt>
                <c:pt idx="6">
                  <c:v>72</c:v>
                </c:pt>
                <c:pt idx="7">
                  <c:v>79</c:v>
                </c:pt>
                <c:pt idx="8">
                  <c:v>68</c:v>
                </c:pt>
                <c:pt idx="9">
                  <c:v>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36-486A-92D7-3BC05CAFB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23840"/>
        <c:axId val="174725760"/>
      </c:scatterChart>
      <c:valAx>
        <c:axId val="174723840"/>
        <c:scaling>
          <c:orientation val="minMax"/>
          <c:max val="14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Gewicht</a:t>
                </a:r>
                <a:r>
                  <a:rPr lang="nl-NL" baseline="0"/>
                  <a:t> in kg (x)</a:t>
                </a:r>
                <a:endParaRPr lang="nl-NL"/>
              </a:p>
            </c:rich>
          </c:tx>
          <c:layout>
            <c:manualLayout>
              <c:xMode val="edge"/>
              <c:yMode val="edge"/>
              <c:x val="0.46555314960629923"/>
              <c:y val="0.9018285214348206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174725760"/>
        <c:crosses val="autoZero"/>
        <c:crossBetween val="midCat"/>
        <c:majorUnit val="1"/>
      </c:valAx>
      <c:valAx>
        <c:axId val="174725760"/>
        <c:scaling>
          <c:orientation val="minMax"/>
          <c:max val="90"/>
          <c:min val="6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Bewerkingstijd in min (y)</a:t>
                </a:r>
              </a:p>
            </c:rich>
          </c:tx>
          <c:layout>
            <c:manualLayout>
              <c:xMode val="edge"/>
              <c:yMode val="edge"/>
              <c:x val="1.3888888888888947E-2"/>
              <c:y val="0.2494247594050744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74723840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 sz="1400" baseline="0"/>
              <a:t>Aantal artikelen verkocht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20782828282829"/>
          <c:y val="0.17494259259259334"/>
          <c:w val="0.60369292929292928"/>
          <c:h val="0.69579555555555739"/>
        </c:manualLayout>
      </c:layout>
      <c:areaChart>
        <c:grouping val="stacked"/>
        <c:varyColors val="0"/>
        <c:ser>
          <c:idx val="0"/>
          <c:order val="0"/>
          <c:tx>
            <c:strRef>
              <c:f>vlak!$A$2</c:f>
              <c:strCache>
                <c:ptCount val="1"/>
                <c:pt idx="0">
                  <c:v>Produkt A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vlak!$B$2:$G$2</c:f>
              <c:numCache>
                <c:formatCode>_([$$-409]* #,##0.00_);_([$$-409]* \(#,##0.00\);_([$$-409]* "-"??_);_(@_)</c:formatCode>
                <c:ptCount val="6"/>
                <c:pt idx="0">
                  <c:v>100</c:v>
                </c:pt>
                <c:pt idx="1">
                  <c:v>190</c:v>
                </c:pt>
                <c:pt idx="2">
                  <c:v>280</c:v>
                </c:pt>
                <c:pt idx="3">
                  <c:v>410</c:v>
                </c:pt>
                <c:pt idx="4">
                  <c:v>500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6-4B3E-9415-1892DD6EA042}"/>
            </c:ext>
          </c:extLst>
        </c:ser>
        <c:ser>
          <c:idx val="1"/>
          <c:order val="1"/>
          <c:tx>
            <c:strRef>
              <c:f>vlak!$A$3</c:f>
              <c:strCache>
                <c:ptCount val="1"/>
                <c:pt idx="0">
                  <c:v>Produkt B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vlak!$B$3:$G$3</c:f>
              <c:numCache>
                <c:formatCode>_([$$-409]* #,##0.00_);_([$$-409]* \(#,##0.00\);_([$$-409]* "-"??_);_(@_)</c:formatCode>
                <c:ptCount val="6"/>
                <c:pt idx="0">
                  <c:v>340</c:v>
                </c:pt>
                <c:pt idx="1">
                  <c:v>420</c:v>
                </c:pt>
                <c:pt idx="2">
                  <c:v>430</c:v>
                </c:pt>
                <c:pt idx="3">
                  <c:v>410</c:v>
                </c:pt>
                <c:pt idx="4">
                  <c:v>450</c:v>
                </c:pt>
                <c:pt idx="5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6-4B3E-9415-1892DD6EA042}"/>
            </c:ext>
          </c:extLst>
        </c:ser>
        <c:ser>
          <c:idx val="2"/>
          <c:order val="2"/>
          <c:tx>
            <c:strRef>
              <c:f>vlak!$A$4</c:f>
              <c:strCache>
                <c:ptCount val="1"/>
                <c:pt idx="0">
                  <c:v>Produkt C</c:v>
                </c:pt>
              </c:strCache>
            </c:strRef>
          </c:tx>
          <c:cat>
            <c:strRef>
              <c:f>vlak!$B$1:$G$1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</c:strCache>
            </c:strRef>
          </c:cat>
          <c:val>
            <c:numRef>
              <c:f>vlak!$B$4:$G$4</c:f>
              <c:numCache>
                <c:formatCode>_([$$-409]* #,##0.00_);_([$$-409]* \(#,##0.00\);_([$$-409]* "-"??_);_(@_)</c:formatCode>
                <c:ptCount val="6"/>
                <c:pt idx="0">
                  <c:v>210</c:v>
                </c:pt>
                <c:pt idx="1">
                  <c:v>230</c:v>
                </c:pt>
                <c:pt idx="2">
                  <c:v>230</c:v>
                </c:pt>
                <c:pt idx="3">
                  <c:v>240</c:v>
                </c:pt>
                <c:pt idx="4">
                  <c:v>280</c:v>
                </c:pt>
                <c:pt idx="5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66-4B3E-9415-1892DD6EA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10752"/>
        <c:axId val="174433024"/>
      </c:areaChart>
      <c:catAx>
        <c:axId val="174410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4433024"/>
        <c:crosses val="autoZero"/>
        <c:auto val="1"/>
        <c:lblAlgn val="ctr"/>
        <c:lblOffset val="100"/>
        <c:noMultiLvlLbl val="0"/>
      </c:catAx>
      <c:valAx>
        <c:axId val="1744330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Aantal artikelen</a:t>
                </a:r>
              </a:p>
            </c:rich>
          </c:tx>
          <c:overlay val="0"/>
        </c:title>
        <c:numFmt formatCode="_([$$-409]* #,##0.00_);_([$$-409]* \(#,##0.00\);_([$$-409]* &quot;-&quot;??_);_(@_)" sourceLinked="1"/>
        <c:majorTickMark val="out"/>
        <c:minorTickMark val="none"/>
        <c:tickLblPos val="nextTo"/>
        <c:crossAx val="174410752"/>
        <c:crosses val="autoZero"/>
        <c:crossBetween val="midCat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9525</xdr:rowOff>
    </xdr:from>
    <xdr:to>
      <xdr:col>13</xdr:col>
      <xdr:colOff>504825</xdr:colOff>
      <xdr:row>27</xdr:row>
      <xdr:rowOff>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8</xdr:row>
      <xdr:rowOff>152400</xdr:rowOff>
    </xdr:from>
    <xdr:to>
      <xdr:col>11</xdr:col>
      <xdr:colOff>495300</xdr:colOff>
      <xdr:row>25</xdr:row>
      <xdr:rowOff>142875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0.91875</cdr:x>
      <cdr:y>0.04861</cdr:y>
    </cdr:from>
    <cdr:to>
      <cdr:x>0.97083</cdr:x>
      <cdr:y>0.13542</cdr:y>
    </cdr:to>
    <cdr:sp macro="" textlink="">
      <cdr:nvSpPr>
        <cdr:cNvPr id="7" name="Oval 6"/>
        <cdr:cNvSpPr/>
      </cdr:nvSpPr>
      <cdr:spPr>
        <a:xfrm xmlns:a="http://schemas.openxmlformats.org/drawingml/2006/main">
          <a:off x="4200524" y="133350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</a:t>
          </a:r>
        </a:p>
      </cdr:txBody>
    </cdr:sp>
  </cdr:relSizeAnchor>
  <cdr:relSizeAnchor xmlns:cdr="http://schemas.openxmlformats.org/drawingml/2006/chartDrawing">
    <cdr:from>
      <cdr:x>0.14653</cdr:x>
      <cdr:y>0.20255</cdr:y>
    </cdr:from>
    <cdr:to>
      <cdr:x>0.19861</cdr:x>
      <cdr:y>0.28935</cdr:y>
    </cdr:to>
    <cdr:sp macro="" textlink="">
      <cdr:nvSpPr>
        <cdr:cNvPr id="8" name="Oval 7"/>
        <cdr:cNvSpPr/>
      </cdr:nvSpPr>
      <cdr:spPr>
        <a:xfrm xmlns:a="http://schemas.openxmlformats.org/drawingml/2006/main">
          <a:off x="669925" y="555625"/>
          <a:ext cx="238125" cy="2381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nl-NL" b="1"/>
            <a:t>2</a:t>
          </a:r>
        </a:p>
      </cdr:txBody>
    </cdr:sp>
  </cdr:relSizeAnchor>
  <cdr:relSizeAnchor xmlns:cdr="http://schemas.openxmlformats.org/drawingml/2006/chartDrawing">
    <cdr:from>
      <cdr:x>0.2222</cdr:x>
      <cdr:y>0.45531</cdr:y>
    </cdr:from>
    <cdr:to>
      <cdr:x>0.27429</cdr:x>
      <cdr:y>0.54212</cdr:y>
    </cdr:to>
    <cdr:sp macro="" textlink="">
      <cdr:nvSpPr>
        <cdr:cNvPr id="13" name="Oval 12"/>
        <cdr:cNvSpPr/>
      </cdr:nvSpPr>
      <cdr:spPr>
        <a:xfrm xmlns:a="http://schemas.openxmlformats.org/drawingml/2006/main">
          <a:off x="1014268" y="126539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4</a:t>
          </a:r>
        </a:p>
      </cdr:txBody>
    </cdr:sp>
  </cdr:relSizeAnchor>
  <cdr:relSizeAnchor xmlns:cdr="http://schemas.openxmlformats.org/drawingml/2006/chartDrawing">
    <cdr:from>
      <cdr:x>0.81692</cdr:x>
      <cdr:y>0.80147</cdr:y>
    </cdr:from>
    <cdr:to>
      <cdr:x>0.869</cdr:x>
      <cdr:y>0.88827</cdr:y>
    </cdr:to>
    <cdr:sp macro="" textlink="">
      <cdr:nvSpPr>
        <cdr:cNvPr id="14" name="Oval 13"/>
        <cdr:cNvSpPr/>
      </cdr:nvSpPr>
      <cdr:spPr>
        <a:xfrm xmlns:a="http://schemas.openxmlformats.org/drawingml/2006/main">
          <a:off x="3728893" y="222742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5</a:t>
          </a:r>
        </a:p>
      </cdr:txBody>
    </cdr:sp>
  </cdr:relSizeAnchor>
  <cdr:relSizeAnchor xmlns:cdr="http://schemas.openxmlformats.org/drawingml/2006/chartDrawing">
    <cdr:from>
      <cdr:x>0.54912</cdr:x>
      <cdr:y>0.88463</cdr:y>
    </cdr:from>
    <cdr:to>
      <cdr:x>0.60121</cdr:x>
      <cdr:y>0.97144</cdr:y>
    </cdr:to>
    <cdr:sp macro="" textlink="">
      <cdr:nvSpPr>
        <cdr:cNvPr id="15" name="Oval 14"/>
        <cdr:cNvSpPr/>
      </cdr:nvSpPr>
      <cdr:spPr>
        <a:xfrm xmlns:a="http://schemas.openxmlformats.org/drawingml/2006/main">
          <a:off x="2506517" y="2458560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6</a:t>
          </a:r>
        </a:p>
      </cdr:txBody>
    </cdr:sp>
  </cdr:relSizeAnchor>
  <cdr:relSizeAnchor xmlns:cdr="http://schemas.openxmlformats.org/drawingml/2006/chartDrawing">
    <cdr:from>
      <cdr:x>0.06686</cdr:x>
      <cdr:y>0.0678</cdr:y>
    </cdr:from>
    <cdr:to>
      <cdr:x>0.11894</cdr:x>
      <cdr:y>0.15461</cdr:y>
    </cdr:to>
    <cdr:sp macro="" textlink="">
      <cdr:nvSpPr>
        <cdr:cNvPr id="16" name="Oval 15"/>
        <cdr:cNvSpPr/>
      </cdr:nvSpPr>
      <cdr:spPr>
        <a:xfrm xmlns:a="http://schemas.openxmlformats.org/drawingml/2006/main">
          <a:off x="305183" y="188435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0</cdr:x>
      <cdr:y>0</cdr:y>
    </cdr:to>
    <cdr:sp macro="" textlink="">
      <cdr:nvSpPr>
        <cdr:cNvPr id="17" name="Oval 16"/>
        <cdr:cNvSpPr/>
      </cdr:nvSpPr>
      <cdr:spPr>
        <a:xfrm xmlns:a="http://schemas.openxmlformats.org/drawingml/2006/main">
          <a:off x="0" y="0"/>
          <a:ext cx="0" cy="0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7</a:t>
          </a:r>
        </a:p>
      </cdr:txBody>
    </cdr:sp>
  </cdr:relSizeAnchor>
  <cdr:relSizeAnchor xmlns:cdr="http://schemas.openxmlformats.org/drawingml/2006/chartDrawing">
    <cdr:from>
      <cdr:x>0.0075</cdr:x>
      <cdr:y>0.71479</cdr:y>
    </cdr:from>
    <cdr:to>
      <cdr:x>0.05959</cdr:x>
      <cdr:y>0.8016</cdr:y>
    </cdr:to>
    <cdr:sp macro="" textlink="">
      <cdr:nvSpPr>
        <cdr:cNvPr id="18" name="Oval 17"/>
        <cdr:cNvSpPr/>
      </cdr:nvSpPr>
      <cdr:spPr>
        <a:xfrm xmlns:a="http://schemas.openxmlformats.org/drawingml/2006/main">
          <a:off x="34249" y="1986544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8</a:t>
          </a:r>
        </a:p>
      </cdr:txBody>
    </cdr:sp>
  </cdr:relSizeAnchor>
  <cdr:relSizeAnchor xmlns:cdr="http://schemas.openxmlformats.org/drawingml/2006/chartDrawing">
    <cdr:from>
      <cdr:x>0.67734</cdr:x>
      <cdr:y>0.04229</cdr:y>
    </cdr:from>
    <cdr:to>
      <cdr:x>0.72942</cdr:x>
      <cdr:y>0.12909</cdr:y>
    </cdr:to>
    <cdr:sp macro="" textlink="">
      <cdr:nvSpPr>
        <cdr:cNvPr id="19" name="Oval 18"/>
        <cdr:cNvSpPr/>
      </cdr:nvSpPr>
      <cdr:spPr>
        <a:xfrm xmlns:a="http://schemas.openxmlformats.org/drawingml/2006/main">
          <a:off x="3091773" y="117528"/>
          <a:ext cx="237739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9</a:t>
          </a:r>
        </a:p>
      </cdr:txBody>
    </cdr:sp>
  </cdr:relSizeAnchor>
  <cdr:relSizeAnchor xmlns:cdr="http://schemas.openxmlformats.org/drawingml/2006/chartDrawing">
    <cdr:from>
      <cdr:x>0.8799</cdr:x>
      <cdr:y>0.64168</cdr:y>
    </cdr:from>
    <cdr:to>
      <cdr:x>0.98655</cdr:x>
      <cdr:y>0.72849</cdr:y>
    </cdr:to>
    <cdr:sp macro="" textlink="">
      <cdr:nvSpPr>
        <cdr:cNvPr id="21" name="Oval 20"/>
        <cdr:cNvSpPr/>
      </cdr:nvSpPr>
      <cdr:spPr>
        <a:xfrm xmlns:a="http://schemas.openxmlformats.org/drawingml/2006/main">
          <a:off x="4016374" y="1783346"/>
          <a:ext cx="486834" cy="241249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10</a:t>
          </a:r>
        </a:p>
      </cdr:txBody>
    </cdr:sp>
  </cdr:relSizeAnchor>
  <cdr:relSizeAnchor xmlns:cdr="http://schemas.openxmlformats.org/drawingml/2006/chartDrawing">
    <cdr:from>
      <cdr:x>0.51631</cdr:x>
      <cdr:y>0.1907</cdr:y>
    </cdr:from>
    <cdr:to>
      <cdr:x>0.62296</cdr:x>
      <cdr:y>0.2775</cdr:y>
    </cdr:to>
    <cdr:sp macro="" textlink="">
      <cdr:nvSpPr>
        <cdr:cNvPr id="22" name="Oval 21"/>
        <cdr:cNvSpPr/>
      </cdr:nvSpPr>
      <cdr:spPr>
        <a:xfrm xmlns:a="http://schemas.openxmlformats.org/drawingml/2006/main">
          <a:off x="2364618" y="524944"/>
          <a:ext cx="488441" cy="238937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11</a:t>
          </a:r>
        </a:p>
      </cdr:txBody>
    </cdr:sp>
  </cdr:relSizeAnchor>
  <cdr:relSizeAnchor xmlns:cdr="http://schemas.openxmlformats.org/drawingml/2006/chartDrawing">
    <cdr:from>
      <cdr:x>0.46241</cdr:x>
      <cdr:y>0.4505</cdr:y>
    </cdr:from>
    <cdr:to>
      <cdr:x>0.51449</cdr:x>
      <cdr:y>0.53731</cdr:y>
    </cdr:to>
    <cdr:sp macro="" textlink="">
      <cdr:nvSpPr>
        <cdr:cNvPr id="25" name="Oval 24"/>
        <cdr:cNvSpPr/>
      </cdr:nvSpPr>
      <cdr:spPr>
        <a:xfrm xmlns:a="http://schemas.openxmlformats.org/drawingml/2006/main">
          <a:off x="2117759" y="1240104"/>
          <a:ext cx="238518" cy="238964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3</a:t>
          </a:r>
        </a:p>
      </cdr:txBody>
    </cdr:sp>
  </cdr:relSizeAnchor>
  <cdr:relSizeAnchor xmlns:cdr="http://schemas.openxmlformats.org/drawingml/2006/chartDrawing">
    <cdr:from>
      <cdr:x>0.19697</cdr:x>
      <cdr:y>0.5246</cdr:y>
    </cdr:from>
    <cdr:to>
      <cdr:x>0.47004</cdr:x>
      <cdr:y>0.69571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3FE47FDC-E693-4A84-B75A-34677CA5F596}"/>
            </a:ext>
          </a:extLst>
        </cdr:cNvPr>
        <cdr:cNvCxnSpPr>
          <a:stCxn xmlns:a="http://schemas.openxmlformats.org/drawingml/2006/main" id="25" idx="3"/>
        </cdr:cNvCxnSpPr>
      </cdr:nvCxnSpPr>
      <cdr:spPr>
        <a:xfrm xmlns:a="http://schemas.openxmlformats.org/drawingml/2006/main" flipH="1">
          <a:off x="902073" y="1444073"/>
          <a:ext cx="1250616" cy="47101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0.72914</cdr:x>
      <cdr:y>0.68553</cdr:y>
    </cdr:to>
    <cdr:cxnSp macro="">
      <cdr:nvCxnSpPr>
        <cdr:cNvPr id="20" name="Straight Arrow Connector 19">
          <a:extLst xmlns:a="http://schemas.openxmlformats.org/drawingml/2006/main">
            <a:ext uri="{FF2B5EF4-FFF2-40B4-BE49-F238E27FC236}">
              <a16:creationId xmlns:a16="http://schemas.microsoft.com/office/drawing/2014/main" id="{D7DA64DE-B916-4966-BC4C-73437BB7DE16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1018006" cy="442998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0.37558</cdr:x>
      <cdr:y>0.53731</cdr:y>
    </cdr:from>
    <cdr:to>
      <cdr:x>0.48845</cdr:x>
      <cdr:y>0.69978</cdr:y>
    </cdr:to>
    <cdr:cxnSp macro="">
      <cdr:nvCxnSpPr>
        <cdr:cNvPr id="32" name="Straight Arrow Connector 31">
          <a:extLst xmlns:a="http://schemas.openxmlformats.org/drawingml/2006/main">
            <a:ext uri="{FF2B5EF4-FFF2-40B4-BE49-F238E27FC236}">
              <a16:creationId xmlns:a16="http://schemas.microsoft.com/office/drawing/2014/main" id="{1D9B59BE-3A3E-4516-AEEF-FBE4284C0AA7}"/>
            </a:ext>
          </a:extLst>
        </cdr:cNvPr>
        <cdr:cNvCxnSpPr>
          <a:stCxn xmlns:a="http://schemas.openxmlformats.org/drawingml/2006/main" id="25" idx="4"/>
        </cdr:cNvCxnSpPr>
      </cdr:nvCxnSpPr>
      <cdr:spPr>
        <a:xfrm xmlns:a="http://schemas.openxmlformats.org/drawingml/2006/main" flipH="1">
          <a:off x="1720103" y="1479068"/>
          <a:ext cx="516915" cy="44722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0.50686</cdr:x>
      <cdr:y>0.5246</cdr:y>
    </cdr:from>
    <cdr:to>
      <cdr:x>0.55297</cdr:x>
      <cdr:y>0.68349</cdr:y>
    </cdr:to>
    <cdr:cxnSp macro="">
      <cdr:nvCxnSpPr>
        <cdr:cNvPr id="34" name="Straight Arrow Connector 33">
          <a:extLst xmlns:a="http://schemas.openxmlformats.org/drawingml/2006/main">
            <a:ext uri="{FF2B5EF4-FFF2-40B4-BE49-F238E27FC236}">
              <a16:creationId xmlns:a16="http://schemas.microsoft.com/office/drawing/2014/main" id="{15E64B23-378E-4999-B62C-4D6F2B04D6D9}"/>
            </a:ext>
          </a:extLst>
        </cdr:cNvPr>
        <cdr:cNvCxnSpPr>
          <a:stCxn xmlns:a="http://schemas.openxmlformats.org/drawingml/2006/main" id="25" idx="5"/>
        </cdr:cNvCxnSpPr>
      </cdr:nvCxnSpPr>
      <cdr:spPr>
        <a:xfrm xmlns:a="http://schemas.openxmlformats.org/drawingml/2006/main">
          <a:off x="2321347" y="1444073"/>
          <a:ext cx="211182" cy="43739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0.48936</cdr:x>
      <cdr:y>0.2341</cdr:y>
    </cdr:from>
    <cdr:to>
      <cdr:x>0.51631</cdr:x>
      <cdr:y>0.25402</cdr:y>
    </cdr:to>
    <cdr:cxnSp macro="">
      <cdr:nvCxnSpPr>
        <cdr:cNvPr id="38" name="Straight Arrow Connector 37">
          <a:extLst xmlns:a="http://schemas.openxmlformats.org/drawingml/2006/main">
            <a:ext uri="{FF2B5EF4-FFF2-40B4-BE49-F238E27FC236}">
              <a16:creationId xmlns:a16="http://schemas.microsoft.com/office/drawing/2014/main" id="{E45D1046-1DEE-4571-9B2F-CF0A0B31550B}"/>
            </a:ext>
          </a:extLst>
        </cdr:cNvPr>
        <cdr:cNvCxnSpPr>
          <a:stCxn xmlns:a="http://schemas.openxmlformats.org/drawingml/2006/main" id="22" idx="2"/>
        </cdr:cNvCxnSpPr>
      </cdr:nvCxnSpPr>
      <cdr:spPr>
        <a:xfrm xmlns:a="http://schemas.openxmlformats.org/drawingml/2006/main" flipH="1">
          <a:off x="2241176" y="644413"/>
          <a:ext cx="123442" cy="5483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0.60734</cdr:x>
      <cdr:y>0.26479</cdr:y>
    </cdr:from>
    <cdr:to>
      <cdr:x>0.64106</cdr:x>
      <cdr:y>0.30083</cdr:y>
    </cdr:to>
    <cdr:cxnSp macro="">
      <cdr:nvCxnSpPr>
        <cdr:cNvPr id="40" name="Straight Arrow Connector 39">
          <a:extLst xmlns:a="http://schemas.openxmlformats.org/drawingml/2006/main">
            <a:ext uri="{FF2B5EF4-FFF2-40B4-BE49-F238E27FC236}">
              <a16:creationId xmlns:a16="http://schemas.microsoft.com/office/drawing/2014/main" id="{44C5B3E5-16FF-4410-B8DA-DB0CF7BDC271}"/>
            </a:ext>
          </a:extLst>
        </cdr:cNvPr>
        <cdr:cNvCxnSpPr>
          <a:stCxn xmlns:a="http://schemas.openxmlformats.org/drawingml/2006/main" id="22" idx="5"/>
        </cdr:cNvCxnSpPr>
      </cdr:nvCxnSpPr>
      <cdr:spPr>
        <a:xfrm xmlns:a="http://schemas.openxmlformats.org/drawingml/2006/main">
          <a:off x="2781528" y="728889"/>
          <a:ext cx="154413" cy="99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0.34037</cdr:x>
      <cdr:y>0.19156</cdr:y>
    </cdr:from>
    <cdr:to>
      <cdr:x>0.44702</cdr:x>
      <cdr:y>0.27837</cdr:y>
    </cdr:to>
    <cdr:sp macro="" textlink="">
      <cdr:nvSpPr>
        <cdr:cNvPr id="23" name="Oval 22"/>
        <cdr:cNvSpPr/>
      </cdr:nvSpPr>
      <cdr:spPr>
        <a:xfrm xmlns:a="http://schemas.openxmlformats.org/drawingml/2006/main">
          <a:off x="1553652" y="532382"/>
          <a:ext cx="486813" cy="241261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nl-NL" b="1"/>
            <a:t>12</a:t>
          </a:r>
        </a:p>
      </cdr:txBody>
    </cdr:sp>
  </cdr:relSizeAnchor>
  <cdr:relSizeAnchor xmlns:cdr="http://schemas.openxmlformats.org/drawingml/2006/chartDrawing">
    <cdr:from>
      <cdr:x>0.42778</cdr:x>
      <cdr:y>0.26566</cdr:y>
    </cdr:from>
    <cdr:to>
      <cdr:x>0.4314</cdr:x>
      <cdr:y>0.3374</cdr:y>
    </cdr:to>
    <cdr:cxnSp macro="">
      <cdr:nvCxnSpPr>
        <cdr:cNvPr id="3" name="Straight Arrow Connector 2">
          <a:extLst xmlns:a="http://schemas.openxmlformats.org/drawingml/2006/main">
            <a:ext uri="{FF2B5EF4-FFF2-40B4-BE49-F238E27FC236}">
              <a16:creationId xmlns:a16="http://schemas.microsoft.com/office/drawing/2014/main" id="{F077D01A-CCDB-4B03-A5AA-B06FA51D96DE}"/>
            </a:ext>
          </a:extLst>
        </cdr:cNvPr>
        <cdr:cNvCxnSpPr>
          <a:stCxn xmlns:a="http://schemas.openxmlformats.org/drawingml/2006/main" id="23" idx="5"/>
        </cdr:cNvCxnSpPr>
      </cdr:nvCxnSpPr>
      <cdr:spPr>
        <a:xfrm xmlns:a="http://schemas.openxmlformats.org/drawingml/2006/main" flipH="1">
          <a:off x="1952625" y="738311"/>
          <a:ext cx="16548" cy="199373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0.26548</cdr:x>
      <cdr:y>0.26566</cdr:y>
    </cdr:from>
    <cdr:to>
      <cdr:x>0.35599</cdr:x>
      <cdr:y>0.31835</cdr:y>
    </cdr:to>
    <cdr:cxnSp macro="">
      <cdr:nvCxnSpPr>
        <cdr:cNvPr id="11" name="Straight Arrow Connector 10">
          <a:extLst xmlns:a="http://schemas.openxmlformats.org/drawingml/2006/main">
            <a:ext uri="{FF2B5EF4-FFF2-40B4-BE49-F238E27FC236}">
              <a16:creationId xmlns:a16="http://schemas.microsoft.com/office/drawing/2014/main" id="{EB4286A8-EB0D-4DD3-B455-C7442A827180}"/>
            </a:ext>
          </a:extLst>
        </cdr:cNvPr>
        <cdr:cNvCxnSpPr>
          <a:stCxn xmlns:a="http://schemas.openxmlformats.org/drawingml/2006/main" id="23" idx="3"/>
        </cdr:cNvCxnSpPr>
      </cdr:nvCxnSpPr>
      <cdr:spPr>
        <a:xfrm xmlns:a="http://schemas.openxmlformats.org/drawingml/2006/main" flipH="1">
          <a:off x="1211791" y="738311"/>
          <a:ext cx="413153" cy="1464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10</xdr:row>
      <xdr:rowOff>19050</xdr:rowOff>
    </xdr:from>
    <xdr:to>
      <xdr:col>13</xdr:col>
      <xdr:colOff>352425</xdr:colOff>
      <xdr:row>27</xdr:row>
      <xdr:rowOff>9525</xdr:rowOff>
    </xdr:to>
    <xdr:graphicFrame macro="">
      <xdr:nvGraphicFramePr>
        <xdr:cNvPr id="2" name="Grafiek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5</xdr:row>
      <xdr:rowOff>152400</xdr:rowOff>
    </xdr:from>
    <xdr:to>
      <xdr:col>6</xdr:col>
      <xdr:colOff>561975</xdr:colOff>
      <xdr:row>7</xdr:row>
      <xdr:rowOff>114300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928ECC4-7A9D-4747-BBF4-2CCDE32D5D77}"/>
            </a:ext>
          </a:extLst>
        </xdr:cNvPr>
        <xdr:cNvSpPr/>
      </xdr:nvSpPr>
      <xdr:spPr>
        <a:xfrm>
          <a:off x="2581275" y="1104900"/>
          <a:ext cx="1638300" cy="34290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3</xdr:col>
      <xdr:colOff>1</xdr:colOff>
      <xdr:row>5</xdr:row>
      <xdr:rowOff>152400</xdr:rowOff>
    </xdr:from>
    <xdr:to>
      <xdr:col>3</xdr:col>
      <xdr:colOff>600075</xdr:colOff>
      <xdr:row>7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9326614-88AA-436D-A565-169173D514E8}"/>
            </a:ext>
          </a:extLst>
        </xdr:cNvPr>
        <xdr:cNvSpPr/>
      </xdr:nvSpPr>
      <xdr:spPr>
        <a:xfrm>
          <a:off x="1828801" y="11049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2</xdr:col>
      <xdr:colOff>590550</xdr:colOff>
      <xdr:row>16</xdr:row>
      <xdr:rowOff>95250</xdr:rowOff>
    </xdr:from>
    <xdr:to>
      <xdr:col>5</xdr:col>
      <xdr:colOff>123825</xdr:colOff>
      <xdr:row>18</xdr:row>
      <xdr:rowOff>28575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6B6F1C3-21F4-4ADE-8F68-CA7A0A80A6FD}"/>
            </a:ext>
          </a:extLst>
        </xdr:cNvPr>
        <xdr:cNvSpPr/>
      </xdr:nvSpPr>
      <xdr:spPr>
        <a:xfrm>
          <a:off x="1809750" y="314325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2</xdr:col>
      <xdr:colOff>600075</xdr:colOff>
      <xdr:row>21</xdr:row>
      <xdr:rowOff>142875</xdr:rowOff>
    </xdr:from>
    <xdr:to>
      <xdr:col>4</xdr:col>
      <xdr:colOff>66675</xdr:colOff>
      <xdr:row>23</xdr:row>
      <xdr:rowOff>57150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D2018E5-B76A-47A8-A10A-3C0F72F99B28}"/>
            </a:ext>
          </a:extLst>
        </xdr:cNvPr>
        <xdr:cNvSpPr/>
      </xdr:nvSpPr>
      <xdr:spPr>
        <a:xfrm>
          <a:off x="1819275" y="4143375"/>
          <a:ext cx="685800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Formula</a:t>
          </a:r>
        </a:p>
      </xdr:txBody>
    </xdr:sp>
    <xdr:clientData/>
  </xdr:twoCellAnchor>
  <xdr:twoCellAnchor>
    <xdr:from>
      <xdr:col>4</xdr:col>
      <xdr:colOff>161925</xdr:colOff>
      <xdr:row>21</xdr:row>
      <xdr:rowOff>142875</xdr:rowOff>
    </xdr:from>
    <xdr:to>
      <xdr:col>7</xdr:col>
      <xdr:colOff>0</xdr:colOff>
      <xdr:row>23</xdr:row>
      <xdr:rowOff>57150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51577675-7EB7-4D9F-A24C-BE4C1F069FE5}"/>
            </a:ext>
          </a:extLst>
        </xdr:cNvPr>
        <xdr:cNvSpPr/>
      </xdr:nvSpPr>
      <xdr:spPr>
        <a:xfrm>
          <a:off x="2600325" y="4143375"/>
          <a:ext cx="1666875" cy="29527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row input cell</a:t>
          </a:r>
        </a:p>
      </xdr:txBody>
    </xdr:sp>
    <xdr:clientData/>
  </xdr:twoCellAnchor>
  <xdr:twoCellAnchor>
    <xdr:from>
      <xdr:col>4</xdr:col>
      <xdr:colOff>314326</xdr:colOff>
      <xdr:row>10</xdr:row>
      <xdr:rowOff>114300</xdr:rowOff>
    </xdr:from>
    <xdr:to>
      <xdr:col>6</xdr:col>
      <xdr:colOff>85725</xdr:colOff>
      <xdr:row>13</xdr:row>
      <xdr:rowOff>38100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B31882B-5E1F-4517-B920-83749E7B8330}"/>
            </a:ext>
          </a:extLst>
        </xdr:cNvPr>
        <xdr:cNvSpPr/>
      </xdr:nvSpPr>
      <xdr:spPr>
        <a:xfrm>
          <a:off x="2752726" y="2019300"/>
          <a:ext cx="990599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3</xdr:col>
      <xdr:colOff>9525</xdr:colOff>
      <xdr:row>32</xdr:row>
      <xdr:rowOff>114300</xdr:rowOff>
    </xdr:from>
    <xdr:to>
      <xdr:col>6</xdr:col>
      <xdr:colOff>66675</xdr:colOff>
      <xdr:row>34</xdr:row>
      <xdr:rowOff>57150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9920021-9F8F-45CA-89C8-483D61D26584}"/>
            </a:ext>
          </a:extLst>
        </xdr:cNvPr>
        <xdr:cNvSpPr/>
      </xdr:nvSpPr>
      <xdr:spPr>
        <a:xfrm>
          <a:off x="1838325" y="6210300"/>
          <a:ext cx="1885950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column input cell</a:t>
          </a:r>
        </a:p>
      </xdr:txBody>
    </xdr:sp>
    <xdr:clientData/>
  </xdr:twoCellAnchor>
  <xdr:twoCellAnchor>
    <xdr:from>
      <xdr:col>4</xdr:col>
      <xdr:colOff>333375</xdr:colOff>
      <xdr:row>26</xdr:row>
      <xdr:rowOff>123825</xdr:rowOff>
    </xdr:from>
    <xdr:to>
      <xdr:col>6</xdr:col>
      <xdr:colOff>142875</xdr:colOff>
      <xdr:row>29</xdr:row>
      <xdr:rowOff>47625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37DFDDA9-4C2F-4E42-A89B-421090A3882C}"/>
            </a:ext>
          </a:extLst>
        </xdr:cNvPr>
        <xdr:cNvSpPr/>
      </xdr:nvSpPr>
      <xdr:spPr>
        <a:xfrm>
          <a:off x="2771775" y="5076825"/>
          <a:ext cx="1028700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2 input cells</a:t>
          </a:r>
        </a:p>
      </xdr:txBody>
    </xdr:sp>
    <xdr:clientData/>
  </xdr:twoCellAnchor>
  <xdr:twoCellAnchor>
    <xdr:from>
      <xdr:col>3</xdr:col>
      <xdr:colOff>295275</xdr:colOff>
      <xdr:row>7</xdr:row>
      <xdr:rowOff>95250</xdr:rowOff>
    </xdr:from>
    <xdr:to>
      <xdr:col>3</xdr:col>
      <xdr:colOff>300038</xdr:colOff>
      <xdr:row>8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6ECC591-3135-4618-ABED-ECC87F1F86B6}"/>
            </a:ext>
          </a:extLst>
        </xdr:cNvPr>
        <xdr:cNvCxnSpPr>
          <a:stCxn id="6" idx="2"/>
        </xdr:cNvCxnSpPr>
      </xdr:nvCxnSpPr>
      <xdr:spPr>
        <a:xfrm flipH="1">
          <a:off x="2124075" y="14287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342901</xdr:colOff>
      <xdr:row>7</xdr:row>
      <xdr:rowOff>114300</xdr:rowOff>
    </xdr:from>
    <xdr:to>
      <xdr:col>5</xdr:col>
      <xdr:colOff>352425</xdr:colOff>
      <xdr:row>8</xdr:row>
      <xdr:rowOff>104775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103D6E-3023-4D0F-945E-AC2AD740F3A1}"/>
            </a:ext>
          </a:extLst>
        </xdr:cNvPr>
        <xdr:cNvCxnSpPr>
          <a:stCxn id="3" idx="2"/>
        </xdr:cNvCxnSpPr>
      </xdr:nvCxnSpPr>
      <xdr:spPr>
        <a:xfrm flipH="1">
          <a:off x="3390901" y="144780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7</xdr:row>
      <xdr:rowOff>114300</xdr:rowOff>
    </xdr:from>
    <xdr:to>
      <xdr:col>6</xdr:col>
      <xdr:colOff>219075</xdr:colOff>
      <xdr:row>8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6C502C4-5570-4ED1-AFA7-F89102B7CCD0}"/>
            </a:ext>
          </a:extLst>
        </xdr:cNvPr>
        <xdr:cNvCxnSpPr>
          <a:stCxn id="3" idx="2"/>
        </xdr:cNvCxnSpPr>
      </xdr:nvCxnSpPr>
      <xdr:spPr>
        <a:xfrm>
          <a:off x="3400425" y="144780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7</xdr:row>
      <xdr:rowOff>114300</xdr:rowOff>
    </xdr:from>
    <xdr:to>
      <xdr:col>5</xdr:col>
      <xdr:colOff>352425</xdr:colOff>
      <xdr:row>8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A1FB088-B736-43FB-BAAB-59CFCE9470E9}"/>
            </a:ext>
          </a:extLst>
        </xdr:cNvPr>
        <xdr:cNvCxnSpPr>
          <a:stCxn id="3" idx="2"/>
        </xdr:cNvCxnSpPr>
      </xdr:nvCxnSpPr>
      <xdr:spPr>
        <a:xfrm flipH="1">
          <a:off x="2790825" y="144780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15</xdr:row>
      <xdr:rowOff>66675</xdr:rowOff>
    </xdr:from>
    <xdr:to>
      <xdr:col>3</xdr:col>
      <xdr:colOff>323850</xdr:colOff>
      <xdr:row>16</xdr:row>
      <xdr:rowOff>104775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59CD6F6-04D3-4BD4-8384-1F6CFD3EC124}"/>
            </a:ext>
          </a:extLst>
        </xdr:cNvPr>
        <xdr:cNvCxnSpPr/>
      </xdr:nvCxnSpPr>
      <xdr:spPr>
        <a:xfrm flipV="1">
          <a:off x="2143125" y="292417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31</xdr:row>
      <xdr:rowOff>57150</xdr:rowOff>
    </xdr:from>
    <xdr:to>
      <xdr:col>3</xdr:col>
      <xdr:colOff>238125</xdr:colOff>
      <xdr:row>32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1C0E6A2-83C0-44F4-B701-1ADE6E73F30E}"/>
            </a:ext>
          </a:extLst>
        </xdr:cNvPr>
        <xdr:cNvCxnSpPr/>
      </xdr:nvCxnSpPr>
      <xdr:spPr>
        <a:xfrm flipV="1">
          <a:off x="2066925" y="59626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23</xdr:row>
      <xdr:rowOff>57150</xdr:rowOff>
    </xdr:from>
    <xdr:to>
      <xdr:col>3</xdr:col>
      <xdr:colOff>342900</xdr:colOff>
      <xdr:row>24</xdr:row>
      <xdr:rowOff>104775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32EB3C9-B0F0-497A-A371-0BEA13FDB206}"/>
            </a:ext>
          </a:extLst>
        </xdr:cNvPr>
        <xdr:cNvCxnSpPr>
          <a:stCxn id="10" idx="2"/>
        </xdr:cNvCxnSpPr>
      </xdr:nvCxnSpPr>
      <xdr:spPr>
        <a:xfrm>
          <a:off x="2162175" y="4438650"/>
          <a:ext cx="9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23</xdr:row>
      <xdr:rowOff>57150</xdr:rowOff>
    </xdr:from>
    <xdr:to>
      <xdr:col>5</xdr:col>
      <xdr:colOff>385763</xdr:colOff>
      <xdr:row>24</xdr:row>
      <xdr:rowOff>95250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C86F47A-8590-4A46-81BD-431312C6EC3D}"/>
            </a:ext>
          </a:extLst>
        </xdr:cNvPr>
        <xdr:cNvCxnSpPr>
          <a:stCxn id="11" idx="2"/>
        </xdr:cNvCxnSpPr>
      </xdr:nvCxnSpPr>
      <xdr:spPr>
        <a:xfrm flipH="1">
          <a:off x="3419475" y="4438650"/>
          <a:ext cx="14288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385763</xdr:colOff>
      <xdr:row>23</xdr:row>
      <xdr:rowOff>57150</xdr:rowOff>
    </xdr:from>
    <xdr:to>
      <xdr:col>6</xdr:col>
      <xdr:colOff>314325</xdr:colOff>
      <xdr:row>24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F2198A0-41C2-42CF-8745-E93E7E1840EA}"/>
            </a:ext>
          </a:extLst>
        </xdr:cNvPr>
        <xdr:cNvCxnSpPr>
          <a:stCxn id="11" idx="2"/>
        </xdr:cNvCxnSpPr>
      </xdr:nvCxnSpPr>
      <xdr:spPr>
        <a:xfrm>
          <a:off x="3433763" y="4438650"/>
          <a:ext cx="538162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23</xdr:row>
      <xdr:rowOff>57150</xdr:rowOff>
    </xdr:from>
    <xdr:to>
      <xdr:col>5</xdr:col>
      <xdr:colOff>385763</xdr:colOff>
      <xdr:row>24</xdr:row>
      <xdr:rowOff>104775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F9672A3-8237-4E7E-9830-D80D02E20C66}"/>
            </a:ext>
          </a:extLst>
        </xdr:cNvPr>
        <xdr:cNvCxnSpPr>
          <a:stCxn id="11" idx="2"/>
        </xdr:cNvCxnSpPr>
      </xdr:nvCxnSpPr>
      <xdr:spPr>
        <a:xfrm flipH="1">
          <a:off x="2790825" y="4438650"/>
          <a:ext cx="642938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314326</xdr:colOff>
      <xdr:row>10</xdr:row>
      <xdr:rowOff>114300</xdr:rowOff>
    </xdr:from>
    <xdr:to>
      <xdr:col>14</xdr:col>
      <xdr:colOff>76200</xdr:colOff>
      <xdr:row>13</xdr:row>
      <xdr:rowOff>38100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589CA49A-4526-414C-9E84-8B3D1F27F990}"/>
            </a:ext>
          </a:extLst>
        </xdr:cNvPr>
        <xdr:cNvSpPr/>
      </xdr:nvSpPr>
      <xdr:spPr>
        <a:xfrm>
          <a:off x="7629526" y="2019300"/>
          <a:ext cx="981074" cy="495300"/>
        </a:xfrm>
        <a:prstGeom prst="roundRect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Results with 1 input cell</a:t>
          </a:r>
        </a:p>
      </xdr:txBody>
    </xdr:sp>
    <xdr:clientData/>
  </xdr:twoCellAnchor>
  <xdr:twoCellAnchor>
    <xdr:from>
      <xdr:col>11</xdr:col>
      <xdr:colOff>0</xdr:colOff>
      <xdr:row>16</xdr:row>
      <xdr:rowOff>104775</xdr:rowOff>
    </xdr:from>
    <xdr:to>
      <xdr:col>13</xdr:col>
      <xdr:colOff>419100</xdr:colOff>
      <xdr:row>18</xdr:row>
      <xdr:rowOff>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9CC489AE-3522-4143-8AF5-A93BBFC536B9}"/>
            </a:ext>
          </a:extLst>
        </xdr:cNvPr>
        <xdr:cNvSpPr/>
      </xdr:nvSpPr>
      <xdr:spPr>
        <a:xfrm>
          <a:off x="6705600" y="3152775"/>
          <a:ext cx="1638300" cy="2762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Any number of formulas</a:t>
          </a:r>
        </a:p>
      </xdr:txBody>
    </xdr:sp>
    <xdr:clientData/>
  </xdr:twoCellAnchor>
  <xdr:twoCellAnchor>
    <xdr:from>
      <xdr:col>12</xdr:col>
      <xdr:colOff>47625</xdr:colOff>
      <xdr:row>6</xdr:row>
      <xdr:rowOff>0</xdr:rowOff>
    </xdr:from>
    <xdr:to>
      <xdr:col>14</xdr:col>
      <xdr:colOff>190500</xdr:colOff>
      <xdr:row>7</xdr:row>
      <xdr:rowOff>123825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3BF32EB5-64EB-4B44-962B-ABA57F6A40E2}"/>
            </a:ext>
          </a:extLst>
        </xdr:cNvPr>
        <xdr:cNvSpPr/>
      </xdr:nvSpPr>
      <xdr:spPr>
        <a:xfrm>
          <a:off x="7362825" y="1143000"/>
          <a:ext cx="1362075" cy="314325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Values for input cell</a:t>
          </a: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600074</xdr:colOff>
      <xdr:row>7</xdr:row>
      <xdr:rowOff>133350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16AC58B7-C764-4C1E-A54D-660AAC1C270B}"/>
            </a:ext>
          </a:extLst>
        </xdr:cNvPr>
        <xdr:cNvSpPr/>
      </xdr:nvSpPr>
      <xdr:spPr>
        <a:xfrm>
          <a:off x="6705600" y="1143000"/>
          <a:ext cx="600074" cy="323850"/>
        </a:xfrm>
        <a:prstGeom prst="round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Empty</a:t>
          </a:r>
        </a:p>
      </xdr:txBody>
    </xdr:sp>
    <xdr:clientData/>
  </xdr:twoCellAnchor>
  <xdr:twoCellAnchor>
    <xdr:from>
      <xdr:col>11</xdr:col>
      <xdr:colOff>295274</xdr:colOff>
      <xdr:row>7</xdr:row>
      <xdr:rowOff>133350</xdr:rowOff>
    </xdr:from>
    <xdr:to>
      <xdr:col>11</xdr:col>
      <xdr:colOff>300037</xdr:colOff>
      <xdr:row>8</xdr:row>
      <xdr:rowOff>161925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0760FF0-9FA3-484A-91E1-C7EB2955BF7D}"/>
            </a:ext>
          </a:extLst>
        </xdr:cNvPr>
        <xdr:cNvCxnSpPr>
          <a:stCxn id="34" idx="2"/>
        </xdr:cNvCxnSpPr>
      </xdr:nvCxnSpPr>
      <xdr:spPr>
        <a:xfrm flipH="1">
          <a:off x="7000874" y="1466850"/>
          <a:ext cx="4763" cy="219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295276</xdr:colOff>
      <xdr:row>7</xdr:row>
      <xdr:rowOff>95250</xdr:rowOff>
    </xdr:from>
    <xdr:to>
      <xdr:col>13</xdr:col>
      <xdr:colOff>304800</xdr:colOff>
      <xdr:row>8</xdr:row>
      <xdr:rowOff>85725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CD942CB-9728-4D7D-BC63-BC71CB259D01}"/>
            </a:ext>
          </a:extLst>
        </xdr:cNvPr>
        <xdr:cNvCxnSpPr/>
      </xdr:nvCxnSpPr>
      <xdr:spPr>
        <a:xfrm flipH="1">
          <a:off x="8220076" y="1428750"/>
          <a:ext cx="9524" cy="180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</xdr:row>
      <xdr:rowOff>95250</xdr:rowOff>
    </xdr:from>
    <xdr:to>
      <xdr:col>14</xdr:col>
      <xdr:colOff>171450</xdr:colOff>
      <xdr:row>8</xdr:row>
      <xdr:rowOff>76200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28C0F34-AD3D-432D-806A-7AB68ACC7A7F}"/>
            </a:ext>
          </a:extLst>
        </xdr:cNvPr>
        <xdr:cNvCxnSpPr/>
      </xdr:nvCxnSpPr>
      <xdr:spPr>
        <a:xfrm>
          <a:off x="8229600" y="1428750"/>
          <a:ext cx="4762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7</xdr:row>
      <xdr:rowOff>95250</xdr:rowOff>
    </xdr:from>
    <xdr:to>
      <xdr:col>13</xdr:col>
      <xdr:colOff>304800</xdr:colOff>
      <xdr:row>8</xdr:row>
      <xdr:rowOff>95250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BB35666-DC92-42AA-BDEA-C7AD9CFD8A36}"/>
            </a:ext>
          </a:extLst>
        </xdr:cNvPr>
        <xdr:cNvCxnSpPr/>
      </xdr:nvCxnSpPr>
      <xdr:spPr>
        <a:xfrm flipH="1">
          <a:off x="7620000" y="1428750"/>
          <a:ext cx="6096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15</xdr:row>
      <xdr:rowOff>57150</xdr:rowOff>
    </xdr:from>
    <xdr:to>
      <xdr:col>11</xdr:col>
      <xdr:colOff>342900</xdr:colOff>
      <xdr:row>16</xdr:row>
      <xdr:rowOff>95250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8D73D9B-196D-43C9-8673-A646D83BFC03}"/>
            </a:ext>
          </a:extLst>
        </xdr:cNvPr>
        <xdr:cNvCxnSpPr/>
      </xdr:nvCxnSpPr>
      <xdr:spPr>
        <a:xfrm flipV="1">
          <a:off x="7038975" y="2914650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3</xdr:row>
      <xdr:rowOff>114300</xdr:rowOff>
    </xdr:from>
    <xdr:to>
      <xdr:col>12</xdr:col>
      <xdr:colOff>247650</xdr:colOff>
      <xdr:row>24</xdr:row>
      <xdr:rowOff>57150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15</xdr:row>
      <xdr:rowOff>142873</xdr:rowOff>
    </xdr:from>
    <xdr:to>
      <xdr:col>11</xdr:col>
      <xdr:colOff>371025</xdr:colOff>
      <xdr:row>38</xdr:row>
      <xdr:rowOff>18598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</xdr:row>
      <xdr:rowOff>0</xdr:rowOff>
    </xdr:from>
    <xdr:to>
      <xdr:col>9</xdr:col>
      <xdr:colOff>542475</xdr:colOff>
      <xdr:row>14</xdr:row>
      <xdr:rowOff>43500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19050</xdr:rowOff>
    </xdr:from>
    <xdr:to>
      <xdr:col>15</xdr:col>
      <xdr:colOff>302400</xdr:colOff>
      <xdr:row>18</xdr:row>
      <xdr:rowOff>128250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_Uitwerkingen_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enw\My%20Dropbox\Excel_Eng\Excel_Screendump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hart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/>
      <sheetData sheetId="1"/>
      <sheetData sheetId="2"/>
      <sheetData sheetId="3"/>
      <sheetData sheetId="4">
        <row r="8">
          <cell r="E8">
            <v>24532</v>
          </cell>
        </row>
        <row r="9">
          <cell r="E9">
            <v>65</v>
          </cell>
        </row>
        <row r="12">
          <cell r="E12">
            <v>48274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10">
          <cell r="H10">
            <v>10</v>
          </cell>
        </row>
        <row r="11">
          <cell r="H11">
            <v>10</v>
          </cell>
        </row>
      </sheetData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e"/>
      <sheetName val="draaitabel"/>
      <sheetName val="afschrijvingen"/>
      <sheetName val="annuiteit"/>
      <sheetName val="termijnen"/>
      <sheetName val="harddisks"/>
      <sheetName val="HorizZoeken"/>
      <sheetName val="datatable1a"/>
      <sheetName val="datatable1b"/>
      <sheetName val="datatable2a"/>
      <sheetName val="datatable2b"/>
      <sheetName val="supermarkt"/>
      <sheetName val="facturen"/>
      <sheetName val="WeatherLeather"/>
      <sheetName val="meetresultaten"/>
      <sheetName val="calc-01"/>
      <sheetName val="calc-02"/>
      <sheetName val="model"/>
      <sheetName val="premietabel"/>
      <sheetName val="prijstabel"/>
      <sheetName val="Func-statistisch"/>
      <sheetName val="Func-datum"/>
      <sheetName val="Func-wiskunde"/>
      <sheetName val="Func-logisch"/>
      <sheetName val="Func-tekst"/>
      <sheetName val="Func-nesting"/>
      <sheetName val="uitlijning"/>
      <sheetName val="getalopmaak"/>
      <sheetName val="verkopen_kw1"/>
      <sheetName val="WaarOnwaar"/>
      <sheetName val="Lijst1"/>
      <sheetName val="Doelzoeken"/>
      <sheetName val="vlak"/>
      <sheetName val="lijn-spreiding"/>
      <sheetName val="banket"/>
      <sheetName val="benelux"/>
      <sheetName val="koersen"/>
      <sheetName val="matrix"/>
    </sheetNames>
    <sheetDataSet>
      <sheetData sheetId="0" refreshError="1"/>
      <sheetData sheetId="1" refreshError="1"/>
      <sheetData sheetId="2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3" refreshError="1"/>
      <sheetData sheetId="4" refreshError="1"/>
      <sheetData sheetId="5">
        <row r="2">
          <cell r="D2">
            <v>220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1">
          <cell r="B1">
            <v>1000</v>
          </cell>
        </row>
        <row r="2">
          <cell r="B2">
            <v>7.0000000000000007E-2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"/>
      <sheetName val="Column"/>
      <sheetName val="Line"/>
      <sheetName val="lijn-spreiding"/>
      <sheetName val="Pie"/>
      <sheetName val="Scatter"/>
    </sheetNames>
    <sheetDataSet>
      <sheetData sheetId="0"/>
      <sheetData sheetId="1"/>
      <sheetData sheetId="2"/>
      <sheetData sheetId="3">
        <row r="1">
          <cell r="B1" t="str">
            <v>Sales (K$)</v>
          </cell>
        </row>
        <row r="2">
          <cell r="A2">
            <v>1970</v>
          </cell>
          <cell r="B2">
            <v>79</v>
          </cell>
        </row>
        <row r="3">
          <cell r="A3">
            <v>1980</v>
          </cell>
          <cell r="B3">
            <v>125</v>
          </cell>
        </row>
        <row r="4">
          <cell r="A4">
            <v>1990</v>
          </cell>
          <cell r="B4">
            <v>189</v>
          </cell>
        </row>
        <row r="5">
          <cell r="A5">
            <v>1995</v>
          </cell>
          <cell r="B5">
            <v>255</v>
          </cell>
        </row>
        <row r="6">
          <cell r="A6">
            <v>2000</v>
          </cell>
          <cell r="B6">
            <v>294</v>
          </cell>
        </row>
        <row r="7">
          <cell r="A7">
            <v>2005</v>
          </cell>
          <cell r="B7">
            <v>302</v>
          </cell>
        </row>
        <row r="8">
          <cell r="A8">
            <v>2007</v>
          </cell>
          <cell r="B8">
            <v>320</v>
          </cell>
        </row>
        <row r="9">
          <cell r="A9">
            <v>2008</v>
          </cell>
          <cell r="B9">
            <v>328</v>
          </cell>
        </row>
        <row r="10">
          <cell r="A10">
            <v>2009</v>
          </cell>
          <cell r="B10">
            <v>341</v>
          </cell>
        </row>
        <row r="11">
          <cell r="A11">
            <v>2010</v>
          </cell>
          <cell r="B11">
            <v>351</v>
          </cell>
        </row>
      </sheetData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508.715240972226" createdVersion="3" refreshedVersion="3" minRefreshableVersion="3" recordCount="7" xr:uid="{00000000-000A-0000-FFFF-FFFF00000000}">
  <cacheSource type="worksheet">
    <worksheetSource ref="A1:C8" sheet="pivot-example"/>
  </cacheSource>
  <cacheFields count="3">
    <cacheField name="Sport" numFmtId="174">
      <sharedItems count="2">
        <s v="Golf"/>
        <s v="Tennis"/>
      </sharedItems>
    </cacheField>
    <cacheField name="Kwartaal" numFmtId="174">
      <sharedItems count="2">
        <s v="Kw. 3"/>
        <s v="Kw. 4"/>
      </sharedItems>
    </cacheField>
    <cacheField name="Omzet" numFmtId="166">
      <sharedItems containsSemiMixedTypes="0" containsString="0" containsNumber="1" containsInteger="1" minValue="600" maxValue="6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 Welman" refreshedDate="40647.774674537039" createdVersion="3" refreshedVersion="3" minRefreshableVersion="3" recordCount="108" xr:uid="{00000000-000A-0000-FFFF-FFFF01000000}">
  <cacheSource type="worksheet">
    <worksheetSource ref="A1:E109" sheet="supermarkt"/>
  </cacheSource>
  <cacheFields count="5">
    <cacheField name="Datum" numFmtId="168">
      <sharedItems containsSemiMixedTypes="0" containsNonDate="0" containsDate="1" containsString="0" minDate="2011-01-01T00:00:00" maxDate="2011-03-02T00:00:00" count="3">
        <d v="2011-01-01T00:00:00"/>
        <d v="2011-02-01T00:00:00"/>
        <d v="2011-03-01T00:00:00"/>
      </sharedItems>
    </cacheField>
    <cacheField name="Filiaal" numFmtId="174">
      <sharedItems count="3">
        <s v="Berkeldam"/>
        <s v="Reggedorp"/>
        <s v="Dinkelstad"/>
      </sharedItems>
    </cacheField>
    <cacheField name="Kassa" numFmtId="174">
      <sharedItems/>
    </cacheField>
    <cacheField name="Productgroep" numFmtId="174">
      <sharedItems count="3">
        <s v="AGF"/>
        <s v="Zuivel"/>
        <s v="Vlees"/>
      </sharedItems>
    </cacheField>
    <cacheField name="Omzet" numFmtId="167">
      <sharedItems containsSemiMixedTypes="0" containsString="0" containsNumber="1" minValue="764.92" maxValue="5315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82955902777" createdVersion="4" refreshedVersion="4" minRefreshableVersion="3" recordCount="12" xr:uid="{00000000-000A-0000-FFFF-FFFF02000000}">
  <cacheSource type="worksheet">
    <worksheetSource ref="A1:E13" sheet="pivot"/>
  </cacheSource>
  <cacheFields count="5">
    <cacheField name="Month" numFmtId="0">
      <sharedItems count="2">
        <s v="May"/>
        <s v="June"/>
      </sharedItems>
    </cacheField>
    <cacheField name="Product" numFmtId="0">
      <sharedItems count="2">
        <s v="Dairy"/>
        <s v="Meat"/>
      </sharedItems>
    </cacheField>
    <cacheField name="Salesman" numFmtId="0">
      <sharedItems/>
    </cacheField>
    <cacheField name="Sales" numFmtId="178">
      <sharedItems containsSemiMixedTypes="0" containsString="0" containsNumber="1" containsInteger="1" minValue="265" maxValue="9566"/>
    </cacheField>
    <cacheField name="Reg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gels" refreshedDate="41557.597250694445" createdVersion="4" refreshedVersion="4" minRefreshableVersion="3" recordCount="399" xr:uid="{00000000-000A-0000-FFFF-FFFF03000000}">
  <cacheSource type="worksheet">
    <worksheetSource ref="A1:E400" sheet="invoices"/>
  </cacheSource>
  <cacheFields count="5">
    <cacheField name="Region" numFmtId="0">
      <sharedItems/>
    </cacheField>
    <cacheField name="Salesman" numFmtId="0">
      <sharedItems count="9">
        <s v="Hendriksen"/>
        <s v="Derksen"/>
        <s v="Gerritsen"/>
        <s v="Pietersen"/>
        <s v="Simonsen"/>
        <s v="Paulussen"/>
        <s v="Klaassen"/>
        <s v="Jansen"/>
        <s v="Teunissen"/>
      </sharedItems>
    </cacheField>
    <cacheField name="InvoiceAmount" numFmtId="174">
      <sharedItems containsSemiMixedTypes="0" containsString="0" containsNumber="1" minValue="13.37" maxValue="1192.28"/>
    </cacheField>
    <cacheField name="InvoiceNumber" numFmtId="0">
      <sharedItems containsSemiMixedTypes="0" containsString="0" containsNumber="1" containsInteger="1" minValue="2010001" maxValue="2010399"/>
    </cacheField>
    <cacheField name="InvoiceDate" numFmtId="14">
      <sharedItems containsSemiMixedTypes="0" containsNonDate="0" containsDate="1" containsString="0" minDate="2010-01-01T00:00:00" maxDate="2011-01-01T00:00:00" count="215">
        <d v="2010-01-10T00:00:00"/>
        <d v="2010-06-23T00:00:00"/>
        <d v="2010-01-17T00:00:00"/>
        <d v="2010-04-01T00:00:00"/>
        <d v="2010-06-10T00:00:00"/>
        <d v="2010-12-01T00:00:00"/>
        <d v="2010-02-11T00:00:00"/>
        <d v="2010-02-02T00:00:00"/>
        <d v="2010-05-15T00:00:00"/>
        <d v="2010-05-16T00:00:00"/>
        <d v="2010-03-31T00:00:00"/>
        <d v="2010-06-18T00:00:00"/>
        <d v="2010-03-09T00:00:00"/>
        <d v="2010-01-08T00:00:00"/>
        <d v="2010-12-08T00:00:00"/>
        <d v="2010-08-12T00:00:00"/>
        <d v="2010-03-19T00:00:00"/>
        <d v="2010-05-24T00:00:00"/>
        <d v="2010-04-13T00:00:00"/>
        <d v="2010-09-01T00:00:00"/>
        <d v="2010-08-15T00:00:00"/>
        <d v="2010-06-22T00:00:00"/>
        <d v="2010-09-20T00:00:00"/>
        <d v="2010-09-09T00:00:00"/>
        <d v="2010-09-14T00:00:00"/>
        <d v="2010-04-20T00:00:00"/>
        <d v="2010-10-14T00:00:00"/>
        <d v="2010-11-09T00:00:00"/>
        <d v="2010-10-29T00:00:00"/>
        <d v="2010-02-24T00:00:00"/>
        <d v="2010-10-08T00:00:00"/>
        <d v="2010-09-23T00:00:00"/>
        <d v="2010-11-25T00:00:00"/>
        <d v="2010-08-30T00:00:00"/>
        <d v="2010-07-05T00:00:00"/>
        <d v="2010-10-19T00:00:00"/>
        <d v="2010-12-15T00:00:00"/>
        <d v="2010-08-29T00:00:00"/>
        <d v="2010-01-06T00:00:00"/>
        <d v="2010-10-11T00:00:00"/>
        <d v="2010-06-03T00:00:00"/>
        <d v="2010-10-21T00:00:00"/>
        <d v="2010-01-15T00:00:00"/>
        <d v="2010-08-18T00:00:00"/>
        <d v="2010-02-12T00:00:00"/>
        <d v="2010-07-29T00:00:00"/>
        <d v="2010-11-10T00:00:00"/>
        <d v="2010-02-01T00:00:00"/>
        <d v="2010-09-22T00:00:00"/>
        <d v="2010-09-19T00:00:00"/>
        <d v="2010-06-30T00:00:00"/>
        <d v="2010-06-28T00:00:00"/>
        <d v="2010-04-23T00:00:00"/>
        <d v="2010-02-08T00:00:00"/>
        <d v="2010-12-18T00:00:00"/>
        <d v="2010-01-20T00:00:00"/>
        <d v="2010-11-16T00:00:00"/>
        <d v="2010-03-11T00:00:00"/>
        <d v="2010-11-04T00:00:00"/>
        <d v="2010-12-17T00:00:00"/>
        <d v="2010-11-23T00:00:00"/>
        <d v="2010-12-30T00:00:00"/>
        <d v="2010-05-29T00:00:00"/>
        <d v="2010-08-08T00:00:00"/>
        <d v="2010-02-22T00:00:00"/>
        <d v="2010-11-15T00:00:00"/>
        <d v="2010-04-22T00:00:00"/>
        <d v="2010-09-29T00:00:00"/>
        <d v="2010-08-22T00:00:00"/>
        <d v="2010-11-17T00:00:00"/>
        <d v="2010-01-01T00:00:00"/>
        <d v="2010-12-10T00:00:00"/>
        <d v="2010-11-03T00:00:00"/>
        <d v="2010-04-12T00:00:00"/>
        <d v="2010-08-01T00:00:00"/>
        <d v="2010-06-02T00:00:00"/>
        <d v="2010-09-21T00:00:00"/>
        <d v="2010-12-29T00:00:00"/>
        <d v="2010-11-05T00:00:00"/>
        <d v="2010-05-10T00:00:00"/>
        <d v="2010-08-17T00:00:00"/>
        <d v="2010-02-04T00:00:00"/>
        <d v="2010-08-05T00:00:00"/>
        <d v="2010-10-06T00:00:00"/>
        <d v="2010-03-25T00:00:00"/>
        <d v="2010-06-07T00:00:00"/>
        <d v="2010-06-11T00:00:00"/>
        <d v="2010-02-15T00:00:00"/>
        <d v="2010-11-22T00:00:00"/>
        <d v="2010-07-19T00:00:00"/>
        <d v="2010-05-03T00:00:00"/>
        <d v="2010-01-24T00:00:00"/>
        <d v="2010-06-16T00:00:00"/>
        <d v="2010-07-18T00:00:00"/>
        <d v="2010-09-13T00:00:00"/>
        <d v="2010-09-06T00:00:00"/>
        <d v="2010-04-02T00:00:00"/>
        <d v="2010-11-01T00:00:00"/>
        <d v="2010-10-07T00:00:00"/>
        <d v="2010-05-19T00:00:00"/>
        <d v="2010-04-16T00:00:00"/>
        <d v="2010-07-01T00:00:00"/>
        <d v="2010-04-09T00:00:00"/>
        <d v="2010-05-11T00:00:00"/>
        <d v="2010-04-21T00:00:00"/>
        <d v="2010-04-08T00:00:00"/>
        <d v="2010-05-04T00:00:00"/>
        <d v="2010-04-28T00:00:00"/>
        <d v="2010-07-13T00:00:00"/>
        <d v="2010-03-18T00:00:00"/>
        <d v="2010-01-27T00:00:00"/>
        <d v="2010-09-05T00:00:00"/>
        <d v="2010-07-25T00:00:00"/>
        <d v="2010-04-26T00:00:00"/>
        <d v="2010-03-05T00:00:00"/>
        <d v="2010-05-02T00:00:00"/>
        <d v="2010-10-26T00:00:00"/>
        <d v="2010-10-20T00:00:00"/>
        <d v="2010-06-14T00:00:00"/>
        <d v="2010-01-07T00:00:00"/>
        <d v="2010-12-05T00:00:00"/>
        <d v="2010-02-05T00:00:00"/>
        <d v="2010-09-08T00:00:00"/>
        <d v="2010-08-19T00:00:00"/>
        <d v="2010-03-29T00:00:00"/>
        <d v="2010-04-05T00:00:00"/>
        <d v="2010-04-29T00:00:00"/>
        <d v="2010-10-28T00:00:00"/>
        <d v="2010-12-23T00:00:00"/>
        <d v="2010-07-26T00:00:00"/>
        <d v="2010-10-04T00:00:00"/>
        <d v="2010-06-21T00:00:00"/>
        <d v="2010-10-25T00:00:00"/>
        <d v="2010-04-07T00:00:00"/>
        <d v="2010-03-01T00:00:00"/>
        <d v="2010-10-18T00:00:00"/>
        <d v="2010-07-07T00:00:00"/>
        <d v="2010-12-11T00:00:00"/>
        <d v="2010-01-13T00:00:00"/>
        <d v="2010-11-08T00:00:00"/>
        <d v="2010-10-13T00:00:00"/>
        <d v="2010-07-22T00:00:00"/>
        <d v="2010-11-19T00:00:00"/>
        <d v="2010-06-01T00:00:00"/>
        <d v="2010-08-16T00:00:00"/>
        <d v="2010-05-18T00:00:00"/>
        <d v="2010-05-09T00:00:00"/>
        <d v="2010-12-02T00:00:00"/>
        <d v="2010-07-15T00:00:00"/>
        <d v="2010-05-23T00:00:00"/>
        <d v="2010-03-03T00:00:00"/>
        <d v="2010-09-28T00:00:00"/>
        <d v="2010-04-14T00:00:00"/>
        <d v="2010-02-18T00:00:00"/>
        <d v="2010-12-16T00:00:00"/>
        <d v="2010-04-30T00:00:00"/>
        <d v="2010-09-12T00:00:00"/>
        <d v="2010-05-26T00:00:00"/>
        <d v="2010-03-24T00:00:00"/>
        <d v="2010-05-01T00:00:00"/>
        <d v="2010-12-31T00:00:00"/>
        <d v="2010-02-19T00:00:00"/>
        <d v="2010-05-22T00:00:00"/>
        <d v="2010-02-17T00:00:00"/>
        <d v="2010-07-06T00:00:00"/>
        <d v="2010-08-24T00:00:00"/>
        <d v="2010-09-26T00:00:00"/>
        <d v="2010-01-23T00:00:00"/>
        <d v="2010-01-09T00:00:00"/>
        <d v="2010-10-27T00:00:00"/>
        <d v="2010-07-28T00:00:00"/>
        <d v="2010-02-25T00:00:00"/>
        <d v="2010-10-01T00:00:00"/>
        <d v="2010-12-24T00:00:00"/>
        <d v="2010-01-29T00:00:00"/>
        <d v="2010-03-16T00:00:00"/>
        <d v="2010-01-28T00:00:00"/>
        <d v="2010-03-17T00:00:00"/>
        <d v="2010-11-11T00:00:00"/>
        <d v="2010-12-19T00:00:00"/>
        <d v="2010-11-02T00:00:00"/>
        <d v="2010-12-26T00:00:00"/>
        <d v="2010-02-03T00:00:00"/>
        <d v="2010-08-10T00:00:00"/>
        <d v="2010-09-02T00:00:00"/>
        <d v="2010-08-02T00:00:00"/>
        <d v="2010-01-30T00:00:00"/>
        <d v="2010-05-17T00:00:00"/>
        <d v="2010-11-18T00:00:00"/>
        <d v="2010-01-16T00:00:00"/>
        <d v="2010-03-22T00:00:00"/>
        <d v="2010-07-11T00:00:00"/>
        <d v="2010-07-21T00:00:00"/>
        <d v="2010-08-09T00:00:00"/>
        <d v="2010-08-25T00:00:00"/>
        <d v="2010-07-12T00:00:00"/>
        <d v="2010-07-14T00:00:00"/>
        <d v="2010-03-12T00:00:00"/>
        <d v="2010-12-22T00:00:00"/>
        <d v="2010-08-04T00:00:00"/>
        <d v="2010-03-08T00:00:00"/>
        <d v="2010-01-22T00:00:00"/>
        <d v="2010-07-27T00:00:00"/>
        <d v="2010-09-27T00:00:00"/>
        <d v="2010-02-09T00:00:00"/>
        <d v="2010-03-15T00:00:00"/>
        <d v="2010-08-26T00:00:00"/>
        <d v="2010-05-25T00:00:00"/>
        <d v="2010-03-23T00:00:00"/>
        <d v="2010-11-26T00:00:00"/>
        <d v="2010-03-02T00:00:00"/>
        <d v="2010-05-12T00:00:00"/>
        <d v="2010-01-14T00:00:00"/>
        <d v="2010-03-10T00:00:00"/>
        <d v="2010-12-04T00:00:00"/>
      </sharedItems>
      <fieldGroup base="4">
        <rangePr groupBy="quarters" startDate="2010-01-01T00:00:00" endDate="2011-01-01T00:00:00"/>
        <groupItems count="6">
          <s v="&lt;1/1/2010"/>
          <s v="Qtr1"/>
          <s v="Qtr2"/>
          <s v="Qtr3"/>
          <s v="Qtr4"/>
          <s v="&gt;1/1/201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1500"/>
  </r>
  <r>
    <x v="0"/>
    <x v="1"/>
    <n v="2000"/>
  </r>
  <r>
    <x v="1"/>
    <x v="0"/>
    <n v="600"/>
  </r>
  <r>
    <x v="1"/>
    <x v="1"/>
    <n v="1500"/>
  </r>
  <r>
    <x v="1"/>
    <x v="0"/>
    <n v="4070"/>
  </r>
  <r>
    <x v="1"/>
    <x v="1"/>
    <n v="5000"/>
  </r>
  <r>
    <x v="0"/>
    <x v="0"/>
    <n v="6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8">
  <r>
    <x v="0"/>
    <x v="0"/>
    <s v="Kassa 1"/>
    <x v="0"/>
    <n v="3392.26"/>
  </r>
  <r>
    <x v="0"/>
    <x v="0"/>
    <s v="Kassa 2"/>
    <x v="0"/>
    <n v="4113.37"/>
  </r>
  <r>
    <x v="0"/>
    <x v="0"/>
    <s v="Kassa 3"/>
    <x v="0"/>
    <n v="2573.6"/>
  </r>
  <r>
    <x v="0"/>
    <x v="0"/>
    <s v="Kassa 4"/>
    <x v="0"/>
    <n v="2986.38"/>
  </r>
  <r>
    <x v="0"/>
    <x v="0"/>
    <s v="Kassa 1"/>
    <x v="1"/>
    <n v="5141.87"/>
  </r>
  <r>
    <x v="0"/>
    <x v="0"/>
    <s v="Kassa 2"/>
    <x v="1"/>
    <n v="3393.57"/>
  </r>
  <r>
    <x v="0"/>
    <x v="0"/>
    <s v="Kassa 3"/>
    <x v="1"/>
    <n v="2423.9"/>
  </r>
  <r>
    <x v="0"/>
    <x v="0"/>
    <s v="Kassa 4"/>
    <x v="1"/>
    <n v="4832.78"/>
  </r>
  <r>
    <x v="0"/>
    <x v="0"/>
    <s v="Kassa 1"/>
    <x v="2"/>
    <n v="3276.8"/>
  </r>
  <r>
    <x v="0"/>
    <x v="0"/>
    <s v="Kassa 2"/>
    <x v="2"/>
    <n v="3576.34"/>
  </r>
  <r>
    <x v="0"/>
    <x v="0"/>
    <s v="Kassa 3"/>
    <x v="2"/>
    <n v="4392.8500000000004"/>
  </r>
  <r>
    <x v="0"/>
    <x v="0"/>
    <s v="Kassa 4"/>
    <x v="2"/>
    <n v="3397.11"/>
  </r>
  <r>
    <x v="0"/>
    <x v="1"/>
    <s v="Kassa 1"/>
    <x v="0"/>
    <n v="2875.1"/>
  </r>
  <r>
    <x v="0"/>
    <x v="1"/>
    <s v="Kassa 2"/>
    <x v="0"/>
    <n v="5315.22"/>
  </r>
  <r>
    <x v="0"/>
    <x v="1"/>
    <s v="Kassa 3"/>
    <x v="0"/>
    <n v="3515.38"/>
  </r>
  <r>
    <x v="0"/>
    <x v="1"/>
    <s v="Kassa 4"/>
    <x v="0"/>
    <n v="4797.28"/>
  </r>
  <r>
    <x v="0"/>
    <x v="1"/>
    <s v="Kassa 1"/>
    <x v="1"/>
    <n v="2495.66"/>
  </r>
  <r>
    <x v="0"/>
    <x v="1"/>
    <s v="Kassa 2"/>
    <x v="1"/>
    <n v="2929.96"/>
  </r>
  <r>
    <x v="0"/>
    <x v="1"/>
    <s v="Kassa 3"/>
    <x v="1"/>
    <n v="2088.02"/>
  </r>
  <r>
    <x v="0"/>
    <x v="1"/>
    <s v="Kassa 4"/>
    <x v="1"/>
    <n v="4486.1499999999996"/>
  </r>
  <r>
    <x v="0"/>
    <x v="1"/>
    <s v="Kassa 1"/>
    <x v="2"/>
    <n v="4273.1400000000003"/>
  </r>
  <r>
    <x v="0"/>
    <x v="1"/>
    <s v="Kassa 2"/>
    <x v="2"/>
    <n v="4895.71"/>
  </r>
  <r>
    <x v="0"/>
    <x v="1"/>
    <s v="Kassa 3"/>
    <x v="2"/>
    <n v="3448.37"/>
  </r>
  <r>
    <x v="0"/>
    <x v="1"/>
    <s v="Kassa 4"/>
    <x v="2"/>
    <n v="3000.28"/>
  </r>
  <r>
    <x v="0"/>
    <x v="2"/>
    <s v="Kassa 1"/>
    <x v="0"/>
    <n v="4240.09"/>
  </r>
  <r>
    <x v="0"/>
    <x v="2"/>
    <s v="Kassa 2"/>
    <x v="0"/>
    <n v="3869.57"/>
  </r>
  <r>
    <x v="0"/>
    <x v="2"/>
    <s v="Kassa 3"/>
    <x v="0"/>
    <n v="3406.4"/>
  </r>
  <r>
    <x v="0"/>
    <x v="2"/>
    <s v="Kassa 4"/>
    <x v="0"/>
    <n v="3144.96"/>
  </r>
  <r>
    <x v="0"/>
    <x v="2"/>
    <s v="Kassa 1"/>
    <x v="1"/>
    <n v="3287.08"/>
  </r>
  <r>
    <x v="0"/>
    <x v="2"/>
    <s v="Kassa 2"/>
    <x v="1"/>
    <n v="2914.07"/>
  </r>
  <r>
    <x v="0"/>
    <x v="2"/>
    <s v="Kassa 3"/>
    <x v="1"/>
    <n v="3790.94"/>
  </r>
  <r>
    <x v="0"/>
    <x v="2"/>
    <s v="Kassa 4"/>
    <x v="1"/>
    <n v="2586.33"/>
  </r>
  <r>
    <x v="0"/>
    <x v="2"/>
    <s v="Kassa 1"/>
    <x v="2"/>
    <n v="4182.68"/>
  </r>
  <r>
    <x v="0"/>
    <x v="2"/>
    <s v="Kassa 2"/>
    <x v="2"/>
    <n v="2978.4"/>
  </r>
  <r>
    <x v="0"/>
    <x v="2"/>
    <s v="Kassa 3"/>
    <x v="2"/>
    <n v="2942.28"/>
  </r>
  <r>
    <x v="0"/>
    <x v="2"/>
    <s v="Kassa 4"/>
    <x v="2"/>
    <n v="3308.09"/>
  </r>
  <r>
    <x v="1"/>
    <x v="0"/>
    <s v="Kassa 1"/>
    <x v="0"/>
    <n v="1896"/>
  </r>
  <r>
    <x v="1"/>
    <x v="0"/>
    <s v="Kassa 2"/>
    <x v="0"/>
    <n v="2539.4499999999998"/>
  </r>
  <r>
    <x v="1"/>
    <x v="0"/>
    <s v="Kassa 3"/>
    <x v="0"/>
    <n v="3403.83"/>
  </r>
  <r>
    <x v="1"/>
    <x v="0"/>
    <s v="Kassa 4"/>
    <x v="0"/>
    <n v="793.49"/>
  </r>
  <r>
    <x v="1"/>
    <x v="0"/>
    <s v="Kassa 1"/>
    <x v="1"/>
    <n v="3339.74"/>
  </r>
  <r>
    <x v="1"/>
    <x v="0"/>
    <s v="Kassa 2"/>
    <x v="1"/>
    <n v="1485.1"/>
  </r>
  <r>
    <x v="1"/>
    <x v="0"/>
    <s v="Kassa 3"/>
    <x v="1"/>
    <n v="847.14"/>
  </r>
  <r>
    <x v="1"/>
    <x v="0"/>
    <s v="Kassa 4"/>
    <x v="1"/>
    <n v="1408.83"/>
  </r>
  <r>
    <x v="1"/>
    <x v="0"/>
    <s v="Kassa 1"/>
    <x v="2"/>
    <n v="1605.13"/>
  </r>
  <r>
    <x v="1"/>
    <x v="0"/>
    <s v="Kassa 2"/>
    <x v="2"/>
    <n v="2410.91"/>
  </r>
  <r>
    <x v="1"/>
    <x v="0"/>
    <s v="Kassa 3"/>
    <x v="2"/>
    <n v="1865.51"/>
  </r>
  <r>
    <x v="1"/>
    <x v="0"/>
    <s v="Kassa 4"/>
    <x v="2"/>
    <n v="3480.92"/>
  </r>
  <r>
    <x v="1"/>
    <x v="1"/>
    <s v="Kassa 1"/>
    <x v="0"/>
    <n v="2028.48"/>
  </r>
  <r>
    <x v="1"/>
    <x v="1"/>
    <s v="Kassa 2"/>
    <x v="0"/>
    <n v="3677.12"/>
  </r>
  <r>
    <x v="1"/>
    <x v="1"/>
    <s v="Kassa 3"/>
    <x v="0"/>
    <n v="3723.72"/>
  </r>
  <r>
    <x v="1"/>
    <x v="1"/>
    <s v="Kassa 4"/>
    <x v="0"/>
    <n v="3605.07"/>
  </r>
  <r>
    <x v="1"/>
    <x v="1"/>
    <s v="Kassa 1"/>
    <x v="1"/>
    <n v="2865.12"/>
  </r>
  <r>
    <x v="1"/>
    <x v="1"/>
    <s v="Kassa 2"/>
    <x v="1"/>
    <n v="3667.51"/>
  </r>
  <r>
    <x v="1"/>
    <x v="1"/>
    <s v="Kassa 3"/>
    <x v="1"/>
    <n v="1650.63"/>
  </r>
  <r>
    <x v="1"/>
    <x v="1"/>
    <s v="Kassa 4"/>
    <x v="1"/>
    <n v="1804.45"/>
  </r>
  <r>
    <x v="1"/>
    <x v="1"/>
    <s v="Kassa 1"/>
    <x v="2"/>
    <n v="973.03"/>
  </r>
  <r>
    <x v="1"/>
    <x v="1"/>
    <s v="Kassa 2"/>
    <x v="2"/>
    <n v="942.18"/>
  </r>
  <r>
    <x v="1"/>
    <x v="1"/>
    <s v="Kassa 3"/>
    <x v="2"/>
    <n v="2211.13"/>
  </r>
  <r>
    <x v="1"/>
    <x v="1"/>
    <s v="Kassa 4"/>
    <x v="2"/>
    <n v="1870.37"/>
  </r>
  <r>
    <x v="1"/>
    <x v="2"/>
    <s v="Kassa 1"/>
    <x v="0"/>
    <n v="872.14"/>
  </r>
  <r>
    <x v="1"/>
    <x v="2"/>
    <s v="Kassa 2"/>
    <x v="0"/>
    <n v="764.92"/>
  </r>
  <r>
    <x v="1"/>
    <x v="2"/>
    <s v="Kassa 3"/>
    <x v="0"/>
    <n v="1050.94"/>
  </r>
  <r>
    <x v="1"/>
    <x v="2"/>
    <s v="Kassa 4"/>
    <x v="0"/>
    <n v="3077.07"/>
  </r>
  <r>
    <x v="1"/>
    <x v="2"/>
    <s v="Kassa 1"/>
    <x v="1"/>
    <n v="3177.32"/>
  </r>
  <r>
    <x v="1"/>
    <x v="2"/>
    <s v="Kassa 2"/>
    <x v="1"/>
    <n v="1005.17"/>
  </r>
  <r>
    <x v="1"/>
    <x v="2"/>
    <s v="Kassa 3"/>
    <x v="1"/>
    <n v="3018.47"/>
  </r>
  <r>
    <x v="1"/>
    <x v="2"/>
    <s v="Kassa 4"/>
    <x v="1"/>
    <n v="1270.95"/>
  </r>
  <r>
    <x v="1"/>
    <x v="2"/>
    <s v="Kassa 1"/>
    <x v="2"/>
    <n v="2406.9699999999998"/>
  </r>
  <r>
    <x v="1"/>
    <x v="2"/>
    <s v="Kassa 2"/>
    <x v="2"/>
    <n v="2415.4899999999998"/>
  </r>
  <r>
    <x v="1"/>
    <x v="2"/>
    <s v="Kassa 3"/>
    <x v="2"/>
    <n v="3660.82"/>
  </r>
  <r>
    <x v="1"/>
    <x v="2"/>
    <s v="Kassa 4"/>
    <x v="2"/>
    <n v="2336.38"/>
  </r>
  <r>
    <x v="2"/>
    <x v="0"/>
    <s v="Kassa 1"/>
    <x v="0"/>
    <n v="4134.03"/>
  </r>
  <r>
    <x v="2"/>
    <x v="0"/>
    <s v="Kassa 2"/>
    <x v="0"/>
    <n v="3835.03"/>
  </r>
  <r>
    <x v="2"/>
    <x v="0"/>
    <s v="Kassa 3"/>
    <x v="0"/>
    <n v="2355.4899999999998"/>
  </r>
  <r>
    <x v="2"/>
    <x v="0"/>
    <s v="Kassa 4"/>
    <x v="0"/>
    <n v="1363.86"/>
  </r>
  <r>
    <x v="2"/>
    <x v="0"/>
    <s v="Kassa 1"/>
    <x v="1"/>
    <n v="3611.25"/>
  </r>
  <r>
    <x v="2"/>
    <x v="0"/>
    <s v="Kassa 2"/>
    <x v="1"/>
    <n v="2152.87"/>
  </r>
  <r>
    <x v="2"/>
    <x v="0"/>
    <s v="Kassa 3"/>
    <x v="1"/>
    <n v="3856.36"/>
  </r>
  <r>
    <x v="2"/>
    <x v="0"/>
    <s v="Kassa 4"/>
    <x v="1"/>
    <n v="4164.53"/>
  </r>
  <r>
    <x v="2"/>
    <x v="0"/>
    <s v="Kassa 1"/>
    <x v="2"/>
    <n v="3235.05"/>
  </r>
  <r>
    <x v="2"/>
    <x v="0"/>
    <s v="Kassa 2"/>
    <x v="2"/>
    <n v="2895.35"/>
  </r>
  <r>
    <x v="2"/>
    <x v="0"/>
    <s v="Kassa 3"/>
    <x v="2"/>
    <n v="4139.28"/>
  </r>
  <r>
    <x v="2"/>
    <x v="0"/>
    <s v="Kassa 4"/>
    <x v="2"/>
    <n v="887.08"/>
  </r>
  <r>
    <x v="2"/>
    <x v="1"/>
    <s v="Kassa 1"/>
    <x v="0"/>
    <n v="1840.73"/>
  </r>
  <r>
    <x v="2"/>
    <x v="1"/>
    <s v="Kassa 2"/>
    <x v="0"/>
    <n v="4356.72"/>
  </r>
  <r>
    <x v="2"/>
    <x v="1"/>
    <s v="Kassa 3"/>
    <x v="0"/>
    <n v="4434.2700000000004"/>
  </r>
  <r>
    <x v="2"/>
    <x v="1"/>
    <s v="Kassa 4"/>
    <x v="0"/>
    <n v="3268.53"/>
  </r>
  <r>
    <x v="2"/>
    <x v="1"/>
    <s v="Kassa 1"/>
    <x v="1"/>
    <n v="3306.72"/>
  </r>
  <r>
    <x v="2"/>
    <x v="1"/>
    <s v="Kassa 2"/>
    <x v="1"/>
    <n v="4254.33"/>
  </r>
  <r>
    <x v="2"/>
    <x v="1"/>
    <s v="Kassa 3"/>
    <x v="1"/>
    <n v="3411.86"/>
  </r>
  <r>
    <x v="2"/>
    <x v="1"/>
    <s v="Kassa 4"/>
    <x v="1"/>
    <n v="2196.7399999999998"/>
  </r>
  <r>
    <x v="2"/>
    <x v="1"/>
    <s v="Kassa 1"/>
    <x v="2"/>
    <n v="3029.88"/>
  </r>
  <r>
    <x v="2"/>
    <x v="1"/>
    <s v="Kassa 2"/>
    <x v="2"/>
    <n v="1890.8"/>
  </r>
  <r>
    <x v="2"/>
    <x v="1"/>
    <s v="Kassa 3"/>
    <x v="2"/>
    <n v="3185.15"/>
  </r>
  <r>
    <x v="2"/>
    <x v="1"/>
    <s v="Kassa 4"/>
    <x v="2"/>
    <n v="3798.83"/>
  </r>
  <r>
    <x v="2"/>
    <x v="2"/>
    <s v="Kassa 1"/>
    <x v="0"/>
    <n v="4813.82"/>
  </r>
  <r>
    <x v="2"/>
    <x v="2"/>
    <s v="Kassa 2"/>
    <x v="0"/>
    <n v="2384.3200000000002"/>
  </r>
  <r>
    <x v="2"/>
    <x v="2"/>
    <s v="Kassa 3"/>
    <x v="0"/>
    <n v="3327.39"/>
  </r>
  <r>
    <x v="2"/>
    <x v="2"/>
    <s v="Kassa 4"/>
    <x v="0"/>
    <n v="3711.23"/>
  </r>
  <r>
    <x v="2"/>
    <x v="2"/>
    <s v="Kassa 1"/>
    <x v="1"/>
    <n v="3322.07"/>
  </r>
  <r>
    <x v="2"/>
    <x v="2"/>
    <s v="Kassa 2"/>
    <x v="1"/>
    <n v="2999.73"/>
  </r>
  <r>
    <x v="2"/>
    <x v="2"/>
    <s v="Kassa 3"/>
    <x v="1"/>
    <n v="1419.88"/>
  </r>
  <r>
    <x v="2"/>
    <x v="2"/>
    <s v="Kassa 4"/>
    <x v="1"/>
    <n v="2274.71"/>
  </r>
  <r>
    <x v="2"/>
    <x v="2"/>
    <s v="Kassa 1"/>
    <x v="2"/>
    <n v="2958.72"/>
  </r>
  <r>
    <x v="2"/>
    <x v="2"/>
    <s v="Kassa 2"/>
    <x v="2"/>
    <n v="2620.16"/>
  </r>
  <r>
    <x v="2"/>
    <x v="2"/>
    <s v="Kassa 3"/>
    <x v="2"/>
    <n v="2440.15"/>
  </r>
  <r>
    <x v="2"/>
    <x v="2"/>
    <s v="Kassa 4"/>
    <x v="2"/>
    <n v="2522.42999999999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">
  <r>
    <x v="0"/>
    <x v="0"/>
    <s v="Fluitsma"/>
    <n v="5477"/>
    <s v="West"/>
  </r>
  <r>
    <x v="0"/>
    <x v="1"/>
    <s v="Nienhuis"/>
    <n v="8012"/>
    <s v="East"/>
  </r>
  <r>
    <x v="0"/>
    <x v="0"/>
    <s v="Fluitsma"/>
    <n v="9411"/>
    <s v="West"/>
  </r>
  <r>
    <x v="0"/>
    <x v="0"/>
    <s v="Fluitsma"/>
    <n v="8089"/>
    <s v="South"/>
  </r>
  <r>
    <x v="0"/>
    <x v="1"/>
    <s v="Nienhuis"/>
    <n v="9566"/>
    <s v="South"/>
  </r>
  <r>
    <x v="1"/>
    <x v="0"/>
    <s v="Fluitsma"/>
    <n v="6805"/>
    <s v="East"/>
  </r>
  <r>
    <x v="1"/>
    <x v="1"/>
    <s v="Nienhuis"/>
    <n v="6085"/>
    <s v="South"/>
  </r>
  <r>
    <x v="1"/>
    <x v="1"/>
    <s v="Nienhuis"/>
    <n v="265"/>
    <s v="East"/>
  </r>
  <r>
    <x v="1"/>
    <x v="1"/>
    <s v="Fluitsma"/>
    <n v="5575"/>
    <s v="South"/>
  </r>
  <r>
    <x v="1"/>
    <x v="0"/>
    <s v="Nienhuis"/>
    <n v="5971"/>
    <s v="North"/>
  </r>
  <r>
    <x v="1"/>
    <x v="0"/>
    <s v="Nienhuis"/>
    <n v="4046"/>
    <s v="West"/>
  </r>
  <r>
    <x v="1"/>
    <x v="1"/>
    <s v="Nienhuis"/>
    <n v="1361"/>
    <s v="North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99">
  <r>
    <s v="North"/>
    <x v="0"/>
    <n v="349.06"/>
    <n v="2010011"/>
    <x v="0"/>
  </r>
  <r>
    <s v="North"/>
    <x v="0"/>
    <n v="219.09"/>
    <n v="2010207"/>
    <x v="1"/>
  </r>
  <r>
    <s v="South"/>
    <x v="1"/>
    <n v="618.63"/>
    <n v="2010021"/>
    <x v="2"/>
  </r>
  <r>
    <s v="South"/>
    <x v="1"/>
    <n v="498.14"/>
    <n v="2010110"/>
    <x v="3"/>
  </r>
  <r>
    <s v="South"/>
    <x v="2"/>
    <n v="898.52"/>
    <n v="2010191"/>
    <x v="4"/>
  </r>
  <r>
    <s v="South"/>
    <x v="3"/>
    <n v="1151.55"/>
    <n v="2010366"/>
    <x v="5"/>
  </r>
  <r>
    <s v="South"/>
    <x v="3"/>
    <n v="310.24"/>
    <n v="2010056"/>
    <x v="6"/>
  </r>
  <r>
    <s v="North"/>
    <x v="4"/>
    <n v="431.76"/>
    <n v="2010043"/>
    <x v="7"/>
  </r>
  <r>
    <s v="South"/>
    <x v="2"/>
    <n v="234.24"/>
    <n v="2010164"/>
    <x v="8"/>
  </r>
  <r>
    <s v="South"/>
    <x v="3"/>
    <n v="463.37"/>
    <n v="2010165"/>
    <x v="9"/>
  </r>
  <r>
    <s v="South"/>
    <x v="3"/>
    <n v="1052.94"/>
    <n v="2010109"/>
    <x v="10"/>
  </r>
  <r>
    <s v="South"/>
    <x v="2"/>
    <n v="288.57"/>
    <n v="2010200"/>
    <x v="11"/>
  </r>
  <r>
    <s v="South"/>
    <x v="5"/>
    <n v="50.62"/>
    <n v="2010042"/>
    <x v="7"/>
  </r>
  <r>
    <s v="South"/>
    <x v="6"/>
    <n v="317.45"/>
    <n v="2010085"/>
    <x v="12"/>
  </r>
  <r>
    <s v="South"/>
    <x v="5"/>
    <n v="398.5"/>
    <n v="2010008"/>
    <x v="13"/>
  </r>
  <r>
    <s v="South"/>
    <x v="5"/>
    <n v="688.01"/>
    <n v="2010374"/>
    <x v="14"/>
  </r>
  <r>
    <s v="North"/>
    <x v="7"/>
    <n v="80.11"/>
    <n v="2010257"/>
    <x v="15"/>
  </r>
  <r>
    <s v="South"/>
    <x v="5"/>
    <n v="940.93"/>
    <n v="2010099"/>
    <x v="16"/>
  </r>
  <r>
    <s v="South"/>
    <x v="3"/>
    <n v="1190.3800000000001"/>
    <n v="2010176"/>
    <x v="17"/>
  </r>
  <r>
    <s v="South"/>
    <x v="5"/>
    <n v="1109.6600000000001"/>
    <n v="2010127"/>
    <x v="18"/>
  </r>
  <r>
    <s v="South"/>
    <x v="1"/>
    <n v="37.01"/>
    <n v="2010278"/>
    <x v="19"/>
  </r>
  <r>
    <s v="South"/>
    <x v="3"/>
    <n v="938.88"/>
    <n v="2010055"/>
    <x v="6"/>
  </r>
  <r>
    <s v="North"/>
    <x v="0"/>
    <n v="581.53"/>
    <n v="2010260"/>
    <x v="20"/>
  </r>
  <r>
    <s v="North"/>
    <x v="7"/>
    <n v="615.12"/>
    <n v="2010204"/>
    <x v="21"/>
  </r>
  <r>
    <s v="South"/>
    <x v="6"/>
    <n v="598.69000000000005"/>
    <n v="2010295"/>
    <x v="22"/>
  </r>
  <r>
    <s v="South"/>
    <x v="5"/>
    <n v="494.88"/>
    <n v="2010285"/>
    <x v="23"/>
  </r>
  <r>
    <s v="North"/>
    <x v="0"/>
    <n v="365.86"/>
    <n v="2010290"/>
    <x v="24"/>
  </r>
  <r>
    <s v="South"/>
    <x v="6"/>
    <n v="577.25"/>
    <n v="2010134"/>
    <x v="25"/>
  </r>
  <r>
    <s v="South"/>
    <x v="5"/>
    <n v="764.41"/>
    <n v="2010206"/>
    <x v="1"/>
  </r>
  <r>
    <s v="South"/>
    <x v="3"/>
    <n v="1052.28"/>
    <n v="2010318"/>
    <x v="26"/>
  </r>
  <r>
    <s v="South"/>
    <x v="5"/>
    <n v="291.17"/>
    <n v="2010349"/>
    <x v="27"/>
  </r>
  <r>
    <s v="South"/>
    <x v="2"/>
    <n v="910.3"/>
    <n v="2010338"/>
    <x v="28"/>
  </r>
  <r>
    <s v="North"/>
    <x v="4"/>
    <n v="321.14"/>
    <n v="2010068"/>
    <x v="29"/>
  </r>
  <r>
    <s v="South"/>
    <x v="2"/>
    <n v="463.67"/>
    <n v="2010312"/>
    <x v="30"/>
  </r>
  <r>
    <s v="North"/>
    <x v="7"/>
    <n v="170.38"/>
    <n v="2010300"/>
    <x v="31"/>
  </r>
  <r>
    <s v="North"/>
    <x v="7"/>
    <n v="1080.0899999999999"/>
    <n v="2010364"/>
    <x v="32"/>
  </r>
  <r>
    <s v="North"/>
    <x v="7"/>
    <n v="1160.1500000000001"/>
    <n v="2010276"/>
    <x v="33"/>
  </r>
  <r>
    <s v="South"/>
    <x v="2"/>
    <n v="1182.4000000000001"/>
    <n v="2010219"/>
    <x v="34"/>
  </r>
  <r>
    <s v="South"/>
    <x v="1"/>
    <n v="37.450000000000003"/>
    <n v="2010325"/>
    <x v="35"/>
  </r>
  <r>
    <s v="South"/>
    <x v="3"/>
    <n v="985.24"/>
    <n v="2010378"/>
    <x v="36"/>
  </r>
  <r>
    <s v="South"/>
    <x v="2"/>
    <n v="586.16999999999996"/>
    <n v="2010273"/>
    <x v="37"/>
  </r>
  <r>
    <s v="North"/>
    <x v="7"/>
    <n v="508.09"/>
    <n v="2010004"/>
    <x v="38"/>
  </r>
  <r>
    <s v="South"/>
    <x v="1"/>
    <n v="183.85"/>
    <n v="2010057"/>
    <x v="6"/>
  </r>
  <r>
    <s v="South"/>
    <x v="6"/>
    <n v="997.79"/>
    <n v="2010314"/>
    <x v="39"/>
  </r>
  <r>
    <s v="South"/>
    <x v="6"/>
    <n v="338.56"/>
    <n v="2010186"/>
    <x v="40"/>
  </r>
  <r>
    <s v="South"/>
    <x v="2"/>
    <n v="843.71"/>
    <n v="2010329"/>
    <x v="41"/>
  </r>
  <r>
    <s v="South"/>
    <x v="2"/>
    <n v="1113.06"/>
    <n v="2010018"/>
    <x v="42"/>
  </r>
  <r>
    <s v="South"/>
    <x v="6"/>
    <n v="1050.4100000000001"/>
    <n v="2010263"/>
    <x v="43"/>
  </r>
  <r>
    <s v="South"/>
    <x v="5"/>
    <n v="486.13"/>
    <n v="2010059"/>
    <x v="44"/>
  </r>
  <r>
    <s v="South"/>
    <x v="5"/>
    <n v="582.85"/>
    <n v="2010244"/>
    <x v="45"/>
  </r>
  <r>
    <s v="North"/>
    <x v="4"/>
    <n v="452.98"/>
    <n v="2010350"/>
    <x v="46"/>
  </r>
  <r>
    <s v="South"/>
    <x v="3"/>
    <n v="457.08"/>
    <n v="2010039"/>
    <x v="47"/>
  </r>
  <r>
    <s v="South"/>
    <x v="2"/>
    <n v="715.42"/>
    <n v="2010299"/>
    <x v="48"/>
  </r>
  <r>
    <s v="South"/>
    <x v="5"/>
    <n v="1186.5"/>
    <n v="2010293"/>
    <x v="49"/>
  </r>
  <r>
    <s v="South"/>
    <x v="1"/>
    <n v="53"/>
    <n v="2010072"/>
    <x v="29"/>
  </r>
  <r>
    <s v="South"/>
    <x v="2"/>
    <n v="751.94"/>
    <n v="2010175"/>
    <x v="17"/>
  </r>
  <r>
    <s v="South"/>
    <x v="5"/>
    <n v="956.04"/>
    <n v="2010214"/>
    <x v="50"/>
  </r>
  <r>
    <s v="South"/>
    <x v="6"/>
    <n v="660.42"/>
    <n v="2010210"/>
    <x v="51"/>
  </r>
  <r>
    <s v="South"/>
    <x v="1"/>
    <n v="1121.33"/>
    <n v="2010138"/>
    <x v="52"/>
  </r>
  <r>
    <s v="South"/>
    <x v="6"/>
    <n v="43.92"/>
    <n v="2010051"/>
    <x v="53"/>
  </r>
  <r>
    <s v="South"/>
    <x v="5"/>
    <n v="1081"/>
    <n v="2010385"/>
    <x v="54"/>
  </r>
  <r>
    <s v="South"/>
    <x v="5"/>
    <n v="599.09"/>
    <n v="2010023"/>
    <x v="55"/>
  </r>
  <r>
    <s v="South"/>
    <x v="5"/>
    <n v="629.21"/>
    <n v="2010355"/>
    <x v="56"/>
  </r>
  <r>
    <s v="South"/>
    <x v="5"/>
    <n v="356.78"/>
    <n v="2010199"/>
    <x v="11"/>
  </r>
  <r>
    <s v="South"/>
    <x v="1"/>
    <n v="19.48"/>
    <n v="2010087"/>
    <x v="57"/>
  </r>
  <r>
    <s v="South"/>
    <x v="1"/>
    <n v="604.54"/>
    <n v="2010345"/>
    <x v="58"/>
  </r>
  <r>
    <s v="South"/>
    <x v="2"/>
    <n v="410.35"/>
    <n v="2010383"/>
    <x v="59"/>
  </r>
  <r>
    <s v="South"/>
    <x v="1"/>
    <n v="864.27"/>
    <n v="2010363"/>
    <x v="60"/>
  </r>
  <r>
    <s v="North"/>
    <x v="0"/>
    <n v="14.28"/>
    <n v="2010398"/>
    <x v="61"/>
  </r>
  <r>
    <s v="South"/>
    <x v="5"/>
    <n v="51.75"/>
    <n v="2010279"/>
    <x v="19"/>
  </r>
  <r>
    <s v="South"/>
    <x v="1"/>
    <n v="216.38"/>
    <n v="2010182"/>
    <x v="62"/>
  </r>
  <r>
    <s v="North"/>
    <x v="4"/>
    <n v="888.42"/>
    <n v="2010253"/>
    <x v="63"/>
  </r>
  <r>
    <s v="South"/>
    <x v="5"/>
    <n v="774.48"/>
    <n v="2010067"/>
    <x v="64"/>
  </r>
  <r>
    <s v="North"/>
    <x v="4"/>
    <n v="193.58"/>
    <n v="2010352"/>
    <x v="65"/>
  </r>
  <r>
    <s v="North"/>
    <x v="8"/>
    <n v="544.61"/>
    <n v="2010137"/>
    <x v="66"/>
  </r>
  <r>
    <s v="South"/>
    <x v="5"/>
    <n v="1157.81"/>
    <n v="2010108"/>
    <x v="10"/>
  </r>
  <r>
    <s v="North"/>
    <x v="0"/>
    <n v="46.92"/>
    <n v="2010054"/>
    <x v="6"/>
  </r>
  <r>
    <s v="South"/>
    <x v="5"/>
    <n v="197.72"/>
    <n v="2010306"/>
    <x v="67"/>
  </r>
  <r>
    <s v="South"/>
    <x v="6"/>
    <n v="887.84"/>
    <n v="2010009"/>
    <x v="13"/>
  </r>
  <r>
    <s v="North"/>
    <x v="4"/>
    <n v="815.49"/>
    <n v="2010266"/>
    <x v="68"/>
  </r>
  <r>
    <s v="South"/>
    <x v="2"/>
    <n v="944.04"/>
    <n v="2010356"/>
    <x v="69"/>
  </r>
  <r>
    <s v="South"/>
    <x v="2"/>
    <n v="492.94"/>
    <n v="2010132"/>
    <x v="25"/>
  </r>
  <r>
    <s v="South"/>
    <x v="6"/>
    <n v="37.520000000000003"/>
    <n v="2010002"/>
    <x v="70"/>
  </r>
  <r>
    <s v="South"/>
    <x v="6"/>
    <n v="255.68"/>
    <n v="2010376"/>
    <x v="71"/>
  </r>
  <r>
    <s v="South"/>
    <x v="6"/>
    <n v="586.03"/>
    <n v="2010344"/>
    <x v="72"/>
  </r>
  <r>
    <s v="South"/>
    <x v="3"/>
    <n v="1021.58"/>
    <n v="2010126"/>
    <x v="73"/>
  </r>
  <r>
    <s v="North"/>
    <x v="0"/>
    <n v="876.82"/>
    <n v="2010272"/>
    <x v="37"/>
  </r>
  <r>
    <s v="South"/>
    <x v="1"/>
    <n v="84.58"/>
    <n v="2010246"/>
    <x v="74"/>
  </r>
  <r>
    <s v="North"/>
    <x v="7"/>
    <n v="1161.58"/>
    <n v="2010185"/>
    <x v="75"/>
  </r>
  <r>
    <s v="South"/>
    <x v="2"/>
    <n v="581.09"/>
    <n v="2010328"/>
    <x v="41"/>
  </r>
  <r>
    <s v="North"/>
    <x v="4"/>
    <n v="1115.03"/>
    <n v="2010297"/>
    <x v="76"/>
  </r>
  <r>
    <s v="South"/>
    <x v="6"/>
    <n v="289.97000000000003"/>
    <n v="2010395"/>
    <x v="77"/>
  </r>
  <r>
    <s v="South"/>
    <x v="1"/>
    <n v="1178.8499999999999"/>
    <n v="2010347"/>
    <x v="78"/>
  </r>
  <r>
    <s v="South"/>
    <x v="1"/>
    <n v="439.22"/>
    <n v="2010158"/>
    <x v="79"/>
  </r>
  <r>
    <s v="South"/>
    <x v="5"/>
    <n v="1176.22"/>
    <n v="2010353"/>
    <x v="65"/>
  </r>
  <r>
    <s v="South"/>
    <x v="2"/>
    <n v="705.5"/>
    <n v="2010183"/>
    <x v="62"/>
  </r>
  <r>
    <s v="South"/>
    <x v="2"/>
    <n v="816.67"/>
    <n v="2010262"/>
    <x v="80"/>
  </r>
  <r>
    <s v="South"/>
    <x v="5"/>
    <n v="420.63"/>
    <n v="2010045"/>
    <x v="81"/>
  </r>
  <r>
    <s v="South"/>
    <x v="6"/>
    <n v="1102.3399999999999"/>
    <n v="2010250"/>
    <x v="82"/>
  </r>
  <r>
    <s v="South"/>
    <x v="3"/>
    <n v="859.11"/>
    <n v="2010309"/>
    <x v="83"/>
  </r>
  <r>
    <s v="South"/>
    <x v="6"/>
    <n v="730.49"/>
    <n v="2010104"/>
    <x v="84"/>
  </r>
  <r>
    <s v="South"/>
    <x v="1"/>
    <n v="241.15"/>
    <n v="2010188"/>
    <x v="85"/>
  </r>
  <r>
    <s v="South"/>
    <x v="5"/>
    <n v="896.55"/>
    <n v="2010166"/>
    <x v="9"/>
  </r>
  <r>
    <s v="South"/>
    <x v="1"/>
    <n v="292.56"/>
    <n v="2010193"/>
    <x v="86"/>
  </r>
  <r>
    <s v="North"/>
    <x v="8"/>
    <n v="644.9"/>
    <n v="2010061"/>
    <x v="87"/>
  </r>
  <r>
    <s v="South"/>
    <x v="5"/>
    <n v="282.43"/>
    <n v="2010361"/>
    <x v="88"/>
  </r>
  <r>
    <s v="South"/>
    <x v="6"/>
    <n v="147.33000000000001"/>
    <n v="2010231"/>
    <x v="89"/>
  </r>
  <r>
    <s v="North"/>
    <x v="4"/>
    <n v="1037.0899999999999"/>
    <n v="2010192"/>
    <x v="86"/>
  </r>
  <r>
    <s v="North"/>
    <x v="7"/>
    <n v="1068.23"/>
    <n v="2010150"/>
    <x v="90"/>
  </r>
  <r>
    <s v="North"/>
    <x v="8"/>
    <n v="195.89"/>
    <n v="2010030"/>
    <x v="91"/>
  </r>
  <r>
    <s v="South"/>
    <x v="5"/>
    <n v="568.42999999999995"/>
    <n v="2010197"/>
    <x v="92"/>
  </r>
  <r>
    <s v="South"/>
    <x v="2"/>
    <n v="144"/>
    <n v="2010354"/>
    <x v="65"/>
  </r>
  <r>
    <s v="North"/>
    <x v="4"/>
    <n v="72.430000000000007"/>
    <n v="2010230"/>
    <x v="93"/>
  </r>
  <r>
    <s v="North"/>
    <x v="4"/>
    <n v="319.06"/>
    <n v="2010288"/>
    <x v="94"/>
  </r>
  <r>
    <s v="North"/>
    <x v="7"/>
    <n v="101.12"/>
    <n v="2010283"/>
    <x v="95"/>
  </r>
  <r>
    <s v="South"/>
    <x v="3"/>
    <n v="333.58"/>
    <n v="2010114"/>
    <x v="96"/>
  </r>
  <r>
    <s v="North"/>
    <x v="4"/>
    <n v="464.07"/>
    <n v="2010049"/>
    <x v="53"/>
  </r>
  <r>
    <s v="South"/>
    <x v="2"/>
    <n v="696.21"/>
    <n v="2010070"/>
    <x v="29"/>
  </r>
  <r>
    <s v="South"/>
    <x v="2"/>
    <n v="198.56"/>
    <n v="2010209"/>
    <x v="51"/>
  </r>
  <r>
    <s v="South"/>
    <x v="2"/>
    <n v="281.88"/>
    <n v="2010340"/>
    <x v="97"/>
  </r>
  <r>
    <s v="North"/>
    <x v="8"/>
    <n v="105.62"/>
    <n v="2010310"/>
    <x v="98"/>
  </r>
  <r>
    <s v="South"/>
    <x v="1"/>
    <n v="288.72000000000003"/>
    <n v="2010171"/>
    <x v="99"/>
  </r>
  <r>
    <s v="North"/>
    <x v="7"/>
    <n v="551.04999999999995"/>
    <n v="2010131"/>
    <x v="100"/>
  </r>
  <r>
    <s v="South"/>
    <x v="5"/>
    <n v="1003.06"/>
    <n v="2010198"/>
    <x v="92"/>
  </r>
  <r>
    <s v="North"/>
    <x v="0"/>
    <n v="1095.68"/>
    <n v="2010218"/>
    <x v="101"/>
  </r>
  <r>
    <s v="South"/>
    <x v="3"/>
    <n v="759.14"/>
    <n v="2010122"/>
    <x v="102"/>
  </r>
  <r>
    <s v="South"/>
    <x v="2"/>
    <n v="473.51"/>
    <n v="2010294"/>
    <x v="49"/>
  </r>
  <r>
    <s v="South"/>
    <x v="2"/>
    <n v="637.07000000000005"/>
    <n v="2010162"/>
    <x v="103"/>
  </r>
  <r>
    <s v="South"/>
    <x v="1"/>
    <n v="975.33"/>
    <n v="2010212"/>
    <x v="51"/>
  </r>
  <r>
    <s v="North"/>
    <x v="4"/>
    <n v="627.74"/>
    <n v="2010066"/>
    <x v="64"/>
  </r>
  <r>
    <s v="North"/>
    <x v="8"/>
    <n v="398.9"/>
    <n v="2010133"/>
    <x v="25"/>
  </r>
  <r>
    <s v="North"/>
    <x v="4"/>
    <n v="911.55"/>
    <n v="2010135"/>
    <x v="104"/>
  </r>
  <r>
    <s v="South"/>
    <x v="1"/>
    <n v="470.65"/>
    <n v="2010296"/>
    <x v="22"/>
  </r>
  <r>
    <s v="South"/>
    <x v="5"/>
    <n v="972.14"/>
    <n v="2010031"/>
    <x v="91"/>
  </r>
  <r>
    <s v="South"/>
    <x v="6"/>
    <n v="1115.73"/>
    <n v="2010119"/>
    <x v="105"/>
  </r>
  <r>
    <s v="South"/>
    <x v="1"/>
    <n v="1185.03"/>
    <n v="2010151"/>
    <x v="106"/>
  </r>
  <r>
    <s v="South"/>
    <x v="2"/>
    <n v="530.26"/>
    <n v="2010362"/>
    <x v="88"/>
  </r>
  <r>
    <s v="South"/>
    <x v="1"/>
    <n v="75.87"/>
    <n v="2010142"/>
    <x v="107"/>
  </r>
  <r>
    <s v="South"/>
    <x v="2"/>
    <n v="188.94"/>
    <n v="2010071"/>
    <x v="29"/>
  </r>
  <r>
    <s v="South"/>
    <x v="2"/>
    <n v="941.55"/>
    <n v="2010224"/>
    <x v="108"/>
  </r>
  <r>
    <s v="North"/>
    <x v="7"/>
    <n v="386.49"/>
    <n v="2010095"/>
    <x v="109"/>
  </r>
  <r>
    <s v="South"/>
    <x v="1"/>
    <n v="593.79"/>
    <n v="2010335"/>
    <x v="28"/>
  </r>
  <r>
    <s v="South"/>
    <x v="1"/>
    <n v="1188"/>
    <n v="2010033"/>
    <x v="110"/>
  </r>
  <r>
    <s v="South"/>
    <x v="2"/>
    <n v="1032.6300000000001"/>
    <n v="2010111"/>
    <x v="3"/>
  </r>
  <r>
    <s v="North"/>
    <x v="7"/>
    <n v="574.1"/>
    <n v="2010282"/>
    <x v="111"/>
  </r>
  <r>
    <s v="North"/>
    <x v="7"/>
    <n v="645.78"/>
    <n v="2010236"/>
    <x v="112"/>
  </r>
  <r>
    <s v="North"/>
    <x v="7"/>
    <n v="388.87"/>
    <n v="2010140"/>
    <x v="113"/>
  </r>
  <r>
    <s v="South"/>
    <x v="1"/>
    <n v="556.42999999999995"/>
    <n v="2010082"/>
    <x v="114"/>
  </r>
  <r>
    <s v="South"/>
    <x v="1"/>
    <n v="1052.3900000000001"/>
    <n v="2010149"/>
    <x v="115"/>
  </r>
  <r>
    <s v="North"/>
    <x v="8"/>
    <n v="799.58"/>
    <n v="2010331"/>
    <x v="116"/>
  </r>
  <r>
    <s v="North"/>
    <x v="8"/>
    <n v="147.26"/>
    <n v="2010397"/>
    <x v="61"/>
  </r>
  <r>
    <s v="South"/>
    <x v="5"/>
    <n v="52.63"/>
    <n v="2010327"/>
    <x v="117"/>
  </r>
  <r>
    <s v="North"/>
    <x v="7"/>
    <n v="762.62"/>
    <n v="2010194"/>
    <x v="118"/>
  </r>
  <r>
    <s v="South"/>
    <x v="3"/>
    <n v="752.04"/>
    <n v="2010007"/>
    <x v="119"/>
  </r>
  <r>
    <s v="South"/>
    <x v="2"/>
    <n v="420.23"/>
    <n v="2010370"/>
    <x v="120"/>
  </r>
  <r>
    <s v="North"/>
    <x v="4"/>
    <n v="709.27"/>
    <n v="2010006"/>
    <x v="38"/>
  </r>
  <r>
    <s v="North"/>
    <x v="4"/>
    <n v="756.84"/>
    <n v="2010047"/>
    <x v="121"/>
  </r>
  <r>
    <s v="North"/>
    <x v="7"/>
    <n v="883.52"/>
    <n v="2010284"/>
    <x v="122"/>
  </r>
  <r>
    <s v="North"/>
    <x v="4"/>
    <n v="846.93"/>
    <n v="2010313"/>
    <x v="30"/>
  </r>
  <r>
    <s v="South"/>
    <x v="1"/>
    <n v="668.18"/>
    <n v="2010170"/>
    <x v="99"/>
  </r>
  <r>
    <s v="South"/>
    <x v="1"/>
    <n v="444.27"/>
    <n v="2010215"/>
    <x v="101"/>
  </r>
  <r>
    <s v="North"/>
    <x v="7"/>
    <n v="480.24"/>
    <n v="2010265"/>
    <x v="123"/>
  </r>
  <r>
    <s v="South"/>
    <x v="1"/>
    <n v="836.57"/>
    <n v="2010106"/>
    <x v="124"/>
  </r>
  <r>
    <s v="South"/>
    <x v="5"/>
    <n v="905.95"/>
    <n v="2010382"/>
    <x v="59"/>
  </r>
  <r>
    <s v="South"/>
    <x v="5"/>
    <n v="1080.53"/>
    <n v="2010097"/>
    <x v="109"/>
  </r>
  <r>
    <s v="South"/>
    <x v="6"/>
    <n v="604.62"/>
    <n v="2010208"/>
    <x v="1"/>
  </r>
  <r>
    <s v="North"/>
    <x v="4"/>
    <n v="99.07"/>
    <n v="2010180"/>
    <x v="62"/>
  </r>
  <r>
    <s v="South"/>
    <x v="6"/>
    <n v="195.05"/>
    <n v="2010196"/>
    <x v="92"/>
  </r>
  <r>
    <s v="South"/>
    <x v="6"/>
    <n v="51.5"/>
    <n v="2010116"/>
    <x v="125"/>
  </r>
  <r>
    <s v="North"/>
    <x v="4"/>
    <n v="1010.93"/>
    <n v="2010144"/>
    <x v="126"/>
  </r>
  <r>
    <s v="South"/>
    <x v="3"/>
    <n v="255.24"/>
    <n v="2010277"/>
    <x v="19"/>
  </r>
  <r>
    <s v="South"/>
    <x v="6"/>
    <n v="15.49"/>
    <n v="2010252"/>
    <x v="63"/>
  </r>
  <r>
    <s v="South"/>
    <x v="3"/>
    <n v="868.41"/>
    <n v="2010229"/>
    <x v="93"/>
  </r>
  <r>
    <s v="South"/>
    <x v="5"/>
    <n v="285.20999999999998"/>
    <n v="2010217"/>
    <x v="101"/>
  </r>
  <r>
    <s v="South"/>
    <x v="2"/>
    <n v="369.81"/>
    <n v="2010069"/>
    <x v="29"/>
  </r>
  <r>
    <s v="South"/>
    <x v="5"/>
    <n v="119.96"/>
    <n v="2010292"/>
    <x v="49"/>
  </r>
  <r>
    <s v="South"/>
    <x v="5"/>
    <n v="842.87"/>
    <n v="2010333"/>
    <x v="127"/>
  </r>
  <r>
    <s v="South"/>
    <x v="1"/>
    <n v="596.38"/>
    <n v="2010390"/>
    <x v="128"/>
  </r>
  <r>
    <s v="South"/>
    <x v="6"/>
    <n v="233.58"/>
    <n v="2010107"/>
    <x v="124"/>
  </r>
  <r>
    <s v="South"/>
    <x v="1"/>
    <n v="827.39"/>
    <n v="2010025"/>
    <x v="55"/>
  </r>
  <r>
    <s v="South"/>
    <x v="1"/>
    <n v="543.4"/>
    <n v="2010098"/>
    <x v="16"/>
  </r>
  <r>
    <s v="South"/>
    <x v="3"/>
    <n v="1059.23"/>
    <n v="2010239"/>
    <x v="129"/>
  </r>
  <r>
    <s v="South"/>
    <x v="3"/>
    <n v="641.25"/>
    <n v="2010308"/>
    <x v="130"/>
  </r>
  <r>
    <s v="North"/>
    <x v="8"/>
    <n v="1140.6099999999999"/>
    <n v="2010203"/>
    <x v="131"/>
  </r>
  <r>
    <s v="South"/>
    <x v="6"/>
    <n v="598.91"/>
    <n v="2010161"/>
    <x v="103"/>
  </r>
  <r>
    <s v="South"/>
    <x v="1"/>
    <n v="279.27999999999997"/>
    <n v="2010298"/>
    <x v="76"/>
  </r>
  <r>
    <s v="South"/>
    <x v="1"/>
    <n v="102.36"/>
    <n v="2010330"/>
    <x v="132"/>
  </r>
  <r>
    <s v="South"/>
    <x v="6"/>
    <n v="370.25"/>
    <n v="2010118"/>
    <x v="133"/>
  </r>
  <r>
    <s v="North"/>
    <x v="8"/>
    <n v="1174.3499999999999"/>
    <n v="2010075"/>
    <x v="134"/>
  </r>
  <r>
    <s v="North"/>
    <x v="8"/>
    <n v="474.28"/>
    <n v="2010267"/>
    <x v="68"/>
  </r>
  <r>
    <s v="South"/>
    <x v="6"/>
    <n v="13.37"/>
    <n v="2010323"/>
    <x v="135"/>
  </r>
  <r>
    <s v="South"/>
    <x v="3"/>
    <n v="753.47"/>
    <n v="2010221"/>
    <x v="136"/>
  </r>
  <r>
    <s v="North"/>
    <x v="0"/>
    <n v="858.38"/>
    <n v="2010377"/>
    <x v="137"/>
  </r>
  <r>
    <s v="South"/>
    <x v="3"/>
    <n v="169.25"/>
    <n v="2010015"/>
    <x v="138"/>
  </r>
  <r>
    <s v="South"/>
    <x v="2"/>
    <n v="942.58"/>
    <n v="2010096"/>
    <x v="109"/>
  </r>
  <r>
    <s v="North"/>
    <x v="0"/>
    <n v="764.12"/>
    <n v="2010050"/>
    <x v="53"/>
  </r>
  <r>
    <s v="South"/>
    <x v="1"/>
    <n v="696.24"/>
    <n v="2010213"/>
    <x v="50"/>
  </r>
  <r>
    <s v="North"/>
    <x v="4"/>
    <n v="233.65"/>
    <n v="2010346"/>
    <x v="78"/>
  </r>
  <r>
    <s v="South"/>
    <x v="5"/>
    <n v="856.15"/>
    <n v="2010348"/>
    <x v="139"/>
  </r>
  <r>
    <s v="South"/>
    <x v="2"/>
    <n v="583.94000000000005"/>
    <n v="2010317"/>
    <x v="140"/>
  </r>
  <r>
    <s v="South"/>
    <x v="1"/>
    <n v="515.63"/>
    <n v="2010179"/>
    <x v="62"/>
  </r>
  <r>
    <s v="South"/>
    <x v="2"/>
    <n v="665.25"/>
    <n v="2010233"/>
    <x v="141"/>
  </r>
  <r>
    <s v="North"/>
    <x v="4"/>
    <n v="718.89"/>
    <n v="2010358"/>
    <x v="142"/>
  </r>
  <r>
    <s v="South"/>
    <x v="1"/>
    <n v="1037.8599999999999"/>
    <n v="2010013"/>
    <x v="138"/>
  </r>
  <r>
    <s v="South"/>
    <x v="6"/>
    <n v="472.16"/>
    <n v="2010123"/>
    <x v="73"/>
  </r>
  <r>
    <s v="South"/>
    <x v="1"/>
    <n v="899.14"/>
    <n v="2010201"/>
    <x v="11"/>
  </r>
  <r>
    <s v="South"/>
    <x v="1"/>
    <n v="720.61"/>
    <n v="2010184"/>
    <x v="143"/>
  </r>
  <r>
    <s v="South"/>
    <x v="1"/>
    <n v="676.7"/>
    <n v="2010261"/>
    <x v="144"/>
  </r>
  <r>
    <s v="North"/>
    <x v="0"/>
    <n v="958.61"/>
    <n v="2010238"/>
    <x v="112"/>
  </r>
  <r>
    <s v="South"/>
    <x v="2"/>
    <n v="230.87"/>
    <n v="2010168"/>
    <x v="145"/>
  </r>
  <r>
    <s v="South"/>
    <x v="2"/>
    <n v="954.03"/>
    <n v="2010154"/>
    <x v="146"/>
  </r>
  <r>
    <s v="South"/>
    <x v="3"/>
    <n v="1086.97"/>
    <n v="2010367"/>
    <x v="147"/>
  </r>
  <r>
    <s v="South"/>
    <x v="2"/>
    <n v="614.13"/>
    <n v="2010372"/>
    <x v="120"/>
  </r>
  <r>
    <s v="North"/>
    <x v="7"/>
    <n v="340.79"/>
    <n v="2010136"/>
    <x v="104"/>
  </r>
  <r>
    <s v="South"/>
    <x v="5"/>
    <n v="587.16"/>
    <n v="2010074"/>
    <x v="134"/>
  </r>
  <r>
    <s v="South"/>
    <x v="1"/>
    <n v="1130.51"/>
    <n v="2010227"/>
    <x v="148"/>
  </r>
  <r>
    <s v="North"/>
    <x v="8"/>
    <n v="1165.17"/>
    <n v="2010315"/>
    <x v="39"/>
  </r>
  <r>
    <s v="South"/>
    <x v="5"/>
    <n v="513.61"/>
    <n v="2010174"/>
    <x v="149"/>
  </r>
  <r>
    <s v="South"/>
    <x v="6"/>
    <n v="962.96"/>
    <n v="2010117"/>
    <x v="125"/>
  </r>
  <r>
    <s v="South"/>
    <x v="6"/>
    <n v="985.1"/>
    <n v="2010079"/>
    <x v="150"/>
  </r>
  <r>
    <s v="South"/>
    <x v="6"/>
    <n v="849.67"/>
    <n v="2010304"/>
    <x v="151"/>
  </r>
  <r>
    <s v="South"/>
    <x v="5"/>
    <n v="729.5"/>
    <n v="2010112"/>
    <x v="3"/>
  </r>
  <r>
    <s v="South"/>
    <x v="6"/>
    <n v="673.37"/>
    <n v="2010124"/>
    <x v="73"/>
  </r>
  <r>
    <s v="South"/>
    <x v="6"/>
    <n v="285.54000000000002"/>
    <n v="2010129"/>
    <x v="152"/>
  </r>
  <r>
    <s v="South"/>
    <x v="5"/>
    <n v="742.57"/>
    <n v="2010078"/>
    <x v="150"/>
  </r>
  <r>
    <s v="South"/>
    <x v="1"/>
    <n v="822.74"/>
    <n v="2010064"/>
    <x v="153"/>
  </r>
  <r>
    <s v="South"/>
    <x v="2"/>
    <n v="31.08"/>
    <n v="2010379"/>
    <x v="154"/>
  </r>
  <r>
    <s v="South"/>
    <x v="2"/>
    <n v="445.41"/>
    <n v="2010156"/>
    <x v="146"/>
  </r>
  <r>
    <s v="South"/>
    <x v="3"/>
    <n v="938.7"/>
    <n v="2010319"/>
    <x v="26"/>
  </r>
  <r>
    <s v="South"/>
    <x v="2"/>
    <n v="92.52"/>
    <n v="2010169"/>
    <x v="145"/>
  </r>
  <r>
    <s v="South"/>
    <x v="5"/>
    <n v="588.70000000000005"/>
    <n v="2010147"/>
    <x v="155"/>
  </r>
  <r>
    <s v="North"/>
    <x v="7"/>
    <n v="254.84"/>
    <n v="2010301"/>
    <x v="31"/>
  </r>
  <r>
    <s v="South"/>
    <x v="1"/>
    <n v="119.7"/>
    <n v="2010287"/>
    <x v="156"/>
  </r>
  <r>
    <s v="South"/>
    <x v="1"/>
    <n v="1150.3499999999999"/>
    <n v="2010160"/>
    <x v="103"/>
  </r>
  <r>
    <s v="South"/>
    <x v="1"/>
    <n v="341.34"/>
    <n v="2010178"/>
    <x v="157"/>
  </r>
  <r>
    <s v="South"/>
    <x v="3"/>
    <n v="829.84"/>
    <n v="2010102"/>
    <x v="158"/>
  </r>
  <r>
    <s v="South"/>
    <x v="1"/>
    <n v="640.66"/>
    <n v="2010289"/>
    <x v="24"/>
  </r>
  <r>
    <s v="South"/>
    <x v="1"/>
    <n v="804.81"/>
    <n v="2010046"/>
    <x v="81"/>
  </r>
  <r>
    <s v="North"/>
    <x v="8"/>
    <n v="238.44"/>
    <n v="2010120"/>
    <x v="105"/>
  </r>
  <r>
    <s v="North"/>
    <x v="8"/>
    <n v="615.34"/>
    <n v="2010148"/>
    <x v="159"/>
  </r>
  <r>
    <s v="South"/>
    <x v="3"/>
    <n v="289.33999999999997"/>
    <n v="2010399"/>
    <x v="160"/>
  </r>
  <r>
    <s v="South"/>
    <x v="5"/>
    <n v="546.03"/>
    <n v="2010359"/>
    <x v="88"/>
  </r>
  <r>
    <s v="South"/>
    <x v="1"/>
    <n v="1058.72"/>
    <n v="2010016"/>
    <x v="138"/>
  </r>
  <r>
    <s v="North"/>
    <x v="0"/>
    <n v="114.18"/>
    <n v="2010141"/>
    <x v="107"/>
  </r>
  <r>
    <s v="South"/>
    <x v="6"/>
    <n v="431.17"/>
    <n v="2010065"/>
    <x v="161"/>
  </r>
  <r>
    <s v="South"/>
    <x v="2"/>
    <n v="245.18"/>
    <n v="2010311"/>
    <x v="98"/>
  </r>
  <r>
    <s v="South"/>
    <x v="5"/>
    <n v="278"/>
    <n v="2010022"/>
    <x v="2"/>
  </r>
  <r>
    <s v="South"/>
    <x v="2"/>
    <n v="642.01"/>
    <n v="2010172"/>
    <x v="162"/>
  </r>
  <r>
    <s v="South"/>
    <x v="1"/>
    <n v="901.96"/>
    <n v="2010012"/>
    <x v="0"/>
  </r>
  <r>
    <s v="South"/>
    <x v="3"/>
    <n v="437.76"/>
    <n v="2010063"/>
    <x v="163"/>
  </r>
  <r>
    <s v="South"/>
    <x v="5"/>
    <n v="358.39"/>
    <n v="2010220"/>
    <x v="164"/>
  </r>
  <r>
    <s v="North"/>
    <x v="7"/>
    <n v="1192.28"/>
    <n v="2010269"/>
    <x v="165"/>
  </r>
  <r>
    <s v="South"/>
    <x v="6"/>
    <n v="569.96"/>
    <n v="2010157"/>
    <x v="79"/>
  </r>
  <r>
    <s v="South"/>
    <x v="2"/>
    <n v="786.59"/>
    <n v="2010254"/>
    <x v="63"/>
  </r>
  <r>
    <s v="North"/>
    <x v="0"/>
    <n v="918.54"/>
    <n v="2010302"/>
    <x v="166"/>
  </r>
  <r>
    <s v="South"/>
    <x v="2"/>
    <n v="492.94"/>
    <n v="2010305"/>
    <x v="151"/>
  </r>
  <r>
    <s v="South"/>
    <x v="5"/>
    <n v="307.93"/>
    <n v="2010028"/>
    <x v="167"/>
  </r>
  <r>
    <s v="South"/>
    <x v="2"/>
    <n v="908.22"/>
    <n v="2010010"/>
    <x v="168"/>
  </r>
  <r>
    <s v="South"/>
    <x v="1"/>
    <n v="601.14"/>
    <n v="2010145"/>
    <x v="126"/>
  </r>
  <r>
    <s v="North"/>
    <x v="7"/>
    <n v="1145.5899999999999"/>
    <n v="2010125"/>
    <x v="73"/>
  </r>
  <r>
    <s v="South"/>
    <x v="6"/>
    <n v="918.24"/>
    <n v="2010332"/>
    <x v="169"/>
  </r>
  <r>
    <s v="South"/>
    <x v="3"/>
    <n v="751.83"/>
    <n v="2010242"/>
    <x v="170"/>
  </r>
  <r>
    <s v="South"/>
    <x v="2"/>
    <n v="282.98"/>
    <n v="2010073"/>
    <x v="171"/>
  </r>
  <r>
    <s v="South"/>
    <x v="3"/>
    <n v="145.97999999999999"/>
    <n v="2010337"/>
    <x v="28"/>
  </r>
  <r>
    <s v="South"/>
    <x v="1"/>
    <n v="1145"/>
    <n v="2010307"/>
    <x v="172"/>
  </r>
  <r>
    <s v="North"/>
    <x v="0"/>
    <n v="718.23"/>
    <n v="2010048"/>
    <x v="121"/>
  </r>
  <r>
    <s v="South"/>
    <x v="3"/>
    <n v="1068.97"/>
    <n v="2010392"/>
    <x v="173"/>
  </r>
  <r>
    <s v="South"/>
    <x v="1"/>
    <n v="1046.28"/>
    <n v="2010321"/>
    <x v="135"/>
  </r>
  <r>
    <s v="South"/>
    <x v="2"/>
    <n v="306.27999999999997"/>
    <n v="2010384"/>
    <x v="54"/>
  </r>
  <r>
    <s v="South"/>
    <x v="3"/>
    <n v="1106.73"/>
    <n v="2010034"/>
    <x v="110"/>
  </r>
  <r>
    <s v="South"/>
    <x v="5"/>
    <n v="705.76"/>
    <n v="2010036"/>
    <x v="174"/>
  </r>
  <r>
    <s v="South"/>
    <x v="5"/>
    <n v="883.45"/>
    <n v="2010092"/>
    <x v="175"/>
  </r>
  <r>
    <s v="South"/>
    <x v="1"/>
    <n v="1088.18"/>
    <n v="2010084"/>
    <x v="12"/>
  </r>
  <r>
    <s v="South"/>
    <x v="5"/>
    <n v="1077.24"/>
    <n v="2010035"/>
    <x v="176"/>
  </r>
  <r>
    <s v="South"/>
    <x v="5"/>
    <n v="1042.1400000000001"/>
    <n v="2010235"/>
    <x v="112"/>
  </r>
  <r>
    <s v="South"/>
    <x v="1"/>
    <n v="322.64"/>
    <n v="2010341"/>
    <x v="97"/>
  </r>
  <r>
    <s v="South"/>
    <x v="1"/>
    <n v="247.77"/>
    <n v="2010237"/>
    <x v="112"/>
  </r>
  <r>
    <s v="South"/>
    <x v="5"/>
    <n v="312.58"/>
    <n v="2010024"/>
    <x v="55"/>
  </r>
  <r>
    <s v="South"/>
    <x v="2"/>
    <n v="194.17"/>
    <n v="2010093"/>
    <x v="177"/>
  </r>
  <r>
    <s v="South"/>
    <x v="5"/>
    <n v="931.86"/>
    <n v="2010371"/>
    <x v="120"/>
  </r>
  <r>
    <s v="South"/>
    <x v="1"/>
    <n v="1135.1199999999999"/>
    <n v="2010240"/>
    <x v="129"/>
  </r>
  <r>
    <s v="South"/>
    <x v="5"/>
    <n v="1170.25"/>
    <n v="2010320"/>
    <x v="135"/>
  </r>
  <r>
    <s v="North"/>
    <x v="0"/>
    <n v="28.96"/>
    <n v="2010225"/>
    <x v="108"/>
  </r>
  <r>
    <s v="South"/>
    <x v="2"/>
    <n v="866.8"/>
    <n v="2010391"/>
    <x v="173"/>
  </r>
  <r>
    <s v="South"/>
    <x v="5"/>
    <n v="1010.02"/>
    <n v="2010113"/>
    <x v="3"/>
  </r>
  <r>
    <s v="North"/>
    <x v="8"/>
    <n v="120"/>
    <n v="2010143"/>
    <x v="107"/>
  </r>
  <r>
    <s v="South"/>
    <x v="5"/>
    <n v="226.95"/>
    <n v="2010351"/>
    <x v="178"/>
  </r>
  <r>
    <s v="South"/>
    <x v="5"/>
    <n v="843.23"/>
    <n v="2010243"/>
    <x v="45"/>
  </r>
  <r>
    <s v="South"/>
    <x v="1"/>
    <n v="252.6"/>
    <n v="2010375"/>
    <x v="14"/>
  </r>
  <r>
    <s v="South"/>
    <x v="1"/>
    <n v="1029.01"/>
    <n v="2010324"/>
    <x v="135"/>
  </r>
  <r>
    <s v="South"/>
    <x v="6"/>
    <n v="1142.55"/>
    <n v="2010258"/>
    <x v="15"/>
  </r>
  <r>
    <s v="North"/>
    <x v="7"/>
    <n v="500.88"/>
    <n v="2010386"/>
    <x v="179"/>
  </r>
  <r>
    <s v="South"/>
    <x v="5"/>
    <n v="831.89"/>
    <n v="2010342"/>
    <x v="180"/>
  </r>
  <r>
    <s v="South"/>
    <x v="2"/>
    <n v="721.23"/>
    <n v="2010060"/>
    <x v="87"/>
  </r>
  <r>
    <s v="North"/>
    <x v="7"/>
    <n v="1112.55"/>
    <n v="2010062"/>
    <x v="87"/>
  </r>
  <r>
    <s v="South"/>
    <x v="1"/>
    <n v="633.49"/>
    <n v="2010360"/>
    <x v="88"/>
  </r>
  <r>
    <s v="South"/>
    <x v="2"/>
    <n v="364.76"/>
    <n v="2010088"/>
    <x v="57"/>
  </r>
  <r>
    <s v="South"/>
    <x v="6"/>
    <n v="955.86"/>
    <n v="2010393"/>
    <x v="181"/>
  </r>
  <r>
    <s v="North"/>
    <x v="4"/>
    <n v="838.84"/>
    <n v="2010044"/>
    <x v="182"/>
  </r>
  <r>
    <s v="South"/>
    <x v="3"/>
    <n v="981.37"/>
    <n v="2010105"/>
    <x v="124"/>
  </r>
  <r>
    <s v="South"/>
    <x v="1"/>
    <n v="687.09"/>
    <n v="2010256"/>
    <x v="183"/>
  </r>
  <r>
    <s v="North"/>
    <x v="7"/>
    <n v="848.5"/>
    <n v="2010281"/>
    <x v="184"/>
  </r>
  <r>
    <s v="South"/>
    <x v="3"/>
    <n v="495.24"/>
    <n v="2010248"/>
    <x v="185"/>
  </r>
  <r>
    <s v="South"/>
    <x v="1"/>
    <n v="667.55"/>
    <n v="2010040"/>
    <x v="47"/>
  </r>
  <r>
    <s v="South"/>
    <x v="2"/>
    <n v="100.27"/>
    <n v="2010037"/>
    <x v="186"/>
  </r>
  <r>
    <s v="North"/>
    <x v="7"/>
    <n v="1097.6500000000001"/>
    <n v="2010167"/>
    <x v="187"/>
  </r>
  <r>
    <s v="South"/>
    <x v="5"/>
    <n v="986.49"/>
    <n v="2010357"/>
    <x v="188"/>
  </r>
  <r>
    <s v="South"/>
    <x v="2"/>
    <n v="566.30999999999995"/>
    <n v="2010343"/>
    <x v="72"/>
  </r>
  <r>
    <s v="South"/>
    <x v="6"/>
    <n v="204.71"/>
    <n v="2010019"/>
    <x v="189"/>
  </r>
  <r>
    <s v="North"/>
    <x v="4"/>
    <n v="420.3"/>
    <n v="2010291"/>
    <x v="24"/>
  </r>
  <r>
    <s v="South"/>
    <x v="1"/>
    <n v="1003.39"/>
    <n v="2010153"/>
    <x v="106"/>
  </r>
  <r>
    <s v="South"/>
    <x v="5"/>
    <n v="296.62"/>
    <n v="2010100"/>
    <x v="190"/>
  </r>
  <r>
    <s v="North"/>
    <x v="7"/>
    <n v="80.400000000000006"/>
    <n v="2010222"/>
    <x v="191"/>
  </r>
  <r>
    <s v="South"/>
    <x v="1"/>
    <n v="1169.26"/>
    <n v="2010368"/>
    <x v="147"/>
  </r>
  <r>
    <s v="North"/>
    <x v="4"/>
    <n v="103.75"/>
    <n v="2010396"/>
    <x v="77"/>
  </r>
  <r>
    <s v="South"/>
    <x v="5"/>
    <n v="1120.23"/>
    <n v="2010381"/>
    <x v="154"/>
  </r>
  <r>
    <s v="South"/>
    <x v="6"/>
    <n v="334.06"/>
    <n v="2010232"/>
    <x v="192"/>
  </r>
  <r>
    <s v="North"/>
    <x v="8"/>
    <n v="939.65"/>
    <n v="2010216"/>
    <x v="101"/>
  </r>
  <r>
    <s v="South"/>
    <x v="5"/>
    <n v="662.07"/>
    <n v="2010038"/>
    <x v="47"/>
  </r>
  <r>
    <s v="North"/>
    <x v="8"/>
    <n v="241.88"/>
    <n v="2010081"/>
    <x v="114"/>
  </r>
  <r>
    <s v="South"/>
    <x v="2"/>
    <n v="562.83000000000004"/>
    <n v="2010255"/>
    <x v="193"/>
  </r>
  <r>
    <s v="South"/>
    <x v="3"/>
    <n v="327.11"/>
    <n v="2010211"/>
    <x v="51"/>
  </r>
  <r>
    <s v="North"/>
    <x v="7"/>
    <n v="931.97"/>
    <n v="2010190"/>
    <x v="4"/>
  </r>
  <r>
    <s v="North"/>
    <x v="4"/>
    <n v="981.04"/>
    <n v="2010032"/>
    <x v="91"/>
  </r>
  <r>
    <s v="South"/>
    <x v="1"/>
    <n v="764.27"/>
    <n v="2010128"/>
    <x v="18"/>
  </r>
  <r>
    <s v="South"/>
    <x v="1"/>
    <n v="46.7"/>
    <n v="2010029"/>
    <x v="167"/>
  </r>
  <r>
    <s v="South"/>
    <x v="6"/>
    <n v="841.22"/>
    <n v="2010052"/>
    <x v="53"/>
  </r>
  <r>
    <s v="North"/>
    <x v="4"/>
    <n v="332.48"/>
    <n v="2010275"/>
    <x v="33"/>
  </r>
  <r>
    <s v="South"/>
    <x v="1"/>
    <n v="1034.42"/>
    <n v="2010270"/>
    <x v="194"/>
  </r>
  <r>
    <s v="South"/>
    <x v="3"/>
    <n v="789.81"/>
    <n v="2010274"/>
    <x v="33"/>
  </r>
  <r>
    <s v="South"/>
    <x v="6"/>
    <n v="773.05"/>
    <n v="2010195"/>
    <x v="118"/>
  </r>
  <r>
    <s v="North"/>
    <x v="7"/>
    <n v="1165.8599999999999"/>
    <n v="2010245"/>
    <x v="74"/>
  </r>
  <r>
    <s v="South"/>
    <x v="5"/>
    <n v="490.71"/>
    <n v="2010223"/>
    <x v="195"/>
  </r>
  <r>
    <s v="South"/>
    <x v="3"/>
    <n v="610"/>
    <n v="2010389"/>
    <x v="128"/>
  </r>
  <r>
    <s v="South"/>
    <x v="6"/>
    <n v="565.02"/>
    <n v="2010322"/>
    <x v="135"/>
  </r>
  <r>
    <s v="South"/>
    <x v="6"/>
    <n v="990.18"/>
    <n v="2010226"/>
    <x v="196"/>
  </r>
  <r>
    <s v="North"/>
    <x v="4"/>
    <n v="553.02"/>
    <n v="2010089"/>
    <x v="197"/>
  </r>
  <r>
    <s v="South"/>
    <x v="1"/>
    <n v="817.21"/>
    <n v="2010286"/>
    <x v="23"/>
  </r>
  <r>
    <s v="South"/>
    <x v="6"/>
    <n v="561.88"/>
    <n v="2010394"/>
    <x v="77"/>
  </r>
  <r>
    <s v="South"/>
    <x v="3"/>
    <n v="935.59"/>
    <n v="2010005"/>
    <x v="38"/>
  </r>
  <r>
    <s v="South"/>
    <x v="2"/>
    <n v="330.36"/>
    <n v="2010336"/>
    <x v="28"/>
  </r>
  <r>
    <s v="South"/>
    <x v="6"/>
    <n v="782.93"/>
    <n v="2010173"/>
    <x v="162"/>
  </r>
  <r>
    <s v="South"/>
    <x v="2"/>
    <n v="1162.68"/>
    <n v="2010388"/>
    <x v="198"/>
  </r>
  <r>
    <s v="South"/>
    <x v="5"/>
    <n v="67.930000000000007"/>
    <n v="2010146"/>
    <x v="155"/>
  </r>
  <r>
    <s v="North"/>
    <x v="4"/>
    <n v="37.81"/>
    <n v="2010152"/>
    <x v="106"/>
  </r>
  <r>
    <s v="South"/>
    <x v="1"/>
    <n v="1028.75"/>
    <n v="2010159"/>
    <x v="79"/>
  </r>
  <r>
    <s v="South"/>
    <x v="6"/>
    <n v="299.7"/>
    <n v="2010249"/>
    <x v="199"/>
  </r>
  <r>
    <s v="South"/>
    <x v="6"/>
    <n v="703.38"/>
    <n v="2010083"/>
    <x v="200"/>
  </r>
  <r>
    <s v="South"/>
    <x v="3"/>
    <n v="191.06"/>
    <n v="2010234"/>
    <x v="141"/>
  </r>
  <r>
    <s v="North"/>
    <x v="4"/>
    <n v="996.44"/>
    <n v="2010094"/>
    <x v="177"/>
  </r>
  <r>
    <s v="South"/>
    <x v="1"/>
    <n v="877.66"/>
    <n v="2010026"/>
    <x v="201"/>
  </r>
  <r>
    <s v="North"/>
    <x v="4"/>
    <n v="629.39"/>
    <n v="2010241"/>
    <x v="202"/>
  </r>
  <r>
    <s v="South"/>
    <x v="1"/>
    <n v="512.91999999999996"/>
    <n v="2010003"/>
    <x v="70"/>
  </r>
  <r>
    <s v="South"/>
    <x v="6"/>
    <n v="80.290000000000006"/>
    <n v="2010380"/>
    <x v="154"/>
  </r>
  <r>
    <s v="North"/>
    <x v="4"/>
    <n v="32.909999999999997"/>
    <n v="2010020"/>
    <x v="2"/>
  </r>
  <r>
    <s v="South"/>
    <x v="5"/>
    <n v="297.20999999999998"/>
    <n v="2010058"/>
    <x v="6"/>
  </r>
  <r>
    <s v="South"/>
    <x v="3"/>
    <n v="687.53"/>
    <n v="2010205"/>
    <x v="21"/>
  </r>
  <r>
    <s v="South"/>
    <x v="1"/>
    <n v="310.45999999999998"/>
    <n v="2010103"/>
    <x v="84"/>
  </r>
  <r>
    <s v="North"/>
    <x v="7"/>
    <n v="1017.26"/>
    <n v="2010303"/>
    <x v="203"/>
  </r>
  <r>
    <s v="South"/>
    <x v="6"/>
    <n v="893.07"/>
    <n v="2010268"/>
    <x v="165"/>
  </r>
  <r>
    <s v="South"/>
    <x v="6"/>
    <n v="901.41"/>
    <n v="2010053"/>
    <x v="204"/>
  </r>
  <r>
    <s v="South"/>
    <x v="1"/>
    <n v="83.3"/>
    <n v="2010090"/>
    <x v="205"/>
  </r>
  <r>
    <s v="South"/>
    <x v="6"/>
    <n v="382.43"/>
    <n v="2010080"/>
    <x v="150"/>
  </r>
  <r>
    <s v="North"/>
    <x v="8"/>
    <n v="968.92"/>
    <n v="2010247"/>
    <x v="74"/>
  </r>
  <r>
    <s v="South"/>
    <x v="5"/>
    <n v="710.33"/>
    <n v="2010014"/>
    <x v="138"/>
  </r>
  <r>
    <s v="South"/>
    <x v="6"/>
    <n v="109.39"/>
    <n v="2010001"/>
    <x v="70"/>
  </r>
  <r>
    <s v="North"/>
    <x v="0"/>
    <n v="861.49"/>
    <n v="2010115"/>
    <x v="125"/>
  </r>
  <r>
    <s v="South"/>
    <x v="1"/>
    <n v="1112.73"/>
    <n v="2010326"/>
    <x v="117"/>
  </r>
  <r>
    <s v="South"/>
    <x v="6"/>
    <n v="165.66"/>
    <n v="2010387"/>
    <x v="198"/>
  </r>
  <r>
    <s v="North"/>
    <x v="7"/>
    <n v="183.45"/>
    <n v="2010334"/>
    <x v="127"/>
  </r>
  <r>
    <s v="South"/>
    <x v="6"/>
    <n v="225.27"/>
    <n v="2010187"/>
    <x v="40"/>
  </r>
  <r>
    <s v="South"/>
    <x v="1"/>
    <n v="359.38"/>
    <n v="2010271"/>
    <x v="206"/>
  </r>
  <r>
    <s v="South"/>
    <x v="5"/>
    <n v="540.73"/>
    <n v="2010264"/>
    <x v="123"/>
  </r>
  <r>
    <s v="South"/>
    <x v="5"/>
    <n v="753.22"/>
    <n v="2010027"/>
    <x v="167"/>
  </r>
  <r>
    <s v="South"/>
    <x v="3"/>
    <n v="515.41"/>
    <n v="2010130"/>
    <x v="100"/>
  </r>
  <r>
    <s v="North"/>
    <x v="8"/>
    <n v="1015.4"/>
    <n v="2010077"/>
    <x v="150"/>
  </r>
  <r>
    <s v="South"/>
    <x v="1"/>
    <n v="197.35"/>
    <n v="2010139"/>
    <x v="52"/>
  </r>
  <r>
    <s v="North"/>
    <x v="0"/>
    <n v="1080.3800000000001"/>
    <n v="2010041"/>
    <x v="7"/>
  </r>
  <r>
    <s v="North"/>
    <x v="7"/>
    <n v="1120.56"/>
    <n v="2010121"/>
    <x v="102"/>
  </r>
  <r>
    <s v="North"/>
    <x v="4"/>
    <n v="802.8"/>
    <n v="2010280"/>
    <x v="184"/>
  </r>
  <r>
    <s v="South"/>
    <x v="3"/>
    <n v="918.57"/>
    <n v="2010202"/>
    <x v="11"/>
  </r>
  <r>
    <s v="South"/>
    <x v="6"/>
    <n v="776.56"/>
    <n v="2010177"/>
    <x v="207"/>
  </r>
  <r>
    <s v="South"/>
    <x v="2"/>
    <n v="913.78"/>
    <n v="2010101"/>
    <x v="208"/>
  </r>
  <r>
    <s v="South"/>
    <x v="1"/>
    <n v="986.16"/>
    <n v="2010365"/>
    <x v="209"/>
  </r>
  <r>
    <s v="South"/>
    <x v="1"/>
    <n v="1063.3699999999999"/>
    <n v="2010339"/>
    <x v="97"/>
  </r>
  <r>
    <s v="North"/>
    <x v="0"/>
    <n v="105.03"/>
    <n v="2010076"/>
    <x v="210"/>
  </r>
  <r>
    <s v="South"/>
    <x v="1"/>
    <n v="494.77"/>
    <n v="2010155"/>
    <x v="146"/>
  </r>
  <r>
    <s v="North"/>
    <x v="7"/>
    <n v="994.1"/>
    <n v="2010091"/>
    <x v="175"/>
  </r>
  <r>
    <s v="North"/>
    <x v="7"/>
    <n v="461.47"/>
    <n v="2010163"/>
    <x v="211"/>
  </r>
  <r>
    <s v="South"/>
    <x v="6"/>
    <n v="1033.8699999999999"/>
    <n v="2010181"/>
    <x v="62"/>
  </r>
  <r>
    <s v="North"/>
    <x v="8"/>
    <n v="978.22"/>
    <n v="2010189"/>
    <x v="85"/>
  </r>
  <r>
    <s v="South"/>
    <x v="6"/>
    <n v="1005.3"/>
    <n v="2010017"/>
    <x v="212"/>
  </r>
  <r>
    <s v="South"/>
    <x v="5"/>
    <n v="598.36"/>
    <n v="2010259"/>
    <x v="20"/>
  </r>
  <r>
    <s v="North"/>
    <x v="7"/>
    <n v="835.47"/>
    <n v="2010373"/>
    <x v="120"/>
  </r>
  <r>
    <s v="South"/>
    <x v="3"/>
    <n v="1163.74"/>
    <n v="2010251"/>
    <x v="63"/>
  </r>
  <r>
    <s v="South"/>
    <x v="3"/>
    <n v="996.18"/>
    <n v="2010086"/>
    <x v="213"/>
  </r>
  <r>
    <s v="South"/>
    <x v="5"/>
    <n v="1027.76"/>
    <n v="2010228"/>
    <x v="93"/>
  </r>
  <r>
    <s v="South"/>
    <x v="5"/>
    <n v="600.99"/>
    <n v="2010316"/>
    <x v="39"/>
  </r>
  <r>
    <s v="South"/>
    <x v="1"/>
    <n v="319.42"/>
    <n v="2010369"/>
    <x v="2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800-000000000000}" name="PivotTable3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3:L14" firstHeaderRow="1" firstDataRow="2" firstDataCol="1"/>
  <pivotFields count="5">
    <pivotField showAll="0"/>
    <pivotField axis="axisRow" showAll="0">
      <items count="10">
        <item x="1"/>
        <item x="2"/>
        <item x="0"/>
        <item x="7"/>
        <item x="6"/>
        <item x="5"/>
        <item x="3"/>
        <item x="4"/>
        <item x="8"/>
        <item t="default"/>
      </items>
    </pivotField>
    <pivotField dataField="1" numFmtId="174" showAll="0"/>
    <pivotField showAll="0"/>
    <pivotField axis="axisCol" numFmtId="14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 v="1"/>
    </i>
    <i>
      <x v="2"/>
    </i>
    <i>
      <x v="3"/>
    </i>
    <i>
      <x v="4"/>
    </i>
    <i t="grand">
      <x/>
    </i>
  </colItems>
  <dataFields count="1">
    <dataField name="Sum of InvoiceAmount" fld="2" baseField="1" baseItem="3" numFmtId="18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400-000000000000}" name="PivotTable2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outline="1" outlineData="1" compactData="0" multipleFieldFilters="0">
  <location ref="G3:J7" firstHeaderRow="1" firstDataRow="2" firstDataCol="1"/>
  <pivotFields count="5">
    <pivotField axis="axisRow" compact="0" showAll="0">
      <items count="3">
        <item x="0"/>
        <item x="1"/>
        <item t="default"/>
      </items>
    </pivotField>
    <pivotField axis="axisCol" compact="0" showAll="0">
      <items count="3">
        <item x="0"/>
        <item x="1"/>
        <item t="default"/>
      </items>
    </pivotField>
    <pivotField compact="0" showAll="0"/>
    <pivotField dataField="1" compact="0" numFmtId="178" showAll="0"/>
    <pivotField compact="0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3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500-000000000000}" name="Draaitabel1" cacheId="4" applyNumberFormats="0" applyBorderFormats="0" applyFontFormats="0" applyPatternFormats="0" applyAlignmentFormats="0" applyWidthHeightFormats="1" dataCaption="Waarden" grandTotalCaption="Grand Total" updatedVersion="3" minRefreshableVersion="3" showCalcMbrs="0" useAutoFormatting="1" itemPrintTitles="1" createdVersion="3" indent="0" showHeaders="0" outline="1" outlineData="1" multipleFieldFilters="0">
  <location ref="E3:H7" firstHeaderRow="1" firstDataRow="2" firstDataCol="1"/>
  <pivotFields count="3">
    <pivotField axis="axisRow" numFmtId="174" showAll="0">
      <items count="3">
        <item x="0"/>
        <item x="1"/>
        <item t="default"/>
      </items>
    </pivotField>
    <pivotField axis="axisCol" numFmtId="174" showAll="0">
      <items count="3">
        <item n="Q3" x="0"/>
        <item n="Q4" x="1"/>
        <item t="default"/>
      </items>
    </pivotField>
    <pivotField dataField="1" numFmtId="166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2" baseField="0" baseItem="0" numFmtId="179"/>
  </dataFields>
  <formats count="10">
    <format dxfId="9">
      <pivotArea type="origin" dataOnly="0" labelOnly="1" outline="0" fieldPosition="0"/>
    </format>
    <format dxfId="8">
      <pivotArea type="topRight" dataOnly="0" labelOnly="1" outline="0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Col="1" outline="0" fieldPosition="0"/>
    </format>
    <format dxfId="5">
      <pivotArea grandRow="1" outline="0" collapsedLevelsAreSubtotals="1" fieldPosition="0"/>
    </format>
    <format dxfId="4">
      <pivotArea dataOnly="0" labelOnly="1" grandRow="1" outline="0" fieldPosition="0"/>
    </format>
    <format dxfId="3">
      <pivotArea collapsedLevelsAreSubtotals="1" fieldPosition="0">
        <references count="2">
          <reference field="0" count="1">
            <x v="0"/>
          </reference>
          <reference field="1" count="1" selected="0">
            <x v="0"/>
          </reference>
        </references>
      </pivotArea>
    </format>
    <format dxfId="2">
      <pivotArea dataOnly="0" labelOnly="1" fieldPosition="0">
        <references count="1">
          <reference field="1" count="1">
            <x v="0"/>
          </reference>
        </references>
      </pivotArea>
    </format>
    <format dxfId="1">
      <pivotArea dataOnly="0" labelOnly="1" fieldPosition="0">
        <references count="1">
          <reference field="1" count="1">
            <x v="1"/>
          </reference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2C00-000000000000}" name="Draaitabel2" cacheId="5" applyNumberFormats="0" applyBorderFormats="0" applyFontFormats="0" applyPatternFormats="0" applyAlignmentFormats="0" applyWidthHeightFormats="1" dataCaption="Waarden" updatedVersion="3" minRefreshableVersion="3" showCalcMbrs="0" useAutoFormatting="1" itemPrintTitles="1" createdVersion="3" indent="0" outline="1" outlineData="1" multipleFieldFilters="0">
  <location ref="H6:L11" firstHeaderRow="1" firstDataRow="2" firstDataCol="1" rowPageCount="1" colPageCount="1"/>
  <pivotFields count="5">
    <pivotField axis="axisRow" numFmtId="168" showAll="0">
      <items count="4">
        <item x="0"/>
        <item x="1"/>
        <item x="2"/>
        <item t="default"/>
      </items>
    </pivotField>
    <pivotField axis="axisPage" numFmtId="174" showAll="0">
      <items count="4">
        <item x="0"/>
        <item x="2"/>
        <item x="1"/>
        <item t="default"/>
      </items>
    </pivotField>
    <pivotField numFmtId="174" showAll="0"/>
    <pivotField axis="axisCol" numFmtId="174" showAll="0">
      <items count="4">
        <item x="0"/>
        <item x="2"/>
        <item x="1"/>
        <item t="default"/>
      </items>
    </pivotField>
    <pivotField dataField="1" numFmtId="167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om van Omzet" fld="4" baseField="0" baseItem="0" numFmtId="7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3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B4"/>
  <sheetViews>
    <sheetView zoomScaleNormal="100" workbookViewId="0">
      <selection activeCell="B2" sqref="B2"/>
    </sheetView>
  </sheetViews>
  <sheetFormatPr defaultRowHeight="11.25" x14ac:dyDescent="0.15"/>
  <cols>
    <col min="1" max="1" width="19.7109375" style="136" customWidth="1"/>
    <col min="2" max="2" width="12.5703125" style="136" bestFit="1" customWidth="1"/>
    <col min="3" max="16384" width="9.140625" style="136"/>
  </cols>
  <sheetData>
    <row r="1" spans="1:2" x14ac:dyDescent="0.15">
      <c r="A1" s="136" t="s">
        <v>312</v>
      </c>
      <c r="B1" s="133">
        <v>250000</v>
      </c>
    </row>
    <row r="2" spans="1:2" x14ac:dyDescent="0.15">
      <c r="A2" s="136" t="s">
        <v>313</v>
      </c>
      <c r="B2" s="10">
        <v>0.06</v>
      </c>
    </row>
    <row r="3" spans="1:2" x14ac:dyDescent="0.15">
      <c r="A3" s="136" t="s">
        <v>314</v>
      </c>
      <c r="B3" s="134">
        <v>15</v>
      </c>
    </row>
    <row r="4" spans="1:2" x14ac:dyDescent="0.15">
      <c r="A4" s="137" t="s">
        <v>315</v>
      </c>
      <c r="B4" s="135">
        <f>-PMT(B2/12,B3*12,B1)</f>
        <v>2109.6420701211282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D5"/>
  <sheetViews>
    <sheetView workbookViewId="0"/>
  </sheetViews>
  <sheetFormatPr defaultRowHeight="12.75" x14ac:dyDescent="0.2"/>
  <cols>
    <col min="1" max="1" width="7.7109375" style="59" customWidth="1"/>
    <col min="2" max="4" width="5.7109375" style="59" customWidth="1"/>
    <col min="5" max="16384" width="9.140625" style="59"/>
  </cols>
  <sheetData>
    <row r="1" spans="1:4" x14ac:dyDescent="0.2">
      <c r="B1" s="60" t="s">
        <v>67</v>
      </c>
      <c r="C1" s="60" t="s">
        <v>68</v>
      </c>
      <c r="D1" s="60" t="s">
        <v>264</v>
      </c>
    </row>
    <row r="2" spans="1:4" x14ac:dyDescent="0.2">
      <c r="A2" s="61" t="s">
        <v>129</v>
      </c>
      <c r="B2" s="84">
        <v>1255</v>
      </c>
      <c r="C2" s="84">
        <v>948</v>
      </c>
      <c r="D2" s="84">
        <v>1269</v>
      </c>
    </row>
    <row r="3" spans="1:4" x14ac:dyDescent="0.2">
      <c r="A3" s="61" t="s">
        <v>130</v>
      </c>
      <c r="B3" s="84">
        <v>2544</v>
      </c>
      <c r="C3" s="84">
        <v>1306</v>
      </c>
      <c r="D3" s="84">
        <v>379</v>
      </c>
    </row>
    <row r="4" spans="1:4" x14ac:dyDescent="0.2">
      <c r="A4" s="61" t="s">
        <v>131</v>
      </c>
      <c r="B4" s="84">
        <v>1655</v>
      </c>
      <c r="C4" s="84">
        <v>781</v>
      </c>
      <c r="D4" s="84">
        <v>1943</v>
      </c>
    </row>
    <row r="5" spans="1:4" x14ac:dyDescent="0.2">
      <c r="A5" s="61" t="s">
        <v>132</v>
      </c>
      <c r="B5" s="84">
        <v>2144</v>
      </c>
      <c r="C5" s="84">
        <v>931</v>
      </c>
      <c r="D5" s="84">
        <v>2463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C5"/>
  <sheetViews>
    <sheetView zoomScaleNormal="100" workbookViewId="0"/>
  </sheetViews>
  <sheetFormatPr defaultRowHeight="15" x14ac:dyDescent="0.25"/>
  <cols>
    <col min="1" max="1" width="5.7109375" style="151" customWidth="1"/>
    <col min="2" max="3" width="6.7109375" style="151" customWidth="1"/>
    <col min="4" max="16384" width="9.140625" style="151"/>
  </cols>
  <sheetData>
    <row r="1" spans="1:3" x14ac:dyDescent="0.25">
      <c r="B1" s="152">
        <v>2009</v>
      </c>
      <c r="C1" s="152">
        <v>2010</v>
      </c>
    </row>
    <row r="2" spans="1:3" x14ac:dyDescent="0.25">
      <c r="A2" s="152" t="s">
        <v>262</v>
      </c>
      <c r="B2" s="151">
        <v>15</v>
      </c>
      <c r="C2" s="151">
        <v>17</v>
      </c>
    </row>
    <row r="3" spans="1:3" x14ac:dyDescent="0.25">
      <c r="A3" s="152" t="s">
        <v>263</v>
      </c>
      <c r="B3" s="151">
        <v>17</v>
      </c>
      <c r="C3" s="151">
        <v>16</v>
      </c>
    </row>
    <row r="4" spans="1:3" x14ac:dyDescent="0.25">
      <c r="A4" s="152" t="s">
        <v>259</v>
      </c>
      <c r="B4" s="151">
        <v>14</v>
      </c>
      <c r="C4" s="151">
        <v>16</v>
      </c>
    </row>
    <row r="5" spans="1:3" x14ac:dyDescent="0.25">
      <c r="A5" s="152" t="s">
        <v>258</v>
      </c>
      <c r="B5" s="151">
        <v>19</v>
      </c>
      <c r="C5" s="151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/>
  <dimension ref="A1:E5"/>
  <sheetViews>
    <sheetView workbookViewId="0"/>
  </sheetViews>
  <sheetFormatPr defaultRowHeight="15" x14ac:dyDescent="0.25"/>
  <cols>
    <col min="1" max="1" width="5.7109375" style="153" customWidth="1"/>
    <col min="2" max="5" width="6.7109375" style="153" customWidth="1"/>
    <col min="6" max="16384" width="9.140625" style="153"/>
  </cols>
  <sheetData>
    <row r="1" spans="1:5" x14ac:dyDescent="0.25">
      <c r="B1" s="154">
        <v>2008</v>
      </c>
      <c r="C1" s="154">
        <v>2009</v>
      </c>
      <c r="D1" s="154">
        <v>2010</v>
      </c>
      <c r="E1" s="154">
        <v>2011</v>
      </c>
    </row>
    <row r="2" spans="1:5" x14ac:dyDescent="0.25">
      <c r="A2" s="154" t="s">
        <v>262</v>
      </c>
      <c r="B2" s="153">
        <v>14</v>
      </c>
      <c r="C2" s="153">
        <v>15</v>
      </c>
      <c r="D2" s="153">
        <v>17</v>
      </c>
      <c r="E2" s="153">
        <v>18</v>
      </c>
    </row>
    <row r="3" spans="1:5" x14ac:dyDescent="0.25">
      <c r="A3" s="154" t="s">
        <v>263</v>
      </c>
      <c r="B3" s="153">
        <v>12</v>
      </c>
      <c r="C3" s="153">
        <v>17</v>
      </c>
      <c r="D3" s="153">
        <v>16</v>
      </c>
      <c r="E3" s="153">
        <v>17</v>
      </c>
    </row>
    <row r="4" spans="1:5" x14ac:dyDescent="0.25">
      <c r="A4" s="154" t="s">
        <v>259</v>
      </c>
      <c r="B4" s="153">
        <v>10</v>
      </c>
      <c r="C4" s="153">
        <v>14</v>
      </c>
      <c r="D4" s="153">
        <v>16</v>
      </c>
      <c r="E4" s="153">
        <v>18</v>
      </c>
    </row>
    <row r="5" spans="1:5" x14ac:dyDescent="0.25">
      <c r="A5" s="154" t="s">
        <v>258</v>
      </c>
      <c r="B5" s="153">
        <v>16</v>
      </c>
      <c r="C5" s="153">
        <v>19</v>
      </c>
      <c r="D5" s="153">
        <v>20</v>
      </c>
      <c r="E5" s="153">
        <v>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/>
  <dimension ref="A1:C6"/>
  <sheetViews>
    <sheetView workbookViewId="0">
      <selection activeCell="A7" sqref="A7"/>
    </sheetView>
  </sheetViews>
  <sheetFormatPr defaultRowHeight="15" x14ac:dyDescent="0.25"/>
  <cols>
    <col min="1" max="2" width="9.140625" style="82"/>
    <col min="3" max="3" width="9.140625" style="82" customWidth="1"/>
    <col min="4" max="16384" width="9.140625" style="82"/>
  </cols>
  <sheetData>
    <row r="1" spans="1:3" x14ac:dyDescent="0.25">
      <c r="A1" s="82" t="s">
        <v>166</v>
      </c>
      <c r="C1" s="82">
        <v>4000</v>
      </c>
    </row>
    <row r="2" spans="1:3" x14ac:dyDescent="0.25">
      <c r="A2" s="82" t="s">
        <v>167</v>
      </c>
      <c r="B2" s="25">
        <v>0.25</v>
      </c>
      <c r="C2" s="82">
        <f>B2*C1</f>
        <v>1000</v>
      </c>
    </row>
    <row r="3" spans="1:3" x14ac:dyDescent="0.25">
      <c r="A3" s="82" t="s">
        <v>168</v>
      </c>
      <c r="C3" s="82">
        <f>C1+C2</f>
        <v>5000</v>
      </c>
    </row>
    <row r="5" spans="1:3" x14ac:dyDescent="0.25">
      <c r="A5" s="82" t="s">
        <v>170</v>
      </c>
      <c r="B5" s="25">
        <v>0.21</v>
      </c>
      <c r="C5" s="82">
        <f>B5*C3</f>
        <v>1050</v>
      </c>
    </row>
    <row r="6" spans="1:3" x14ac:dyDescent="0.25">
      <c r="A6" s="82" t="s">
        <v>169</v>
      </c>
      <c r="C6" s="82">
        <f>C3+C5</f>
        <v>6050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/>
  <dimension ref="A1:D5"/>
  <sheetViews>
    <sheetView workbookViewId="0"/>
  </sheetViews>
  <sheetFormatPr defaultRowHeight="15" x14ac:dyDescent="0.25"/>
  <cols>
    <col min="1" max="2" width="9.140625" style="82"/>
    <col min="3" max="3" width="12.140625" style="82" bestFit="1" customWidth="1"/>
    <col min="4" max="4" width="10.5703125" style="82" bestFit="1" customWidth="1"/>
    <col min="5" max="16384" width="9.140625" style="82"/>
  </cols>
  <sheetData>
    <row r="1" spans="1:4" x14ac:dyDescent="0.25">
      <c r="B1" s="83" t="s">
        <v>172</v>
      </c>
      <c r="C1" s="83" t="s">
        <v>277</v>
      </c>
      <c r="D1" s="83" t="s">
        <v>173</v>
      </c>
    </row>
    <row r="2" spans="1:4" x14ac:dyDescent="0.25">
      <c r="A2" s="82" t="s">
        <v>32</v>
      </c>
      <c r="B2" s="82">
        <v>20</v>
      </c>
      <c r="C2" s="82">
        <v>65</v>
      </c>
      <c r="D2" s="82">
        <f>B2*C2</f>
        <v>1300</v>
      </c>
    </row>
    <row r="3" spans="1:4" x14ac:dyDescent="0.25">
      <c r="A3" s="82" t="s">
        <v>33</v>
      </c>
      <c r="B3" s="82">
        <v>10</v>
      </c>
      <c r="C3" s="82">
        <v>80</v>
      </c>
      <c r="D3" s="82">
        <f t="shared" ref="D3:D4" si="0">B3*C3</f>
        <v>800</v>
      </c>
    </row>
    <row r="4" spans="1:4" x14ac:dyDescent="0.25">
      <c r="A4" s="82" t="s">
        <v>58</v>
      </c>
      <c r="B4" s="82">
        <v>4</v>
      </c>
      <c r="C4" s="82">
        <v>70</v>
      </c>
      <c r="D4" s="82">
        <f t="shared" si="0"/>
        <v>280</v>
      </c>
    </row>
    <row r="5" spans="1:4" x14ac:dyDescent="0.25">
      <c r="A5" s="82" t="s">
        <v>171</v>
      </c>
      <c r="D5" s="82">
        <f>D2+D3+D4</f>
        <v>2380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35"/>
  <dimension ref="B1:I9"/>
  <sheetViews>
    <sheetView showGridLines="0" workbookViewId="0">
      <selection activeCell="C11" sqref="C11"/>
    </sheetView>
  </sheetViews>
  <sheetFormatPr defaultRowHeight="15" x14ac:dyDescent="0.25"/>
  <cols>
    <col min="1" max="2" width="1.7109375" style="82" customWidth="1"/>
    <col min="3" max="3" width="24.7109375" style="82" customWidth="1"/>
    <col min="4" max="4" width="1.7109375" style="82" customWidth="1"/>
    <col min="5" max="5" width="3.7109375" style="82" customWidth="1"/>
    <col min="6" max="8" width="8.7109375" style="82" customWidth="1"/>
    <col min="9" max="9" width="9.140625" style="82"/>
    <col min="10" max="10" width="1.7109375" style="82" customWidth="1"/>
    <col min="11" max="16384" width="9.140625" style="82"/>
  </cols>
  <sheetData>
    <row r="1" spans="2:9" ht="6" customHeight="1" thickBot="1" x14ac:dyDescent="0.3"/>
    <row r="2" spans="2:9" ht="9" customHeight="1" thickBot="1" x14ac:dyDescent="0.3">
      <c r="B2" s="155"/>
      <c r="C2" s="156"/>
      <c r="D2" s="157"/>
    </row>
    <row r="3" spans="2:9" ht="39.950000000000003" customHeight="1" thickBot="1" x14ac:dyDescent="0.3">
      <c r="B3" s="158"/>
      <c r="C3" s="159" t="s">
        <v>174</v>
      </c>
      <c r="D3" s="160"/>
      <c r="H3" s="221" t="s">
        <v>175</v>
      </c>
      <c r="I3" s="218"/>
    </row>
    <row r="4" spans="2:9" ht="9" customHeight="1" thickBot="1" x14ac:dyDescent="0.3">
      <c r="B4" s="158"/>
      <c r="C4" s="161"/>
      <c r="D4" s="160"/>
      <c r="G4" s="221" t="s">
        <v>176</v>
      </c>
      <c r="H4" s="218"/>
      <c r="I4" s="162"/>
    </row>
    <row r="5" spans="2:9" ht="39.950000000000003" customHeight="1" thickBot="1" x14ac:dyDescent="0.3">
      <c r="B5" s="158"/>
      <c r="C5" s="163" t="s">
        <v>176</v>
      </c>
      <c r="D5" s="160"/>
      <c r="G5" s="222"/>
      <c r="H5" s="223"/>
    </row>
    <row r="6" spans="2:9" ht="9" customHeight="1" thickBot="1" x14ac:dyDescent="0.3">
      <c r="B6" s="158"/>
      <c r="C6" s="161"/>
      <c r="D6" s="160"/>
      <c r="F6" s="217" t="s">
        <v>174</v>
      </c>
      <c r="G6" s="218"/>
      <c r="H6" s="162"/>
    </row>
    <row r="7" spans="2:9" ht="39.950000000000003" customHeight="1" thickBot="1" x14ac:dyDescent="0.3">
      <c r="B7" s="158"/>
      <c r="C7" s="163" t="s">
        <v>175</v>
      </c>
      <c r="D7" s="160"/>
      <c r="F7" s="219"/>
      <c r="G7" s="220"/>
    </row>
    <row r="8" spans="2:9" ht="9" customHeight="1" thickBot="1" x14ac:dyDescent="0.3">
      <c r="B8" s="164"/>
      <c r="C8" s="165"/>
      <c r="D8" s="166"/>
    </row>
    <row r="9" spans="2:9" ht="6" customHeight="1" x14ac:dyDescent="0.25"/>
  </sheetData>
  <mergeCells count="3">
    <mergeCell ref="F6:G7"/>
    <mergeCell ref="G4:H5"/>
    <mergeCell ref="H3:I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3"/>
  <sheetViews>
    <sheetView workbookViewId="0">
      <selection activeCell="E1" sqref="E1"/>
    </sheetView>
  </sheetViews>
  <sheetFormatPr defaultRowHeight="15" x14ac:dyDescent="0.25"/>
  <cols>
    <col min="1" max="1" width="11.5703125" style="174" bestFit="1" customWidth="1"/>
    <col min="2" max="2" width="7.28515625" style="174" bestFit="1" customWidth="1"/>
    <col min="3" max="3" width="6.7109375" style="174" customWidth="1"/>
    <col min="4" max="4" width="9" style="174" bestFit="1" customWidth="1"/>
    <col min="5" max="6" width="9.140625" style="174"/>
    <col min="7" max="7" width="6.7109375" style="174" customWidth="1"/>
    <col min="8" max="8" width="10" style="174" bestFit="1" customWidth="1"/>
    <col min="9" max="16384" width="9.140625" style="174"/>
  </cols>
  <sheetData>
    <row r="1" spans="1:8" x14ac:dyDescent="0.25">
      <c r="A1" s="173" t="s">
        <v>6</v>
      </c>
      <c r="B1" s="173" t="s">
        <v>191</v>
      </c>
      <c r="C1" s="173" t="s">
        <v>321</v>
      </c>
      <c r="D1" s="173" t="s">
        <v>322</v>
      </c>
      <c r="G1" s="173" t="s">
        <v>321</v>
      </c>
      <c r="H1" s="173" t="s">
        <v>322</v>
      </c>
    </row>
    <row r="2" spans="1:8" x14ac:dyDescent="0.25">
      <c r="A2" s="174" t="s">
        <v>323</v>
      </c>
      <c r="B2" s="174" t="s">
        <v>157</v>
      </c>
      <c r="C2" s="174" t="s">
        <v>324</v>
      </c>
      <c r="D2" s="175">
        <v>43200</v>
      </c>
      <c r="G2" s="174" t="s">
        <v>324</v>
      </c>
      <c r="H2" s="175">
        <f>SUMIF(C:C,G2,D:D)</f>
        <v>743140</v>
      </c>
    </row>
    <row r="3" spans="1:8" x14ac:dyDescent="0.25">
      <c r="A3" s="174" t="s">
        <v>323</v>
      </c>
      <c r="B3" s="174" t="s">
        <v>158</v>
      </c>
      <c r="C3" s="174" t="s">
        <v>324</v>
      </c>
      <c r="D3" s="175">
        <v>45000</v>
      </c>
      <c r="G3" s="174" t="s">
        <v>325</v>
      </c>
      <c r="H3" s="175">
        <f t="shared" ref="H3:H5" si="0">SUMIF(C:C,G3,D:D)</f>
        <v>698650</v>
      </c>
    </row>
    <row r="4" spans="1:8" x14ac:dyDescent="0.25">
      <c r="A4" s="174" t="s">
        <v>323</v>
      </c>
      <c r="B4" s="174" t="s">
        <v>159</v>
      </c>
      <c r="C4" s="174" t="s">
        <v>324</v>
      </c>
      <c r="D4" s="175">
        <v>35280</v>
      </c>
      <c r="G4" s="174" t="s">
        <v>326</v>
      </c>
      <c r="H4" s="175">
        <f t="shared" si="0"/>
        <v>706150</v>
      </c>
    </row>
    <row r="5" spans="1:8" x14ac:dyDescent="0.25">
      <c r="A5" s="174" t="s">
        <v>323</v>
      </c>
      <c r="B5" s="174" t="s">
        <v>327</v>
      </c>
      <c r="C5" s="174" t="s">
        <v>324</v>
      </c>
      <c r="D5" s="175">
        <v>39600</v>
      </c>
      <c r="G5" s="174" t="s">
        <v>10</v>
      </c>
      <c r="H5" s="175">
        <f t="shared" si="0"/>
        <v>682100</v>
      </c>
    </row>
    <row r="6" spans="1:8" x14ac:dyDescent="0.25">
      <c r="A6" s="174" t="s">
        <v>323</v>
      </c>
      <c r="B6" s="174" t="s">
        <v>328</v>
      </c>
      <c r="C6" s="174" t="s">
        <v>324</v>
      </c>
      <c r="D6" s="175">
        <v>39960</v>
      </c>
    </row>
    <row r="7" spans="1:8" x14ac:dyDescent="0.25">
      <c r="A7" s="174" t="s">
        <v>323</v>
      </c>
      <c r="B7" s="174" t="s">
        <v>329</v>
      </c>
      <c r="C7" s="174" t="s">
        <v>324</v>
      </c>
      <c r="D7" s="175">
        <v>39600</v>
      </c>
    </row>
    <row r="8" spans="1:8" x14ac:dyDescent="0.25">
      <c r="A8" s="174" t="s">
        <v>323</v>
      </c>
      <c r="B8" s="174" t="s">
        <v>157</v>
      </c>
      <c r="C8" s="174" t="s">
        <v>325</v>
      </c>
      <c r="D8" s="175">
        <v>39600</v>
      </c>
    </row>
    <row r="9" spans="1:8" x14ac:dyDescent="0.25">
      <c r="A9" s="174" t="s">
        <v>323</v>
      </c>
      <c r="B9" s="174" t="s">
        <v>158</v>
      </c>
      <c r="C9" s="174" t="s">
        <v>325</v>
      </c>
      <c r="D9" s="175">
        <v>42300</v>
      </c>
    </row>
    <row r="10" spans="1:8" x14ac:dyDescent="0.25">
      <c r="A10" s="174" t="s">
        <v>323</v>
      </c>
      <c r="B10" s="174" t="s">
        <v>159</v>
      </c>
      <c r="C10" s="174" t="s">
        <v>325</v>
      </c>
      <c r="D10" s="175">
        <v>42300</v>
      </c>
    </row>
    <row r="11" spans="1:8" x14ac:dyDescent="0.25">
      <c r="A11" s="174" t="s">
        <v>323</v>
      </c>
      <c r="B11" s="174" t="s">
        <v>327</v>
      </c>
      <c r="C11" s="174" t="s">
        <v>325</v>
      </c>
      <c r="D11" s="175">
        <v>42750</v>
      </c>
    </row>
    <row r="12" spans="1:8" x14ac:dyDescent="0.25">
      <c r="A12" s="174" t="s">
        <v>323</v>
      </c>
      <c r="B12" s="174" t="s">
        <v>328</v>
      </c>
      <c r="C12" s="174" t="s">
        <v>325</v>
      </c>
      <c r="D12" s="175">
        <v>43650</v>
      </c>
    </row>
    <row r="13" spans="1:8" x14ac:dyDescent="0.25">
      <c r="A13" s="174" t="s">
        <v>323</v>
      </c>
      <c r="B13" s="174" t="s">
        <v>329</v>
      </c>
      <c r="C13" s="174" t="s">
        <v>325</v>
      </c>
      <c r="D13" s="175">
        <v>44550</v>
      </c>
    </row>
    <row r="14" spans="1:8" x14ac:dyDescent="0.25">
      <c r="A14" s="174" t="s">
        <v>323</v>
      </c>
      <c r="B14" s="174" t="s">
        <v>157</v>
      </c>
      <c r="C14" s="174" t="s">
        <v>326</v>
      </c>
      <c r="D14" s="175">
        <v>39600</v>
      </c>
    </row>
    <row r="15" spans="1:8" x14ac:dyDescent="0.25">
      <c r="A15" s="174" t="s">
        <v>323</v>
      </c>
      <c r="B15" s="174" t="s">
        <v>158</v>
      </c>
      <c r="C15" s="174" t="s">
        <v>326</v>
      </c>
      <c r="D15" s="175">
        <v>42300</v>
      </c>
    </row>
    <row r="16" spans="1:8" x14ac:dyDescent="0.25">
      <c r="A16" s="174" t="s">
        <v>323</v>
      </c>
      <c r="B16" s="174" t="s">
        <v>159</v>
      </c>
      <c r="C16" s="174" t="s">
        <v>326</v>
      </c>
      <c r="D16" s="175">
        <v>42300</v>
      </c>
    </row>
    <row r="17" spans="1:4" x14ac:dyDescent="0.25">
      <c r="A17" s="174" t="s">
        <v>323</v>
      </c>
      <c r="B17" s="174" t="s">
        <v>327</v>
      </c>
      <c r="C17" s="174" t="s">
        <v>326</v>
      </c>
      <c r="D17" s="175">
        <v>42750</v>
      </c>
    </row>
    <row r="18" spans="1:4" x14ac:dyDescent="0.25">
      <c r="A18" s="174" t="s">
        <v>323</v>
      </c>
      <c r="B18" s="174" t="s">
        <v>328</v>
      </c>
      <c r="C18" s="174" t="s">
        <v>326</v>
      </c>
      <c r="D18" s="175">
        <v>43650</v>
      </c>
    </row>
    <row r="19" spans="1:4" x14ac:dyDescent="0.25">
      <c r="A19" s="174" t="s">
        <v>323</v>
      </c>
      <c r="B19" s="174" t="s">
        <v>329</v>
      </c>
      <c r="C19" s="174" t="s">
        <v>326</v>
      </c>
      <c r="D19" s="175">
        <v>44550</v>
      </c>
    </row>
    <row r="20" spans="1:4" x14ac:dyDescent="0.25">
      <c r="A20" s="174" t="s">
        <v>323</v>
      </c>
      <c r="B20" s="174" t="s">
        <v>157</v>
      </c>
      <c r="C20" s="174" t="s">
        <v>10</v>
      </c>
      <c r="D20" s="175">
        <v>41280</v>
      </c>
    </row>
    <row r="21" spans="1:4" x14ac:dyDescent="0.25">
      <c r="A21" s="174" t="s">
        <v>323</v>
      </c>
      <c r="B21" s="174" t="s">
        <v>158</v>
      </c>
      <c r="C21" s="174" t="s">
        <v>10</v>
      </c>
      <c r="D21" s="175">
        <v>41760</v>
      </c>
    </row>
    <row r="22" spans="1:4" x14ac:dyDescent="0.25">
      <c r="A22" s="174" t="s">
        <v>323</v>
      </c>
      <c r="B22" s="174" t="s">
        <v>159</v>
      </c>
      <c r="C22" s="174" t="s">
        <v>10</v>
      </c>
      <c r="D22" s="175">
        <v>39360</v>
      </c>
    </row>
    <row r="23" spans="1:4" x14ac:dyDescent="0.25">
      <c r="A23" s="174" t="s">
        <v>323</v>
      </c>
      <c r="B23" s="174" t="s">
        <v>327</v>
      </c>
      <c r="C23" s="174" t="s">
        <v>10</v>
      </c>
      <c r="D23" s="175">
        <v>40900</v>
      </c>
    </row>
    <row r="24" spans="1:4" x14ac:dyDescent="0.25">
      <c r="A24" s="174" t="s">
        <v>323</v>
      </c>
      <c r="B24" s="174" t="s">
        <v>328</v>
      </c>
      <c r="C24" s="174" t="s">
        <v>10</v>
      </c>
      <c r="D24" s="175">
        <v>42000</v>
      </c>
    </row>
    <row r="25" spans="1:4" x14ac:dyDescent="0.25">
      <c r="A25" s="174" t="s">
        <v>323</v>
      </c>
      <c r="B25" s="174" t="s">
        <v>329</v>
      </c>
      <c r="C25" s="174" t="s">
        <v>10</v>
      </c>
      <c r="D25" s="175">
        <v>43500</v>
      </c>
    </row>
    <row r="26" spans="1:4" x14ac:dyDescent="0.25">
      <c r="A26" s="174" t="s">
        <v>330</v>
      </c>
      <c r="B26" s="174" t="s">
        <v>157</v>
      </c>
      <c r="C26" s="174" t="s">
        <v>324</v>
      </c>
      <c r="D26" s="175">
        <v>35000</v>
      </c>
    </row>
    <row r="27" spans="1:4" x14ac:dyDescent="0.25">
      <c r="A27" s="174" t="s">
        <v>330</v>
      </c>
      <c r="B27" s="174" t="s">
        <v>158</v>
      </c>
      <c r="C27" s="174" t="s">
        <v>324</v>
      </c>
      <c r="D27" s="175">
        <v>35500</v>
      </c>
    </row>
    <row r="28" spans="1:4" x14ac:dyDescent="0.25">
      <c r="A28" s="174" t="s">
        <v>330</v>
      </c>
      <c r="B28" s="174" t="s">
        <v>159</v>
      </c>
      <c r="C28" s="174" t="s">
        <v>324</v>
      </c>
      <c r="D28" s="175">
        <v>36900</v>
      </c>
    </row>
    <row r="29" spans="1:4" x14ac:dyDescent="0.25">
      <c r="A29" s="174" t="s">
        <v>330</v>
      </c>
      <c r="B29" s="174" t="s">
        <v>327</v>
      </c>
      <c r="C29" s="174" t="s">
        <v>324</v>
      </c>
      <c r="D29" s="175">
        <v>36100</v>
      </c>
    </row>
    <row r="30" spans="1:4" x14ac:dyDescent="0.25">
      <c r="A30" s="174" t="s">
        <v>330</v>
      </c>
      <c r="B30" s="174" t="s">
        <v>328</v>
      </c>
      <c r="C30" s="174" t="s">
        <v>324</v>
      </c>
      <c r="D30" s="175">
        <v>36400</v>
      </c>
    </row>
    <row r="31" spans="1:4" x14ac:dyDescent="0.25">
      <c r="A31" s="174" t="s">
        <v>330</v>
      </c>
      <c r="B31" s="174" t="s">
        <v>329</v>
      </c>
      <c r="C31" s="174" t="s">
        <v>324</v>
      </c>
      <c r="D31" s="175">
        <v>36100</v>
      </c>
    </row>
    <row r="32" spans="1:4" x14ac:dyDescent="0.25">
      <c r="A32" s="174" t="s">
        <v>330</v>
      </c>
      <c r="B32" s="174" t="s">
        <v>157</v>
      </c>
      <c r="C32" s="174" t="s">
        <v>325</v>
      </c>
      <c r="D32" s="175">
        <v>22100</v>
      </c>
    </row>
    <row r="33" spans="1:4" x14ac:dyDescent="0.25">
      <c r="A33" s="174" t="s">
        <v>330</v>
      </c>
      <c r="B33" s="174" t="s">
        <v>158</v>
      </c>
      <c r="C33" s="174" t="s">
        <v>325</v>
      </c>
      <c r="D33" s="175">
        <v>24300</v>
      </c>
    </row>
    <row r="34" spans="1:4" x14ac:dyDescent="0.25">
      <c r="A34" s="174" t="s">
        <v>330</v>
      </c>
      <c r="B34" s="174" t="s">
        <v>159</v>
      </c>
      <c r="C34" s="174" t="s">
        <v>325</v>
      </c>
      <c r="D34" s="175">
        <v>24300</v>
      </c>
    </row>
    <row r="35" spans="1:4" x14ac:dyDescent="0.25">
      <c r="A35" s="174" t="s">
        <v>330</v>
      </c>
      <c r="B35" s="174" t="s">
        <v>327</v>
      </c>
      <c r="C35" s="174" t="s">
        <v>325</v>
      </c>
      <c r="D35" s="175">
        <v>24600</v>
      </c>
    </row>
    <row r="36" spans="1:4" x14ac:dyDescent="0.25">
      <c r="A36" s="174" t="s">
        <v>330</v>
      </c>
      <c r="B36" s="174" t="s">
        <v>328</v>
      </c>
      <c r="C36" s="174" t="s">
        <v>325</v>
      </c>
      <c r="D36" s="175">
        <v>25400</v>
      </c>
    </row>
    <row r="37" spans="1:4" x14ac:dyDescent="0.25">
      <c r="A37" s="174" t="s">
        <v>330</v>
      </c>
      <c r="B37" s="174" t="s">
        <v>329</v>
      </c>
      <c r="C37" s="174" t="s">
        <v>325</v>
      </c>
      <c r="D37" s="175">
        <v>23100</v>
      </c>
    </row>
    <row r="38" spans="1:4" x14ac:dyDescent="0.25">
      <c r="A38" s="174" t="s">
        <v>330</v>
      </c>
      <c r="B38" s="174" t="s">
        <v>157</v>
      </c>
      <c r="C38" s="174" t="s">
        <v>326</v>
      </c>
      <c r="D38" s="175">
        <v>26200</v>
      </c>
    </row>
    <row r="39" spans="1:4" x14ac:dyDescent="0.25">
      <c r="A39" s="174" t="s">
        <v>330</v>
      </c>
      <c r="B39" s="174" t="s">
        <v>158</v>
      </c>
      <c r="C39" s="174" t="s">
        <v>326</v>
      </c>
      <c r="D39" s="175">
        <v>24500</v>
      </c>
    </row>
    <row r="40" spans="1:4" x14ac:dyDescent="0.25">
      <c r="A40" s="174" t="s">
        <v>330</v>
      </c>
      <c r="B40" s="174" t="s">
        <v>159</v>
      </c>
      <c r="C40" s="174" t="s">
        <v>326</v>
      </c>
      <c r="D40" s="175">
        <v>24300</v>
      </c>
    </row>
    <row r="41" spans="1:4" x14ac:dyDescent="0.25">
      <c r="A41" s="174" t="s">
        <v>330</v>
      </c>
      <c r="B41" s="174" t="s">
        <v>327</v>
      </c>
      <c r="C41" s="174" t="s">
        <v>326</v>
      </c>
      <c r="D41" s="175">
        <v>24800</v>
      </c>
    </row>
    <row r="42" spans="1:4" x14ac:dyDescent="0.25">
      <c r="A42" s="174" t="s">
        <v>330</v>
      </c>
      <c r="B42" s="174" t="s">
        <v>328</v>
      </c>
      <c r="C42" s="174" t="s">
        <v>326</v>
      </c>
      <c r="D42" s="175">
        <v>25400</v>
      </c>
    </row>
    <row r="43" spans="1:4" x14ac:dyDescent="0.25">
      <c r="A43" s="174" t="s">
        <v>330</v>
      </c>
      <c r="B43" s="174" t="s">
        <v>329</v>
      </c>
      <c r="C43" s="174" t="s">
        <v>326</v>
      </c>
      <c r="D43" s="175">
        <v>26100</v>
      </c>
    </row>
    <row r="44" spans="1:4" x14ac:dyDescent="0.25">
      <c r="A44" s="174" t="s">
        <v>330</v>
      </c>
      <c r="B44" s="174" t="s">
        <v>157</v>
      </c>
      <c r="C44" s="174" t="s">
        <v>10</v>
      </c>
      <c r="D44" s="175">
        <v>23400</v>
      </c>
    </row>
    <row r="45" spans="1:4" x14ac:dyDescent="0.25">
      <c r="A45" s="174" t="s">
        <v>330</v>
      </c>
      <c r="B45" s="174" t="s">
        <v>158</v>
      </c>
      <c r="C45" s="174" t="s">
        <v>10</v>
      </c>
      <c r="D45" s="175">
        <v>23800</v>
      </c>
    </row>
    <row r="46" spans="1:4" x14ac:dyDescent="0.25">
      <c r="A46" s="174" t="s">
        <v>330</v>
      </c>
      <c r="B46" s="174" t="s">
        <v>159</v>
      </c>
      <c r="C46" s="174" t="s">
        <v>10</v>
      </c>
      <c r="D46" s="175">
        <v>23900</v>
      </c>
    </row>
    <row r="47" spans="1:4" x14ac:dyDescent="0.25">
      <c r="A47" s="174" t="s">
        <v>330</v>
      </c>
      <c r="B47" s="174" t="s">
        <v>327</v>
      </c>
      <c r="C47" s="174" t="s">
        <v>10</v>
      </c>
      <c r="D47" s="175">
        <v>23100</v>
      </c>
    </row>
    <row r="48" spans="1:4" x14ac:dyDescent="0.25">
      <c r="A48" s="174" t="s">
        <v>330</v>
      </c>
      <c r="B48" s="174" t="s">
        <v>328</v>
      </c>
      <c r="C48" s="174" t="s">
        <v>10</v>
      </c>
      <c r="D48" s="175">
        <v>24000</v>
      </c>
    </row>
    <row r="49" spans="1:4" x14ac:dyDescent="0.25">
      <c r="A49" s="174" t="s">
        <v>330</v>
      </c>
      <c r="B49" s="174" t="s">
        <v>329</v>
      </c>
      <c r="C49" s="174" t="s">
        <v>10</v>
      </c>
      <c r="D49" s="175">
        <v>23200</v>
      </c>
    </row>
    <row r="50" spans="1:4" x14ac:dyDescent="0.25">
      <c r="A50" s="174" t="s">
        <v>331</v>
      </c>
      <c r="B50" s="174" t="s">
        <v>157</v>
      </c>
      <c r="C50" s="174" t="s">
        <v>324</v>
      </c>
      <c r="D50" s="175">
        <v>50700</v>
      </c>
    </row>
    <row r="51" spans="1:4" x14ac:dyDescent="0.25">
      <c r="A51" s="174" t="s">
        <v>331</v>
      </c>
      <c r="B51" s="174" t="s">
        <v>158</v>
      </c>
      <c r="C51" s="174" t="s">
        <v>324</v>
      </c>
      <c r="D51" s="175">
        <v>52900</v>
      </c>
    </row>
    <row r="52" spans="1:4" x14ac:dyDescent="0.25">
      <c r="A52" s="174" t="s">
        <v>331</v>
      </c>
      <c r="B52" s="174" t="s">
        <v>159</v>
      </c>
      <c r="C52" s="174" t="s">
        <v>324</v>
      </c>
      <c r="D52" s="175">
        <v>41200</v>
      </c>
    </row>
    <row r="53" spans="1:4" x14ac:dyDescent="0.25">
      <c r="A53" s="174" t="s">
        <v>331</v>
      </c>
      <c r="B53" s="174" t="s">
        <v>327</v>
      </c>
      <c r="C53" s="174" t="s">
        <v>324</v>
      </c>
      <c r="D53" s="175">
        <v>46400</v>
      </c>
    </row>
    <row r="54" spans="1:4" x14ac:dyDescent="0.25">
      <c r="A54" s="174" t="s">
        <v>331</v>
      </c>
      <c r="B54" s="174" t="s">
        <v>328</v>
      </c>
      <c r="C54" s="174" t="s">
        <v>324</v>
      </c>
      <c r="D54" s="175">
        <v>46900</v>
      </c>
    </row>
    <row r="55" spans="1:4" x14ac:dyDescent="0.25">
      <c r="A55" s="174" t="s">
        <v>331</v>
      </c>
      <c r="B55" s="174" t="s">
        <v>329</v>
      </c>
      <c r="C55" s="174" t="s">
        <v>324</v>
      </c>
      <c r="D55" s="175">
        <v>46400</v>
      </c>
    </row>
    <row r="56" spans="1:4" x14ac:dyDescent="0.25">
      <c r="A56" s="174" t="s">
        <v>331</v>
      </c>
      <c r="B56" s="174" t="s">
        <v>157</v>
      </c>
      <c r="C56" s="174" t="s">
        <v>325</v>
      </c>
      <c r="D56" s="175">
        <v>46400</v>
      </c>
    </row>
    <row r="57" spans="1:4" x14ac:dyDescent="0.25">
      <c r="A57" s="174" t="s">
        <v>331</v>
      </c>
      <c r="B57" s="174" t="s">
        <v>158</v>
      </c>
      <c r="C57" s="174" t="s">
        <v>325</v>
      </c>
      <c r="D57" s="175">
        <v>49700</v>
      </c>
    </row>
    <row r="58" spans="1:4" x14ac:dyDescent="0.25">
      <c r="A58" s="174" t="s">
        <v>331</v>
      </c>
      <c r="B58" s="174" t="s">
        <v>159</v>
      </c>
      <c r="C58" s="174" t="s">
        <v>325</v>
      </c>
      <c r="D58" s="175">
        <v>49700</v>
      </c>
    </row>
    <row r="59" spans="1:4" x14ac:dyDescent="0.25">
      <c r="A59" s="174" t="s">
        <v>331</v>
      </c>
      <c r="B59" s="174" t="s">
        <v>327</v>
      </c>
      <c r="C59" s="174" t="s">
        <v>325</v>
      </c>
      <c r="D59" s="175">
        <v>50200</v>
      </c>
    </row>
    <row r="60" spans="1:4" x14ac:dyDescent="0.25">
      <c r="A60" s="174" t="s">
        <v>331</v>
      </c>
      <c r="B60" s="174" t="s">
        <v>328</v>
      </c>
      <c r="C60" s="174" t="s">
        <v>325</v>
      </c>
      <c r="D60" s="175">
        <v>51300</v>
      </c>
    </row>
    <row r="61" spans="1:4" x14ac:dyDescent="0.25">
      <c r="A61" s="174" t="s">
        <v>331</v>
      </c>
      <c r="B61" s="174" t="s">
        <v>329</v>
      </c>
      <c r="C61" s="174" t="s">
        <v>325</v>
      </c>
      <c r="D61" s="175">
        <v>52400</v>
      </c>
    </row>
    <row r="62" spans="1:4" x14ac:dyDescent="0.25">
      <c r="A62" s="174" t="s">
        <v>331</v>
      </c>
      <c r="B62" s="174" t="s">
        <v>157</v>
      </c>
      <c r="C62" s="174" t="s">
        <v>326</v>
      </c>
      <c r="D62" s="175">
        <v>46400</v>
      </c>
    </row>
    <row r="63" spans="1:4" x14ac:dyDescent="0.25">
      <c r="A63" s="174" t="s">
        <v>331</v>
      </c>
      <c r="B63" s="174" t="s">
        <v>158</v>
      </c>
      <c r="C63" s="174" t="s">
        <v>326</v>
      </c>
      <c r="D63" s="175">
        <v>49700</v>
      </c>
    </row>
    <row r="64" spans="1:4" x14ac:dyDescent="0.25">
      <c r="A64" s="174" t="s">
        <v>331</v>
      </c>
      <c r="B64" s="174" t="s">
        <v>159</v>
      </c>
      <c r="C64" s="174" t="s">
        <v>326</v>
      </c>
      <c r="D64" s="175">
        <v>49700</v>
      </c>
    </row>
    <row r="65" spans="1:4" x14ac:dyDescent="0.25">
      <c r="A65" s="174" t="s">
        <v>331</v>
      </c>
      <c r="B65" s="174" t="s">
        <v>327</v>
      </c>
      <c r="C65" s="174" t="s">
        <v>326</v>
      </c>
      <c r="D65" s="175">
        <v>50200</v>
      </c>
    </row>
    <row r="66" spans="1:4" x14ac:dyDescent="0.25">
      <c r="A66" s="174" t="s">
        <v>331</v>
      </c>
      <c r="B66" s="174" t="s">
        <v>328</v>
      </c>
      <c r="C66" s="174" t="s">
        <v>326</v>
      </c>
      <c r="D66" s="175">
        <v>51300</v>
      </c>
    </row>
    <row r="67" spans="1:4" x14ac:dyDescent="0.25">
      <c r="A67" s="174" t="s">
        <v>331</v>
      </c>
      <c r="B67" s="174" t="s">
        <v>329</v>
      </c>
      <c r="C67" s="174" t="s">
        <v>326</v>
      </c>
      <c r="D67" s="175">
        <v>52400</v>
      </c>
    </row>
    <row r="68" spans="1:4" x14ac:dyDescent="0.25">
      <c r="A68" s="174" t="s">
        <v>331</v>
      </c>
      <c r="B68" s="174" t="s">
        <v>157</v>
      </c>
      <c r="C68" s="174" t="s">
        <v>10</v>
      </c>
      <c r="D68" s="175">
        <v>48400</v>
      </c>
    </row>
    <row r="69" spans="1:4" x14ac:dyDescent="0.25">
      <c r="A69" s="174" t="s">
        <v>331</v>
      </c>
      <c r="B69" s="174" t="s">
        <v>158</v>
      </c>
      <c r="C69" s="174" t="s">
        <v>10</v>
      </c>
      <c r="D69" s="175">
        <v>49000</v>
      </c>
    </row>
    <row r="70" spans="1:4" x14ac:dyDescent="0.25">
      <c r="A70" s="174" t="s">
        <v>331</v>
      </c>
      <c r="B70" s="174" t="s">
        <v>159</v>
      </c>
      <c r="C70" s="174" t="s">
        <v>10</v>
      </c>
      <c r="D70" s="175">
        <v>46100</v>
      </c>
    </row>
    <row r="71" spans="1:4" x14ac:dyDescent="0.25">
      <c r="A71" s="174" t="s">
        <v>331</v>
      </c>
      <c r="B71" s="174" t="s">
        <v>327</v>
      </c>
      <c r="C71" s="174" t="s">
        <v>10</v>
      </c>
      <c r="D71" s="175">
        <v>48000</v>
      </c>
    </row>
    <row r="72" spans="1:4" x14ac:dyDescent="0.25">
      <c r="A72" s="174" t="s">
        <v>331</v>
      </c>
      <c r="B72" s="174" t="s">
        <v>328</v>
      </c>
      <c r="C72" s="174" t="s">
        <v>10</v>
      </c>
      <c r="D72" s="175">
        <v>49300</v>
      </c>
    </row>
    <row r="73" spans="1:4" x14ac:dyDescent="0.25">
      <c r="A73" s="174" t="s">
        <v>331</v>
      </c>
      <c r="B73" s="174" t="s">
        <v>329</v>
      </c>
      <c r="C73" s="174" t="s">
        <v>10</v>
      </c>
      <c r="D73" s="175">
        <v>51100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8.85546875" style="176" bestFit="1" customWidth="1"/>
    <col min="2" max="16384" width="9.140625" style="176"/>
  </cols>
  <sheetData>
    <row r="1" spans="1:2" x14ac:dyDescent="0.25">
      <c r="A1" s="176" t="s">
        <v>312</v>
      </c>
      <c r="B1" s="139">
        <v>4000</v>
      </c>
    </row>
    <row r="2" spans="1:2" x14ac:dyDescent="0.25">
      <c r="A2" s="176" t="s">
        <v>316</v>
      </c>
      <c r="B2" s="10">
        <v>0.06</v>
      </c>
    </row>
    <row r="3" spans="1:2" x14ac:dyDescent="0.25">
      <c r="A3" s="176" t="s">
        <v>317</v>
      </c>
      <c r="B3" s="139">
        <v>-125</v>
      </c>
    </row>
    <row r="4" spans="1:2" x14ac:dyDescent="0.25">
      <c r="A4" s="176" t="s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Blad7"/>
  <dimension ref="A1:B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137</v>
      </c>
    </row>
    <row r="2" spans="1:2" x14ac:dyDescent="0.25">
      <c r="A2" t="s">
        <v>138</v>
      </c>
      <c r="B2" s="25">
        <v>0.1</v>
      </c>
    </row>
    <row r="3" spans="1:2" x14ac:dyDescent="0.25">
      <c r="A3">
        <v>89</v>
      </c>
    </row>
    <row r="4" spans="1:2" x14ac:dyDescent="0.25">
      <c r="A4">
        <v>12.34</v>
      </c>
    </row>
    <row r="5" spans="1:2" x14ac:dyDescent="0.25">
      <c r="A5" t="s">
        <v>139</v>
      </c>
    </row>
    <row r="6" spans="1:2" x14ac:dyDescent="0.25">
      <c r="A6" s="17">
        <v>40545</v>
      </c>
    </row>
    <row r="7" spans="1:2" x14ac:dyDescent="0.25">
      <c r="A7">
        <f>2+3</f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1:P32"/>
  <sheetViews>
    <sheetView showGridLines="0" topLeftCell="A13" workbookViewId="0">
      <selection activeCell="A14" sqref="A14"/>
    </sheetView>
  </sheetViews>
  <sheetFormatPr defaultRowHeight="15" x14ac:dyDescent="0.25"/>
  <sheetData>
    <row r="1" spans="4:16" s="176" customFormat="1" x14ac:dyDescent="0.25"/>
    <row r="2" spans="4:16" s="176" customFormat="1" x14ac:dyDescent="0.25"/>
    <row r="3" spans="4:16" s="176" customFormat="1" x14ac:dyDescent="0.25"/>
    <row r="4" spans="4:16" x14ac:dyDescent="0.25">
      <c r="D4" t="s">
        <v>350</v>
      </c>
      <c r="L4" t="s">
        <v>349</v>
      </c>
    </row>
    <row r="9" spans="4:16" x14ac:dyDescent="0.25">
      <c r="D9" s="205"/>
      <c r="E9" s="206"/>
      <c r="F9" s="206"/>
      <c r="G9" s="206"/>
      <c r="L9" s="205"/>
      <c r="M9" s="206"/>
      <c r="N9" s="206"/>
      <c r="O9" s="206"/>
    </row>
    <row r="10" spans="4:16" x14ac:dyDescent="0.25">
      <c r="D10" s="206"/>
      <c r="E10" s="205"/>
      <c r="F10" s="205"/>
      <c r="G10" s="205"/>
      <c r="L10" s="206"/>
      <c r="M10" s="205"/>
      <c r="N10" s="205"/>
      <c r="O10" s="205"/>
    </row>
    <row r="11" spans="4:16" x14ac:dyDescent="0.25">
      <c r="D11" s="206"/>
      <c r="E11" s="205"/>
      <c r="F11" s="205"/>
      <c r="G11" s="205"/>
      <c r="L11" s="206"/>
      <c r="M11" s="205"/>
      <c r="N11" s="205"/>
      <c r="O11" s="205"/>
      <c r="P11" s="147"/>
    </row>
    <row r="12" spans="4:16" x14ac:dyDescent="0.25">
      <c r="D12" s="206"/>
      <c r="E12" s="205"/>
      <c r="F12" s="205"/>
      <c r="G12" s="205"/>
      <c r="L12" s="206"/>
      <c r="M12" s="205"/>
      <c r="N12" s="205"/>
      <c r="O12" s="205"/>
    </row>
    <row r="13" spans="4:16" x14ac:dyDescent="0.25">
      <c r="D13" s="206"/>
      <c r="E13" s="205"/>
      <c r="F13" s="205"/>
      <c r="G13" s="205"/>
      <c r="L13" s="206"/>
      <c r="M13" s="205"/>
      <c r="N13" s="205"/>
      <c r="O13" s="205"/>
    </row>
    <row r="14" spans="4:16" x14ac:dyDescent="0.25">
      <c r="D14" s="206"/>
      <c r="E14" s="205"/>
      <c r="F14" s="205"/>
      <c r="G14" s="205"/>
      <c r="L14" s="206"/>
      <c r="M14" s="205"/>
      <c r="N14" s="205"/>
      <c r="O14" s="205"/>
    </row>
    <row r="15" spans="4:16" x14ac:dyDescent="0.25">
      <c r="D15" s="206"/>
      <c r="E15" s="205"/>
      <c r="F15" s="205"/>
      <c r="G15" s="205"/>
      <c r="L15" s="206"/>
      <c r="M15" s="205"/>
      <c r="N15" s="205"/>
      <c r="O15" s="205"/>
    </row>
    <row r="16" spans="4:16" x14ac:dyDescent="0.25">
      <c r="D16" s="206"/>
      <c r="E16" s="205"/>
      <c r="F16" s="205"/>
      <c r="G16" s="205"/>
      <c r="L16" s="206"/>
      <c r="M16" s="205"/>
      <c r="N16" s="205"/>
      <c r="O16" s="205"/>
    </row>
    <row r="25" spans="4:7" x14ac:dyDescent="0.25">
      <c r="D25" s="205"/>
      <c r="E25" s="206"/>
      <c r="F25" s="206"/>
      <c r="G25" s="206"/>
    </row>
    <row r="26" spans="4:7" x14ac:dyDescent="0.25">
      <c r="D26" s="206"/>
      <c r="E26" s="205"/>
      <c r="F26" s="205"/>
      <c r="G26" s="205"/>
    </row>
    <row r="27" spans="4:7" x14ac:dyDescent="0.25">
      <c r="D27" s="206"/>
      <c r="E27" s="205"/>
      <c r="F27" s="205"/>
      <c r="G27" s="205"/>
    </row>
    <row r="28" spans="4:7" x14ac:dyDescent="0.25">
      <c r="D28" s="206"/>
      <c r="E28" s="205"/>
      <c r="F28" s="205"/>
      <c r="G28" s="205"/>
    </row>
    <row r="29" spans="4:7" x14ac:dyDescent="0.25">
      <c r="D29" s="206"/>
      <c r="E29" s="205"/>
      <c r="F29" s="205"/>
      <c r="G29" s="205"/>
    </row>
    <row r="30" spans="4:7" x14ac:dyDescent="0.25">
      <c r="D30" s="206"/>
      <c r="E30" s="205"/>
      <c r="F30" s="205"/>
      <c r="G30" s="205"/>
    </row>
    <row r="31" spans="4:7" x14ac:dyDescent="0.25">
      <c r="D31" s="206"/>
      <c r="E31" s="205"/>
      <c r="F31" s="205"/>
      <c r="G31" s="205"/>
    </row>
    <row r="32" spans="4:7" x14ac:dyDescent="0.25">
      <c r="D32" s="206"/>
      <c r="E32" s="205"/>
      <c r="F32" s="205"/>
      <c r="G32" s="205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Blad8"/>
  <dimension ref="A1:B17"/>
  <sheetViews>
    <sheetView workbookViewId="0">
      <selection sqref="A1:A5"/>
    </sheetView>
  </sheetViews>
  <sheetFormatPr defaultRowHeight="15" x14ac:dyDescent="0.25"/>
  <cols>
    <col min="1" max="1" width="22.85546875" bestFit="1" customWidth="1"/>
  </cols>
  <sheetData>
    <row r="1" spans="1:2" x14ac:dyDescent="0.25">
      <c r="A1" t="s">
        <v>351</v>
      </c>
    </row>
    <row r="3" spans="1:2" x14ac:dyDescent="0.25">
      <c r="A3" t="s">
        <v>352</v>
      </c>
      <c r="B3">
        <v>450</v>
      </c>
    </row>
    <row r="4" spans="1:2" x14ac:dyDescent="0.25">
      <c r="A4" t="s">
        <v>353</v>
      </c>
      <c r="B4">
        <v>175</v>
      </c>
    </row>
    <row r="5" spans="1:2" x14ac:dyDescent="0.25">
      <c r="A5" t="s">
        <v>354</v>
      </c>
      <c r="B5">
        <v>5</v>
      </c>
    </row>
    <row r="7" spans="1:2" x14ac:dyDescent="0.25">
      <c r="A7" s="11" t="s">
        <v>355</v>
      </c>
      <c r="B7">
        <f>B5*(B3-B4)</f>
        <v>1375</v>
      </c>
    </row>
    <row r="8" spans="1:2" x14ac:dyDescent="0.25">
      <c r="A8">
        <v>5</v>
      </c>
      <c r="B8">
        <f t="dataTable" ref="B8:B17" dt2D="0" dtr="0" r1="B5"/>
        <v>1375</v>
      </c>
    </row>
    <row r="9" spans="1:2" x14ac:dyDescent="0.25">
      <c r="A9">
        <v>10</v>
      </c>
      <c r="B9">
        <v>2750</v>
      </c>
    </row>
    <row r="10" spans="1:2" x14ac:dyDescent="0.25">
      <c r="A10">
        <v>15</v>
      </c>
      <c r="B10">
        <v>4125</v>
      </c>
    </row>
    <row r="11" spans="1:2" x14ac:dyDescent="0.25">
      <c r="A11">
        <v>20</v>
      </c>
      <c r="B11">
        <v>5500</v>
      </c>
    </row>
    <row r="12" spans="1:2" x14ac:dyDescent="0.25">
      <c r="A12">
        <v>25</v>
      </c>
      <c r="B12">
        <v>6875</v>
      </c>
    </row>
    <row r="13" spans="1:2" x14ac:dyDescent="0.25">
      <c r="A13">
        <v>30</v>
      </c>
      <c r="B13">
        <v>8250</v>
      </c>
    </row>
    <row r="14" spans="1:2" x14ac:dyDescent="0.25">
      <c r="A14">
        <v>35</v>
      </c>
      <c r="B14">
        <v>9625</v>
      </c>
    </row>
    <row r="15" spans="1:2" x14ac:dyDescent="0.25">
      <c r="A15">
        <v>40</v>
      </c>
      <c r="B15">
        <v>11000</v>
      </c>
    </row>
    <row r="16" spans="1:2" x14ac:dyDescent="0.25">
      <c r="A16">
        <v>45</v>
      </c>
      <c r="B16">
        <v>12375</v>
      </c>
    </row>
    <row r="17" spans="1:2" x14ac:dyDescent="0.25">
      <c r="A17">
        <v>50</v>
      </c>
      <c r="B17">
        <v>13750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Blad9"/>
  <dimension ref="A1:F9"/>
  <sheetViews>
    <sheetView workbookViewId="0">
      <selection activeCell="E6" sqref="E6"/>
    </sheetView>
  </sheetViews>
  <sheetFormatPr defaultRowHeight="15" x14ac:dyDescent="0.25"/>
  <cols>
    <col min="1" max="1" width="8.42578125" bestFit="1" customWidth="1"/>
    <col min="2" max="2" width="4.7109375" customWidth="1"/>
  </cols>
  <sheetData>
    <row r="1" spans="1:6" x14ac:dyDescent="0.25">
      <c r="A1" s="11" t="s">
        <v>39</v>
      </c>
      <c r="B1">
        <v>0</v>
      </c>
    </row>
    <row r="2" spans="1:6" ht="17.25" x14ac:dyDescent="0.25">
      <c r="A2" s="11" t="s">
        <v>356</v>
      </c>
      <c r="C2" s="11" t="s">
        <v>35</v>
      </c>
      <c r="D2" s="11" t="s">
        <v>38</v>
      </c>
      <c r="E2" s="11" t="s">
        <v>36</v>
      </c>
      <c r="F2" s="11" t="s">
        <v>37</v>
      </c>
    </row>
    <row r="3" spans="1:6" x14ac:dyDescent="0.25">
      <c r="C3">
        <f>2*B1-1</f>
        <v>-1</v>
      </c>
      <c r="D3">
        <f>-3*B1+2</f>
        <v>2</v>
      </c>
      <c r="E3">
        <f>B1^2</f>
        <v>0</v>
      </c>
      <c r="F3">
        <f>B1^2-2*B1+1</f>
        <v>1</v>
      </c>
    </row>
    <row r="4" spans="1:6" x14ac:dyDescent="0.25">
      <c r="B4">
        <v>0</v>
      </c>
      <c r="C4">
        <f t="dataTable" ref="C4:F9" dt2D="0" dtr="0" r1="B1"/>
        <v>-1</v>
      </c>
      <c r="D4">
        <v>2</v>
      </c>
      <c r="E4">
        <v>0</v>
      </c>
      <c r="F4">
        <v>1</v>
      </c>
    </row>
    <row r="5" spans="1:6" x14ac:dyDescent="0.25">
      <c r="B5">
        <v>1</v>
      </c>
      <c r="C5">
        <v>1</v>
      </c>
      <c r="D5">
        <v>-1</v>
      </c>
      <c r="E5">
        <v>1</v>
      </c>
      <c r="F5">
        <v>0</v>
      </c>
    </row>
    <row r="6" spans="1:6" x14ac:dyDescent="0.25">
      <c r="B6">
        <v>2</v>
      </c>
      <c r="C6">
        <v>3</v>
      </c>
      <c r="D6">
        <v>-4</v>
      </c>
      <c r="E6">
        <v>4</v>
      </c>
      <c r="F6">
        <v>1</v>
      </c>
    </row>
    <row r="7" spans="1:6" x14ac:dyDescent="0.25">
      <c r="B7">
        <v>3</v>
      </c>
      <c r="C7">
        <v>5</v>
      </c>
      <c r="D7">
        <v>-7</v>
      </c>
      <c r="E7">
        <v>9</v>
      </c>
      <c r="F7">
        <v>4</v>
      </c>
    </row>
    <row r="8" spans="1:6" x14ac:dyDescent="0.25">
      <c r="B8">
        <v>4</v>
      </c>
      <c r="C8">
        <v>7</v>
      </c>
      <c r="D8">
        <v>-10</v>
      </c>
      <c r="E8">
        <v>16</v>
      </c>
      <c r="F8">
        <v>9</v>
      </c>
    </row>
    <row r="9" spans="1:6" x14ac:dyDescent="0.25">
      <c r="B9">
        <v>5</v>
      </c>
      <c r="C9">
        <v>9</v>
      </c>
      <c r="D9">
        <v>-13</v>
      </c>
      <c r="E9">
        <v>25</v>
      </c>
      <c r="F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Blad10"/>
  <dimension ref="A1:G17"/>
  <sheetViews>
    <sheetView workbookViewId="0">
      <selection activeCell="A7" sqref="A7"/>
    </sheetView>
  </sheetViews>
  <sheetFormatPr defaultRowHeight="15" x14ac:dyDescent="0.25"/>
  <cols>
    <col min="1" max="1" width="22.85546875" bestFit="1" customWidth="1"/>
    <col min="2" max="2" width="8" customWidth="1"/>
  </cols>
  <sheetData>
    <row r="1" spans="1:7" x14ac:dyDescent="0.25">
      <c r="A1" s="176" t="s">
        <v>351</v>
      </c>
    </row>
    <row r="2" spans="1:7" x14ac:dyDescent="0.25">
      <c r="A2" s="176"/>
    </row>
    <row r="3" spans="1:7" x14ac:dyDescent="0.25">
      <c r="A3" s="176" t="s">
        <v>352</v>
      </c>
      <c r="B3">
        <v>450</v>
      </c>
    </row>
    <row r="4" spans="1:7" x14ac:dyDescent="0.25">
      <c r="A4" s="176" t="s">
        <v>353</v>
      </c>
      <c r="B4">
        <v>175</v>
      </c>
    </row>
    <row r="5" spans="1:7" x14ac:dyDescent="0.25">
      <c r="A5" s="176" t="s">
        <v>354</v>
      </c>
      <c r="B5">
        <v>5</v>
      </c>
    </row>
    <row r="7" spans="1:7" x14ac:dyDescent="0.25">
      <c r="A7" s="11">
        <f>B5*(B3-B4)</f>
        <v>1375</v>
      </c>
      <c r="B7">
        <v>350</v>
      </c>
      <c r="C7">
        <v>400</v>
      </c>
      <c r="D7">
        <v>450</v>
      </c>
      <c r="E7">
        <v>500</v>
      </c>
      <c r="F7">
        <v>550</v>
      </c>
      <c r="G7">
        <v>600</v>
      </c>
    </row>
    <row r="8" spans="1:7" x14ac:dyDescent="0.25">
      <c r="A8">
        <v>5</v>
      </c>
    </row>
    <row r="9" spans="1:7" x14ac:dyDescent="0.25">
      <c r="A9">
        <v>10</v>
      </c>
    </row>
    <row r="10" spans="1:7" x14ac:dyDescent="0.25">
      <c r="A10">
        <v>15</v>
      </c>
    </row>
    <row r="11" spans="1:7" x14ac:dyDescent="0.25">
      <c r="A11">
        <v>20</v>
      </c>
    </row>
    <row r="12" spans="1:7" x14ac:dyDescent="0.25">
      <c r="A12">
        <v>25</v>
      </c>
    </row>
    <row r="13" spans="1:7" x14ac:dyDescent="0.25">
      <c r="A13">
        <v>30</v>
      </c>
    </row>
    <row r="14" spans="1:7" x14ac:dyDescent="0.25">
      <c r="A14">
        <v>35</v>
      </c>
    </row>
    <row r="15" spans="1:7" x14ac:dyDescent="0.25">
      <c r="A15">
        <v>40</v>
      </c>
    </row>
    <row r="16" spans="1:7" x14ac:dyDescent="0.25">
      <c r="A16">
        <v>45</v>
      </c>
    </row>
    <row r="17" spans="1:1" x14ac:dyDescent="0.25">
      <c r="A1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Blad11"/>
  <dimension ref="A1:I23"/>
  <sheetViews>
    <sheetView workbookViewId="0">
      <selection activeCell="S33" sqref="S33"/>
    </sheetView>
  </sheetViews>
  <sheetFormatPr defaultRowHeight="12" x14ac:dyDescent="0.2"/>
  <cols>
    <col min="1" max="1" width="20.28515625" style="209" bestFit="1" customWidth="1"/>
    <col min="2" max="2" width="8.7109375" style="209" customWidth="1"/>
    <col min="3" max="9" width="8.28515625" style="209" customWidth="1"/>
    <col min="10" max="16384" width="9.140625" style="209"/>
  </cols>
  <sheetData>
    <row r="1" spans="1:9" x14ac:dyDescent="0.2">
      <c r="A1" s="207" t="s">
        <v>364</v>
      </c>
      <c r="B1" s="208">
        <v>200000</v>
      </c>
    </row>
    <row r="2" spans="1:9" x14ac:dyDescent="0.2">
      <c r="A2" s="207" t="s">
        <v>357</v>
      </c>
      <c r="B2" s="210">
        <v>2.2499999999999999E-2</v>
      </c>
    </row>
    <row r="4" spans="1:9" x14ac:dyDescent="0.2">
      <c r="A4" s="209" t="s">
        <v>358</v>
      </c>
      <c r="B4" s="211">
        <v>0.35</v>
      </c>
    </row>
    <row r="5" spans="1:9" x14ac:dyDescent="0.2">
      <c r="A5" s="209" t="s">
        <v>359</v>
      </c>
      <c r="B5" s="211">
        <v>0.55000000000000004</v>
      </c>
    </row>
    <row r="6" spans="1:9" x14ac:dyDescent="0.2">
      <c r="A6" s="209" t="s">
        <v>360</v>
      </c>
      <c r="B6" s="211">
        <v>44</v>
      </c>
    </row>
    <row r="7" spans="1:9" x14ac:dyDescent="0.2">
      <c r="B7" s="211"/>
    </row>
    <row r="8" spans="1:9" x14ac:dyDescent="0.2">
      <c r="A8" s="209" t="s">
        <v>361</v>
      </c>
      <c r="B8" s="212">
        <f>B2*B1</f>
        <v>4500</v>
      </c>
    </row>
    <row r="9" spans="1:9" x14ac:dyDescent="0.2">
      <c r="A9" s="209" t="s">
        <v>362</v>
      </c>
      <c r="B9" s="212">
        <f>B8*B6</f>
        <v>198000</v>
      </c>
    </row>
    <row r="10" spans="1:9" x14ac:dyDescent="0.2">
      <c r="A10" s="209" t="s">
        <v>363</v>
      </c>
      <c r="B10" s="212">
        <f>B1*(B4+B5)</f>
        <v>180000</v>
      </c>
    </row>
    <row r="11" spans="1:9" x14ac:dyDescent="0.2">
      <c r="A11" s="207" t="s">
        <v>167</v>
      </c>
      <c r="B11" s="213">
        <f>B9-B10</f>
        <v>18000</v>
      </c>
    </row>
    <row r="14" spans="1:9" ht="12.75" thickBot="1" x14ac:dyDescent="0.25">
      <c r="B14" s="214">
        <f>B11</f>
        <v>18000</v>
      </c>
      <c r="C14" s="215">
        <v>1.4999999999999999E-2</v>
      </c>
      <c r="D14" s="215">
        <v>1.7500000000000002E-2</v>
      </c>
      <c r="E14" s="215">
        <v>0.02</v>
      </c>
      <c r="F14" s="215">
        <v>2.2499999999999999E-2</v>
      </c>
      <c r="G14" s="215">
        <v>2.5000000000000001E-2</v>
      </c>
      <c r="H14" s="215">
        <v>2.75E-2</v>
      </c>
      <c r="I14" s="215">
        <v>0.03</v>
      </c>
    </row>
    <row r="15" spans="1:9" x14ac:dyDescent="0.2">
      <c r="B15" s="216">
        <v>100000</v>
      </c>
      <c r="C15" s="214">
        <f t="dataTable" ref="C15:I23" dt2D="1" dtr="1" r1="B2" r2="B1"/>
        <v>-24000</v>
      </c>
      <c r="D15" s="214">
        <v>-12999.999999999985</v>
      </c>
      <c r="E15" s="214">
        <v>-2000</v>
      </c>
      <c r="F15" s="214">
        <v>9000</v>
      </c>
      <c r="G15" s="214">
        <v>20000</v>
      </c>
      <c r="H15" s="214">
        <v>31000</v>
      </c>
      <c r="I15" s="214">
        <v>42000</v>
      </c>
    </row>
    <row r="16" spans="1:9" x14ac:dyDescent="0.2">
      <c r="B16" s="216">
        <v>125000</v>
      </c>
      <c r="C16" s="214">
        <v>-30000</v>
      </c>
      <c r="D16" s="214">
        <v>-16250</v>
      </c>
      <c r="E16" s="214">
        <v>-2500</v>
      </c>
      <c r="F16" s="214">
        <v>11250</v>
      </c>
      <c r="G16" s="214">
        <v>25000</v>
      </c>
      <c r="H16" s="214">
        <v>38750</v>
      </c>
      <c r="I16" s="214">
        <v>52500</v>
      </c>
    </row>
    <row r="17" spans="2:9" x14ac:dyDescent="0.2">
      <c r="B17" s="216">
        <v>150000</v>
      </c>
      <c r="C17" s="214">
        <v>-36000</v>
      </c>
      <c r="D17" s="214">
        <v>-19499.999999999985</v>
      </c>
      <c r="E17" s="214">
        <v>-3000</v>
      </c>
      <c r="F17" s="214">
        <v>13500</v>
      </c>
      <c r="G17" s="214">
        <v>30000</v>
      </c>
      <c r="H17" s="214">
        <v>46500</v>
      </c>
      <c r="I17" s="214">
        <v>63000</v>
      </c>
    </row>
    <row r="18" spans="2:9" x14ac:dyDescent="0.2">
      <c r="B18" s="216">
        <v>175000</v>
      </c>
      <c r="C18" s="214">
        <v>-42000</v>
      </c>
      <c r="D18" s="214">
        <v>-22749.999999999971</v>
      </c>
      <c r="E18" s="214">
        <v>-3500</v>
      </c>
      <c r="F18" s="214">
        <v>15750</v>
      </c>
      <c r="G18" s="214">
        <v>35000</v>
      </c>
      <c r="H18" s="214">
        <v>54250</v>
      </c>
      <c r="I18" s="214">
        <v>73500</v>
      </c>
    </row>
    <row r="19" spans="2:9" x14ac:dyDescent="0.2">
      <c r="B19" s="216">
        <v>200000</v>
      </c>
      <c r="C19" s="214">
        <v>-48000</v>
      </c>
      <c r="D19" s="214">
        <v>-25999.999999999971</v>
      </c>
      <c r="E19" s="214">
        <v>-4000</v>
      </c>
      <c r="F19" s="214">
        <v>18000</v>
      </c>
      <c r="G19" s="214">
        <v>40000</v>
      </c>
      <c r="H19" s="214">
        <v>62000</v>
      </c>
      <c r="I19" s="214">
        <v>84000</v>
      </c>
    </row>
    <row r="20" spans="2:9" x14ac:dyDescent="0.2">
      <c r="B20" s="216">
        <v>225000</v>
      </c>
      <c r="C20" s="214">
        <v>-54000</v>
      </c>
      <c r="D20" s="214">
        <v>-29249.999999999971</v>
      </c>
      <c r="E20" s="214">
        <v>-4500</v>
      </c>
      <c r="F20" s="214">
        <v>20250</v>
      </c>
      <c r="G20" s="214">
        <v>45000</v>
      </c>
      <c r="H20" s="214">
        <v>69750</v>
      </c>
      <c r="I20" s="214">
        <v>94500</v>
      </c>
    </row>
    <row r="21" spans="2:9" x14ac:dyDescent="0.2">
      <c r="B21" s="216">
        <v>250000</v>
      </c>
      <c r="C21" s="214">
        <v>-60000</v>
      </c>
      <c r="D21" s="214">
        <v>-32500</v>
      </c>
      <c r="E21" s="214">
        <v>-5000</v>
      </c>
      <c r="F21" s="214">
        <v>22500</v>
      </c>
      <c r="G21" s="214">
        <v>50000</v>
      </c>
      <c r="H21" s="214">
        <v>77500</v>
      </c>
      <c r="I21" s="214">
        <v>105000</v>
      </c>
    </row>
    <row r="22" spans="2:9" x14ac:dyDescent="0.2">
      <c r="B22" s="216">
        <v>275000</v>
      </c>
      <c r="C22" s="214">
        <v>-66000</v>
      </c>
      <c r="D22" s="214">
        <v>-35749.999999999971</v>
      </c>
      <c r="E22" s="214">
        <v>-5500</v>
      </c>
      <c r="F22" s="214">
        <v>24750</v>
      </c>
      <c r="G22" s="214">
        <v>55000</v>
      </c>
      <c r="H22" s="214">
        <v>85250</v>
      </c>
      <c r="I22" s="214">
        <v>115500</v>
      </c>
    </row>
    <row r="23" spans="2:9" x14ac:dyDescent="0.2">
      <c r="B23" s="216">
        <v>300000</v>
      </c>
      <c r="C23" s="214">
        <v>-72000</v>
      </c>
      <c r="D23" s="214">
        <v>-38999.999999999971</v>
      </c>
      <c r="E23" s="214">
        <v>-6000</v>
      </c>
      <c r="F23" s="214">
        <v>27000</v>
      </c>
      <c r="G23" s="214">
        <v>60000</v>
      </c>
      <c r="H23" s="214">
        <v>93000</v>
      </c>
      <c r="I23" s="214">
        <v>126000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Blad12"/>
  <dimension ref="A1:C15"/>
  <sheetViews>
    <sheetView workbookViewId="0">
      <selection activeCell="B35" sqref="B35"/>
    </sheetView>
  </sheetViews>
  <sheetFormatPr defaultRowHeight="10.5" x14ac:dyDescent="0.15"/>
  <cols>
    <col min="1" max="1" width="8.7109375" style="8" bestFit="1" customWidth="1"/>
    <col min="2" max="3" width="10.42578125" style="8" bestFit="1" customWidth="1"/>
    <col min="4" max="16384" width="9.140625" style="8"/>
  </cols>
  <sheetData>
    <row r="1" spans="1:3" ht="15" x14ac:dyDescent="0.25">
      <c r="A1" s="8" t="s">
        <v>126</v>
      </c>
      <c r="B1" s="55">
        <v>1000</v>
      </c>
    </row>
    <row r="2" spans="1:3" x14ac:dyDescent="0.15">
      <c r="A2" s="8" t="s">
        <v>127</v>
      </c>
      <c r="B2" s="57">
        <v>7.0000000000000007E-2</v>
      </c>
    </row>
    <row r="4" spans="1:3" x14ac:dyDescent="0.15">
      <c r="A4" s="9" t="s">
        <v>66</v>
      </c>
      <c r="B4" s="9" t="s">
        <v>128</v>
      </c>
      <c r="C4" s="9" t="s">
        <v>13</v>
      </c>
    </row>
    <row r="5" spans="1:3" ht="15" x14ac:dyDescent="0.25">
      <c r="A5" s="58">
        <v>2010</v>
      </c>
      <c r="C5" s="55">
        <f>inleg</f>
        <v>1000</v>
      </c>
    </row>
    <row r="6" spans="1:3" x14ac:dyDescent="0.15">
      <c r="A6" s="58">
        <v>2011</v>
      </c>
      <c r="B6" s="56">
        <f t="shared" ref="B6:B15" si="0">jaarrente*C5</f>
        <v>70</v>
      </c>
      <c r="C6" s="56">
        <f>C5+B6</f>
        <v>1070</v>
      </c>
    </row>
    <row r="7" spans="1:3" x14ac:dyDescent="0.15">
      <c r="A7" s="58">
        <v>2012</v>
      </c>
      <c r="B7" s="56">
        <f t="shared" si="0"/>
        <v>74.900000000000006</v>
      </c>
      <c r="C7" s="56">
        <f>C6+B7</f>
        <v>1144.9000000000001</v>
      </c>
    </row>
    <row r="8" spans="1:3" x14ac:dyDescent="0.15">
      <c r="A8" s="58">
        <v>2013</v>
      </c>
      <c r="B8" s="56">
        <f t="shared" si="0"/>
        <v>80.143000000000015</v>
      </c>
      <c r="C8" s="56">
        <f t="shared" ref="C8:C15" si="1">C7+B8</f>
        <v>1225.0430000000001</v>
      </c>
    </row>
    <row r="9" spans="1:3" x14ac:dyDescent="0.15">
      <c r="A9" s="58">
        <v>2014</v>
      </c>
      <c r="B9" s="56">
        <f t="shared" si="0"/>
        <v>85.753010000000017</v>
      </c>
      <c r="C9" s="56">
        <f t="shared" si="1"/>
        <v>1310.79601</v>
      </c>
    </row>
    <row r="10" spans="1:3" x14ac:dyDescent="0.15">
      <c r="A10" s="58">
        <v>2015</v>
      </c>
      <c r="B10" s="56">
        <f t="shared" si="0"/>
        <v>91.755720700000012</v>
      </c>
      <c r="C10" s="56">
        <f t="shared" si="1"/>
        <v>1402.5517307</v>
      </c>
    </row>
    <row r="11" spans="1:3" x14ac:dyDescent="0.15">
      <c r="A11" s="58">
        <v>2016</v>
      </c>
      <c r="B11" s="56">
        <f t="shared" si="0"/>
        <v>98.178621149000008</v>
      </c>
      <c r="C11" s="56">
        <f t="shared" si="1"/>
        <v>1500.730351849</v>
      </c>
    </row>
    <row r="12" spans="1:3" x14ac:dyDescent="0.15">
      <c r="A12" s="58">
        <v>2017</v>
      </c>
      <c r="B12" s="56">
        <f t="shared" si="0"/>
        <v>105.05112462943001</v>
      </c>
      <c r="C12" s="56">
        <f t="shared" si="1"/>
        <v>1605.78147647843</v>
      </c>
    </row>
    <row r="13" spans="1:3" x14ac:dyDescent="0.15">
      <c r="A13" s="58">
        <v>2018</v>
      </c>
      <c r="B13" s="56">
        <f t="shared" si="0"/>
        <v>112.40470335349011</v>
      </c>
      <c r="C13" s="56">
        <f t="shared" si="1"/>
        <v>1718.1861798319201</v>
      </c>
    </row>
    <row r="14" spans="1:3" x14ac:dyDescent="0.15">
      <c r="A14" s="58">
        <v>2019</v>
      </c>
      <c r="B14" s="56">
        <f t="shared" si="0"/>
        <v>120.27303258823441</v>
      </c>
      <c r="C14" s="56">
        <f t="shared" si="1"/>
        <v>1838.4592124201545</v>
      </c>
    </row>
    <row r="15" spans="1:3" x14ac:dyDescent="0.15">
      <c r="A15" s="58">
        <v>2020</v>
      </c>
      <c r="B15" s="56">
        <f t="shared" si="0"/>
        <v>128.69214486941084</v>
      </c>
      <c r="C15" s="56">
        <f t="shared" si="1"/>
        <v>1967.1513572895653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Blad15"/>
  <dimension ref="A1:E10"/>
  <sheetViews>
    <sheetView workbookViewId="0">
      <selection activeCell="I3" sqref="I3"/>
    </sheetView>
  </sheetViews>
  <sheetFormatPr defaultRowHeight="15" x14ac:dyDescent="0.25"/>
  <cols>
    <col min="1" max="1" width="23" bestFit="1" customWidth="1"/>
    <col min="2" max="2" width="9.42578125" bestFit="1" customWidth="1"/>
    <col min="3" max="3" width="10.5703125" bestFit="1" customWidth="1"/>
    <col min="4" max="5" width="8.7109375" customWidth="1"/>
  </cols>
  <sheetData>
    <row r="1" spans="1:5" x14ac:dyDescent="0.25">
      <c r="C1" s="11" t="s">
        <v>190</v>
      </c>
      <c r="D1" s="11" t="s">
        <v>191</v>
      </c>
      <c r="E1" s="11" t="s">
        <v>192</v>
      </c>
    </row>
    <row r="2" spans="1:5" x14ac:dyDescent="0.25">
      <c r="A2" t="s">
        <v>188</v>
      </c>
      <c r="B2" s="17">
        <v>40575</v>
      </c>
      <c r="C2" s="82">
        <f>YEAR(B2)</f>
        <v>2011</v>
      </c>
      <c r="D2" s="82">
        <f>MONTH(B2)</f>
        <v>2</v>
      </c>
      <c r="E2" s="82">
        <f>DAY(B2)</f>
        <v>1</v>
      </c>
    </row>
    <row r="3" spans="1:5" x14ac:dyDescent="0.25">
      <c r="A3" t="s">
        <v>189</v>
      </c>
      <c r="B3" s="17">
        <v>40602</v>
      </c>
      <c r="C3" s="82">
        <f>YEAR(B3)</f>
        <v>2011</v>
      </c>
      <c r="D3" s="82">
        <f>MONTH(B3)</f>
        <v>2</v>
      </c>
      <c r="E3" s="82">
        <f>DAY(B3)</f>
        <v>28</v>
      </c>
    </row>
    <row r="4" spans="1:5" x14ac:dyDescent="0.25">
      <c r="A4" t="s">
        <v>193</v>
      </c>
      <c r="B4">
        <f>B3-B2</f>
        <v>27</v>
      </c>
    </row>
    <row r="5" spans="1:5" x14ac:dyDescent="0.25">
      <c r="A5" t="s">
        <v>194</v>
      </c>
      <c r="B5">
        <f>NETWORKDAYS(B2,B3)</f>
        <v>20</v>
      </c>
    </row>
    <row r="7" spans="1:5" x14ac:dyDescent="0.25">
      <c r="C7" s="11" t="s">
        <v>198</v>
      </c>
      <c r="D7" s="11" t="s">
        <v>199</v>
      </c>
      <c r="E7" s="11" t="s">
        <v>200</v>
      </c>
    </row>
    <row r="8" spans="1:5" x14ac:dyDescent="0.25">
      <c r="A8" t="s">
        <v>195</v>
      </c>
      <c r="B8" s="29">
        <v>0.38217592592592592</v>
      </c>
      <c r="C8" s="82">
        <f>HOUR(B8)</f>
        <v>9</v>
      </c>
      <c r="D8" s="82">
        <f>MINUTE(B8)</f>
        <v>10</v>
      </c>
      <c r="E8" s="82">
        <f>SECOND(B8)</f>
        <v>20</v>
      </c>
    </row>
    <row r="9" spans="1:5" x14ac:dyDescent="0.25">
      <c r="A9" t="s">
        <v>196</v>
      </c>
      <c r="B9" s="29">
        <v>0.63923611111111112</v>
      </c>
      <c r="C9" s="82">
        <f>HOUR(B9)</f>
        <v>15</v>
      </c>
      <c r="D9" s="82">
        <f>MINUTE(B9)</f>
        <v>20</v>
      </c>
      <c r="E9" s="82">
        <f>SECOND(B9)</f>
        <v>30</v>
      </c>
    </row>
    <row r="10" spans="1:5" x14ac:dyDescent="0.25">
      <c r="A10" t="s">
        <v>197</v>
      </c>
      <c r="B10" s="29">
        <f>B9-B8</f>
        <v>0.2570601851851852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Blad16"/>
  <dimension ref="A1:B6"/>
  <sheetViews>
    <sheetView workbookViewId="0">
      <selection activeCell="A8" sqref="A8"/>
    </sheetView>
  </sheetViews>
  <sheetFormatPr defaultRowHeight="12.75" x14ac:dyDescent="0.2"/>
  <cols>
    <col min="1" max="1" width="6.7109375" style="138" customWidth="1"/>
    <col min="2" max="2" width="14.7109375" style="138" customWidth="1"/>
    <col min="3" max="244" width="9.140625" style="138"/>
    <col min="245" max="245" width="27.85546875" style="138" customWidth="1"/>
    <col min="246" max="248" width="9.140625" style="138"/>
    <col min="249" max="249" width="17.7109375" style="138" customWidth="1"/>
    <col min="250" max="250" width="7.42578125" style="138" customWidth="1"/>
    <col min="251" max="500" width="9.140625" style="138"/>
    <col min="501" max="501" width="27.85546875" style="138" customWidth="1"/>
    <col min="502" max="504" width="9.140625" style="138"/>
    <col min="505" max="505" width="17.7109375" style="138" customWidth="1"/>
    <col min="506" max="506" width="7.42578125" style="138" customWidth="1"/>
    <col min="507" max="756" width="9.140625" style="138"/>
    <col min="757" max="757" width="27.85546875" style="138" customWidth="1"/>
    <col min="758" max="760" width="9.140625" style="138"/>
    <col min="761" max="761" width="17.7109375" style="138" customWidth="1"/>
    <col min="762" max="762" width="7.42578125" style="138" customWidth="1"/>
    <col min="763" max="1012" width="9.140625" style="138"/>
    <col min="1013" max="1013" width="27.85546875" style="138" customWidth="1"/>
    <col min="1014" max="1016" width="9.140625" style="138"/>
    <col min="1017" max="1017" width="17.7109375" style="138" customWidth="1"/>
    <col min="1018" max="1018" width="7.42578125" style="138" customWidth="1"/>
    <col min="1019" max="1268" width="9.140625" style="138"/>
    <col min="1269" max="1269" width="27.85546875" style="138" customWidth="1"/>
    <col min="1270" max="1272" width="9.140625" style="138"/>
    <col min="1273" max="1273" width="17.7109375" style="138" customWidth="1"/>
    <col min="1274" max="1274" width="7.42578125" style="138" customWidth="1"/>
    <col min="1275" max="1524" width="9.140625" style="138"/>
    <col min="1525" max="1525" width="27.85546875" style="138" customWidth="1"/>
    <col min="1526" max="1528" width="9.140625" style="138"/>
    <col min="1529" max="1529" width="17.7109375" style="138" customWidth="1"/>
    <col min="1530" max="1530" width="7.42578125" style="138" customWidth="1"/>
    <col min="1531" max="1780" width="9.140625" style="138"/>
    <col min="1781" max="1781" width="27.85546875" style="138" customWidth="1"/>
    <col min="1782" max="1784" width="9.140625" style="138"/>
    <col min="1785" max="1785" width="17.7109375" style="138" customWidth="1"/>
    <col min="1786" max="1786" width="7.42578125" style="138" customWidth="1"/>
    <col min="1787" max="2036" width="9.140625" style="138"/>
    <col min="2037" max="2037" width="27.85546875" style="138" customWidth="1"/>
    <col min="2038" max="2040" width="9.140625" style="138"/>
    <col min="2041" max="2041" width="17.7109375" style="138" customWidth="1"/>
    <col min="2042" max="2042" width="7.42578125" style="138" customWidth="1"/>
    <col min="2043" max="2292" width="9.140625" style="138"/>
    <col min="2293" max="2293" width="27.85546875" style="138" customWidth="1"/>
    <col min="2294" max="2296" width="9.140625" style="138"/>
    <col min="2297" max="2297" width="17.7109375" style="138" customWidth="1"/>
    <col min="2298" max="2298" width="7.42578125" style="138" customWidth="1"/>
    <col min="2299" max="2548" width="9.140625" style="138"/>
    <col min="2549" max="2549" width="27.85546875" style="138" customWidth="1"/>
    <col min="2550" max="2552" width="9.140625" style="138"/>
    <col min="2553" max="2553" width="17.7109375" style="138" customWidth="1"/>
    <col min="2554" max="2554" width="7.42578125" style="138" customWidth="1"/>
    <col min="2555" max="2804" width="9.140625" style="138"/>
    <col min="2805" max="2805" width="27.85546875" style="138" customWidth="1"/>
    <col min="2806" max="2808" width="9.140625" style="138"/>
    <col min="2809" max="2809" width="17.7109375" style="138" customWidth="1"/>
    <col min="2810" max="2810" width="7.42578125" style="138" customWidth="1"/>
    <col min="2811" max="3060" width="9.140625" style="138"/>
    <col min="3061" max="3061" width="27.85546875" style="138" customWidth="1"/>
    <col min="3062" max="3064" width="9.140625" style="138"/>
    <col min="3065" max="3065" width="17.7109375" style="138" customWidth="1"/>
    <col min="3066" max="3066" width="7.42578125" style="138" customWidth="1"/>
    <col min="3067" max="3316" width="9.140625" style="138"/>
    <col min="3317" max="3317" width="27.85546875" style="138" customWidth="1"/>
    <col min="3318" max="3320" width="9.140625" style="138"/>
    <col min="3321" max="3321" width="17.7109375" style="138" customWidth="1"/>
    <col min="3322" max="3322" width="7.42578125" style="138" customWidth="1"/>
    <col min="3323" max="3572" width="9.140625" style="138"/>
    <col min="3573" max="3573" width="27.85546875" style="138" customWidth="1"/>
    <col min="3574" max="3576" width="9.140625" style="138"/>
    <col min="3577" max="3577" width="17.7109375" style="138" customWidth="1"/>
    <col min="3578" max="3578" width="7.42578125" style="138" customWidth="1"/>
    <col min="3579" max="3828" width="9.140625" style="138"/>
    <col min="3829" max="3829" width="27.85546875" style="138" customWidth="1"/>
    <col min="3830" max="3832" width="9.140625" style="138"/>
    <col min="3833" max="3833" width="17.7109375" style="138" customWidth="1"/>
    <col min="3834" max="3834" width="7.42578125" style="138" customWidth="1"/>
    <col min="3835" max="4084" width="9.140625" style="138"/>
    <col min="4085" max="4085" width="27.85546875" style="138" customWidth="1"/>
    <col min="4086" max="4088" width="9.140625" style="138"/>
    <col min="4089" max="4089" width="17.7109375" style="138" customWidth="1"/>
    <col min="4090" max="4090" width="7.42578125" style="138" customWidth="1"/>
    <col min="4091" max="4340" width="9.140625" style="138"/>
    <col min="4341" max="4341" width="27.85546875" style="138" customWidth="1"/>
    <col min="4342" max="4344" width="9.140625" style="138"/>
    <col min="4345" max="4345" width="17.7109375" style="138" customWidth="1"/>
    <col min="4346" max="4346" width="7.42578125" style="138" customWidth="1"/>
    <col min="4347" max="4596" width="9.140625" style="138"/>
    <col min="4597" max="4597" width="27.85546875" style="138" customWidth="1"/>
    <col min="4598" max="4600" width="9.140625" style="138"/>
    <col min="4601" max="4601" width="17.7109375" style="138" customWidth="1"/>
    <col min="4602" max="4602" width="7.42578125" style="138" customWidth="1"/>
    <col min="4603" max="4852" width="9.140625" style="138"/>
    <col min="4853" max="4853" width="27.85546875" style="138" customWidth="1"/>
    <col min="4854" max="4856" width="9.140625" style="138"/>
    <col min="4857" max="4857" width="17.7109375" style="138" customWidth="1"/>
    <col min="4858" max="4858" width="7.42578125" style="138" customWidth="1"/>
    <col min="4859" max="5108" width="9.140625" style="138"/>
    <col min="5109" max="5109" width="27.85546875" style="138" customWidth="1"/>
    <col min="5110" max="5112" width="9.140625" style="138"/>
    <col min="5113" max="5113" width="17.7109375" style="138" customWidth="1"/>
    <col min="5114" max="5114" width="7.42578125" style="138" customWidth="1"/>
    <col min="5115" max="5364" width="9.140625" style="138"/>
    <col min="5365" max="5365" width="27.85546875" style="138" customWidth="1"/>
    <col min="5366" max="5368" width="9.140625" style="138"/>
    <col min="5369" max="5369" width="17.7109375" style="138" customWidth="1"/>
    <col min="5370" max="5370" width="7.42578125" style="138" customWidth="1"/>
    <col min="5371" max="5620" width="9.140625" style="138"/>
    <col min="5621" max="5621" width="27.85546875" style="138" customWidth="1"/>
    <col min="5622" max="5624" width="9.140625" style="138"/>
    <col min="5625" max="5625" width="17.7109375" style="138" customWidth="1"/>
    <col min="5626" max="5626" width="7.42578125" style="138" customWidth="1"/>
    <col min="5627" max="5876" width="9.140625" style="138"/>
    <col min="5877" max="5877" width="27.85546875" style="138" customWidth="1"/>
    <col min="5878" max="5880" width="9.140625" style="138"/>
    <col min="5881" max="5881" width="17.7109375" style="138" customWidth="1"/>
    <col min="5882" max="5882" width="7.42578125" style="138" customWidth="1"/>
    <col min="5883" max="6132" width="9.140625" style="138"/>
    <col min="6133" max="6133" width="27.85546875" style="138" customWidth="1"/>
    <col min="6134" max="6136" width="9.140625" style="138"/>
    <col min="6137" max="6137" width="17.7109375" style="138" customWidth="1"/>
    <col min="6138" max="6138" width="7.42578125" style="138" customWidth="1"/>
    <col min="6139" max="6388" width="9.140625" style="138"/>
    <col min="6389" max="6389" width="27.85546875" style="138" customWidth="1"/>
    <col min="6390" max="6392" width="9.140625" style="138"/>
    <col min="6393" max="6393" width="17.7109375" style="138" customWidth="1"/>
    <col min="6394" max="6394" width="7.42578125" style="138" customWidth="1"/>
    <col min="6395" max="6644" width="9.140625" style="138"/>
    <col min="6645" max="6645" width="27.85546875" style="138" customWidth="1"/>
    <col min="6646" max="6648" width="9.140625" style="138"/>
    <col min="6649" max="6649" width="17.7109375" style="138" customWidth="1"/>
    <col min="6650" max="6650" width="7.42578125" style="138" customWidth="1"/>
    <col min="6651" max="6900" width="9.140625" style="138"/>
    <col min="6901" max="6901" width="27.85546875" style="138" customWidth="1"/>
    <col min="6902" max="6904" width="9.140625" style="138"/>
    <col min="6905" max="6905" width="17.7109375" style="138" customWidth="1"/>
    <col min="6906" max="6906" width="7.42578125" style="138" customWidth="1"/>
    <col min="6907" max="7156" width="9.140625" style="138"/>
    <col min="7157" max="7157" width="27.85546875" style="138" customWidth="1"/>
    <col min="7158" max="7160" width="9.140625" style="138"/>
    <col min="7161" max="7161" width="17.7109375" style="138" customWidth="1"/>
    <col min="7162" max="7162" width="7.42578125" style="138" customWidth="1"/>
    <col min="7163" max="7412" width="9.140625" style="138"/>
    <col min="7413" max="7413" width="27.85546875" style="138" customWidth="1"/>
    <col min="7414" max="7416" width="9.140625" style="138"/>
    <col min="7417" max="7417" width="17.7109375" style="138" customWidth="1"/>
    <col min="7418" max="7418" width="7.42578125" style="138" customWidth="1"/>
    <col min="7419" max="7668" width="9.140625" style="138"/>
    <col min="7669" max="7669" width="27.85546875" style="138" customWidth="1"/>
    <col min="7670" max="7672" width="9.140625" style="138"/>
    <col min="7673" max="7673" width="17.7109375" style="138" customWidth="1"/>
    <col min="7674" max="7674" width="7.42578125" style="138" customWidth="1"/>
    <col min="7675" max="7924" width="9.140625" style="138"/>
    <col min="7925" max="7925" width="27.85546875" style="138" customWidth="1"/>
    <col min="7926" max="7928" width="9.140625" style="138"/>
    <col min="7929" max="7929" width="17.7109375" style="138" customWidth="1"/>
    <col min="7930" max="7930" width="7.42578125" style="138" customWidth="1"/>
    <col min="7931" max="8180" width="9.140625" style="138"/>
    <col min="8181" max="8181" width="27.85546875" style="138" customWidth="1"/>
    <col min="8182" max="8184" width="9.140625" style="138"/>
    <col min="8185" max="8185" width="17.7109375" style="138" customWidth="1"/>
    <col min="8186" max="8186" width="7.42578125" style="138" customWidth="1"/>
    <col min="8187" max="8436" width="9.140625" style="138"/>
    <col min="8437" max="8437" width="27.85546875" style="138" customWidth="1"/>
    <col min="8438" max="8440" width="9.140625" style="138"/>
    <col min="8441" max="8441" width="17.7109375" style="138" customWidth="1"/>
    <col min="8442" max="8442" width="7.42578125" style="138" customWidth="1"/>
    <col min="8443" max="8692" width="9.140625" style="138"/>
    <col min="8693" max="8693" width="27.85546875" style="138" customWidth="1"/>
    <col min="8694" max="8696" width="9.140625" style="138"/>
    <col min="8697" max="8697" width="17.7109375" style="138" customWidth="1"/>
    <col min="8698" max="8698" width="7.42578125" style="138" customWidth="1"/>
    <col min="8699" max="8948" width="9.140625" style="138"/>
    <col min="8949" max="8949" width="27.85546875" style="138" customWidth="1"/>
    <col min="8950" max="8952" width="9.140625" style="138"/>
    <col min="8953" max="8953" width="17.7109375" style="138" customWidth="1"/>
    <col min="8954" max="8954" width="7.42578125" style="138" customWidth="1"/>
    <col min="8955" max="9204" width="9.140625" style="138"/>
    <col min="9205" max="9205" width="27.85546875" style="138" customWidth="1"/>
    <col min="9206" max="9208" width="9.140625" style="138"/>
    <col min="9209" max="9209" width="17.7109375" style="138" customWidth="1"/>
    <col min="9210" max="9210" width="7.42578125" style="138" customWidth="1"/>
    <col min="9211" max="9460" width="9.140625" style="138"/>
    <col min="9461" max="9461" width="27.85546875" style="138" customWidth="1"/>
    <col min="9462" max="9464" width="9.140625" style="138"/>
    <col min="9465" max="9465" width="17.7109375" style="138" customWidth="1"/>
    <col min="9466" max="9466" width="7.42578125" style="138" customWidth="1"/>
    <col min="9467" max="9716" width="9.140625" style="138"/>
    <col min="9717" max="9717" width="27.85546875" style="138" customWidth="1"/>
    <col min="9718" max="9720" width="9.140625" style="138"/>
    <col min="9721" max="9721" width="17.7109375" style="138" customWidth="1"/>
    <col min="9722" max="9722" width="7.42578125" style="138" customWidth="1"/>
    <col min="9723" max="9972" width="9.140625" style="138"/>
    <col min="9973" max="9973" width="27.85546875" style="138" customWidth="1"/>
    <col min="9974" max="9976" width="9.140625" style="138"/>
    <col min="9977" max="9977" width="17.7109375" style="138" customWidth="1"/>
    <col min="9978" max="9978" width="7.42578125" style="138" customWidth="1"/>
    <col min="9979" max="10228" width="9.140625" style="138"/>
    <col min="10229" max="10229" width="27.85546875" style="138" customWidth="1"/>
    <col min="10230" max="10232" width="9.140625" style="138"/>
    <col min="10233" max="10233" width="17.7109375" style="138" customWidth="1"/>
    <col min="10234" max="10234" width="7.42578125" style="138" customWidth="1"/>
    <col min="10235" max="10484" width="9.140625" style="138"/>
    <col min="10485" max="10485" width="27.85546875" style="138" customWidth="1"/>
    <col min="10486" max="10488" width="9.140625" style="138"/>
    <col min="10489" max="10489" width="17.7109375" style="138" customWidth="1"/>
    <col min="10490" max="10490" width="7.42578125" style="138" customWidth="1"/>
    <col min="10491" max="10740" width="9.140625" style="138"/>
    <col min="10741" max="10741" width="27.85546875" style="138" customWidth="1"/>
    <col min="10742" max="10744" width="9.140625" style="138"/>
    <col min="10745" max="10745" width="17.7109375" style="138" customWidth="1"/>
    <col min="10746" max="10746" width="7.42578125" style="138" customWidth="1"/>
    <col min="10747" max="10996" width="9.140625" style="138"/>
    <col min="10997" max="10997" width="27.85546875" style="138" customWidth="1"/>
    <col min="10998" max="11000" width="9.140625" style="138"/>
    <col min="11001" max="11001" width="17.7109375" style="138" customWidth="1"/>
    <col min="11002" max="11002" width="7.42578125" style="138" customWidth="1"/>
    <col min="11003" max="11252" width="9.140625" style="138"/>
    <col min="11253" max="11253" width="27.85546875" style="138" customWidth="1"/>
    <col min="11254" max="11256" width="9.140625" style="138"/>
    <col min="11257" max="11257" width="17.7109375" style="138" customWidth="1"/>
    <col min="11258" max="11258" width="7.42578125" style="138" customWidth="1"/>
    <col min="11259" max="11508" width="9.140625" style="138"/>
    <col min="11509" max="11509" width="27.85546875" style="138" customWidth="1"/>
    <col min="11510" max="11512" width="9.140625" style="138"/>
    <col min="11513" max="11513" width="17.7109375" style="138" customWidth="1"/>
    <col min="11514" max="11514" width="7.42578125" style="138" customWidth="1"/>
    <col min="11515" max="11764" width="9.140625" style="138"/>
    <col min="11765" max="11765" width="27.85546875" style="138" customWidth="1"/>
    <col min="11766" max="11768" width="9.140625" style="138"/>
    <col min="11769" max="11769" width="17.7109375" style="138" customWidth="1"/>
    <col min="11770" max="11770" width="7.42578125" style="138" customWidth="1"/>
    <col min="11771" max="12020" width="9.140625" style="138"/>
    <col min="12021" max="12021" width="27.85546875" style="138" customWidth="1"/>
    <col min="12022" max="12024" width="9.140625" style="138"/>
    <col min="12025" max="12025" width="17.7109375" style="138" customWidth="1"/>
    <col min="12026" max="12026" width="7.42578125" style="138" customWidth="1"/>
    <col min="12027" max="12276" width="9.140625" style="138"/>
    <col min="12277" max="12277" width="27.85546875" style="138" customWidth="1"/>
    <col min="12278" max="12280" width="9.140625" style="138"/>
    <col min="12281" max="12281" width="17.7109375" style="138" customWidth="1"/>
    <col min="12282" max="12282" width="7.42578125" style="138" customWidth="1"/>
    <col min="12283" max="12532" width="9.140625" style="138"/>
    <col min="12533" max="12533" width="27.85546875" style="138" customWidth="1"/>
    <col min="12534" max="12536" width="9.140625" style="138"/>
    <col min="12537" max="12537" width="17.7109375" style="138" customWidth="1"/>
    <col min="12538" max="12538" width="7.42578125" style="138" customWidth="1"/>
    <col min="12539" max="12788" width="9.140625" style="138"/>
    <col min="12789" max="12789" width="27.85546875" style="138" customWidth="1"/>
    <col min="12790" max="12792" width="9.140625" style="138"/>
    <col min="12793" max="12793" width="17.7109375" style="138" customWidth="1"/>
    <col min="12794" max="12794" width="7.42578125" style="138" customWidth="1"/>
    <col min="12795" max="13044" width="9.140625" style="138"/>
    <col min="13045" max="13045" width="27.85546875" style="138" customWidth="1"/>
    <col min="13046" max="13048" width="9.140625" style="138"/>
    <col min="13049" max="13049" width="17.7109375" style="138" customWidth="1"/>
    <col min="13050" max="13050" width="7.42578125" style="138" customWidth="1"/>
    <col min="13051" max="13300" width="9.140625" style="138"/>
    <col min="13301" max="13301" width="27.85546875" style="138" customWidth="1"/>
    <col min="13302" max="13304" width="9.140625" style="138"/>
    <col min="13305" max="13305" width="17.7109375" style="138" customWidth="1"/>
    <col min="13306" max="13306" width="7.42578125" style="138" customWidth="1"/>
    <col min="13307" max="13556" width="9.140625" style="138"/>
    <col min="13557" max="13557" width="27.85546875" style="138" customWidth="1"/>
    <col min="13558" max="13560" width="9.140625" style="138"/>
    <col min="13561" max="13561" width="17.7109375" style="138" customWidth="1"/>
    <col min="13562" max="13562" width="7.42578125" style="138" customWidth="1"/>
    <col min="13563" max="13812" width="9.140625" style="138"/>
    <col min="13813" max="13813" width="27.85546875" style="138" customWidth="1"/>
    <col min="13814" max="13816" width="9.140625" style="138"/>
    <col min="13817" max="13817" width="17.7109375" style="138" customWidth="1"/>
    <col min="13818" max="13818" width="7.42578125" style="138" customWidth="1"/>
    <col min="13819" max="14068" width="9.140625" style="138"/>
    <col min="14069" max="14069" width="27.85546875" style="138" customWidth="1"/>
    <col min="14070" max="14072" width="9.140625" style="138"/>
    <col min="14073" max="14073" width="17.7109375" style="138" customWidth="1"/>
    <col min="14074" max="14074" width="7.42578125" style="138" customWidth="1"/>
    <col min="14075" max="14324" width="9.140625" style="138"/>
    <col min="14325" max="14325" width="27.85546875" style="138" customWidth="1"/>
    <col min="14326" max="14328" width="9.140625" style="138"/>
    <col min="14329" max="14329" width="17.7109375" style="138" customWidth="1"/>
    <col min="14330" max="14330" width="7.42578125" style="138" customWidth="1"/>
    <col min="14331" max="14580" width="9.140625" style="138"/>
    <col min="14581" max="14581" width="27.85546875" style="138" customWidth="1"/>
    <col min="14582" max="14584" width="9.140625" style="138"/>
    <col min="14585" max="14585" width="17.7109375" style="138" customWidth="1"/>
    <col min="14586" max="14586" width="7.42578125" style="138" customWidth="1"/>
    <col min="14587" max="14836" width="9.140625" style="138"/>
    <col min="14837" max="14837" width="27.85546875" style="138" customWidth="1"/>
    <col min="14838" max="14840" width="9.140625" style="138"/>
    <col min="14841" max="14841" width="17.7109375" style="138" customWidth="1"/>
    <col min="14842" max="14842" width="7.42578125" style="138" customWidth="1"/>
    <col min="14843" max="15092" width="9.140625" style="138"/>
    <col min="15093" max="15093" width="27.85546875" style="138" customWidth="1"/>
    <col min="15094" max="15096" width="9.140625" style="138"/>
    <col min="15097" max="15097" width="17.7109375" style="138" customWidth="1"/>
    <col min="15098" max="15098" width="7.42578125" style="138" customWidth="1"/>
    <col min="15099" max="15348" width="9.140625" style="138"/>
    <col min="15349" max="15349" width="27.85546875" style="138" customWidth="1"/>
    <col min="15350" max="15352" width="9.140625" style="138"/>
    <col min="15353" max="15353" width="17.7109375" style="138" customWidth="1"/>
    <col min="15354" max="15354" width="7.42578125" style="138" customWidth="1"/>
    <col min="15355" max="15604" width="9.140625" style="138"/>
    <col min="15605" max="15605" width="27.85546875" style="138" customWidth="1"/>
    <col min="15606" max="15608" width="9.140625" style="138"/>
    <col min="15609" max="15609" width="17.7109375" style="138" customWidth="1"/>
    <col min="15610" max="15610" width="7.42578125" style="138" customWidth="1"/>
    <col min="15611" max="15860" width="9.140625" style="138"/>
    <col min="15861" max="15861" width="27.85546875" style="138" customWidth="1"/>
    <col min="15862" max="15864" width="9.140625" style="138"/>
    <col min="15865" max="15865" width="17.7109375" style="138" customWidth="1"/>
    <col min="15866" max="15866" width="7.42578125" style="138" customWidth="1"/>
    <col min="15867" max="16116" width="9.140625" style="138"/>
    <col min="16117" max="16117" width="27.85546875" style="138" customWidth="1"/>
    <col min="16118" max="16120" width="9.140625" style="138"/>
    <col min="16121" max="16121" width="17.7109375" style="138" customWidth="1"/>
    <col min="16122" max="16122" width="7.42578125" style="138" customWidth="1"/>
    <col min="16123" max="16384" width="9.140625" style="138"/>
  </cols>
  <sheetData>
    <row r="1" spans="1:2" ht="15" x14ac:dyDescent="0.25">
      <c r="A1" s="126" t="s">
        <v>202</v>
      </c>
      <c r="B1" s="126" t="s">
        <v>201</v>
      </c>
    </row>
    <row r="2" spans="1:2" ht="15" x14ac:dyDescent="0.25">
      <c r="A2" s="82">
        <v>4</v>
      </c>
      <c r="B2" s="82" t="str">
        <f>IF(A2&lt;5.5,"insufficient","sufficient")</f>
        <v>insufficient</v>
      </c>
    </row>
    <row r="3" spans="1:2" ht="15" x14ac:dyDescent="0.25">
      <c r="A3" s="82">
        <v>6</v>
      </c>
      <c r="B3" s="82" t="str">
        <f t="shared" ref="B3:B6" si="0">IF(A3&lt;5.5,"insufficient","sufficient")</f>
        <v>sufficient</v>
      </c>
    </row>
    <row r="4" spans="1:2" ht="15" x14ac:dyDescent="0.25">
      <c r="A4" s="82">
        <v>5.5</v>
      </c>
      <c r="B4" s="82" t="str">
        <f t="shared" si="0"/>
        <v>sufficient</v>
      </c>
    </row>
    <row r="5" spans="1:2" ht="15" x14ac:dyDescent="0.25">
      <c r="A5" s="82">
        <v>7</v>
      </c>
      <c r="B5" s="82" t="str">
        <f t="shared" si="0"/>
        <v>sufficient</v>
      </c>
    </row>
    <row r="6" spans="1:2" ht="15" x14ac:dyDescent="0.25">
      <c r="A6" s="82">
        <v>4.5</v>
      </c>
      <c r="B6" s="82" t="str">
        <f t="shared" si="0"/>
        <v>insufficient</v>
      </c>
    </row>
  </sheetData>
  <pageMargins left="0.75" right="0.75" top="1" bottom="1" header="0.5" footer="0.5"/>
  <pageSetup paperSize="9" orientation="portrait" horizontalDpi="0" verticalDpi="300" r:id="rId1"/>
  <headerFooter alignWithMargins="0">
    <oddHeader>&amp;A</oddHeader>
    <oddFooter>Pagina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Blad17"/>
  <dimension ref="A1:A6"/>
  <sheetViews>
    <sheetView workbookViewId="0">
      <selection activeCell="A8" sqref="A8"/>
    </sheetView>
  </sheetViews>
  <sheetFormatPr defaultRowHeight="15" x14ac:dyDescent="0.25"/>
  <cols>
    <col min="1" max="16384" width="9.140625" style="82"/>
  </cols>
  <sheetData>
    <row r="1" spans="1:1" x14ac:dyDescent="0.25">
      <c r="A1" s="82">
        <v>1.1100000000000001</v>
      </c>
    </row>
    <row r="2" spans="1:1" x14ac:dyDescent="0.25">
      <c r="A2" s="82">
        <v>2.2200000000000002</v>
      </c>
    </row>
    <row r="3" spans="1:1" x14ac:dyDescent="0.25">
      <c r="A3" s="82">
        <v>3.33</v>
      </c>
    </row>
    <row r="4" spans="1:1" x14ac:dyDescent="0.25">
      <c r="A4" s="82">
        <v>4.4400000000000004</v>
      </c>
    </row>
    <row r="5" spans="1:1" x14ac:dyDescent="0.25">
      <c r="A5" s="82">
        <v>5.55</v>
      </c>
    </row>
    <row r="6" spans="1:1" x14ac:dyDescent="0.25">
      <c r="A6" s="82">
        <f>ROUNDDOWN(SUM(A1:A5),0)</f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Blad18"/>
  <dimension ref="A1:B12"/>
  <sheetViews>
    <sheetView workbookViewId="0">
      <selection activeCell="A14" sqref="A14"/>
    </sheetView>
  </sheetViews>
  <sheetFormatPr defaultRowHeight="12.75" x14ac:dyDescent="0.2"/>
  <cols>
    <col min="1" max="1" width="9.140625" style="138" bestFit="1" customWidth="1"/>
    <col min="2" max="2" width="10.7109375" style="138" customWidth="1"/>
    <col min="3" max="256" width="9.140625" style="138"/>
    <col min="257" max="258" width="12.7109375" style="138" customWidth="1"/>
    <col min="259" max="512" width="9.140625" style="138"/>
    <col min="513" max="514" width="12.7109375" style="138" customWidth="1"/>
    <col min="515" max="768" width="9.140625" style="138"/>
    <col min="769" max="770" width="12.7109375" style="138" customWidth="1"/>
    <col min="771" max="1024" width="9.140625" style="138"/>
    <col min="1025" max="1026" width="12.7109375" style="138" customWidth="1"/>
    <col min="1027" max="1280" width="9.140625" style="138"/>
    <col min="1281" max="1282" width="12.7109375" style="138" customWidth="1"/>
    <col min="1283" max="1536" width="9.140625" style="138"/>
    <col min="1537" max="1538" width="12.7109375" style="138" customWidth="1"/>
    <col min="1539" max="1792" width="9.140625" style="138"/>
    <col min="1793" max="1794" width="12.7109375" style="138" customWidth="1"/>
    <col min="1795" max="2048" width="9.140625" style="138"/>
    <col min="2049" max="2050" width="12.7109375" style="138" customWidth="1"/>
    <col min="2051" max="2304" width="9.140625" style="138"/>
    <col min="2305" max="2306" width="12.7109375" style="138" customWidth="1"/>
    <col min="2307" max="2560" width="9.140625" style="138"/>
    <col min="2561" max="2562" width="12.7109375" style="138" customWidth="1"/>
    <col min="2563" max="2816" width="9.140625" style="138"/>
    <col min="2817" max="2818" width="12.7109375" style="138" customWidth="1"/>
    <col min="2819" max="3072" width="9.140625" style="138"/>
    <col min="3073" max="3074" width="12.7109375" style="138" customWidth="1"/>
    <col min="3075" max="3328" width="9.140625" style="138"/>
    <col min="3329" max="3330" width="12.7109375" style="138" customWidth="1"/>
    <col min="3331" max="3584" width="9.140625" style="138"/>
    <col min="3585" max="3586" width="12.7109375" style="138" customWidth="1"/>
    <col min="3587" max="3840" width="9.140625" style="138"/>
    <col min="3841" max="3842" width="12.7109375" style="138" customWidth="1"/>
    <col min="3843" max="4096" width="9.140625" style="138"/>
    <col min="4097" max="4098" width="12.7109375" style="138" customWidth="1"/>
    <col min="4099" max="4352" width="9.140625" style="138"/>
    <col min="4353" max="4354" width="12.7109375" style="138" customWidth="1"/>
    <col min="4355" max="4608" width="9.140625" style="138"/>
    <col min="4609" max="4610" width="12.7109375" style="138" customWidth="1"/>
    <col min="4611" max="4864" width="9.140625" style="138"/>
    <col min="4865" max="4866" width="12.7109375" style="138" customWidth="1"/>
    <col min="4867" max="5120" width="9.140625" style="138"/>
    <col min="5121" max="5122" width="12.7109375" style="138" customWidth="1"/>
    <col min="5123" max="5376" width="9.140625" style="138"/>
    <col min="5377" max="5378" width="12.7109375" style="138" customWidth="1"/>
    <col min="5379" max="5632" width="9.140625" style="138"/>
    <col min="5633" max="5634" width="12.7109375" style="138" customWidth="1"/>
    <col min="5635" max="5888" width="9.140625" style="138"/>
    <col min="5889" max="5890" width="12.7109375" style="138" customWidth="1"/>
    <col min="5891" max="6144" width="9.140625" style="138"/>
    <col min="6145" max="6146" width="12.7109375" style="138" customWidth="1"/>
    <col min="6147" max="6400" width="9.140625" style="138"/>
    <col min="6401" max="6402" width="12.7109375" style="138" customWidth="1"/>
    <col min="6403" max="6656" width="9.140625" style="138"/>
    <col min="6657" max="6658" width="12.7109375" style="138" customWidth="1"/>
    <col min="6659" max="6912" width="9.140625" style="138"/>
    <col min="6913" max="6914" width="12.7109375" style="138" customWidth="1"/>
    <col min="6915" max="7168" width="9.140625" style="138"/>
    <col min="7169" max="7170" width="12.7109375" style="138" customWidth="1"/>
    <col min="7171" max="7424" width="9.140625" style="138"/>
    <col min="7425" max="7426" width="12.7109375" style="138" customWidth="1"/>
    <col min="7427" max="7680" width="9.140625" style="138"/>
    <col min="7681" max="7682" width="12.7109375" style="138" customWidth="1"/>
    <col min="7683" max="7936" width="9.140625" style="138"/>
    <col min="7937" max="7938" width="12.7109375" style="138" customWidth="1"/>
    <col min="7939" max="8192" width="9.140625" style="138"/>
    <col min="8193" max="8194" width="12.7109375" style="138" customWidth="1"/>
    <col min="8195" max="8448" width="9.140625" style="138"/>
    <col min="8449" max="8450" width="12.7109375" style="138" customWidth="1"/>
    <col min="8451" max="8704" width="9.140625" style="138"/>
    <col min="8705" max="8706" width="12.7109375" style="138" customWidth="1"/>
    <col min="8707" max="8960" width="9.140625" style="138"/>
    <col min="8961" max="8962" width="12.7109375" style="138" customWidth="1"/>
    <col min="8963" max="9216" width="9.140625" style="138"/>
    <col min="9217" max="9218" width="12.7109375" style="138" customWidth="1"/>
    <col min="9219" max="9472" width="9.140625" style="138"/>
    <col min="9473" max="9474" width="12.7109375" style="138" customWidth="1"/>
    <col min="9475" max="9728" width="9.140625" style="138"/>
    <col min="9729" max="9730" width="12.7109375" style="138" customWidth="1"/>
    <col min="9731" max="9984" width="9.140625" style="138"/>
    <col min="9985" max="9986" width="12.7109375" style="138" customWidth="1"/>
    <col min="9987" max="10240" width="9.140625" style="138"/>
    <col min="10241" max="10242" width="12.7109375" style="138" customWidth="1"/>
    <col min="10243" max="10496" width="9.140625" style="138"/>
    <col min="10497" max="10498" width="12.7109375" style="138" customWidth="1"/>
    <col min="10499" max="10752" width="9.140625" style="138"/>
    <col min="10753" max="10754" width="12.7109375" style="138" customWidth="1"/>
    <col min="10755" max="11008" width="9.140625" style="138"/>
    <col min="11009" max="11010" width="12.7109375" style="138" customWidth="1"/>
    <col min="11011" max="11264" width="9.140625" style="138"/>
    <col min="11265" max="11266" width="12.7109375" style="138" customWidth="1"/>
    <col min="11267" max="11520" width="9.140625" style="138"/>
    <col min="11521" max="11522" width="12.7109375" style="138" customWidth="1"/>
    <col min="11523" max="11776" width="9.140625" style="138"/>
    <col min="11777" max="11778" width="12.7109375" style="138" customWidth="1"/>
    <col min="11779" max="12032" width="9.140625" style="138"/>
    <col min="12033" max="12034" width="12.7109375" style="138" customWidth="1"/>
    <col min="12035" max="12288" width="9.140625" style="138"/>
    <col min="12289" max="12290" width="12.7109375" style="138" customWidth="1"/>
    <col min="12291" max="12544" width="9.140625" style="138"/>
    <col min="12545" max="12546" width="12.7109375" style="138" customWidth="1"/>
    <col min="12547" max="12800" width="9.140625" style="138"/>
    <col min="12801" max="12802" width="12.7109375" style="138" customWidth="1"/>
    <col min="12803" max="13056" width="9.140625" style="138"/>
    <col min="13057" max="13058" width="12.7109375" style="138" customWidth="1"/>
    <col min="13059" max="13312" width="9.140625" style="138"/>
    <col min="13313" max="13314" width="12.7109375" style="138" customWidth="1"/>
    <col min="13315" max="13568" width="9.140625" style="138"/>
    <col min="13569" max="13570" width="12.7109375" style="138" customWidth="1"/>
    <col min="13571" max="13824" width="9.140625" style="138"/>
    <col min="13825" max="13826" width="12.7109375" style="138" customWidth="1"/>
    <col min="13827" max="14080" width="9.140625" style="138"/>
    <col min="14081" max="14082" width="12.7109375" style="138" customWidth="1"/>
    <col min="14083" max="14336" width="9.140625" style="138"/>
    <col min="14337" max="14338" width="12.7109375" style="138" customWidth="1"/>
    <col min="14339" max="14592" width="9.140625" style="138"/>
    <col min="14593" max="14594" width="12.7109375" style="138" customWidth="1"/>
    <col min="14595" max="14848" width="9.140625" style="138"/>
    <col min="14849" max="14850" width="12.7109375" style="138" customWidth="1"/>
    <col min="14851" max="15104" width="9.140625" style="138"/>
    <col min="15105" max="15106" width="12.7109375" style="138" customWidth="1"/>
    <col min="15107" max="15360" width="9.140625" style="138"/>
    <col min="15361" max="15362" width="12.7109375" style="138" customWidth="1"/>
    <col min="15363" max="15616" width="9.140625" style="138"/>
    <col min="15617" max="15618" width="12.7109375" style="138" customWidth="1"/>
    <col min="15619" max="15872" width="9.140625" style="138"/>
    <col min="15873" max="15874" width="12.7109375" style="138" customWidth="1"/>
    <col min="15875" max="16128" width="9.140625" style="138"/>
    <col min="16129" max="16130" width="12.7109375" style="138" customWidth="1"/>
    <col min="16131" max="16384" width="9.140625" style="138"/>
  </cols>
  <sheetData>
    <row r="1" spans="1:2" x14ac:dyDescent="0.2">
      <c r="B1" s="138">
        <v>38</v>
      </c>
    </row>
    <row r="2" spans="1:2" x14ac:dyDescent="0.2">
      <c r="B2" s="138">
        <v>10</v>
      </c>
    </row>
    <row r="3" spans="1:2" x14ac:dyDescent="0.2">
      <c r="B3" s="138">
        <v>60</v>
      </c>
    </row>
    <row r="4" spans="1:2" x14ac:dyDescent="0.2">
      <c r="B4" s="138">
        <v>90</v>
      </c>
    </row>
    <row r="5" spans="1:2" x14ac:dyDescent="0.2">
      <c r="B5" s="138">
        <v>88</v>
      </c>
    </row>
    <row r="6" spans="1:2" x14ac:dyDescent="0.2">
      <c r="B6" s="138">
        <v>96</v>
      </c>
    </row>
    <row r="7" spans="1:2" x14ac:dyDescent="0.2">
      <c r="B7" s="138">
        <v>2</v>
      </c>
    </row>
    <row r="8" spans="1:2" x14ac:dyDescent="0.2">
      <c r="B8" s="138">
        <v>41</v>
      </c>
    </row>
    <row r="9" spans="1:2" x14ac:dyDescent="0.2">
      <c r="A9" s="140" t="s">
        <v>186</v>
      </c>
      <c r="B9" s="138">
        <f>AVERAGE(B1:B8)</f>
        <v>53.125</v>
      </c>
    </row>
    <row r="10" spans="1:2" x14ac:dyDescent="0.2">
      <c r="A10" s="140" t="s">
        <v>187</v>
      </c>
      <c r="B10" s="138">
        <f>COUNT(B1:B8)</f>
        <v>8</v>
      </c>
    </row>
    <row r="11" spans="1:2" x14ac:dyDescent="0.2">
      <c r="A11" s="140" t="s">
        <v>91</v>
      </c>
      <c r="B11" s="138">
        <f>MIN(B1:B8)</f>
        <v>2</v>
      </c>
    </row>
    <row r="12" spans="1:2" x14ac:dyDescent="0.2">
      <c r="A12" s="140" t="s">
        <v>92</v>
      </c>
      <c r="B12" s="138">
        <f>MAX(B1:B8)</f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Blad19"/>
  <dimension ref="A1:E5"/>
  <sheetViews>
    <sheetView workbookViewId="0">
      <selection activeCell="A7" sqref="A7"/>
    </sheetView>
  </sheetViews>
  <sheetFormatPr defaultRowHeight="12.75" x14ac:dyDescent="0.2"/>
  <cols>
    <col min="1" max="1" width="12.28515625" style="138" bestFit="1" customWidth="1"/>
    <col min="2" max="2" width="6.7109375" style="138" customWidth="1"/>
    <col min="3" max="3" width="14.28515625" style="138" bestFit="1" customWidth="1"/>
    <col min="4" max="4" width="10.140625" style="138" customWidth="1"/>
    <col min="5" max="5" width="9.85546875" style="138" bestFit="1" customWidth="1"/>
    <col min="6" max="256" width="9.140625" style="138"/>
    <col min="257" max="257" width="16.5703125" style="138" customWidth="1"/>
    <col min="258" max="258" width="6.7109375" style="138" customWidth="1"/>
    <col min="259" max="259" width="12.42578125" style="138" customWidth="1"/>
    <col min="260" max="260" width="10.140625" style="138" customWidth="1"/>
    <col min="261" max="261" width="11.85546875" style="138" customWidth="1"/>
    <col min="262" max="512" width="9.140625" style="138"/>
    <col min="513" max="513" width="16.5703125" style="138" customWidth="1"/>
    <col min="514" max="514" width="6.7109375" style="138" customWidth="1"/>
    <col min="515" max="515" width="12.42578125" style="138" customWidth="1"/>
    <col min="516" max="516" width="10.140625" style="138" customWidth="1"/>
    <col min="517" max="517" width="11.85546875" style="138" customWidth="1"/>
    <col min="518" max="768" width="9.140625" style="138"/>
    <col min="769" max="769" width="16.5703125" style="138" customWidth="1"/>
    <col min="770" max="770" width="6.7109375" style="138" customWidth="1"/>
    <col min="771" max="771" width="12.42578125" style="138" customWidth="1"/>
    <col min="772" max="772" width="10.140625" style="138" customWidth="1"/>
    <col min="773" max="773" width="11.85546875" style="138" customWidth="1"/>
    <col min="774" max="1024" width="9.140625" style="138"/>
    <col min="1025" max="1025" width="16.5703125" style="138" customWidth="1"/>
    <col min="1026" max="1026" width="6.7109375" style="138" customWidth="1"/>
    <col min="1027" max="1027" width="12.42578125" style="138" customWidth="1"/>
    <col min="1028" max="1028" width="10.140625" style="138" customWidth="1"/>
    <col min="1029" max="1029" width="11.85546875" style="138" customWidth="1"/>
    <col min="1030" max="1280" width="9.140625" style="138"/>
    <col min="1281" max="1281" width="16.5703125" style="138" customWidth="1"/>
    <col min="1282" max="1282" width="6.7109375" style="138" customWidth="1"/>
    <col min="1283" max="1283" width="12.42578125" style="138" customWidth="1"/>
    <col min="1284" max="1284" width="10.140625" style="138" customWidth="1"/>
    <col min="1285" max="1285" width="11.85546875" style="138" customWidth="1"/>
    <col min="1286" max="1536" width="9.140625" style="138"/>
    <col min="1537" max="1537" width="16.5703125" style="138" customWidth="1"/>
    <col min="1538" max="1538" width="6.7109375" style="138" customWidth="1"/>
    <col min="1539" max="1539" width="12.42578125" style="138" customWidth="1"/>
    <col min="1540" max="1540" width="10.140625" style="138" customWidth="1"/>
    <col min="1541" max="1541" width="11.85546875" style="138" customWidth="1"/>
    <col min="1542" max="1792" width="9.140625" style="138"/>
    <col min="1793" max="1793" width="16.5703125" style="138" customWidth="1"/>
    <col min="1794" max="1794" width="6.7109375" style="138" customWidth="1"/>
    <col min="1795" max="1795" width="12.42578125" style="138" customWidth="1"/>
    <col min="1796" max="1796" width="10.140625" style="138" customWidth="1"/>
    <col min="1797" max="1797" width="11.85546875" style="138" customWidth="1"/>
    <col min="1798" max="2048" width="9.140625" style="138"/>
    <col min="2049" max="2049" width="16.5703125" style="138" customWidth="1"/>
    <col min="2050" max="2050" width="6.7109375" style="138" customWidth="1"/>
    <col min="2051" max="2051" width="12.42578125" style="138" customWidth="1"/>
    <col min="2052" max="2052" width="10.140625" style="138" customWidth="1"/>
    <col min="2053" max="2053" width="11.85546875" style="138" customWidth="1"/>
    <col min="2054" max="2304" width="9.140625" style="138"/>
    <col min="2305" max="2305" width="16.5703125" style="138" customWidth="1"/>
    <col min="2306" max="2306" width="6.7109375" style="138" customWidth="1"/>
    <col min="2307" max="2307" width="12.42578125" style="138" customWidth="1"/>
    <col min="2308" max="2308" width="10.140625" style="138" customWidth="1"/>
    <col min="2309" max="2309" width="11.85546875" style="138" customWidth="1"/>
    <col min="2310" max="2560" width="9.140625" style="138"/>
    <col min="2561" max="2561" width="16.5703125" style="138" customWidth="1"/>
    <col min="2562" max="2562" width="6.7109375" style="138" customWidth="1"/>
    <col min="2563" max="2563" width="12.42578125" style="138" customWidth="1"/>
    <col min="2564" max="2564" width="10.140625" style="138" customWidth="1"/>
    <col min="2565" max="2565" width="11.85546875" style="138" customWidth="1"/>
    <col min="2566" max="2816" width="9.140625" style="138"/>
    <col min="2817" max="2817" width="16.5703125" style="138" customWidth="1"/>
    <col min="2818" max="2818" width="6.7109375" style="138" customWidth="1"/>
    <col min="2819" max="2819" width="12.42578125" style="138" customWidth="1"/>
    <col min="2820" max="2820" width="10.140625" style="138" customWidth="1"/>
    <col min="2821" max="2821" width="11.85546875" style="138" customWidth="1"/>
    <col min="2822" max="3072" width="9.140625" style="138"/>
    <col min="3073" max="3073" width="16.5703125" style="138" customWidth="1"/>
    <col min="3074" max="3074" width="6.7109375" style="138" customWidth="1"/>
    <col min="3075" max="3075" width="12.42578125" style="138" customWidth="1"/>
    <col min="3076" max="3076" width="10.140625" style="138" customWidth="1"/>
    <col min="3077" max="3077" width="11.85546875" style="138" customWidth="1"/>
    <col min="3078" max="3328" width="9.140625" style="138"/>
    <col min="3329" max="3329" width="16.5703125" style="138" customWidth="1"/>
    <col min="3330" max="3330" width="6.7109375" style="138" customWidth="1"/>
    <col min="3331" max="3331" width="12.42578125" style="138" customWidth="1"/>
    <col min="3332" max="3332" width="10.140625" style="138" customWidth="1"/>
    <col min="3333" max="3333" width="11.85546875" style="138" customWidth="1"/>
    <col min="3334" max="3584" width="9.140625" style="138"/>
    <col min="3585" max="3585" width="16.5703125" style="138" customWidth="1"/>
    <col min="3586" max="3586" width="6.7109375" style="138" customWidth="1"/>
    <col min="3587" max="3587" width="12.42578125" style="138" customWidth="1"/>
    <col min="3588" max="3588" width="10.140625" style="138" customWidth="1"/>
    <col min="3589" max="3589" width="11.85546875" style="138" customWidth="1"/>
    <col min="3590" max="3840" width="9.140625" style="138"/>
    <col min="3841" max="3841" width="16.5703125" style="138" customWidth="1"/>
    <col min="3842" max="3842" width="6.7109375" style="138" customWidth="1"/>
    <col min="3843" max="3843" width="12.42578125" style="138" customWidth="1"/>
    <col min="3844" max="3844" width="10.140625" style="138" customWidth="1"/>
    <col min="3845" max="3845" width="11.85546875" style="138" customWidth="1"/>
    <col min="3846" max="4096" width="9.140625" style="138"/>
    <col min="4097" max="4097" width="16.5703125" style="138" customWidth="1"/>
    <col min="4098" max="4098" width="6.7109375" style="138" customWidth="1"/>
    <col min="4099" max="4099" width="12.42578125" style="138" customWidth="1"/>
    <col min="4100" max="4100" width="10.140625" style="138" customWidth="1"/>
    <col min="4101" max="4101" width="11.85546875" style="138" customWidth="1"/>
    <col min="4102" max="4352" width="9.140625" style="138"/>
    <col min="4353" max="4353" width="16.5703125" style="138" customWidth="1"/>
    <col min="4354" max="4354" width="6.7109375" style="138" customWidth="1"/>
    <col min="4355" max="4355" width="12.42578125" style="138" customWidth="1"/>
    <col min="4356" max="4356" width="10.140625" style="138" customWidth="1"/>
    <col min="4357" max="4357" width="11.85546875" style="138" customWidth="1"/>
    <col min="4358" max="4608" width="9.140625" style="138"/>
    <col min="4609" max="4609" width="16.5703125" style="138" customWidth="1"/>
    <col min="4610" max="4610" width="6.7109375" style="138" customWidth="1"/>
    <col min="4611" max="4611" width="12.42578125" style="138" customWidth="1"/>
    <col min="4612" max="4612" width="10.140625" style="138" customWidth="1"/>
    <col min="4613" max="4613" width="11.85546875" style="138" customWidth="1"/>
    <col min="4614" max="4864" width="9.140625" style="138"/>
    <col min="4865" max="4865" width="16.5703125" style="138" customWidth="1"/>
    <col min="4866" max="4866" width="6.7109375" style="138" customWidth="1"/>
    <col min="4867" max="4867" width="12.42578125" style="138" customWidth="1"/>
    <col min="4868" max="4868" width="10.140625" style="138" customWidth="1"/>
    <col min="4869" max="4869" width="11.85546875" style="138" customWidth="1"/>
    <col min="4870" max="5120" width="9.140625" style="138"/>
    <col min="5121" max="5121" width="16.5703125" style="138" customWidth="1"/>
    <col min="5122" max="5122" width="6.7109375" style="138" customWidth="1"/>
    <col min="5123" max="5123" width="12.42578125" style="138" customWidth="1"/>
    <col min="5124" max="5124" width="10.140625" style="138" customWidth="1"/>
    <col min="5125" max="5125" width="11.85546875" style="138" customWidth="1"/>
    <col min="5126" max="5376" width="9.140625" style="138"/>
    <col min="5377" max="5377" width="16.5703125" style="138" customWidth="1"/>
    <col min="5378" max="5378" width="6.7109375" style="138" customWidth="1"/>
    <col min="5379" max="5379" width="12.42578125" style="138" customWidth="1"/>
    <col min="5380" max="5380" width="10.140625" style="138" customWidth="1"/>
    <col min="5381" max="5381" width="11.85546875" style="138" customWidth="1"/>
    <col min="5382" max="5632" width="9.140625" style="138"/>
    <col min="5633" max="5633" width="16.5703125" style="138" customWidth="1"/>
    <col min="5634" max="5634" width="6.7109375" style="138" customWidth="1"/>
    <col min="5635" max="5635" width="12.42578125" style="138" customWidth="1"/>
    <col min="5636" max="5636" width="10.140625" style="138" customWidth="1"/>
    <col min="5637" max="5637" width="11.85546875" style="138" customWidth="1"/>
    <col min="5638" max="5888" width="9.140625" style="138"/>
    <col min="5889" max="5889" width="16.5703125" style="138" customWidth="1"/>
    <col min="5890" max="5890" width="6.7109375" style="138" customWidth="1"/>
    <col min="5891" max="5891" width="12.42578125" style="138" customWidth="1"/>
    <col min="5892" max="5892" width="10.140625" style="138" customWidth="1"/>
    <col min="5893" max="5893" width="11.85546875" style="138" customWidth="1"/>
    <col min="5894" max="6144" width="9.140625" style="138"/>
    <col min="6145" max="6145" width="16.5703125" style="138" customWidth="1"/>
    <col min="6146" max="6146" width="6.7109375" style="138" customWidth="1"/>
    <col min="6147" max="6147" width="12.42578125" style="138" customWidth="1"/>
    <col min="6148" max="6148" width="10.140625" style="138" customWidth="1"/>
    <col min="6149" max="6149" width="11.85546875" style="138" customWidth="1"/>
    <col min="6150" max="6400" width="9.140625" style="138"/>
    <col min="6401" max="6401" width="16.5703125" style="138" customWidth="1"/>
    <col min="6402" max="6402" width="6.7109375" style="138" customWidth="1"/>
    <col min="6403" max="6403" width="12.42578125" style="138" customWidth="1"/>
    <col min="6404" max="6404" width="10.140625" style="138" customWidth="1"/>
    <col min="6405" max="6405" width="11.85546875" style="138" customWidth="1"/>
    <col min="6406" max="6656" width="9.140625" style="138"/>
    <col min="6657" max="6657" width="16.5703125" style="138" customWidth="1"/>
    <col min="6658" max="6658" width="6.7109375" style="138" customWidth="1"/>
    <col min="6659" max="6659" width="12.42578125" style="138" customWidth="1"/>
    <col min="6660" max="6660" width="10.140625" style="138" customWidth="1"/>
    <col min="6661" max="6661" width="11.85546875" style="138" customWidth="1"/>
    <col min="6662" max="6912" width="9.140625" style="138"/>
    <col min="6913" max="6913" width="16.5703125" style="138" customWidth="1"/>
    <col min="6914" max="6914" width="6.7109375" style="138" customWidth="1"/>
    <col min="6915" max="6915" width="12.42578125" style="138" customWidth="1"/>
    <col min="6916" max="6916" width="10.140625" style="138" customWidth="1"/>
    <col min="6917" max="6917" width="11.85546875" style="138" customWidth="1"/>
    <col min="6918" max="7168" width="9.140625" style="138"/>
    <col min="7169" max="7169" width="16.5703125" style="138" customWidth="1"/>
    <col min="7170" max="7170" width="6.7109375" style="138" customWidth="1"/>
    <col min="7171" max="7171" width="12.42578125" style="138" customWidth="1"/>
    <col min="7172" max="7172" width="10.140625" style="138" customWidth="1"/>
    <col min="7173" max="7173" width="11.85546875" style="138" customWidth="1"/>
    <col min="7174" max="7424" width="9.140625" style="138"/>
    <col min="7425" max="7425" width="16.5703125" style="138" customWidth="1"/>
    <col min="7426" max="7426" width="6.7109375" style="138" customWidth="1"/>
    <col min="7427" max="7427" width="12.42578125" style="138" customWidth="1"/>
    <col min="7428" max="7428" width="10.140625" style="138" customWidth="1"/>
    <col min="7429" max="7429" width="11.85546875" style="138" customWidth="1"/>
    <col min="7430" max="7680" width="9.140625" style="138"/>
    <col min="7681" max="7681" width="16.5703125" style="138" customWidth="1"/>
    <col min="7682" max="7682" width="6.7109375" style="138" customWidth="1"/>
    <col min="7683" max="7683" width="12.42578125" style="138" customWidth="1"/>
    <col min="7684" max="7684" width="10.140625" style="138" customWidth="1"/>
    <col min="7685" max="7685" width="11.85546875" style="138" customWidth="1"/>
    <col min="7686" max="7936" width="9.140625" style="138"/>
    <col min="7937" max="7937" width="16.5703125" style="138" customWidth="1"/>
    <col min="7938" max="7938" width="6.7109375" style="138" customWidth="1"/>
    <col min="7939" max="7939" width="12.42578125" style="138" customWidth="1"/>
    <col min="7940" max="7940" width="10.140625" style="138" customWidth="1"/>
    <col min="7941" max="7941" width="11.85546875" style="138" customWidth="1"/>
    <col min="7942" max="8192" width="9.140625" style="138"/>
    <col min="8193" max="8193" width="16.5703125" style="138" customWidth="1"/>
    <col min="8194" max="8194" width="6.7109375" style="138" customWidth="1"/>
    <col min="8195" max="8195" width="12.42578125" style="138" customWidth="1"/>
    <col min="8196" max="8196" width="10.140625" style="138" customWidth="1"/>
    <col min="8197" max="8197" width="11.85546875" style="138" customWidth="1"/>
    <col min="8198" max="8448" width="9.140625" style="138"/>
    <col min="8449" max="8449" width="16.5703125" style="138" customWidth="1"/>
    <col min="8450" max="8450" width="6.7109375" style="138" customWidth="1"/>
    <col min="8451" max="8451" width="12.42578125" style="138" customWidth="1"/>
    <col min="8452" max="8452" width="10.140625" style="138" customWidth="1"/>
    <col min="8453" max="8453" width="11.85546875" style="138" customWidth="1"/>
    <col min="8454" max="8704" width="9.140625" style="138"/>
    <col min="8705" max="8705" width="16.5703125" style="138" customWidth="1"/>
    <col min="8706" max="8706" width="6.7109375" style="138" customWidth="1"/>
    <col min="8707" max="8707" width="12.42578125" style="138" customWidth="1"/>
    <col min="8708" max="8708" width="10.140625" style="138" customWidth="1"/>
    <col min="8709" max="8709" width="11.85546875" style="138" customWidth="1"/>
    <col min="8710" max="8960" width="9.140625" style="138"/>
    <col min="8961" max="8961" width="16.5703125" style="138" customWidth="1"/>
    <col min="8962" max="8962" width="6.7109375" style="138" customWidth="1"/>
    <col min="8963" max="8963" width="12.42578125" style="138" customWidth="1"/>
    <col min="8964" max="8964" width="10.140625" style="138" customWidth="1"/>
    <col min="8965" max="8965" width="11.85546875" style="138" customWidth="1"/>
    <col min="8966" max="9216" width="9.140625" style="138"/>
    <col min="9217" max="9217" width="16.5703125" style="138" customWidth="1"/>
    <col min="9218" max="9218" width="6.7109375" style="138" customWidth="1"/>
    <col min="9219" max="9219" width="12.42578125" style="138" customWidth="1"/>
    <col min="9220" max="9220" width="10.140625" style="138" customWidth="1"/>
    <col min="9221" max="9221" width="11.85546875" style="138" customWidth="1"/>
    <col min="9222" max="9472" width="9.140625" style="138"/>
    <col min="9473" max="9473" width="16.5703125" style="138" customWidth="1"/>
    <col min="9474" max="9474" width="6.7109375" style="138" customWidth="1"/>
    <col min="9475" max="9475" width="12.42578125" style="138" customWidth="1"/>
    <col min="9476" max="9476" width="10.140625" style="138" customWidth="1"/>
    <col min="9477" max="9477" width="11.85546875" style="138" customWidth="1"/>
    <col min="9478" max="9728" width="9.140625" style="138"/>
    <col min="9729" max="9729" width="16.5703125" style="138" customWidth="1"/>
    <col min="9730" max="9730" width="6.7109375" style="138" customWidth="1"/>
    <col min="9731" max="9731" width="12.42578125" style="138" customWidth="1"/>
    <col min="9732" max="9732" width="10.140625" style="138" customWidth="1"/>
    <col min="9733" max="9733" width="11.85546875" style="138" customWidth="1"/>
    <col min="9734" max="9984" width="9.140625" style="138"/>
    <col min="9985" max="9985" width="16.5703125" style="138" customWidth="1"/>
    <col min="9986" max="9986" width="6.7109375" style="138" customWidth="1"/>
    <col min="9987" max="9987" width="12.42578125" style="138" customWidth="1"/>
    <col min="9988" max="9988" width="10.140625" style="138" customWidth="1"/>
    <col min="9989" max="9989" width="11.85546875" style="138" customWidth="1"/>
    <col min="9990" max="10240" width="9.140625" style="138"/>
    <col min="10241" max="10241" width="16.5703125" style="138" customWidth="1"/>
    <col min="10242" max="10242" width="6.7109375" style="138" customWidth="1"/>
    <col min="10243" max="10243" width="12.42578125" style="138" customWidth="1"/>
    <col min="10244" max="10244" width="10.140625" style="138" customWidth="1"/>
    <col min="10245" max="10245" width="11.85546875" style="138" customWidth="1"/>
    <col min="10246" max="10496" width="9.140625" style="138"/>
    <col min="10497" max="10497" width="16.5703125" style="138" customWidth="1"/>
    <col min="10498" max="10498" width="6.7109375" style="138" customWidth="1"/>
    <col min="10499" max="10499" width="12.42578125" style="138" customWidth="1"/>
    <col min="10500" max="10500" width="10.140625" style="138" customWidth="1"/>
    <col min="10501" max="10501" width="11.85546875" style="138" customWidth="1"/>
    <col min="10502" max="10752" width="9.140625" style="138"/>
    <col min="10753" max="10753" width="16.5703125" style="138" customWidth="1"/>
    <col min="10754" max="10754" width="6.7109375" style="138" customWidth="1"/>
    <col min="10755" max="10755" width="12.42578125" style="138" customWidth="1"/>
    <col min="10756" max="10756" width="10.140625" style="138" customWidth="1"/>
    <col min="10757" max="10757" width="11.85546875" style="138" customWidth="1"/>
    <col min="10758" max="11008" width="9.140625" style="138"/>
    <col min="11009" max="11009" width="16.5703125" style="138" customWidth="1"/>
    <col min="11010" max="11010" width="6.7109375" style="138" customWidth="1"/>
    <col min="11011" max="11011" width="12.42578125" style="138" customWidth="1"/>
    <col min="11012" max="11012" width="10.140625" style="138" customWidth="1"/>
    <col min="11013" max="11013" width="11.85546875" style="138" customWidth="1"/>
    <col min="11014" max="11264" width="9.140625" style="138"/>
    <col min="11265" max="11265" width="16.5703125" style="138" customWidth="1"/>
    <col min="11266" max="11266" width="6.7109375" style="138" customWidth="1"/>
    <col min="11267" max="11267" width="12.42578125" style="138" customWidth="1"/>
    <col min="11268" max="11268" width="10.140625" style="138" customWidth="1"/>
    <col min="11269" max="11269" width="11.85546875" style="138" customWidth="1"/>
    <col min="11270" max="11520" width="9.140625" style="138"/>
    <col min="11521" max="11521" width="16.5703125" style="138" customWidth="1"/>
    <col min="11522" max="11522" width="6.7109375" style="138" customWidth="1"/>
    <col min="11523" max="11523" width="12.42578125" style="138" customWidth="1"/>
    <col min="11524" max="11524" width="10.140625" style="138" customWidth="1"/>
    <col min="11525" max="11525" width="11.85546875" style="138" customWidth="1"/>
    <col min="11526" max="11776" width="9.140625" style="138"/>
    <col min="11777" max="11777" width="16.5703125" style="138" customWidth="1"/>
    <col min="11778" max="11778" width="6.7109375" style="138" customWidth="1"/>
    <col min="11779" max="11779" width="12.42578125" style="138" customWidth="1"/>
    <col min="11780" max="11780" width="10.140625" style="138" customWidth="1"/>
    <col min="11781" max="11781" width="11.85546875" style="138" customWidth="1"/>
    <col min="11782" max="12032" width="9.140625" style="138"/>
    <col min="12033" max="12033" width="16.5703125" style="138" customWidth="1"/>
    <col min="12034" max="12034" width="6.7109375" style="138" customWidth="1"/>
    <col min="12035" max="12035" width="12.42578125" style="138" customWidth="1"/>
    <col min="12036" max="12036" width="10.140625" style="138" customWidth="1"/>
    <col min="12037" max="12037" width="11.85546875" style="138" customWidth="1"/>
    <col min="12038" max="12288" width="9.140625" style="138"/>
    <col min="12289" max="12289" width="16.5703125" style="138" customWidth="1"/>
    <col min="12290" max="12290" width="6.7109375" style="138" customWidth="1"/>
    <col min="12291" max="12291" width="12.42578125" style="138" customWidth="1"/>
    <col min="12292" max="12292" width="10.140625" style="138" customWidth="1"/>
    <col min="12293" max="12293" width="11.85546875" style="138" customWidth="1"/>
    <col min="12294" max="12544" width="9.140625" style="138"/>
    <col min="12545" max="12545" width="16.5703125" style="138" customWidth="1"/>
    <col min="12546" max="12546" width="6.7109375" style="138" customWidth="1"/>
    <col min="12547" max="12547" width="12.42578125" style="138" customWidth="1"/>
    <col min="12548" max="12548" width="10.140625" style="138" customWidth="1"/>
    <col min="12549" max="12549" width="11.85546875" style="138" customWidth="1"/>
    <col min="12550" max="12800" width="9.140625" style="138"/>
    <col min="12801" max="12801" width="16.5703125" style="138" customWidth="1"/>
    <col min="12802" max="12802" width="6.7109375" style="138" customWidth="1"/>
    <col min="12803" max="12803" width="12.42578125" style="138" customWidth="1"/>
    <col min="12804" max="12804" width="10.140625" style="138" customWidth="1"/>
    <col min="12805" max="12805" width="11.85546875" style="138" customWidth="1"/>
    <col min="12806" max="13056" width="9.140625" style="138"/>
    <col min="13057" max="13057" width="16.5703125" style="138" customWidth="1"/>
    <col min="13058" max="13058" width="6.7109375" style="138" customWidth="1"/>
    <col min="13059" max="13059" width="12.42578125" style="138" customWidth="1"/>
    <col min="13060" max="13060" width="10.140625" style="138" customWidth="1"/>
    <col min="13061" max="13061" width="11.85546875" style="138" customWidth="1"/>
    <col min="13062" max="13312" width="9.140625" style="138"/>
    <col min="13313" max="13313" width="16.5703125" style="138" customWidth="1"/>
    <col min="13314" max="13314" width="6.7109375" style="138" customWidth="1"/>
    <col min="13315" max="13315" width="12.42578125" style="138" customWidth="1"/>
    <col min="13316" max="13316" width="10.140625" style="138" customWidth="1"/>
    <col min="13317" max="13317" width="11.85546875" style="138" customWidth="1"/>
    <col min="13318" max="13568" width="9.140625" style="138"/>
    <col min="13569" max="13569" width="16.5703125" style="138" customWidth="1"/>
    <col min="13570" max="13570" width="6.7109375" style="138" customWidth="1"/>
    <col min="13571" max="13571" width="12.42578125" style="138" customWidth="1"/>
    <col min="13572" max="13572" width="10.140625" style="138" customWidth="1"/>
    <col min="13573" max="13573" width="11.85546875" style="138" customWidth="1"/>
    <col min="13574" max="13824" width="9.140625" style="138"/>
    <col min="13825" max="13825" width="16.5703125" style="138" customWidth="1"/>
    <col min="13826" max="13826" width="6.7109375" style="138" customWidth="1"/>
    <col min="13827" max="13827" width="12.42578125" style="138" customWidth="1"/>
    <col min="13828" max="13828" width="10.140625" style="138" customWidth="1"/>
    <col min="13829" max="13829" width="11.85546875" style="138" customWidth="1"/>
    <col min="13830" max="14080" width="9.140625" style="138"/>
    <col min="14081" max="14081" width="16.5703125" style="138" customWidth="1"/>
    <col min="14082" max="14082" width="6.7109375" style="138" customWidth="1"/>
    <col min="14083" max="14083" width="12.42578125" style="138" customWidth="1"/>
    <col min="14084" max="14084" width="10.140625" style="138" customWidth="1"/>
    <col min="14085" max="14085" width="11.85546875" style="138" customWidth="1"/>
    <col min="14086" max="14336" width="9.140625" style="138"/>
    <col min="14337" max="14337" width="16.5703125" style="138" customWidth="1"/>
    <col min="14338" max="14338" width="6.7109375" style="138" customWidth="1"/>
    <col min="14339" max="14339" width="12.42578125" style="138" customWidth="1"/>
    <col min="14340" max="14340" width="10.140625" style="138" customWidth="1"/>
    <col min="14341" max="14341" width="11.85546875" style="138" customWidth="1"/>
    <col min="14342" max="14592" width="9.140625" style="138"/>
    <col min="14593" max="14593" width="16.5703125" style="138" customWidth="1"/>
    <col min="14594" max="14594" width="6.7109375" style="138" customWidth="1"/>
    <col min="14595" max="14595" width="12.42578125" style="138" customWidth="1"/>
    <col min="14596" max="14596" width="10.140625" style="138" customWidth="1"/>
    <col min="14597" max="14597" width="11.85546875" style="138" customWidth="1"/>
    <col min="14598" max="14848" width="9.140625" style="138"/>
    <col min="14849" max="14849" width="16.5703125" style="138" customWidth="1"/>
    <col min="14850" max="14850" width="6.7109375" style="138" customWidth="1"/>
    <col min="14851" max="14851" width="12.42578125" style="138" customWidth="1"/>
    <col min="14852" max="14852" width="10.140625" style="138" customWidth="1"/>
    <col min="14853" max="14853" width="11.85546875" style="138" customWidth="1"/>
    <col min="14854" max="15104" width="9.140625" style="138"/>
    <col min="15105" max="15105" width="16.5703125" style="138" customWidth="1"/>
    <col min="15106" max="15106" width="6.7109375" style="138" customWidth="1"/>
    <col min="15107" max="15107" width="12.42578125" style="138" customWidth="1"/>
    <col min="15108" max="15108" width="10.140625" style="138" customWidth="1"/>
    <col min="15109" max="15109" width="11.85546875" style="138" customWidth="1"/>
    <col min="15110" max="15360" width="9.140625" style="138"/>
    <col min="15361" max="15361" width="16.5703125" style="138" customWidth="1"/>
    <col min="15362" max="15362" width="6.7109375" style="138" customWidth="1"/>
    <col min="15363" max="15363" width="12.42578125" style="138" customWidth="1"/>
    <col min="15364" max="15364" width="10.140625" style="138" customWidth="1"/>
    <col min="15365" max="15365" width="11.85546875" style="138" customWidth="1"/>
    <col min="15366" max="15616" width="9.140625" style="138"/>
    <col min="15617" max="15617" width="16.5703125" style="138" customWidth="1"/>
    <col min="15618" max="15618" width="6.7109375" style="138" customWidth="1"/>
    <col min="15619" max="15619" width="12.42578125" style="138" customWidth="1"/>
    <col min="15620" max="15620" width="10.140625" style="138" customWidth="1"/>
    <col min="15621" max="15621" width="11.85546875" style="138" customWidth="1"/>
    <col min="15622" max="15872" width="9.140625" style="138"/>
    <col min="15873" max="15873" width="16.5703125" style="138" customWidth="1"/>
    <col min="15874" max="15874" width="6.7109375" style="138" customWidth="1"/>
    <col min="15875" max="15875" width="12.42578125" style="138" customWidth="1"/>
    <col min="15876" max="15876" width="10.140625" style="138" customWidth="1"/>
    <col min="15877" max="15877" width="11.85546875" style="138" customWidth="1"/>
    <col min="15878" max="16128" width="9.140625" style="138"/>
    <col min="16129" max="16129" width="16.5703125" style="138" customWidth="1"/>
    <col min="16130" max="16130" width="6.7109375" style="138" customWidth="1"/>
    <col min="16131" max="16131" width="12.42578125" style="138" customWidth="1"/>
    <col min="16132" max="16132" width="10.140625" style="138" customWidth="1"/>
    <col min="16133" max="16133" width="11.85546875" style="138" customWidth="1"/>
    <col min="16134" max="16384" width="9.140625" style="138"/>
  </cols>
  <sheetData>
    <row r="1" spans="1:5" x14ac:dyDescent="0.2">
      <c r="A1" s="141" t="s">
        <v>203</v>
      </c>
      <c r="B1" s="142" t="s">
        <v>206</v>
      </c>
      <c r="C1" s="142" t="s">
        <v>207</v>
      </c>
      <c r="D1" s="141" t="s">
        <v>204</v>
      </c>
      <c r="E1" s="141" t="s">
        <v>205</v>
      </c>
    </row>
    <row r="2" spans="1:5" x14ac:dyDescent="0.2">
      <c r="A2" s="138" t="s">
        <v>97</v>
      </c>
      <c r="B2" s="143">
        <f>LEN(A2)</f>
        <v>10</v>
      </c>
      <c r="C2" s="143">
        <f>SEARCH(" ",A2,1)</f>
        <v>6</v>
      </c>
      <c r="D2" s="138" t="str">
        <f>LEFT(A2,C2-1)</f>
        <v>roger</v>
      </c>
      <c r="E2" s="138" t="str">
        <f>RIGHT(A2,B2-C2)</f>
        <v>rood</v>
      </c>
    </row>
    <row r="3" spans="1:5" x14ac:dyDescent="0.2">
      <c r="A3" s="138" t="s">
        <v>98</v>
      </c>
      <c r="B3" s="143">
        <f>LEN(A3)</f>
        <v>12</v>
      </c>
      <c r="C3" s="143">
        <f>SEARCH(" ",A3,1)</f>
        <v>7</v>
      </c>
      <c r="D3" s="138" t="str">
        <f>LEFT(A3,C3-1)</f>
        <v>gerrit</v>
      </c>
      <c r="E3" s="138" t="str">
        <f>RIGHT(A3,B3-C3)</f>
        <v>groen</v>
      </c>
    </row>
    <row r="4" spans="1:5" x14ac:dyDescent="0.2">
      <c r="A4" s="138" t="s">
        <v>99</v>
      </c>
      <c r="B4" s="143">
        <f>LEN(A4)</f>
        <v>14</v>
      </c>
      <c r="C4" s="143">
        <f>SEARCH(" ",A4,1)</f>
        <v>6</v>
      </c>
      <c r="D4" s="138" t="str">
        <f>LEFT(A4,C4-1)</f>
        <v>trudy</v>
      </c>
      <c r="E4" s="138" t="str">
        <f>RIGHT(A4,B4-C4)</f>
        <v>turkoois</v>
      </c>
    </row>
    <row r="5" spans="1:5" x14ac:dyDescent="0.2">
      <c r="A5" s="138" t="s">
        <v>100</v>
      </c>
      <c r="B5" s="143">
        <f>LEN(A5)</f>
        <v>12</v>
      </c>
      <c r="C5" s="143">
        <f>SEARCH(" ",A5,1)</f>
        <v>5</v>
      </c>
      <c r="D5" s="138" t="str">
        <f>LEFT(A5,C5-1)</f>
        <v>mari</v>
      </c>
      <c r="E5" s="138" t="str">
        <f>RIGHT(A5,B5-C5)</f>
        <v>magenta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Blad20"/>
  <dimension ref="A1:B5"/>
  <sheetViews>
    <sheetView workbookViewId="0">
      <selection activeCell="B5" sqref="B5"/>
    </sheetView>
  </sheetViews>
  <sheetFormatPr defaultRowHeight="12.75" x14ac:dyDescent="0.2"/>
  <cols>
    <col min="1" max="1" width="12.7109375" style="28" customWidth="1"/>
    <col min="2" max="256" width="9.140625" style="27"/>
    <col min="257" max="257" width="12.7109375" style="27" customWidth="1"/>
    <col min="258" max="512" width="9.140625" style="27"/>
    <col min="513" max="513" width="12.7109375" style="27" customWidth="1"/>
    <col min="514" max="768" width="9.140625" style="27"/>
    <col min="769" max="769" width="12.7109375" style="27" customWidth="1"/>
    <col min="770" max="1024" width="9.140625" style="27"/>
    <col min="1025" max="1025" width="12.7109375" style="27" customWidth="1"/>
    <col min="1026" max="1280" width="9.140625" style="27"/>
    <col min="1281" max="1281" width="12.7109375" style="27" customWidth="1"/>
    <col min="1282" max="1536" width="9.140625" style="27"/>
    <col min="1537" max="1537" width="12.7109375" style="27" customWidth="1"/>
    <col min="1538" max="1792" width="9.140625" style="27"/>
    <col min="1793" max="1793" width="12.7109375" style="27" customWidth="1"/>
    <col min="1794" max="2048" width="9.140625" style="27"/>
    <col min="2049" max="2049" width="12.7109375" style="27" customWidth="1"/>
    <col min="2050" max="2304" width="9.140625" style="27"/>
    <col min="2305" max="2305" width="12.7109375" style="27" customWidth="1"/>
    <col min="2306" max="2560" width="9.140625" style="27"/>
    <col min="2561" max="2561" width="12.7109375" style="27" customWidth="1"/>
    <col min="2562" max="2816" width="9.140625" style="27"/>
    <col min="2817" max="2817" width="12.7109375" style="27" customWidth="1"/>
    <col min="2818" max="3072" width="9.140625" style="27"/>
    <col min="3073" max="3073" width="12.7109375" style="27" customWidth="1"/>
    <col min="3074" max="3328" width="9.140625" style="27"/>
    <col min="3329" max="3329" width="12.7109375" style="27" customWidth="1"/>
    <col min="3330" max="3584" width="9.140625" style="27"/>
    <col min="3585" max="3585" width="12.7109375" style="27" customWidth="1"/>
    <col min="3586" max="3840" width="9.140625" style="27"/>
    <col min="3841" max="3841" width="12.7109375" style="27" customWidth="1"/>
    <col min="3842" max="4096" width="9.140625" style="27"/>
    <col min="4097" max="4097" width="12.7109375" style="27" customWidth="1"/>
    <col min="4098" max="4352" width="9.140625" style="27"/>
    <col min="4353" max="4353" width="12.7109375" style="27" customWidth="1"/>
    <col min="4354" max="4608" width="9.140625" style="27"/>
    <col min="4609" max="4609" width="12.7109375" style="27" customWidth="1"/>
    <col min="4610" max="4864" width="9.140625" style="27"/>
    <col min="4865" max="4865" width="12.7109375" style="27" customWidth="1"/>
    <col min="4866" max="5120" width="9.140625" style="27"/>
    <col min="5121" max="5121" width="12.7109375" style="27" customWidth="1"/>
    <col min="5122" max="5376" width="9.140625" style="27"/>
    <col min="5377" max="5377" width="12.7109375" style="27" customWidth="1"/>
    <col min="5378" max="5632" width="9.140625" style="27"/>
    <col min="5633" max="5633" width="12.7109375" style="27" customWidth="1"/>
    <col min="5634" max="5888" width="9.140625" style="27"/>
    <col min="5889" max="5889" width="12.7109375" style="27" customWidth="1"/>
    <col min="5890" max="6144" width="9.140625" style="27"/>
    <col min="6145" max="6145" width="12.7109375" style="27" customWidth="1"/>
    <col min="6146" max="6400" width="9.140625" style="27"/>
    <col min="6401" max="6401" width="12.7109375" style="27" customWidth="1"/>
    <col min="6402" max="6656" width="9.140625" style="27"/>
    <col min="6657" max="6657" width="12.7109375" style="27" customWidth="1"/>
    <col min="6658" max="6912" width="9.140625" style="27"/>
    <col min="6913" max="6913" width="12.7109375" style="27" customWidth="1"/>
    <col min="6914" max="7168" width="9.140625" style="27"/>
    <col min="7169" max="7169" width="12.7109375" style="27" customWidth="1"/>
    <col min="7170" max="7424" width="9.140625" style="27"/>
    <col min="7425" max="7425" width="12.7109375" style="27" customWidth="1"/>
    <col min="7426" max="7680" width="9.140625" style="27"/>
    <col min="7681" max="7681" width="12.7109375" style="27" customWidth="1"/>
    <col min="7682" max="7936" width="9.140625" style="27"/>
    <col min="7937" max="7937" width="12.7109375" style="27" customWidth="1"/>
    <col min="7938" max="8192" width="9.140625" style="27"/>
    <col min="8193" max="8193" width="12.7109375" style="27" customWidth="1"/>
    <col min="8194" max="8448" width="9.140625" style="27"/>
    <col min="8449" max="8449" width="12.7109375" style="27" customWidth="1"/>
    <col min="8450" max="8704" width="9.140625" style="27"/>
    <col min="8705" max="8705" width="12.7109375" style="27" customWidth="1"/>
    <col min="8706" max="8960" width="9.140625" style="27"/>
    <col min="8961" max="8961" width="12.7109375" style="27" customWidth="1"/>
    <col min="8962" max="9216" width="9.140625" style="27"/>
    <col min="9217" max="9217" width="12.7109375" style="27" customWidth="1"/>
    <col min="9218" max="9472" width="9.140625" style="27"/>
    <col min="9473" max="9473" width="12.7109375" style="27" customWidth="1"/>
    <col min="9474" max="9728" width="9.140625" style="27"/>
    <col min="9729" max="9729" width="12.7109375" style="27" customWidth="1"/>
    <col min="9730" max="9984" width="9.140625" style="27"/>
    <col min="9985" max="9985" width="12.7109375" style="27" customWidth="1"/>
    <col min="9986" max="10240" width="9.140625" style="27"/>
    <col min="10241" max="10241" width="12.7109375" style="27" customWidth="1"/>
    <col min="10242" max="10496" width="9.140625" style="27"/>
    <col min="10497" max="10497" width="12.7109375" style="27" customWidth="1"/>
    <col min="10498" max="10752" width="9.140625" style="27"/>
    <col min="10753" max="10753" width="12.7109375" style="27" customWidth="1"/>
    <col min="10754" max="11008" width="9.140625" style="27"/>
    <col min="11009" max="11009" width="12.7109375" style="27" customWidth="1"/>
    <col min="11010" max="11264" width="9.140625" style="27"/>
    <col min="11265" max="11265" width="12.7109375" style="27" customWidth="1"/>
    <col min="11266" max="11520" width="9.140625" style="27"/>
    <col min="11521" max="11521" width="12.7109375" style="27" customWidth="1"/>
    <col min="11522" max="11776" width="9.140625" style="27"/>
    <col min="11777" max="11777" width="12.7109375" style="27" customWidth="1"/>
    <col min="11778" max="12032" width="9.140625" style="27"/>
    <col min="12033" max="12033" width="12.7109375" style="27" customWidth="1"/>
    <col min="12034" max="12288" width="9.140625" style="27"/>
    <col min="12289" max="12289" width="12.7109375" style="27" customWidth="1"/>
    <col min="12290" max="12544" width="9.140625" style="27"/>
    <col min="12545" max="12545" width="12.7109375" style="27" customWidth="1"/>
    <col min="12546" max="12800" width="9.140625" style="27"/>
    <col min="12801" max="12801" width="12.7109375" style="27" customWidth="1"/>
    <col min="12802" max="13056" width="9.140625" style="27"/>
    <col min="13057" max="13057" width="12.7109375" style="27" customWidth="1"/>
    <col min="13058" max="13312" width="9.140625" style="27"/>
    <col min="13313" max="13313" width="12.7109375" style="27" customWidth="1"/>
    <col min="13314" max="13568" width="9.140625" style="27"/>
    <col min="13569" max="13569" width="12.7109375" style="27" customWidth="1"/>
    <col min="13570" max="13824" width="9.140625" style="27"/>
    <col min="13825" max="13825" width="12.7109375" style="27" customWidth="1"/>
    <col min="13826" max="14080" width="9.140625" style="27"/>
    <col min="14081" max="14081" width="12.7109375" style="27" customWidth="1"/>
    <col min="14082" max="14336" width="9.140625" style="27"/>
    <col min="14337" max="14337" width="12.7109375" style="27" customWidth="1"/>
    <col min="14338" max="14592" width="9.140625" style="27"/>
    <col min="14593" max="14593" width="12.7109375" style="27" customWidth="1"/>
    <col min="14594" max="14848" width="9.140625" style="27"/>
    <col min="14849" max="14849" width="12.7109375" style="27" customWidth="1"/>
    <col min="14850" max="15104" width="9.140625" style="27"/>
    <col min="15105" max="15105" width="12.7109375" style="27" customWidth="1"/>
    <col min="15106" max="15360" width="9.140625" style="27"/>
    <col min="15361" max="15361" width="12.7109375" style="27" customWidth="1"/>
    <col min="15362" max="15616" width="9.140625" style="27"/>
    <col min="15617" max="15617" width="12.7109375" style="27" customWidth="1"/>
    <col min="15618" max="15872" width="9.140625" style="27"/>
    <col min="15873" max="15873" width="12.7109375" style="27" customWidth="1"/>
    <col min="15874" max="16128" width="9.140625" style="27"/>
    <col min="16129" max="16129" width="12.7109375" style="27" customWidth="1"/>
    <col min="16130" max="16384" width="9.140625" style="27"/>
  </cols>
  <sheetData>
    <row r="1" spans="1:2" x14ac:dyDescent="0.2">
      <c r="A1" s="28" t="s">
        <v>93</v>
      </c>
      <c r="B1" s="27">
        <v>5.29</v>
      </c>
    </row>
    <row r="3" spans="1:2" x14ac:dyDescent="0.2">
      <c r="A3" s="28" t="s">
        <v>94</v>
      </c>
    </row>
    <row r="4" spans="1:2" x14ac:dyDescent="0.2">
      <c r="A4" s="28" t="s">
        <v>95</v>
      </c>
    </row>
    <row r="5" spans="1:2" x14ac:dyDescent="0.2">
      <c r="A5" s="28" t="s">
        <v>96</v>
      </c>
    </row>
  </sheetData>
  <pageMargins left="0.75" right="0.75" top="1" bottom="1" header="0.5" footer="0.5"/>
  <headerFooter alignWithMargins="0">
    <oddHeader>&amp;A</oddHeader>
    <oddFooter>Pagina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Blad21"/>
  <dimension ref="A1:E5"/>
  <sheetViews>
    <sheetView workbookViewId="0">
      <selection activeCell="A2" sqref="A2"/>
    </sheetView>
  </sheetViews>
  <sheetFormatPr defaultRowHeight="12.75" x14ac:dyDescent="0.2"/>
  <cols>
    <col min="1" max="1" width="9.140625" style="42"/>
    <col min="2" max="2" width="10.85546875" style="42" bestFit="1" customWidth="1"/>
    <col min="3" max="4" width="9.140625" style="42"/>
    <col min="5" max="5" width="24.85546875" style="42" bestFit="1" customWidth="1"/>
    <col min="6" max="16384" width="9.140625" style="42"/>
  </cols>
  <sheetData>
    <row r="1" spans="1:5" x14ac:dyDescent="0.2">
      <c r="A1" s="63" t="s">
        <v>162</v>
      </c>
      <c r="B1" s="63" t="s">
        <v>160</v>
      </c>
      <c r="C1" s="63" t="s">
        <v>161</v>
      </c>
      <c r="D1" s="63" t="s">
        <v>164</v>
      </c>
      <c r="E1" s="63" t="s">
        <v>163</v>
      </c>
    </row>
    <row r="2" spans="1:5" ht="15" x14ac:dyDescent="0.25">
      <c r="A2" s="65" t="s">
        <v>165</v>
      </c>
      <c r="B2" s="64">
        <v>1250</v>
      </c>
      <c r="C2" s="44">
        <v>3</v>
      </c>
      <c r="D2" s="45">
        <v>0.25</v>
      </c>
      <c r="E2" s="46">
        <v>40210</v>
      </c>
    </row>
    <row r="3" spans="1:5" ht="15" x14ac:dyDescent="0.25">
      <c r="A3" s="43">
        <v>11264</v>
      </c>
      <c r="B3" s="64">
        <v>345</v>
      </c>
      <c r="C3" s="44">
        <v>12</v>
      </c>
      <c r="D3" s="47">
        <v>0.125</v>
      </c>
      <c r="E3" s="46">
        <v>40219</v>
      </c>
    </row>
    <row r="4" spans="1:5" ht="15" x14ac:dyDescent="0.25">
      <c r="A4" s="43">
        <v>11265</v>
      </c>
      <c r="B4" s="64">
        <v>62.75</v>
      </c>
      <c r="C4" s="44">
        <v>185</v>
      </c>
      <c r="D4" s="48">
        <v>8.3500000000000005E-2</v>
      </c>
      <c r="E4" s="49">
        <v>40456</v>
      </c>
    </row>
    <row r="5" spans="1:5" ht="15" x14ac:dyDescent="0.25">
      <c r="A5" s="43">
        <v>11266</v>
      </c>
      <c r="B5" s="64">
        <v>8.5</v>
      </c>
      <c r="C5" s="44">
        <v>1472</v>
      </c>
      <c r="D5" s="50">
        <v>2.1739999999999999E-2</v>
      </c>
      <c r="E5" s="49">
        <v>40483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Blad22"/>
  <dimension ref="B2:E11"/>
  <sheetViews>
    <sheetView workbookViewId="0">
      <selection activeCell="J24" sqref="J24"/>
    </sheetView>
  </sheetViews>
  <sheetFormatPr defaultRowHeight="15" x14ac:dyDescent="0.25"/>
  <cols>
    <col min="1" max="1" width="4.7109375" style="82" customWidth="1"/>
    <col min="2" max="2" width="14.7109375" style="82" customWidth="1"/>
    <col min="3" max="5" width="9.7109375" style="82" customWidth="1"/>
    <col min="6" max="16384" width="9.140625" style="82"/>
  </cols>
  <sheetData>
    <row r="2" spans="2:5" x14ac:dyDescent="0.25">
      <c r="B2" s="82" t="s">
        <v>27</v>
      </c>
      <c r="C2" s="144" t="s">
        <v>33</v>
      </c>
    </row>
    <row r="4" spans="2:5" x14ac:dyDescent="0.25">
      <c r="B4" s="82" t="s">
        <v>28</v>
      </c>
      <c r="C4" s="82">
        <f>HLOOKUP($C$2,$C$8:$E$11,2,FALSE)</f>
        <v>42</v>
      </c>
    </row>
    <row r="5" spans="2:5" x14ac:dyDescent="0.25">
      <c r="B5" s="82" t="s">
        <v>29</v>
      </c>
      <c r="C5" s="82">
        <f>HLOOKUP($C$2,$C$8:$E$11,3,FALSE)</f>
        <v>182</v>
      </c>
    </row>
    <row r="6" spans="2:5" x14ac:dyDescent="0.25">
      <c r="B6" s="82" t="s">
        <v>30</v>
      </c>
      <c r="C6" s="82">
        <f>HLOOKUP($C$2,$C$8:$E$11,4,FALSE)</f>
        <v>44</v>
      </c>
    </row>
    <row r="8" spans="2:5" x14ac:dyDescent="0.25">
      <c r="C8" s="83" t="s">
        <v>32</v>
      </c>
      <c r="D8" s="83" t="s">
        <v>33</v>
      </c>
      <c r="E8" s="83" t="s">
        <v>34</v>
      </c>
    </row>
    <row r="9" spans="2:5" x14ac:dyDescent="0.25">
      <c r="B9" s="82" t="s">
        <v>31</v>
      </c>
      <c r="C9" s="82">
        <v>35</v>
      </c>
      <c r="D9" s="82">
        <v>42</v>
      </c>
      <c r="E9" s="82">
        <v>56</v>
      </c>
    </row>
    <row r="10" spans="2:5" x14ac:dyDescent="0.25">
      <c r="B10" s="82" t="s">
        <v>29</v>
      </c>
      <c r="C10" s="82">
        <v>178</v>
      </c>
      <c r="D10" s="82">
        <v>182</v>
      </c>
      <c r="E10" s="82">
        <v>174</v>
      </c>
    </row>
    <row r="11" spans="2:5" x14ac:dyDescent="0.25">
      <c r="B11" s="82" t="s">
        <v>30</v>
      </c>
      <c r="C11" s="82">
        <v>43</v>
      </c>
      <c r="D11" s="82">
        <v>44</v>
      </c>
      <c r="E11" s="82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O400"/>
  <sheetViews>
    <sheetView workbookViewId="0">
      <selection activeCell="F1" sqref="F1"/>
    </sheetView>
  </sheetViews>
  <sheetFormatPr defaultRowHeight="12.75" x14ac:dyDescent="0.2"/>
  <cols>
    <col min="1" max="1" width="7.42578125" style="199" bestFit="1" customWidth="1"/>
    <col min="2" max="2" width="10" style="199" bestFit="1" customWidth="1"/>
    <col min="3" max="3" width="14.7109375" style="199" bestFit="1" customWidth="1"/>
    <col min="4" max="4" width="14.85546875" style="199" bestFit="1" customWidth="1"/>
    <col min="5" max="5" width="11.7109375" style="199" bestFit="1" customWidth="1"/>
    <col min="6" max="6" width="9.140625" style="199"/>
    <col min="7" max="7" width="21.5703125" style="199" bestFit="1" customWidth="1"/>
    <col min="8" max="8" width="16.28515625" style="199" customWidth="1"/>
    <col min="9" max="9" width="10.140625" style="199" bestFit="1" customWidth="1"/>
    <col min="10" max="10" width="10.140625" style="199" customWidth="1"/>
    <col min="11" max="11" width="10.140625" style="199" bestFit="1" customWidth="1"/>
    <col min="12" max="12" width="11.28515625" style="199" customWidth="1"/>
    <col min="13" max="26" width="9.7109375" style="199" bestFit="1" customWidth="1"/>
    <col min="27" max="28" width="9.140625" style="199"/>
    <col min="29" max="29" width="8.7109375" style="199" customWidth="1"/>
    <col min="30" max="32" width="9.140625" style="199"/>
    <col min="33" max="33" width="8.7109375" style="199" customWidth="1"/>
    <col min="34" max="42" width="9.7109375" style="199" bestFit="1" customWidth="1"/>
    <col min="43" max="43" width="9.140625" style="199"/>
    <col min="44" max="44" width="8.7109375" style="199" customWidth="1"/>
    <col min="45" max="45" width="9.140625" style="199"/>
    <col min="46" max="47" width="8.7109375" style="199" customWidth="1"/>
    <col min="48" max="48" width="9.140625" style="199"/>
    <col min="49" max="62" width="9.7109375" style="199" bestFit="1" customWidth="1"/>
    <col min="63" max="63" width="9.140625" style="199"/>
    <col min="64" max="64" width="8.7109375" style="199" customWidth="1"/>
    <col min="65" max="65" width="9.140625" style="199"/>
    <col min="66" max="66" width="8.7109375" style="199" customWidth="1"/>
    <col min="67" max="68" width="9.140625" style="199"/>
    <col min="69" max="80" width="9.7109375" style="199" bestFit="1" customWidth="1"/>
    <col min="81" max="81" width="8.7109375" style="199" customWidth="1"/>
    <col min="82" max="85" width="9.140625" style="199"/>
    <col min="86" max="99" width="9.7109375" style="199" bestFit="1" customWidth="1"/>
    <col min="100" max="100" width="8.7109375" style="199" customWidth="1"/>
    <col min="101" max="101" width="9.140625" style="199"/>
    <col min="102" max="102" width="8.7109375" style="199" customWidth="1"/>
    <col min="103" max="103" width="9.140625" style="199"/>
    <col min="104" max="113" width="9.7109375" style="199" bestFit="1" customWidth="1"/>
    <col min="114" max="115" width="9.140625" style="199"/>
    <col min="116" max="117" width="8.7109375" style="199" customWidth="1"/>
    <col min="118" max="131" width="9.7109375" style="199" bestFit="1" customWidth="1"/>
    <col min="132" max="132" width="9.140625" style="199"/>
    <col min="133" max="134" width="8.7109375" style="199" customWidth="1"/>
    <col min="135" max="136" width="9.140625" style="199"/>
    <col min="137" max="137" width="8.7109375" style="199" customWidth="1"/>
    <col min="138" max="150" width="9.7109375" style="199" bestFit="1" customWidth="1"/>
    <col min="151" max="151" width="8.7109375" style="199" customWidth="1"/>
    <col min="152" max="152" width="9.140625" style="199"/>
    <col min="153" max="155" width="8.7109375" style="199" customWidth="1"/>
    <col min="156" max="156" width="9.140625" style="199"/>
    <col min="157" max="173" width="9.7109375" style="199" bestFit="1" customWidth="1"/>
    <col min="174" max="185" width="10.7109375" style="199" bestFit="1" customWidth="1"/>
    <col min="186" max="192" width="9.7109375" style="199" bestFit="1" customWidth="1"/>
    <col min="193" max="203" width="10.7109375" style="199" bestFit="1" customWidth="1"/>
    <col min="204" max="208" width="9.7109375" style="199" bestFit="1" customWidth="1"/>
    <col min="209" max="222" width="10.7109375" style="199" bestFit="1" customWidth="1"/>
    <col min="223" max="223" width="11.28515625" style="199" bestFit="1" customWidth="1"/>
    <col min="224" max="256" width="9.140625" style="199"/>
    <col min="257" max="257" width="6.28515625" style="199" bestFit="1" customWidth="1"/>
    <col min="258" max="258" width="10.28515625" style="199" bestFit="1" customWidth="1"/>
    <col min="259" max="259" width="14.42578125" style="199" bestFit="1" customWidth="1"/>
    <col min="260" max="260" width="9.7109375" style="199" bestFit="1" customWidth="1"/>
    <col min="261" max="261" width="13.7109375" style="199" bestFit="1" customWidth="1"/>
    <col min="262" max="512" width="9.140625" style="199"/>
    <col min="513" max="513" width="6.28515625" style="199" bestFit="1" customWidth="1"/>
    <col min="514" max="514" width="10.28515625" style="199" bestFit="1" customWidth="1"/>
    <col min="515" max="515" width="14.42578125" style="199" bestFit="1" customWidth="1"/>
    <col min="516" max="516" width="9.7109375" style="199" bestFit="1" customWidth="1"/>
    <col min="517" max="517" width="13.7109375" style="199" bestFit="1" customWidth="1"/>
    <col min="518" max="768" width="9.140625" style="199"/>
    <col min="769" max="769" width="6.28515625" style="199" bestFit="1" customWidth="1"/>
    <col min="770" max="770" width="10.28515625" style="199" bestFit="1" customWidth="1"/>
    <col min="771" max="771" width="14.42578125" style="199" bestFit="1" customWidth="1"/>
    <col min="772" max="772" width="9.7109375" style="199" bestFit="1" customWidth="1"/>
    <col min="773" max="773" width="13.7109375" style="199" bestFit="1" customWidth="1"/>
    <col min="774" max="1024" width="9.140625" style="199"/>
    <col min="1025" max="1025" width="6.28515625" style="199" bestFit="1" customWidth="1"/>
    <col min="1026" max="1026" width="10.28515625" style="199" bestFit="1" customWidth="1"/>
    <col min="1027" max="1027" width="14.42578125" style="199" bestFit="1" customWidth="1"/>
    <col min="1028" max="1028" width="9.7109375" style="199" bestFit="1" customWidth="1"/>
    <col min="1029" max="1029" width="13.7109375" style="199" bestFit="1" customWidth="1"/>
    <col min="1030" max="1280" width="9.140625" style="199"/>
    <col min="1281" max="1281" width="6.28515625" style="199" bestFit="1" customWidth="1"/>
    <col min="1282" max="1282" width="10.28515625" style="199" bestFit="1" customWidth="1"/>
    <col min="1283" max="1283" width="14.42578125" style="199" bestFit="1" customWidth="1"/>
    <col min="1284" max="1284" width="9.7109375" style="199" bestFit="1" customWidth="1"/>
    <col min="1285" max="1285" width="13.7109375" style="199" bestFit="1" customWidth="1"/>
    <col min="1286" max="1536" width="9.140625" style="199"/>
    <col min="1537" max="1537" width="6.28515625" style="199" bestFit="1" customWidth="1"/>
    <col min="1538" max="1538" width="10.28515625" style="199" bestFit="1" customWidth="1"/>
    <col min="1539" max="1539" width="14.42578125" style="199" bestFit="1" customWidth="1"/>
    <col min="1540" max="1540" width="9.7109375" style="199" bestFit="1" customWidth="1"/>
    <col min="1541" max="1541" width="13.7109375" style="199" bestFit="1" customWidth="1"/>
    <col min="1542" max="1792" width="9.140625" style="199"/>
    <col min="1793" max="1793" width="6.28515625" style="199" bestFit="1" customWidth="1"/>
    <col min="1794" max="1794" width="10.28515625" style="199" bestFit="1" customWidth="1"/>
    <col min="1795" max="1795" width="14.42578125" style="199" bestFit="1" customWidth="1"/>
    <col min="1796" max="1796" width="9.7109375" style="199" bestFit="1" customWidth="1"/>
    <col min="1797" max="1797" width="13.7109375" style="199" bestFit="1" customWidth="1"/>
    <col min="1798" max="2048" width="9.140625" style="199"/>
    <col min="2049" max="2049" width="6.28515625" style="199" bestFit="1" customWidth="1"/>
    <col min="2050" max="2050" width="10.28515625" style="199" bestFit="1" customWidth="1"/>
    <col min="2051" max="2051" width="14.42578125" style="199" bestFit="1" customWidth="1"/>
    <col min="2052" max="2052" width="9.7109375" style="199" bestFit="1" customWidth="1"/>
    <col min="2053" max="2053" width="13.7109375" style="199" bestFit="1" customWidth="1"/>
    <col min="2054" max="2304" width="9.140625" style="199"/>
    <col min="2305" max="2305" width="6.28515625" style="199" bestFit="1" customWidth="1"/>
    <col min="2306" max="2306" width="10.28515625" style="199" bestFit="1" customWidth="1"/>
    <col min="2307" max="2307" width="14.42578125" style="199" bestFit="1" customWidth="1"/>
    <col min="2308" max="2308" width="9.7109375" style="199" bestFit="1" customWidth="1"/>
    <col min="2309" max="2309" width="13.7109375" style="199" bestFit="1" customWidth="1"/>
    <col min="2310" max="2560" width="9.140625" style="199"/>
    <col min="2561" max="2561" width="6.28515625" style="199" bestFit="1" customWidth="1"/>
    <col min="2562" max="2562" width="10.28515625" style="199" bestFit="1" customWidth="1"/>
    <col min="2563" max="2563" width="14.42578125" style="199" bestFit="1" customWidth="1"/>
    <col min="2564" max="2564" width="9.7109375" style="199" bestFit="1" customWidth="1"/>
    <col min="2565" max="2565" width="13.7109375" style="199" bestFit="1" customWidth="1"/>
    <col min="2566" max="2816" width="9.140625" style="199"/>
    <col min="2817" max="2817" width="6.28515625" style="199" bestFit="1" customWidth="1"/>
    <col min="2818" max="2818" width="10.28515625" style="199" bestFit="1" customWidth="1"/>
    <col min="2819" max="2819" width="14.42578125" style="199" bestFit="1" customWidth="1"/>
    <col min="2820" max="2820" width="9.7109375" style="199" bestFit="1" customWidth="1"/>
    <col min="2821" max="2821" width="13.7109375" style="199" bestFit="1" customWidth="1"/>
    <col min="2822" max="3072" width="9.140625" style="199"/>
    <col min="3073" max="3073" width="6.28515625" style="199" bestFit="1" customWidth="1"/>
    <col min="3074" max="3074" width="10.28515625" style="199" bestFit="1" customWidth="1"/>
    <col min="3075" max="3075" width="14.42578125" style="199" bestFit="1" customWidth="1"/>
    <col min="3076" max="3076" width="9.7109375" style="199" bestFit="1" customWidth="1"/>
    <col min="3077" max="3077" width="13.7109375" style="199" bestFit="1" customWidth="1"/>
    <col min="3078" max="3328" width="9.140625" style="199"/>
    <col min="3329" max="3329" width="6.28515625" style="199" bestFit="1" customWidth="1"/>
    <col min="3330" max="3330" width="10.28515625" style="199" bestFit="1" customWidth="1"/>
    <col min="3331" max="3331" width="14.42578125" style="199" bestFit="1" customWidth="1"/>
    <col min="3332" max="3332" width="9.7109375" style="199" bestFit="1" customWidth="1"/>
    <col min="3333" max="3333" width="13.7109375" style="199" bestFit="1" customWidth="1"/>
    <col min="3334" max="3584" width="9.140625" style="199"/>
    <col min="3585" max="3585" width="6.28515625" style="199" bestFit="1" customWidth="1"/>
    <col min="3586" max="3586" width="10.28515625" style="199" bestFit="1" customWidth="1"/>
    <col min="3587" max="3587" width="14.42578125" style="199" bestFit="1" customWidth="1"/>
    <col min="3588" max="3588" width="9.7109375" style="199" bestFit="1" customWidth="1"/>
    <col min="3589" max="3589" width="13.7109375" style="199" bestFit="1" customWidth="1"/>
    <col min="3590" max="3840" width="9.140625" style="199"/>
    <col min="3841" max="3841" width="6.28515625" style="199" bestFit="1" customWidth="1"/>
    <col min="3842" max="3842" width="10.28515625" style="199" bestFit="1" customWidth="1"/>
    <col min="3843" max="3843" width="14.42578125" style="199" bestFit="1" customWidth="1"/>
    <col min="3844" max="3844" width="9.7109375" style="199" bestFit="1" customWidth="1"/>
    <col min="3845" max="3845" width="13.7109375" style="199" bestFit="1" customWidth="1"/>
    <col min="3846" max="4096" width="9.140625" style="199"/>
    <col min="4097" max="4097" width="6.28515625" style="199" bestFit="1" customWidth="1"/>
    <col min="4098" max="4098" width="10.28515625" style="199" bestFit="1" customWidth="1"/>
    <col min="4099" max="4099" width="14.42578125" style="199" bestFit="1" customWidth="1"/>
    <col min="4100" max="4100" width="9.7109375" style="199" bestFit="1" customWidth="1"/>
    <col min="4101" max="4101" width="13.7109375" style="199" bestFit="1" customWidth="1"/>
    <col min="4102" max="4352" width="9.140625" style="199"/>
    <col min="4353" max="4353" width="6.28515625" style="199" bestFit="1" customWidth="1"/>
    <col min="4354" max="4354" width="10.28515625" style="199" bestFit="1" customWidth="1"/>
    <col min="4355" max="4355" width="14.42578125" style="199" bestFit="1" customWidth="1"/>
    <col min="4356" max="4356" width="9.7109375" style="199" bestFit="1" customWidth="1"/>
    <col min="4357" max="4357" width="13.7109375" style="199" bestFit="1" customWidth="1"/>
    <col min="4358" max="4608" width="9.140625" style="199"/>
    <col min="4609" max="4609" width="6.28515625" style="199" bestFit="1" customWidth="1"/>
    <col min="4610" max="4610" width="10.28515625" style="199" bestFit="1" customWidth="1"/>
    <col min="4611" max="4611" width="14.42578125" style="199" bestFit="1" customWidth="1"/>
    <col min="4612" max="4612" width="9.7109375" style="199" bestFit="1" customWidth="1"/>
    <col min="4613" max="4613" width="13.7109375" style="199" bestFit="1" customWidth="1"/>
    <col min="4614" max="4864" width="9.140625" style="199"/>
    <col min="4865" max="4865" width="6.28515625" style="199" bestFit="1" customWidth="1"/>
    <col min="4866" max="4866" width="10.28515625" style="199" bestFit="1" customWidth="1"/>
    <col min="4867" max="4867" width="14.42578125" style="199" bestFit="1" customWidth="1"/>
    <col min="4868" max="4868" width="9.7109375" style="199" bestFit="1" customWidth="1"/>
    <col min="4869" max="4869" width="13.7109375" style="199" bestFit="1" customWidth="1"/>
    <col min="4870" max="5120" width="9.140625" style="199"/>
    <col min="5121" max="5121" width="6.28515625" style="199" bestFit="1" customWidth="1"/>
    <col min="5122" max="5122" width="10.28515625" style="199" bestFit="1" customWidth="1"/>
    <col min="5123" max="5123" width="14.42578125" style="199" bestFit="1" customWidth="1"/>
    <col min="5124" max="5124" width="9.7109375" style="199" bestFit="1" customWidth="1"/>
    <col min="5125" max="5125" width="13.7109375" style="199" bestFit="1" customWidth="1"/>
    <col min="5126" max="5376" width="9.140625" style="199"/>
    <col min="5377" max="5377" width="6.28515625" style="199" bestFit="1" customWidth="1"/>
    <col min="5378" max="5378" width="10.28515625" style="199" bestFit="1" customWidth="1"/>
    <col min="5379" max="5379" width="14.42578125" style="199" bestFit="1" customWidth="1"/>
    <col min="5380" max="5380" width="9.7109375" style="199" bestFit="1" customWidth="1"/>
    <col min="5381" max="5381" width="13.7109375" style="199" bestFit="1" customWidth="1"/>
    <col min="5382" max="5632" width="9.140625" style="199"/>
    <col min="5633" max="5633" width="6.28515625" style="199" bestFit="1" customWidth="1"/>
    <col min="5634" max="5634" width="10.28515625" style="199" bestFit="1" customWidth="1"/>
    <col min="5635" max="5635" width="14.42578125" style="199" bestFit="1" customWidth="1"/>
    <col min="5636" max="5636" width="9.7109375" style="199" bestFit="1" customWidth="1"/>
    <col min="5637" max="5637" width="13.7109375" style="199" bestFit="1" customWidth="1"/>
    <col min="5638" max="5888" width="9.140625" style="199"/>
    <col min="5889" max="5889" width="6.28515625" style="199" bestFit="1" customWidth="1"/>
    <col min="5890" max="5890" width="10.28515625" style="199" bestFit="1" customWidth="1"/>
    <col min="5891" max="5891" width="14.42578125" style="199" bestFit="1" customWidth="1"/>
    <col min="5892" max="5892" width="9.7109375" style="199" bestFit="1" customWidth="1"/>
    <col min="5893" max="5893" width="13.7109375" style="199" bestFit="1" customWidth="1"/>
    <col min="5894" max="6144" width="9.140625" style="199"/>
    <col min="6145" max="6145" width="6.28515625" style="199" bestFit="1" customWidth="1"/>
    <col min="6146" max="6146" width="10.28515625" style="199" bestFit="1" customWidth="1"/>
    <col min="6147" max="6147" width="14.42578125" style="199" bestFit="1" customWidth="1"/>
    <col min="6148" max="6148" width="9.7109375" style="199" bestFit="1" customWidth="1"/>
    <col min="6149" max="6149" width="13.7109375" style="199" bestFit="1" customWidth="1"/>
    <col min="6150" max="6400" width="9.140625" style="199"/>
    <col min="6401" max="6401" width="6.28515625" style="199" bestFit="1" customWidth="1"/>
    <col min="6402" max="6402" width="10.28515625" style="199" bestFit="1" customWidth="1"/>
    <col min="6403" max="6403" width="14.42578125" style="199" bestFit="1" customWidth="1"/>
    <col min="6404" max="6404" width="9.7109375" style="199" bestFit="1" customWidth="1"/>
    <col min="6405" max="6405" width="13.7109375" style="199" bestFit="1" customWidth="1"/>
    <col min="6406" max="6656" width="9.140625" style="199"/>
    <col min="6657" max="6657" width="6.28515625" style="199" bestFit="1" customWidth="1"/>
    <col min="6658" max="6658" width="10.28515625" style="199" bestFit="1" customWidth="1"/>
    <col min="6659" max="6659" width="14.42578125" style="199" bestFit="1" customWidth="1"/>
    <col min="6660" max="6660" width="9.7109375" style="199" bestFit="1" customWidth="1"/>
    <col min="6661" max="6661" width="13.7109375" style="199" bestFit="1" customWidth="1"/>
    <col min="6662" max="6912" width="9.140625" style="199"/>
    <col min="6913" max="6913" width="6.28515625" style="199" bestFit="1" customWidth="1"/>
    <col min="6914" max="6914" width="10.28515625" style="199" bestFit="1" customWidth="1"/>
    <col min="6915" max="6915" width="14.42578125" style="199" bestFit="1" customWidth="1"/>
    <col min="6916" max="6916" width="9.7109375" style="199" bestFit="1" customWidth="1"/>
    <col min="6917" max="6917" width="13.7109375" style="199" bestFit="1" customWidth="1"/>
    <col min="6918" max="7168" width="9.140625" style="199"/>
    <col min="7169" max="7169" width="6.28515625" style="199" bestFit="1" customWidth="1"/>
    <col min="7170" max="7170" width="10.28515625" style="199" bestFit="1" customWidth="1"/>
    <col min="7171" max="7171" width="14.42578125" style="199" bestFit="1" customWidth="1"/>
    <col min="7172" max="7172" width="9.7109375" style="199" bestFit="1" customWidth="1"/>
    <col min="7173" max="7173" width="13.7109375" style="199" bestFit="1" customWidth="1"/>
    <col min="7174" max="7424" width="9.140625" style="199"/>
    <col min="7425" max="7425" width="6.28515625" style="199" bestFit="1" customWidth="1"/>
    <col min="7426" max="7426" width="10.28515625" style="199" bestFit="1" customWidth="1"/>
    <col min="7427" max="7427" width="14.42578125" style="199" bestFit="1" customWidth="1"/>
    <col min="7428" max="7428" width="9.7109375" style="199" bestFit="1" customWidth="1"/>
    <col min="7429" max="7429" width="13.7109375" style="199" bestFit="1" customWidth="1"/>
    <col min="7430" max="7680" width="9.140625" style="199"/>
    <col min="7681" max="7681" width="6.28515625" style="199" bestFit="1" customWidth="1"/>
    <col min="7682" max="7682" width="10.28515625" style="199" bestFit="1" customWidth="1"/>
    <col min="7683" max="7683" width="14.42578125" style="199" bestFit="1" customWidth="1"/>
    <col min="7684" max="7684" width="9.7109375" style="199" bestFit="1" customWidth="1"/>
    <col min="7685" max="7685" width="13.7109375" style="199" bestFit="1" customWidth="1"/>
    <col min="7686" max="7936" width="9.140625" style="199"/>
    <col min="7937" max="7937" width="6.28515625" style="199" bestFit="1" customWidth="1"/>
    <col min="7938" max="7938" width="10.28515625" style="199" bestFit="1" customWidth="1"/>
    <col min="7939" max="7939" width="14.42578125" style="199" bestFit="1" customWidth="1"/>
    <col min="7940" max="7940" width="9.7109375" style="199" bestFit="1" customWidth="1"/>
    <col min="7941" max="7941" width="13.7109375" style="199" bestFit="1" customWidth="1"/>
    <col min="7942" max="8192" width="9.140625" style="199"/>
    <col min="8193" max="8193" width="6.28515625" style="199" bestFit="1" customWidth="1"/>
    <col min="8194" max="8194" width="10.28515625" style="199" bestFit="1" customWidth="1"/>
    <col min="8195" max="8195" width="14.42578125" style="199" bestFit="1" customWidth="1"/>
    <col min="8196" max="8196" width="9.7109375" style="199" bestFit="1" customWidth="1"/>
    <col min="8197" max="8197" width="13.7109375" style="199" bestFit="1" customWidth="1"/>
    <col min="8198" max="8448" width="9.140625" style="199"/>
    <col min="8449" max="8449" width="6.28515625" style="199" bestFit="1" customWidth="1"/>
    <col min="8450" max="8450" width="10.28515625" style="199" bestFit="1" customWidth="1"/>
    <col min="8451" max="8451" width="14.42578125" style="199" bestFit="1" customWidth="1"/>
    <col min="8452" max="8452" width="9.7109375" style="199" bestFit="1" customWidth="1"/>
    <col min="8453" max="8453" width="13.7109375" style="199" bestFit="1" customWidth="1"/>
    <col min="8454" max="8704" width="9.140625" style="199"/>
    <col min="8705" max="8705" width="6.28515625" style="199" bestFit="1" customWidth="1"/>
    <col min="8706" max="8706" width="10.28515625" style="199" bestFit="1" customWidth="1"/>
    <col min="8707" max="8707" width="14.42578125" style="199" bestFit="1" customWidth="1"/>
    <col min="8708" max="8708" width="9.7109375" style="199" bestFit="1" customWidth="1"/>
    <col min="8709" max="8709" width="13.7109375" style="199" bestFit="1" customWidth="1"/>
    <col min="8710" max="8960" width="9.140625" style="199"/>
    <col min="8961" max="8961" width="6.28515625" style="199" bestFit="1" customWidth="1"/>
    <col min="8962" max="8962" width="10.28515625" style="199" bestFit="1" customWidth="1"/>
    <col min="8963" max="8963" width="14.42578125" style="199" bestFit="1" customWidth="1"/>
    <col min="8964" max="8964" width="9.7109375" style="199" bestFit="1" customWidth="1"/>
    <col min="8965" max="8965" width="13.7109375" style="199" bestFit="1" customWidth="1"/>
    <col min="8966" max="9216" width="9.140625" style="199"/>
    <col min="9217" max="9217" width="6.28515625" style="199" bestFit="1" customWidth="1"/>
    <col min="9218" max="9218" width="10.28515625" style="199" bestFit="1" customWidth="1"/>
    <col min="9219" max="9219" width="14.42578125" style="199" bestFit="1" customWidth="1"/>
    <col min="9220" max="9220" width="9.7109375" style="199" bestFit="1" customWidth="1"/>
    <col min="9221" max="9221" width="13.7109375" style="199" bestFit="1" customWidth="1"/>
    <col min="9222" max="9472" width="9.140625" style="199"/>
    <col min="9473" max="9473" width="6.28515625" style="199" bestFit="1" customWidth="1"/>
    <col min="9474" max="9474" width="10.28515625" style="199" bestFit="1" customWidth="1"/>
    <col min="9475" max="9475" width="14.42578125" style="199" bestFit="1" customWidth="1"/>
    <col min="9476" max="9476" width="9.7109375" style="199" bestFit="1" customWidth="1"/>
    <col min="9477" max="9477" width="13.7109375" style="199" bestFit="1" customWidth="1"/>
    <col min="9478" max="9728" width="9.140625" style="199"/>
    <col min="9729" max="9729" width="6.28515625" style="199" bestFit="1" customWidth="1"/>
    <col min="9730" max="9730" width="10.28515625" style="199" bestFit="1" customWidth="1"/>
    <col min="9731" max="9731" width="14.42578125" style="199" bestFit="1" customWidth="1"/>
    <col min="9732" max="9732" width="9.7109375" style="199" bestFit="1" customWidth="1"/>
    <col min="9733" max="9733" width="13.7109375" style="199" bestFit="1" customWidth="1"/>
    <col min="9734" max="9984" width="9.140625" style="199"/>
    <col min="9985" max="9985" width="6.28515625" style="199" bestFit="1" customWidth="1"/>
    <col min="9986" max="9986" width="10.28515625" style="199" bestFit="1" customWidth="1"/>
    <col min="9987" max="9987" width="14.42578125" style="199" bestFit="1" customWidth="1"/>
    <col min="9988" max="9988" width="9.7109375" style="199" bestFit="1" customWidth="1"/>
    <col min="9989" max="9989" width="13.7109375" style="199" bestFit="1" customWidth="1"/>
    <col min="9990" max="10240" width="9.140625" style="199"/>
    <col min="10241" max="10241" width="6.28515625" style="199" bestFit="1" customWidth="1"/>
    <col min="10242" max="10242" width="10.28515625" style="199" bestFit="1" customWidth="1"/>
    <col min="10243" max="10243" width="14.42578125" style="199" bestFit="1" customWidth="1"/>
    <col min="10244" max="10244" width="9.7109375" style="199" bestFit="1" customWidth="1"/>
    <col min="10245" max="10245" width="13.7109375" style="199" bestFit="1" customWidth="1"/>
    <col min="10246" max="10496" width="9.140625" style="199"/>
    <col min="10497" max="10497" width="6.28515625" style="199" bestFit="1" customWidth="1"/>
    <col min="10498" max="10498" width="10.28515625" style="199" bestFit="1" customWidth="1"/>
    <col min="10499" max="10499" width="14.42578125" style="199" bestFit="1" customWidth="1"/>
    <col min="10500" max="10500" width="9.7109375" style="199" bestFit="1" customWidth="1"/>
    <col min="10501" max="10501" width="13.7109375" style="199" bestFit="1" customWidth="1"/>
    <col min="10502" max="10752" width="9.140625" style="199"/>
    <col min="10753" max="10753" width="6.28515625" style="199" bestFit="1" customWidth="1"/>
    <col min="10754" max="10754" width="10.28515625" style="199" bestFit="1" customWidth="1"/>
    <col min="10755" max="10755" width="14.42578125" style="199" bestFit="1" customWidth="1"/>
    <col min="10756" max="10756" width="9.7109375" style="199" bestFit="1" customWidth="1"/>
    <col min="10757" max="10757" width="13.7109375" style="199" bestFit="1" customWidth="1"/>
    <col min="10758" max="11008" width="9.140625" style="199"/>
    <col min="11009" max="11009" width="6.28515625" style="199" bestFit="1" customWidth="1"/>
    <col min="11010" max="11010" width="10.28515625" style="199" bestFit="1" customWidth="1"/>
    <col min="11011" max="11011" width="14.42578125" style="199" bestFit="1" customWidth="1"/>
    <col min="11012" max="11012" width="9.7109375" style="199" bestFit="1" customWidth="1"/>
    <col min="11013" max="11013" width="13.7109375" style="199" bestFit="1" customWidth="1"/>
    <col min="11014" max="11264" width="9.140625" style="199"/>
    <col min="11265" max="11265" width="6.28515625" style="199" bestFit="1" customWidth="1"/>
    <col min="11266" max="11266" width="10.28515625" style="199" bestFit="1" customWidth="1"/>
    <col min="11267" max="11267" width="14.42578125" style="199" bestFit="1" customWidth="1"/>
    <col min="11268" max="11268" width="9.7109375" style="199" bestFit="1" customWidth="1"/>
    <col min="11269" max="11269" width="13.7109375" style="199" bestFit="1" customWidth="1"/>
    <col min="11270" max="11520" width="9.140625" style="199"/>
    <col min="11521" max="11521" width="6.28515625" style="199" bestFit="1" customWidth="1"/>
    <col min="11522" max="11522" width="10.28515625" style="199" bestFit="1" customWidth="1"/>
    <col min="11523" max="11523" width="14.42578125" style="199" bestFit="1" customWidth="1"/>
    <col min="11524" max="11524" width="9.7109375" style="199" bestFit="1" customWidth="1"/>
    <col min="11525" max="11525" width="13.7109375" style="199" bestFit="1" customWidth="1"/>
    <col min="11526" max="11776" width="9.140625" style="199"/>
    <col min="11777" max="11777" width="6.28515625" style="199" bestFit="1" customWidth="1"/>
    <col min="11778" max="11778" width="10.28515625" style="199" bestFit="1" customWidth="1"/>
    <col min="11779" max="11779" width="14.42578125" style="199" bestFit="1" customWidth="1"/>
    <col min="11780" max="11780" width="9.7109375" style="199" bestFit="1" customWidth="1"/>
    <col min="11781" max="11781" width="13.7109375" style="199" bestFit="1" customWidth="1"/>
    <col min="11782" max="12032" width="9.140625" style="199"/>
    <col min="12033" max="12033" width="6.28515625" style="199" bestFit="1" customWidth="1"/>
    <col min="12034" max="12034" width="10.28515625" style="199" bestFit="1" customWidth="1"/>
    <col min="12035" max="12035" width="14.42578125" style="199" bestFit="1" customWidth="1"/>
    <col min="12036" max="12036" width="9.7109375" style="199" bestFit="1" customWidth="1"/>
    <col min="12037" max="12037" width="13.7109375" style="199" bestFit="1" customWidth="1"/>
    <col min="12038" max="12288" width="9.140625" style="199"/>
    <col min="12289" max="12289" width="6.28515625" style="199" bestFit="1" customWidth="1"/>
    <col min="12290" max="12290" width="10.28515625" style="199" bestFit="1" customWidth="1"/>
    <col min="12291" max="12291" width="14.42578125" style="199" bestFit="1" customWidth="1"/>
    <col min="12292" max="12292" width="9.7109375" style="199" bestFit="1" customWidth="1"/>
    <col min="12293" max="12293" width="13.7109375" style="199" bestFit="1" customWidth="1"/>
    <col min="12294" max="12544" width="9.140625" style="199"/>
    <col min="12545" max="12545" width="6.28515625" style="199" bestFit="1" customWidth="1"/>
    <col min="12546" max="12546" width="10.28515625" style="199" bestFit="1" customWidth="1"/>
    <col min="12547" max="12547" width="14.42578125" style="199" bestFit="1" customWidth="1"/>
    <col min="12548" max="12548" width="9.7109375" style="199" bestFit="1" customWidth="1"/>
    <col min="12549" max="12549" width="13.7109375" style="199" bestFit="1" customWidth="1"/>
    <col min="12550" max="12800" width="9.140625" style="199"/>
    <col min="12801" max="12801" width="6.28515625" style="199" bestFit="1" customWidth="1"/>
    <col min="12802" max="12802" width="10.28515625" style="199" bestFit="1" customWidth="1"/>
    <col min="12803" max="12803" width="14.42578125" style="199" bestFit="1" customWidth="1"/>
    <col min="12804" max="12804" width="9.7109375" style="199" bestFit="1" customWidth="1"/>
    <col min="12805" max="12805" width="13.7109375" style="199" bestFit="1" customWidth="1"/>
    <col min="12806" max="13056" width="9.140625" style="199"/>
    <col min="13057" max="13057" width="6.28515625" style="199" bestFit="1" customWidth="1"/>
    <col min="13058" max="13058" width="10.28515625" style="199" bestFit="1" customWidth="1"/>
    <col min="13059" max="13059" width="14.42578125" style="199" bestFit="1" customWidth="1"/>
    <col min="13060" max="13060" width="9.7109375" style="199" bestFit="1" customWidth="1"/>
    <col min="13061" max="13061" width="13.7109375" style="199" bestFit="1" customWidth="1"/>
    <col min="13062" max="13312" width="9.140625" style="199"/>
    <col min="13313" max="13313" width="6.28515625" style="199" bestFit="1" customWidth="1"/>
    <col min="13314" max="13314" width="10.28515625" style="199" bestFit="1" customWidth="1"/>
    <col min="13315" max="13315" width="14.42578125" style="199" bestFit="1" customWidth="1"/>
    <col min="13316" max="13316" width="9.7109375" style="199" bestFit="1" customWidth="1"/>
    <col min="13317" max="13317" width="13.7109375" style="199" bestFit="1" customWidth="1"/>
    <col min="13318" max="13568" width="9.140625" style="199"/>
    <col min="13569" max="13569" width="6.28515625" style="199" bestFit="1" customWidth="1"/>
    <col min="13570" max="13570" width="10.28515625" style="199" bestFit="1" customWidth="1"/>
    <col min="13571" max="13571" width="14.42578125" style="199" bestFit="1" customWidth="1"/>
    <col min="13572" max="13572" width="9.7109375" style="199" bestFit="1" customWidth="1"/>
    <col min="13573" max="13573" width="13.7109375" style="199" bestFit="1" customWidth="1"/>
    <col min="13574" max="13824" width="9.140625" style="199"/>
    <col min="13825" max="13825" width="6.28515625" style="199" bestFit="1" customWidth="1"/>
    <col min="13826" max="13826" width="10.28515625" style="199" bestFit="1" customWidth="1"/>
    <col min="13827" max="13827" width="14.42578125" style="199" bestFit="1" customWidth="1"/>
    <col min="13828" max="13828" width="9.7109375" style="199" bestFit="1" customWidth="1"/>
    <col min="13829" max="13829" width="13.7109375" style="199" bestFit="1" customWidth="1"/>
    <col min="13830" max="14080" width="9.140625" style="199"/>
    <col min="14081" max="14081" width="6.28515625" style="199" bestFit="1" customWidth="1"/>
    <col min="14082" max="14082" width="10.28515625" style="199" bestFit="1" customWidth="1"/>
    <col min="14083" max="14083" width="14.42578125" style="199" bestFit="1" customWidth="1"/>
    <col min="14084" max="14084" width="9.7109375" style="199" bestFit="1" customWidth="1"/>
    <col min="14085" max="14085" width="13.7109375" style="199" bestFit="1" customWidth="1"/>
    <col min="14086" max="14336" width="9.140625" style="199"/>
    <col min="14337" max="14337" width="6.28515625" style="199" bestFit="1" customWidth="1"/>
    <col min="14338" max="14338" width="10.28515625" style="199" bestFit="1" customWidth="1"/>
    <col min="14339" max="14339" width="14.42578125" style="199" bestFit="1" customWidth="1"/>
    <col min="14340" max="14340" width="9.7109375" style="199" bestFit="1" customWidth="1"/>
    <col min="14341" max="14341" width="13.7109375" style="199" bestFit="1" customWidth="1"/>
    <col min="14342" max="14592" width="9.140625" style="199"/>
    <col min="14593" max="14593" width="6.28515625" style="199" bestFit="1" customWidth="1"/>
    <col min="14594" max="14594" width="10.28515625" style="199" bestFit="1" customWidth="1"/>
    <col min="14595" max="14595" width="14.42578125" style="199" bestFit="1" customWidth="1"/>
    <col min="14596" max="14596" width="9.7109375" style="199" bestFit="1" customWidth="1"/>
    <col min="14597" max="14597" width="13.7109375" style="199" bestFit="1" customWidth="1"/>
    <col min="14598" max="14848" width="9.140625" style="199"/>
    <col min="14849" max="14849" width="6.28515625" style="199" bestFit="1" customWidth="1"/>
    <col min="14850" max="14850" width="10.28515625" style="199" bestFit="1" customWidth="1"/>
    <col min="14851" max="14851" width="14.42578125" style="199" bestFit="1" customWidth="1"/>
    <col min="14852" max="14852" width="9.7109375" style="199" bestFit="1" customWidth="1"/>
    <col min="14853" max="14853" width="13.7109375" style="199" bestFit="1" customWidth="1"/>
    <col min="14854" max="15104" width="9.140625" style="199"/>
    <col min="15105" max="15105" width="6.28515625" style="199" bestFit="1" customWidth="1"/>
    <col min="15106" max="15106" width="10.28515625" style="199" bestFit="1" customWidth="1"/>
    <col min="15107" max="15107" width="14.42578125" style="199" bestFit="1" customWidth="1"/>
    <col min="15108" max="15108" width="9.7109375" style="199" bestFit="1" customWidth="1"/>
    <col min="15109" max="15109" width="13.7109375" style="199" bestFit="1" customWidth="1"/>
    <col min="15110" max="15360" width="9.140625" style="199"/>
    <col min="15361" max="15361" width="6.28515625" style="199" bestFit="1" customWidth="1"/>
    <col min="15362" max="15362" width="10.28515625" style="199" bestFit="1" customWidth="1"/>
    <col min="15363" max="15363" width="14.42578125" style="199" bestFit="1" customWidth="1"/>
    <col min="15364" max="15364" width="9.7109375" style="199" bestFit="1" customWidth="1"/>
    <col min="15365" max="15365" width="13.7109375" style="199" bestFit="1" customWidth="1"/>
    <col min="15366" max="15616" width="9.140625" style="199"/>
    <col min="15617" max="15617" width="6.28515625" style="199" bestFit="1" customWidth="1"/>
    <col min="15618" max="15618" width="10.28515625" style="199" bestFit="1" customWidth="1"/>
    <col min="15619" max="15619" width="14.42578125" style="199" bestFit="1" customWidth="1"/>
    <col min="15620" max="15620" width="9.7109375" style="199" bestFit="1" customWidth="1"/>
    <col min="15621" max="15621" width="13.7109375" style="199" bestFit="1" customWidth="1"/>
    <col min="15622" max="15872" width="9.140625" style="199"/>
    <col min="15873" max="15873" width="6.28515625" style="199" bestFit="1" customWidth="1"/>
    <col min="15874" max="15874" width="10.28515625" style="199" bestFit="1" customWidth="1"/>
    <col min="15875" max="15875" width="14.42578125" style="199" bestFit="1" customWidth="1"/>
    <col min="15876" max="15876" width="9.7109375" style="199" bestFit="1" customWidth="1"/>
    <col min="15877" max="15877" width="13.7109375" style="199" bestFit="1" customWidth="1"/>
    <col min="15878" max="16128" width="9.140625" style="199"/>
    <col min="16129" max="16129" width="6.28515625" style="199" bestFit="1" customWidth="1"/>
    <col min="16130" max="16130" width="10.28515625" style="199" bestFit="1" customWidth="1"/>
    <col min="16131" max="16131" width="14.42578125" style="199" bestFit="1" customWidth="1"/>
    <col min="16132" max="16132" width="9.7109375" style="199" bestFit="1" customWidth="1"/>
    <col min="16133" max="16133" width="13.7109375" style="199" bestFit="1" customWidth="1"/>
    <col min="16134" max="16384" width="9.140625" style="199"/>
  </cols>
  <sheetData>
    <row r="1" spans="1:223" x14ac:dyDescent="0.2">
      <c r="A1" s="198" t="s">
        <v>321</v>
      </c>
      <c r="B1" s="198" t="s">
        <v>335</v>
      </c>
      <c r="C1" s="198" t="s">
        <v>339</v>
      </c>
      <c r="D1" s="198" t="s">
        <v>340</v>
      </c>
      <c r="E1" s="198" t="s">
        <v>341</v>
      </c>
    </row>
    <row r="2" spans="1:223" ht="15" x14ac:dyDescent="0.25">
      <c r="A2" s="199" t="s">
        <v>324</v>
      </c>
      <c r="B2" s="199" t="s">
        <v>53</v>
      </c>
      <c r="C2" s="200">
        <v>349.06</v>
      </c>
      <c r="D2" s="199">
        <v>2010011</v>
      </c>
      <c r="E2" s="201">
        <v>40188</v>
      </c>
    </row>
    <row r="3" spans="1:223" ht="15" x14ac:dyDescent="0.25">
      <c r="A3" s="199" t="s">
        <v>324</v>
      </c>
      <c r="B3" s="199" t="s">
        <v>53</v>
      </c>
      <c r="C3" s="200">
        <v>219.09</v>
      </c>
      <c r="D3" s="199">
        <v>2010207</v>
      </c>
      <c r="E3" s="201">
        <v>40352</v>
      </c>
      <c r="G3" s="7" t="s">
        <v>343</v>
      </c>
      <c r="H3" s="7" t="s">
        <v>344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</row>
    <row r="4" spans="1:223" ht="15" x14ac:dyDescent="0.25">
      <c r="A4" s="199" t="s">
        <v>326</v>
      </c>
      <c r="B4" s="199" t="s">
        <v>54</v>
      </c>
      <c r="C4" s="200">
        <v>618.63</v>
      </c>
      <c r="D4" s="199">
        <v>2010021</v>
      </c>
      <c r="E4" s="201">
        <v>40195</v>
      </c>
      <c r="G4" s="7" t="s">
        <v>342</v>
      </c>
      <c r="H4" s="17" t="s">
        <v>345</v>
      </c>
      <c r="I4" s="17" t="s">
        <v>346</v>
      </c>
      <c r="J4" s="17" t="s">
        <v>347</v>
      </c>
      <c r="K4" s="17" t="s">
        <v>348</v>
      </c>
      <c r="L4" s="17" t="s">
        <v>260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</row>
    <row r="5" spans="1:223" ht="15" x14ac:dyDescent="0.25">
      <c r="A5" s="199" t="s">
        <v>326</v>
      </c>
      <c r="B5" s="199" t="s">
        <v>54</v>
      </c>
      <c r="C5" s="200">
        <v>498.14</v>
      </c>
      <c r="D5" s="199">
        <v>2010110</v>
      </c>
      <c r="E5" s="201">
        <v>40269</v>
      </c>
      <c r="G5" s="148" t="s">
        <v>54</v>
      </c>
      <c r="H5" s="202">
        <v>13039.609999999999</v>
      </c>
      <c r="I5" s="202">
        <v>15467.28</v>
      </c>
      <c r="J5" s="202">
        <v>8164.35</v>
      </c>
      <c r="K5" s="202">
        <v>13057.6</v>
      </c>
      <c r="L5" s="202">
        <v>49728.84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</row>
    <row r="6" spans="1:223" ht="15" x14ac:dyDescent="0.25">
      <c r="A6" s="199" t="s">
        <v>326</v>
      </c>
      <c r="B6" s="199" t="s">
        <v>55</v>
      </c>
      <c r="C6" s="200">
        <v>898.52</v>
      </c>
      <c r="D6" s="199">
        <v>2010191</v>
      </c>
      <c r="E6" s="201">
        <v>40339</v>
      </c>
      <c r="G6" s="148" t="s">
        <v>55</v>
      </c>
      <c r="H6" s="202">
        <v>6796.0099999999993</v>
      </c>
      <c r="I6" s="202">
        <v>7604.81</v>
      </c>
      <c r="J6" s="202">
        <v>7223.33</v>
      </c>
      <c r="K6" s="202">
        <v>10236.290000000003</v>
      </c>
      <c r="L6" s="202">
        <v>31860.440000000002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</row>
    <row r="7" spans="1:223" ht="15" x14ac:dyDescent="0.25">
      <c r="A7" s="199" t="s">
        <v>326</v>
      </c>
      <c r="B7" s="199" t="s">
        <v>33</v>
      </c>
      <c r="C7" s="200">
        <v>1151.55</v>
      </c>
      <c r="D7" s="199">
        <v>2010366</v>
      </c>
      <c r="E7" s="201">
        <v>40513</v>
      </c>
      <c r="G7" s="148" t="s">
        <v>53</v>
      </c>
      <c r="H7" s="202">
        <v>3063.7400000000002</v>
      </c>
      <c r="I7" s="202">
        <v>1194.76</v>
      </c>
      <c r="J7" s="202">
        <v>4826.0000000000009</v>
      </c>
      <c r="K7" s="202">
        <v>872.66</v>
      </c>
      <c r="L7" s="202">
        <v>9957.16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</row>
    <row r="8" spans="1:223" ht="15" x14ac:dyDescent="0.25">
      <c r="A8" s="199" t="s">
        <v>326</v>
      </c>
      <c r="B8" s="199" t="s">
        <v>33</v>
      </c>
      <c r="C8" s="200">
        <v>310.24</v>
      </c>
      <c r="D8" s="199">
        <v>2010056</v>
      </c>
      <c r="E8" s="201">
        <v>40220</v>
      </c>
      <c r="G8" s="148" t="s">
        <v>32</v>
      </c>
      <c r="H8" s="202">
        <v>3001.23</v>
      </c>
      <c r="I8" s="202">
        <v>9645.5</v>
      </c>
      <c r="J8" s="202">
        <v>8654.5399999999991</v>
      </c>
      <c r="K8" s="202">
        <v>2599.89</v>
      </c>
      <c r="L8" s="202">
        <v>23901.159999999996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</row>
    <row r="9" spans="1:223" ht="15" x14ac:dyDescent="0.25">
      <c r="A9" s="199" t="s">
        <v>324</v>
      </c>
      <c r="B9" s="199" t="s">
        <v>56</v>
      </c>
      <c r="C9" s="200">
        <v>431.76</v>
      </c>
      <c r="D9" s="199">
        <v>2010043</v>
      </c>
      <c r="E9" s="201">
        <v>40211</v>
      </c>
      <c r="G9" s="148" t="s">
        <v>58</v>
      </c>
      <c r="H9" s="202">
        <v>7814.9100000000008</v>
      </c>
      <c r="I9" s="202">
        <v>11067.96</v>
      </c>
      <c r="J9" s="202">
        <v>7423.49</v>
      </c>
      <c r="K9" s="202">
        <v>5389.79</v>
      </c>
      <c r="L9" s="202">
        <v>31696.15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</row>
    <row r="10" spans="1:223" ht="15" x14ac:dyDescent="0.25">
      <c r="A10" s="199" t="s">
        <v>326</v>
      </c>
      <c r="B10" s="199" t="s">
        <v>55</v>
      </c>
      <c r="C10" s="200">
        <v>234.24</v>
      </c>
      <c r="D10" s="199">
        <v>2010164</v>
      </c>
      <c r="E10" s="201">
        <v>40313</v>
      </c>
      <c r="G10" s="148" t="s">
        <v>57</v>
      </c>
      <c r="H10" s="202">
        <v>14495</v>
      </c>
      <c r="I10" s="202">
        <v>8564.69</v>
      </c>
      <c r="J10" s="202">
        <v>7820.19</v>
      </c>
      <c r="K10" s="202">
        <v>13220.33</v>
      </c>
      <c r="L10" s="202">
        <v>44100.21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</row>
    <row r="11" spans="1:223" ht="15" x14ac:dyDescent="0.25">
      <c r="A11" s="199" t="s">
        <v>326</v>
      </c>
      <c r="B11" s="199" t="s">
        <v>33</v>
      </c>
      <c r="C11" s="200">
        <v>463.37</v>
      </c>
      <c r="D11" s="199">
        <v>2010165</v>
      </c>
      <c r="E11" s="201">
        <v>40314</v>
      </c>
      <c r="G11" s="148" t="s">
        <v>33</v>
      </c>
      <c r="H11" s="202">
        <v>8967.9</v>
      </c>
      <c r="I11" s="202">
        <v>6216.6699999999992</v>
      </c>
      <c r="J11" s="202">
        <v>6328.03</v>
      </c>
      <c r="K11" s="202">
        <v>8829.39</v>
      </c>
      <c r="L11" s="202">
        <v>30341.989999999998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</row>
    <row r="12" spans="1:223" ht="15" x14ac:dyDescent="0.25">
      <c r="A12" s="199" t="s">
        <v>326</v>
      </c>
      <c r="B12" s="199" t="s">
        <v>33</v>
      </c>
      <c r="C12" s="200">
        <v>1052.94</v>
      </c>
      <c r="D12" s="199">
        <v>2010109</v>
      </c>
      <c r="E12" s="201">
        <v>40268</v>
      </c>
      <c r="G12" s="148" t="s">
        <v>56</v>
      </c>
      <c r="H12" s="202">
        <v>6713.07</v>
      </c>
      <c r="I12" s="202">
        <v>3096.45</v>
      </c>
      <c r="J12" s="202">
        <v>5395.4</v>
      </c>
      <c r="K12" s="202">
        <v>2549.7800000000002</v>
      </c>
      <c r="L12" s="202">
        <v>17754.7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</row>
    <row r="13" spans="1:223" ht="15" x14ac:dyDescent="0.25">
      <c r="A13" s="199" t="s">
        <v>326</v>
      </c>
      <c r="B13" s="199" t="s">
        <v>55</v>
      </c>
      <c r="C13" s="200">
        <v>288.57</v>
      </c>
      <c r="D13" s="199">
        <v>2010200</v>
      </c>
      <c r="E13" s="201">
        <v>40347</v>
      </c>
      <c r="G13" s="148" t="s">
        <v>59</v>
      </c>
      <c r="H13" s="202">
        <v>3272.42</v>
      </c>
      <c r="I13" s="202">
        <v>4036.12</v>
      </c>
      <c r="J13" s="202">
        <v>2382.85</v>
      </c>
      <c r="K13" s="202">
        <v>2217.63</v>
      </c>
      <c r="L13" s="202">
        <v>11909.02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</row>
    <row r="14" spans="1:223" ht="15" x14ac:dyDescent="0.25">
      <c r="A14" s="199" t="s">
        <v>326</v>
      </c>
      <c r="B14" s="199" t="s">
        <v>57</v>
      </c>
      <c r="C14" s="200">
        <v>50.62</v>
      </c>
      <c r="D14" s="199">
        <v>2010042</v>
      </c>
      <c r="E14" s="201">
        <v>40211</v>
      </c>
      <c r="G14" s="148" t="s">
        <v>260</v>
      </c>
      <c r="H14" s="202">
        <v>67163.89</v>
      </c>
      <c r="I14" s="202">
        <v>66894.239999999991</v>
      </c>
      <c r="J14" s="202">
        <v>58218.18</v>
      </c>
      <c r="K14" s="202">
        <v>58973.36</v>
      </c>
      <c r="L14" s="202">
        <v>251249.66999999998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</row>
    <row r="15" spans="1:223" ht="15" x14ac:dyDescent="0.25">
      <c r="A15" s="199" t="s">
        <v>326</v>
      </c>
      <c r="B15" s="199" t="s">
        <v>58</v>
      </c>
      <c r="C15" s="200">
        <v>317.45</v>
      </c>
      <c r="D15" s="199">
        <v>2010085</v>
      </c>
      <c r="E15" s="201">
        <v>40246</v>
      </c>
      <c r="G15"/>
      <c r="H15"/>
      <c r="I15"/>
    </row>
    <row r="16" spans="1:223" ht="15" x14ac:dyDescent="0.25">
      <c r="A16" s="199" t="s">
        <v>326</v>
      </c>
      <c r="B16" s="199" t="s">
        <v>57</v>
      </c>
      <c r="C16" s="200">
        <v>398.5</v>
      </c>
      <c r="D16" s="199">
        <v>2010008</v>
      </c>
      <c r="E16" s="201">
        <v>40186</v>
      </c>
      <c r="G16"/>
      <c r="H16"/>
      <c r="I16"/>
    </row>
    <row r="17" spans="1:9" ht="15" x14ac:dyDescent="0.25">
      <c r="A17" s="199" t="s">
        <v>326</v>
      </c>
      <c r="B17" s="199" t="s">
        <v>57</v>
      </c>
      <c r="C17" s="200">
        <v>688.01</v>
      </c>
      <c r="D17" s="199">
        <v>2010374</v>
      </c>
      <c r="E17" s="201">
        <v>40520</v>
      </c>
      <c r="G17"/>
      <c r="H17"/>
      <c r="I17"/>
    </row>
    <row r="18" spans="1:9" ht="15" x14ac:dyDescent="0.25">
      <c r="A18" s="199" t="s">
        <v>324</v>
      </c>
      <c r="B18" s="199" t="s">
        <v>32</v>
      </c>
      <c r="C18" s="200">
        <v>80.11</v>
      </c>
      <c r="D18" s="199">
        <v>2010257</v>
      </c>
      <c r="E18" s="201">
        <v>40402</v>
      </c>
      <c r="G18"/>
      <c r="H18"/>
      <c r="I18"/>
    </row>
    <row r="19" spans="1:9" ht="15" x14ac:dyDescent="0.25">
      <c r="A19" s="199" t="s">
        <v>326</v>
      </c>
      <c r="B19" s="199" t="s">
        <v>57</v>
      </c>
      <c r="C19" s="200">
        <v>940.93</v>
      </c>
      <c r="D19" s="199">
        <v>2010099</v>
      </c>
      <c r="E19" s="201">
        <v>40256</v>
      </c>
      <c r="G19"/>
      <c r="H19"/>
      <c r="I19"/>
    </row>
    <row r="20" spans="1:9" ht="15" x14ac:dyDescent="0.25">
      <c r="A20" s="199" t="s">
        <v>326</v>
      </c>
      <c r="B20" s="199" t="s">
        <v>33</v>
      </c>
      <c r="C20" s="200">
        <v>1190.3800000000001</v>
      </c>
      <c r="D20" s="199">
        <v>2010176</v>
      </c>
      <c r="E20" s="201">
        <v>40322</v>
      </c>
      <c r="G20"/>
      <c r="H20"/>
      <c r="I20"/>
    </row>
    <row r="21" spans="1:9" ht="15" x14ac:dyDescent="0.25">
      <c r="A21" s="199" t="s">
        <v>326</v>
      </c>
      <c r="B21" s="199" t="s">
        <v>57</v>
      </c>
      <c r="C21" s="200">
        <v>1109.6600000000001</v>
      </c>
      <c r="D21" s="199">
        <v>2010127</v>
      </c>
      <c r="E21" s="201">
        <v>40281</v>
      </c>
    </row>
    <row r="22" spans="1:9" ht="15" x14ac:dyDescent="0.25">
      <c r="A22" s="199" t="s">
        <v>326</v>
      </c>
      <c r="B22" s="199" t="s">
        <v>54</v>
      </c>
      <c r="C22" s="200">
        <v>37.01</v>
      </c>
      <c r="D22" s="199">
        <v>2010278</v>
      </c>
      <c r="E22" s="201">
        <v>40422</v>
      </c>
    </row>
    <row r="23" spans="1:9" ht="15" x14ac:dyDescent="0.25">
      <c r="A23" s="199" t="s">
        <v>326</v>
      </c>
      <c r="B23" s="199" t="s">
        <v>33</v>
      </c>
      <c r="C23" s="200">
        <v>938.88</v>
      </c>
      <c r="D23" s="199">
        <v>2010055</v>
      </c>
      <c r="E23" s="201">
        <v>40220</v>
      </c>
    </row>
    <row r="24" spans="1:9" ht="15" x14ac:dyDescent="0.25">
      <c r="A24" s="199" t="s">
        <v>324</v>
      </c>
      <c r="B24" s="199" t="s">
        <v>53</v>
      </c>
      <c r="C24" s="200">
        <v>581.53</v>
      </c>
      <c r="D24" s="199">
        <v>2010260</v>
      </c>
      <c r="E24" s="201">
        <v>40405</v>
      </c>
    </row>
    <row r="25" spans="1:9" ht="15" x14ac:dyDescent="0.25">
      <c r="A25" s="199" t="s">
        <v>324</v>
      </c>
      <c r="B25" s="199" t="s">
        <v>32</v>
      </c>
      <c r="C25" s="200">
        <v>615.12</v>
      </c>
      <c r="D25" s="199">
        <v>2010204</v>
      </c>
      <c r="E25" s="201">
        <v>40351</v>
      </c>
    </row>
    <row r="26" spans="1:9" ht="15" x14ac:dyDescent="0.25">
      <c r="A26" s="199" t="s">
        <v>326</v>
      </c>
      <c r="B26" s="199" t="s">
        <v>58</v>
      </c>
      <c r="C26" s="200">
        <v>598.69000000000005</v>
      </c>
      <c r="D26" s="199">
        <v>2010295</v>
      </c>
      <c r="E26" s="201">
        <v>40441</v>
      </c>
    </row>
    <row r="27" spans="1:9" ht="15" x14ac:dyDescent="0.25">
      <c r="A27" s="199" t="s">
        <v>326</v>
      </c>
      <c r="B27" s="199" t="s">
        <v>57</v>
      </c>
      <c r="C27" s="200">
        <v>494.88</v>
      </c>
      <c r="D27" s="199">
        <v>2010285</v>
      </c>
      <c r="E27" s="201">
        <v>40430</v>
      </c>
    </row>
    <row r="28" spans="1:9" ht="15" x14ac:dyDescent="0.25">
      <c r="A28" s="199" t="s">
        <v>324</v>
      </c>
      <c r="B28" s="199" t="s">
        <v>53</v>
      </c>
      <c r="C28" s="200">
        <v>365.86</v>
      </c>
      <c r="D28" s="199">
        <v>2010290</v>
      </c>
      <c r="E28" s="201">
        <v>40435</v>
      </c>
    </row>
    <row r="29" spans="1:9" ht="15" x14ac:dyDescent="0.25">
      <c r="A29" s="199" t="s">
        <v>326</v>
      </c>
      <c r="B29" s="199" t="s">
        <v>58</v>
      </c>
      <c r="C29" s="200">
        <v>577.25</v>
      </c>
      <c r="D29" s="199">
        <v>2010134</v>
      </c>
      <c r="E29" s="201">
        <v>40288</v>
      </c>
    </row>
    <row r="30" spans="1:9" ht="15" x14ac:dyDescent="0.25">
      <c r="A30" s="199" t="s">
        <v>326</v>
      </c>
      <c r="B30" s="199" t="s">
        <v>57</v>
      </c>
      <c r="C30" s="200">
        <v>764.41</v>
      </c>
      <c r="D30" s="199">
        <v>2010206</v>
      </c>
      <c r="E30" s="201">
        <v>40352</v>
      </c>
    </row>
    <row r="31" spans="1:9" ht="15" x14ac:dyDescent="0.25">
      <c r="A31" s="199" t="s">
        <v>326</v>
      </c>
      <c r="B31" s="199" t="s">
        <v>33</v>
      </c>
      <c r="C31" s="200">
        <v>1052.28</v>
      </c>
      <c r="D31" s="199">
        <v>2010318</v>
      </c>
      <c r="E31" s="201">
        <v>40465</v>
      </c>
    </row>
    <row r="32" spans="1:9" ht="15" x14ac:dyDescent="0.25">
      <c r="A32" s="199" t="s">
        <v>326</v>
      </c>
      <c r="B32" s="199" t="s">
        <v>57</v>
      </c>
      <c r="C32" s="200">
        <v>291.17</v>
      </c>
      <c r="D32" s="199">
        <v>2010349</v>
      </c>
      <c r="E32" s="201">
        <v>40491</v>
      </c>
    </row>
    <row r="33" spans="1:5" ht="15" x14ac:dyDescent="0.25">
      <c r="A33" s="199" t="s">
        <v>326</v>
      </c>
      <c r="B33" s="199" t="s">
        <v>55</v>
      </c>
      <c r="C33" s="200">
        <v>910.3</v>
      </c>
      <c r="D33" s="199">
        <v>2010338</v>
      </c>
      <c r="E33" s="201">
        <v>40480</v>
      </c>
    </row>
    <row r="34" spans="1:5" ht="15" x14ac:dyDescent="0.25">
      <c r="A34" s="199" t="s">
        <v>324</v>
      </c>
      <c r="B34" s="199" t="s">
        <v>56</v>
      </c>
      <c r="C34" s="200">
        <v>321.14</v>
      </c>
      <c r="D34" s="199">
        <v>2010068</v>
      </c>
      <c r="E34" s="201">
        <v>40233</v>
      </c>
    </row>
    <row r="35" spans="1:5" ht="15" x14ac:dyDescent="0.25">
      <c r="A35" s="199" t="s">
        <v>326</v>
      </c>
      <c r="B35" s="199" t="s">
        <v>55</v>
      </c>
      <c r="C35" s="200">
        <v>463.67</v>
      </c>
      <c r="D35" s="199">
        <v>2010312</v>
      </c>
      <c r="E35" s="201">
        <v>40459</v>
      </c>
    </row>
    <row r="36" spans="1:5" ht="15" x14ac:dyDescent="0.25">
      <c r="A36" s="199" t="s">
        <v>324</v>
      </c>
      <c r="B36" s="199" t="s">
        <v>32</v>
      </c>
      <c r="C36" s="200">
        <v>170.38</v>
      </c>
      <c r="D36" s="199">
        <v>2010300</v>
      </c>
      <c r="E36" s="201">
        <v>40444</v>
      </c>
    </row>
    <row r="37" spans="1:5" ht="15" x14ac:dyDescent="0.25">
      <c r="A37" s="199" t="s">
        <v>324</v>
      </c>
      <c r="B37" s="199" t="s">
        <v>32</v>
      </c>
      <c r="C37" s="200">
        <v>1080.0899999999999</v>
      </c>
      <c r="D37" s="199">
        <v>2010364</v>
      </c>
      <c r="E37" s="201">
        <v>40507</v>
      </c>
    </row>
    <row r="38" spans="1:5" ht="15" x14ac:dyDescent="0.25">
      <c r="A38" s="199" t="s">
        <v>324</v>
      </c>
      <c r="B38" s="199" t="s">
        <v>32</v>
      </c>
      <c r="C38" s="200">
        <v>1160.1500000000001</v>
      </c>
      <c r="D38" s="199">
        <v>2010276</v>
      </c>
      <c r="E38" s="201">
        <v>40420</v>
      </c>
    </row>
    <row r="39" spans="1:5" ht="15" x14ac:dyDescent="0.25">
      <c r="A39" s="199" t="s">
        <v>326</v>
      </c>
      <c r="B39" s="199" t="s">
        <v>55</v>
      </c>
      <c r="C39" s="200">
        <v>1182.4000000000001</v>
      </c>
      <c r="D39" s="199">
        <v>2010219</v>
      </c>
      <c r="E39" s="201">
        <v>40364</v>
      </c>
    </row>
    <row r="40" spans="1:5" ht="15" x14ac:dyDescent="0.25">
      <c r="A40" s="199" t="s">
        <v>326</v>
      </c>
      <c r="B40" s="199" t="s">
        <v>54</v>
      </c>
      <c r="C40" s="200">
        <v>37.450000000000003</v>
      </c>
      <c r="D40" s="199">
        <v>2010325</v>
      </c>
      <c r="E40" s="201">
        <v>40470</v>
      </c>
    </row>
    <row r="41" spans="1:5" ht="15" x14ac:dyDescent="0.25">
      <c r="A41" s="199" t="s">
        <v>326</v>
      </c>
      <c r="B41" s="199" t="s">
        <v>33</v>
      </c>
      <c r="C41" s="200">
        <v>985.24</v>
      </c>
      <c r="D41" s="199">
        <v>2010378</v>
      </c>
      <c r="E41" s="201">
        <v>40527</v>
      </c>
    </row>
    <row r="42" spans="1:5" ht="15" x14ac:dyDescent="0.25">
      <c r="A42" s="199" t="s">
        <v>326</v>
      </c>
      <c r="B42" s="199" t="s">
        <v>55</v>
      </c>
      <c r="C42" s="200">
        <v>586.16999999999996</v>
      </c>
      <c r="D42" s="199">
        <v>2010273</v>
      </c>
      <c r="E42" s="201">
        <v>40419</v>
      </c>
    </row>
    <row r="43" spans="1:5" ht="15" x14ac:dyDescent="0.25">
      <c r="A43" s="199" t="s">
        <v>324</v>
      </c>
      <c r="B43" s="199" t="s">
        <v>32</v>
      </c>
      <c r="C43" s="200">
        <v>508.09</v>
      </c>
      <c r="D43" s="199">
        <v>2010004</v>
      </c>
      <c r="E43" s="201">
        <v>40184</v>
      </c>
    </row>
    <row r="44" spans="1:5" ht="15" x14ac:dyDescent="0.25">
      <c r="A44" s="199" t="s">
        <v>326</v>
      </c>
      <c r="B44" s="199" t="s">
        <v>54</v>
      </c>
      <c r="C44" s="200">
        <v>183.85</v>
      </c>
      <c r="D44" s="199">
        <v>2010057</v>
      </c>
      <c r="E44" s="201">
        <v>40220</v>
      </c>
    </row>
    <row r="45" spans="1:5" ht="15" x14ac:dyDescent="0.25">
      <c r="A45" s="199" t="s">
        <v>326</v>
      </c>
      <c r="B45" s="199" t="s">
        <v>58</v>
      </c>
      <c r="C45" s="200">
        <v>997.79</v>
      </c>
      <c r="D45" s="199">
        <v>2010314</v>
      </c>
      <c r="E45" s="201">
        <v>40462</v>
      </c>
    </row>
    <row r="46" spans="1:5" ht="15" x14ac:dyDescent="0.25">
      <c r="A46" s="199" t="s">
        <v>326</v>
      </c>
      <c r="B46" s="199" t="s">
        <v>58</v>
      </c>
      <c r="C46" s="200">
        <v>338.56</v>
      </c>
      <c r="D46" s="199">
        <v>2010186</v>
      </c>
      <c r="E46" s="201">
        <v>40332</v>
      </c>
    </row>
    <row r="47" spans="1:5" ht="15" x14ac:dyDescent="0.25">
      <c r="A47" s="199" t="s">
        <v>326</v>
      </c>
      <c r="B47" s="199" t="s">
        <v>55</v>
      </c>
      <c r="C47" s="200">
        <v>843.71</v>
      </c>
      <c r="D47" s="199">
        <v>2010329</v>
      </c>
      <c r="E47" s="201">
        <v>40472</v>
      </c>
    </row>
    <row r="48" spans="1:5" ht="15" x14ac:dyDescent="0.25">
      <c r="A48" s="199" t="s">
        <v>326</v>
      </c>
      <c r="B48" s="199" t="s">
        <v>55</v>
      </c>
      <c r="C48" s="200">
        <v>1113.06</v>
      </c>
      <c r="D48" s="199">
        <v>2010018</v>
      </c>
      <c r="E48" s="201">
        <v>40193</v>
      </c>
    </row>
    <row r="49" spans="1:5" ht="15" x14ac:dyDescent="0.25">
      <c r="A49" s="199" t="s">
        <v>326</v>
      </c>
      <c r="B49" s="199" t="s">
        <v>58</v>
      </c>
      <c r="C49" s="200">
        <v>1050.4100000000001</v>
      </c>
      <c r="D49" s="199">
        <v>2010263</v>
      </c>
      <c r="E49" s="201">
        <v>40408</v>
      </c>
    </row>
    <row r="50" spans="1:5" ht="15" x14ac:dyDescent="0.25">
      <c r="A50" s="199" t="s">
        <v>326</v>
      </c>
      <c r="B50" s="199" t="s">
        <v>57</v>
      </c>
      <c r="C50" s="200">
        <v>486.13</v>
      </c>
      <c r="D50" s="199">
        <v>2010059</v>
      </c>
      <c r="E50" s="201">
        <v>40221</v>
      </c>
    </row>
    <row r="51" spans="1:5" ht="15" x14ac:dyDescent="0.25">
      <c r="A51" s="199" t="s">
        <v>326</v>
      </c>
      <c r="B51" s="199" t="s">
        <v>57</v>
      </c>
      <c r="C51" s="200">
        <v>582.85</v>
      </c>
      <c r="D51" s="199">
        <v>2010244</v>
      </c>
      <c r="E51" s="201">
        <v>40388</v>
      </c>
    </row>
    <row r="52" spans="1:5" ht="15" x14ac:dyDescent="0.25">
      <c r="A52" s="199" t="s">
        <v>324</v>
      </c>
      <c r="B52" s="199" t="s">
        <v>56</v>
      </c>
      <c r="C52" s="200">
        <v>452.98</v>
      </c>
      <c r="D52" s="199">
        <v>2010350</v>
      </c>
      <c r="E52" s="201">
        <v>40492</v>
      </c>
    </row>
    <row r="53" spans="1:5" ht="15" x14ac:dyDescent="0.25">
      <c r="A53" s="199" t="s">
        <v>326</v>
      </c>
      <c r="B53" s="199" t="s">
        <v>33</v>
      </c>
      <c r="C53" s="200">
        <v>457.08</v>
      </c>
      <c r="D53" s="199">
        <v>2010039</v>
      </c>
      <c r="E53" s="201">
        <v>40210</v>
      </c>
    </row>
    <row r="54" spans="1:5" ht="15" x14ac:dyDescent="0.25">
      <c r="A54" s="199" t="s">
        <v>326</v>
      </c>
      <c r="B54" s="199" t="s">
        <v>55</v>
      </c>
      <c r="C54" s="200">
        <v>715.42</v>
      </c>
      <c r="D54" s="199">
        <v>2010299</v>
      </c>
      <c r="E54" s="201">
        <v>40443</v>
      </c>
    </row>
    <row r="55" spans="1:5" ht="15" x14ac:dyDescent="0.25">
      <c r="A55" s="199" t="s">
        <v>326</v>
      </c>
      <c r="B55" s="199" t="s">
        <v>57</v>
      </c>
      <c r="C55" s="200">
        <v>1186.5</v>
      </c>
      <c r="D55" s="199">
        <v>2010293</v>
      </c>
      <c r="E55" s="201">
        <v>40440</v>
      </c>
    </row>
    <row r="56" spans="1:5" ht="15" x14ac:dyDescent="0.25">
      <c r="A56" s="199" t="s">
        <v>326</v>
      </c>
      <c r="B56" s="199" t="s">
        <v>54</v>
      </c>
      <c r="C56" s="200">
        <v>53</v>
      </c>
      <c r="D56" s="199">
        <v>2010072</v>
      </c>
      <c r="E56" s="201">
        <v>40233</v>
      </c>
    </row>
    <row r="57" spans="1:5" ht="15" x14ac:dyDescent="0.25">
      <c r="A57" s="199" t="s">
        <v>326</v>
      </c>
      <c r="B57" s="199" t="s">
        <v>55</v>
      </c>
      <c r="C57" s="200">
        <v>751.94</v>
      </c>
      <c r="D57" s="199">
        <v>2010175</v>
      </c>
      <c r="E57" s="201">
        <v>40322</v>
      </c>
    </row>
    <row r="58" spans="1:5" ht="15" x14ac:dyDescent="0.25">
      <c r="A58" s="199" t="s">
        <v>326</v>
      </c>
      <c r="B58" s="199" t="s">
        <v>57</v>
      </c>
      <c r="C58" s="200">
        <v>956.04</v>
      </c>
      <c r="D58" s="199">
        <v>2010214</v>
      </c>
      <c r="E58" s="201">
        <v>40359</v>
      </c>
    </row>
    <row r="59" spans="1:5" ht="15" x14ac:dyDescent="0.25">
      <c r="A59" s="199" t="s">
        <v>326</v>
      </c>
      <c r="B59" s="199" t="s">
        <v>58</v>
      </c>
      <c r="C59" s="200">
        <v>660.42</v>
      </c>
      <c r="D59" s="199">
        <v>2010210</v>
      </c>
      <c r="E59" s="201">
        <v>40357</v>
      </c>
    </row>
    <row r="60" spans="1:5" ht="15" x14ac:dyDescent="0.25">
      <c r="A60" s="199" t="s">
        <v>326</v>
      </c>
      <c r="B60" s="199" t="s">
        <v>54</v>
      </c>
      <c r="C60" s="200">
        <v>1121.33</v>
      </c>
      <c r="D60" s="199">
        <v>2010138</v>
      </c>
      <c r="E60" s="201">
        <v>40291</v>
      </c>
    </row>
    <row r="61" spans="1:5" ht="15" x14ac:dyDescent="0.25">
      <c r="A61" s="199" t="s">
        <v>326</v>
      </c>
      <c r="B61" s="199" t="s">
        <v>58</v>
      </c>
      <c r="C61" s="200">
        <v>43.92</v>
      </c>
      <c r="D61" s="199">
        <v>2010051</v>
      </c>
      <c r="E61" s="201">
        <v>40217</v>
      </c>
    </row>
    <row r="62" spans="1:5" ht="15" x14ac:dyDescent="0.25">
      <c r="A62" s="199" t="s">
        <v>326</v>
      </c>
      <c r="B62" s="199" t="s">
        <v>57</v>
      </c>
      <c r="C62" s="200">
        <v>1081</v>
      </c>
      <c r="D62" s="199">
        <v>2010385</v>
      </c>
      <c r="E62" s="201">
        <v>40530</v>
      </c>
    </row>
    <row r="63" spans="1:5" ht="15" x14ac:dyDescent="0.25">
      <c r="A63" s="199" t="s">
        <v>326</v>
      </c>
      <c r="B63" s="199" t="s">
        <v>57</v>
      </c>
      <c r="C63" s="200">
        <v>599.09</v>
      </c>
      <c r="D63" s="199">
        <v>2010023</v>
      </c>
      <c r="E63" s="201">
        <v>40198</v>
      </c>
    </row>
    <row r="64" spans="1:5" ht="15" x14ac:dyDescent="0.25">
      <c r="A64" s="199" t="s">
        <v>326</v>
      </c>
      <c r="B64" s="199" t="s">
        <v>57</v>
      </c>
      <c r="C64" s="200">
        <v>629.21</v>
      </c>
      <c r="D64" s="199">
        <v>2010355</v>
      </c>
      <c r="E64" s="201">
        <v>40498</v>
      </c>
    </row>
    <row r="65" spans="1:5" ht="15" x14ac:dyDescent="0.25">
      <c r="A65" s="199" t="s">
        <v>326</v>
      </c>
      <c r="B65" s="199" t="s">
        <v>57</v>
      </c>
      <c r="C65" s="200">
        <v>356.78</v>
      </c>
      <c r="D65" s="199">
        <v>2010199</v>
      </c>
      <c r="E65" s="201">
        <v>40347</v>
      </c>
    </row>
    <row r="66" spans="1:5" ht="15" x14ac:dyDescent="0.25">
      <c r="A66" s="199" t="s">
        <v>326</v>
      </c>
      <c r="B66" s="199" t="s">
        <v>54</v>
      </c>
      <c r="C66" s="200">
        <v>19.48</v>
      </c>
      <c r="D66" s="199">
        <v>2010087</v>
      </c>
      <c r="E66" s="201">
        <v>40248</v>
      </c>
    </row>
    <row r="67" spans="1:5" ht="15" x14ac:dyDescent="0.25">
      <c r="A67" s="199" t="s">
        <v>326</v>
      </c>
      <c r="B67" s="199" t="s">
        <v>54</v>
      </c>
      <c r="C67" s="200">
        <v>604.54</v>
      </c>
      <c r="D67" s="199">
        <v>2010345</v>
      </c>
      <c r="E67" s="201">
        <v>40486</v>
      </c>
    </row>
    <row r="68" spans="1:5" ht="15" x14ac:dyDescent="0.25">
      <c r="A68" s="199" t="s">
        <v>326</v>
      </c>
      <c r="B68" s="199" t="s">
        <v>55</v>
      </c>
      <c r="C68" s="200">
        <v>410.35</v>
      </c>
      <c r="D68" s="199">
        <v>2010383</v>
      </c>
      <c r="E68" s="201">
        <v>40529</v>
      </c>
    </row>
    <row r="69" spans="1:5" ht="15" x14ac:dyDescent="0.25">
      <c r="A69" s="199" t="s">
        <v>326</v>
      </c>
      <c r="B69" s="199" t="s">
        <v>54</v>
      </c>
      <c r="C69" s="200">
        <v>864.27</v>
      </c>
      <c r="D69" s="199">
        <v>2010363</v>
      </c>
      <c r="E69" s="201">
        <v>40505</v>
      </c>
    </row>
    <row r="70" spans="1:5" ht="15" x14ac:dyDescent="0.25">
      <c r="A70" s="199" t="s">
        <v>324</v>
      </c>
      <c r="B70" s="199" t="s">
        <v>53</v>
      </c>
      <c r="C70" s="200">
        <v>14.28</v>
      </c>
      <c r="D70" s="199">
        <v>2010398</v>
      </c>
      <c r="E70" s="201">
        <v>40542</v>
      </c>
    </row>
    <row r="71" spans="1:5" ht="15" x14ac:dyDescent="0.25">
      <c r="A71" s="199" t="s">
        <v>326</v>
      </c>
      <c r="B71" s="199" t="s">
        <v>57</v>
      </c>
      <c r="C71" s="200">
        <v>51.75</v>
      </c>
      <c r="D71" s="199">
        <v>2010279</v>
      </c>
      <c r="E71" s="201">
        <v>40422</v>
      </c>
    </row>
    <row r="72" spans="1:5" ht="15" x14ac:dyDescent="0.25">
      <c r="A72" s="199" t="s">
        <v>326</v>
      </c>
      <c r="B72" s="199" t="s">
        <v>54</v>
      </c>
      <c r="C72" s="200">
        <v>216.38</v>
      </c>
      <c r="D72" s="199">
        <v>2010182</v>
      </c>
      <c r="E72" s="201">
        <v>40327</v>
      </c>
    </row>
    <row r="73" spans="1:5" ht="15" x14ac:dyDescent="0.25">
      <c r="A73" s="199" t="s">
        <v>324</v>
      </c>
      <c r="B73" s="199" t="s">
        <v>56</v>
      </c>
      <c r="C73" s="200">
        <v>888.42</v>
      </c>
      <c r="D73" s="199">
        <v>2010253</v>
      </c>
      <c r="E73" s="201">
        <v>40398</v>
      </c>
    </row>
    <row r="74" spans="1:5" ht="15" x14ac:dyDescent="0.25">
      <c r="A74" s="199" t="s">
        <v>326</v>
      </c>
      <c r="B74" s="199" t="s">
        <v>57</v>
      </c>
      <c r="C74" s="200">
        <v>774.48</v>
      </c>
      <c r="D74" s="199">
        <v>2010067</v>
      </c>
      <c r="E74" s="201">
        <v>40231</v>
      </c>
    </row>
    <row r="75" spans="1:5" ht="15" x14ac:dyDescent="0.25">
      <c r="A75" s="199" t="s">
        <v>324</v>
      </c>
      <c r="B75" s="199" t="s">
        <v>56</v>
      </c>
      <c r="C75" s="200">
        <v>193.58</v>
      </c>
      <c r="D75" s="199">
        <v>2010352</v>
      </c>
      <c r="E75" s="201">
        <v>40497</v>
      </c>
    </row>
    <row r="76" spans="1:5" ht="15" x14ac:dyDescent="0.25">
      <c r="A76" s="199" t="s">
        <v>324</v>
      </c>
      <c r="B76" s="199" t="s">
        <v>59</v>
      </c>
      <c r="C76" s="200">
        <v>544.61</v>
      </c>
      <c r="D76" s="199">
        <v>2010137</v>
      </c>
      <c r="E76" s="201">
        <v>40290</v>
      </c>
    </row>
    <row r="77" spans="1:5" ht="15" x14ac:dyDescent="0.25">
      <c r="A77" s="199" t="s">
        <v>326</v>
      </c>
      <c r="B77" s="199" t="s">
        <v>57</v>
      </c>
      <c r="C77" s="200">
        <v>1157.81</v>
      </c>
      <c r="D77" s="199">
        <v>2010108</v>
      </c>
      <c r="E77" s="201">
        <v>40268</v>
      </c>
    </row>
    <row r="78" spans="1:5" ht="15" x14ac:dyDescent="0.25">
      <c r="A78" s="199" t="s">
        <v>324</v>
      </c>
      <c r="B78" s="199" t="s">
        <v>53</v>
      </c>
      <c r="C78" s="200">
        <v>46.92</v>
      </c>
      <c r="D78" s="199">
        <v>2010054</v>
      </c>
      <c r="E78" s="201">
        <v>40220</v>
      </c>
    </row>
    <row r="79" spans="1:5" ht="15" x14ac:dyDescent="0.25">
      <c r="A79" s="199" t="s">
        <v>326</v>
      </c>
      <c r="B79" s="199" t="s">
        <v>57</v>
      </c>
      <c r="C79" s="200">
        <v>197.72</v>
      </c>
      <c r="D79" s="199">
        <v>2010306</v>
      </c>
      <c r="E79" s="201">
        <v>40450</v>
      </c>
    </row>
    <row r="80" spans="1:5" ht="15" x14ac:dyDescent="0.25">
      <c r="A80" s="199" t="s">
        <v>326</v>
      </c>
      <c r="B80" s="199" t="s">
        <v>58</v>
      </c>
      <c r="C80" s="200">
        <v>887.84</v>
      </c>
      <c r="D80" s="199">
        <v>2010009</v>
      </c>
      <c r="E80" s="201">
        <v>40186</v>
      </c>
    </row>
    <row r="81" spans="1:5" ht="15" x14ac:dyDescent="0.25">
      <c r="A81" s="199" t="s">
        <v>324</v>
      </c>
      <c r="B81" s="199" t="s">
        <v>56</v>
      </c>
      <c r="C81" s="200">
        <v>815.49</v>
      </c>
      <c r="D81" s="199">
        <v>2010266</v>
      </c>
      <c r="E81" s="201">
        <v>40412</v>
      </c>
    </row>
    <row r="82" spans="1:5" ht="15" x14ac:dyDescent="0.25">
      <c r="A82" s="199" t="s">
        <v>326</v>
      </c>
      <c r="B82" s="199" t="s">
        <v>55</v>
      </c>
      <c r="C82" s="200">
        <v>944.04</v>
      </c>
      <c r="D82" s="199">
        <v>2010356</v>
      </c>
      <c r="E82" s="201">
        <v>40499</v>
      </c>
    </row>
    <row r="83" spans="1:5" ht="15" x14ac:dyDescent="0.25">
      <c r="A83" s="199" t="s">
        <v>326</v>
      </c>
      <c r="B83" s="199" t="s">
        <v>55</v>
      </c>
      <c r="C83" s="200">
        <v>492.94</v>
      </c>
      <c r="D83" s="199">
        <v>2010132</v>
      </c>
      <c r="E83" s="201">
        <v>40288</v>
      </c>
    </row>
    <row r="84" spans="1:5" ht="15" x14ac:dyDescent="0.25">
      <c r="A84" s="199" t="s">
        <v>326</v>
      </c>
      <c r="B84" s="199" t="s">
        <v>58</v>
      </c>
      <c r="C84" s="200">
        <v>37.520000000000003</v>
      </c>
      <c r="D84" s="199">
        <v>2010002</v>
      </c>
      <c r="E84" s="201">
        <v>40179</v>
      </c>
    </row>
    <row r="85" spans="1:5" ht="15" x14ac:dyDescent="0.25">
      <c r="A85" s="199" t="s">
        <v>326</v>
      </c>
      <c r="B85" s="199" t="s">
        <v>58</v>
      </c>
      <c r="C85" s="200">
        <v>255.68</v>
      </c>
      <c r="D85" s="199">
        <v>2010376</v>
      </c>
      <c r="E85" s="201">
        <v>40522</v>
      </c>
    </row>
    <row r="86" spans="1:5" ht="15" x14ac:dyDescent="0.25">
      <c r="A86" s="199" t="s">
        <v>326</v>
      </c>
      <c r="B86" s="199" t="s">
        <v>58</v>
      </c>
      <c r="C86" s="200">
        <v>586.03</v>
      </c>
      <c r="D86" s="199">
        <v>2010344</v>
      </c>
      <c r="E86" s="201">
        <v>40485</v>
      </c>
    </row>
    <row r="87" spans="1:5" ht="15" x14ac:dyDescent="0.25">
      <c r="A87" s="199" t="s">
        <v>326</v>
      </c>
      <c r="B87" s="199" t="s">
        <v>33</v>
      </c>
      <c r="C87" s="200">
        <v>1021.58</v>
      </c>
      <c r="D87" s="199">
        <v>2010126</v>
      </c>
      <c r="E87" s="201">
        <v>40280</v>
      </c>
    </row>
    <row r="88" spans="1:5" ht="15" x14ac:dyDescent="0.25">
      <c r="A88" s="199" t="s">
        <v>324</v>
      </c>
      <c r="B88" s="199" t="s">
        <v>53</v>
      </c>
      <c r="C88" s="200">
        <v>876.82</v>
      </c>
      <c r="D88" s="199">
        <v>2010272</v>
      </c>
      <c r="E88" s="201">
        <v>40419</v>
      </c>
    </row>
    <row r="89" spans="1:5" ht="15" x14ac:dyDescent="0.25">
      <c r="A89" s="199" t="s">
        <v>326</v>
      </c>
      <c r="B89" s="199" t="s">
        <v>54</v>
      </c>
      <c r="C89" s="200">
        <v>84.58</v>
      </c>
      <c r="D89" s="199">
        <v>2010246</v>
      </c>
      <c r="E89" s="201">
        <v>40391</v>
      </c>
    </row>
    <row r="90" spans="1:5" ht="15" x14ac:dyDescent="0.25">
      <c r="A90" s="199" t="s">
        <v>324</v>
      </c>
      <c r="B90" s="199" t="s">
        <v>32</v>
      </c>
      <c r="C90" s="200">
        <v>1161.58</v>
      </c>
      <c r="D90" s="199">
        <v>2010185</v>
      </c>
      <c r="E90" s="201">
        <v>40331</v>
      </c>
    </row>
    <row r="91" spans="1:5" ht="15" x14ac:dyDescent="0.25">
      <c r="A91" s="199" t="s">
        <v>326</v>
      </c>
      <c r="B91" s="199" t="s">
        <v>55</v>
      </c>
      <c r="C91" s="200">
        <v>581.09</v>
      </c>
      <c r="D91" s="199">
        <v>2010328</v>
      </c>
      <c r="E91" s="201">
        <v>40472</v>
      </c>
    </row>
    <row r="92" spans="1:5" ht="15" x14ac:dyDescent="0.25">
      <c r="A92" s="199" t="s">
        <v>324</v>
      </c>
      <c r="B92" s="199" t="s">
        <v>56</v>
      </c>
      <c r="C92" s="200">
        <v>1115.03</v>
      </c>
      <c r="D92" s="199">
        <v>2010297</v>
      </c>
      <c r="E92" s="201">
        <v>40442</v>
      </c>
    </row>
    <row r="93" spans="1:5" ht="15" x14ac:dyDescent="0.25">
      <c r="A93" s="199" t="s">
        <v>326</v>
      </c>
      <c r="B93" s="199" t="s">
        <v>58</v>
      </c>
      <c r="C93" s="200">
        <v>289.97000000000003</v>
      </c>
      <c r="D93" s="199">
        <v>2010395</v>
      </c>
      <c r="E93" s="201">
        <v>40541</v>
      </c>
    </row>
    <row r="94" spans="1:5" ht="15" x14ac:dyDescent="0.25">
      <c r="A94" s="199" t="s">
        <v>326</v>
      </c>
      <c r="B94" s="199" t="s">
        <v>54</v>
      </c>
      <c r="C94" s="200">
        <v>1178.8499999999999</v>
      </c>
      <c r="D94" s="199">
        <v>2010347</v>
      </c>
      <c r="E94" s="201">
        <v>40487</v>
      </c>
    </row>
    <row r="95" spans="1:5" ht="15" x14ac:dyDescent="0.25">
      <c r="A95" s="199" t="s">
        <v>326</v>
      </c>
      <c r="B95" s="199" t="s">
        <v>54</v>
      </c>
      <c r="C95" s="200">
        <v>439.22</v>
      </c>
      <c r="D95" s="199">
        <v>2010158</v>
      </c>
      <c r="E95" s="201">
        <v>40308</v>
      </c>
    </row>
    <row r="96" spans="1:5" ht="15" x14ac:dyDescent="0.25">
      <c r="A96" s="199" t="s">
        <v>326</v>
      </c>
      <c r="B96" s="199" t="s">
        <v>57</v>
      </c>
      <c r="C96" s="200">
        <v>1176.22</v>
      </c>
      <c r="D96" s="199">
        <v>2010353</v>
      </c>
      <c r="E96" s="201">
        <v>40497</v>
      </c>
    </row>
    <row r="97" spans="1:5" ht="15" x14ac:dyDescent="0.25">
      <c r="A97" s="199" t="s">
        <v>326</v>
      </c>
      <c r="B97" s="199" t="s">
        <v>55</v>
      </c>
      <c r="C97" s="200">
        <v>705.5</v>
      </c>
      <c r="D97" s="199">
        <v>2010183</v>
      </c>
      <c r="E97" s="201">
        <v>40327</v>
      </c>
    </row>
    <row r="98" spans="1:5" ht="15" x14ac:dyDescent="0.25">
      <c r="A98" s="199" t="s">
        <v>326</v>
      </c>
      <c r="B98" s="199" t="s">
        <v>55</v>
      </c>
      <c r="C98" s="200">
        <v>816.67</v>
      </c>
      <c r="D98" s="199">
        <v>2010262</v>
      </c>
      <c r="E98" s="201">
        <v>40407</v>
      </c>
    </row>
    <row r="99" spans="1:5" ht="15" x14ac:dyDescent="0.25">
      <c r="A99" s="199" t="s">
        <v>326</v>
      </c>
      <c r="B99" s="199" t="s">
        <v>57</v>
      </c>
      <c r="C99" s="200">
        <v>420.63</v>
      </c>
      <c r="D99" s="199">
        <v>2010045</v>
      </c>
      <c r="E99" s="201">
        <v>40213</v>
      </c>
    </row>
    <row r="100" spans="1:5" ht="15" x14ac:dyDescent="0.25">
      <c r="A100" s="199" t="s">
        <v>326</v>
      </c>
      <c r="B100" s="199" t="s">
        <v>58</v>
      </c>
      <c r="C100" s="200">
        <v>1102.3399999999999</v>
      </c>
      <c r="D100" s="199">
        <v>2010250</v>
      </c>
      <c r="E100" s="201">
        <v>40395</v>
      </c>
    </row>
    <row r="101" spans="1:5" ht="15" x14ac:dyDescent="0.25">
      <c r="A101" s="199" t="s">
        <v>326</v>
      </c>
      <c r="B101" s="199" t="s">
        <v>33</v>
      </c>
      <c r="C101" s="200">
        <v>859.11</v>
      </c>
      <c r="D101" s="199">
        <v>2010309</v>
      </c>
      <c r="E101" s="201">
        <v>40457</v>
      </c>
    </row>
    <row r="102" spans="1:5" ht="15" x14ac:dyDescent="0.25">
      <c r="A102" s="199" t="s">
        <v>326</v>
      </c>
      <c r="B102" s="199" t="s">
        <v>58</v>
      </c>
      <c r="C102" s="200">
        <v>730.49</v>
      </c>
      <c r="D102" s="199">
        <v>2010104</v>
      </c>
      <c r="E102" s="201">
        <v>40262</v>
      </c>
    </row>
    <row r="103" spans="1:5" ht="15" x14ac:dyDescent="0.25">
      <c r="A103" s="199" t="s">
        <v>326</v>
      </c>
      <c r="B103" s="199" t="s">
        <v>54</v>
      </c>
      <c r="C103" s="200">
        <v>241.15</v>
      </c>
      <c r="D103" s="199">
        <v>2010188</v>
      </c>
      <c r="E103" s="201">
        <v>40336</v>
      </c>
    </row>
    <row r="104" spans="1:5" ht="15" x14ac:dyDescent="0.25">
      <c r="A104" s="199" t="s">
        <v>326</v>
      </c>
      <c r="B104" s="199" t="s">
        <v>57</v>
      </c>
      <c r="C104" s="200">
        <v>896.55</v>
      </c>
      <c r="D104" s="199">
        <v>2010166</v>
      </c>
      <c r="E104" s="201">
        <v>40314</v>
      </c>
    </row>
    <row r="105" spans="1:5" ht="15" x14ac:dyDescent="0.25">
      <c r="A105" s="199" t="s">
        <v>326</v>
      </c>
      <c r="B105" s="199" t="s">
        <v>54</v>
      </c>
      <c r="C105" s="200">
        <v>292.56</v>
      </c>
      <c r="D105" s="199">
        <v>2010193</v>
      </c>
      <c r="E105" s="201">
        <v>40340</v>
      </c>
    </row>
    <row r="106" spans="1:5" ht="15" x14ac:dyDescent="0.25">
      <c r="A106" s="199" t="s">
        <v>324</v>
      </c>
      <c r="B106" s="199" t="s">
        <v>59</v>
      </c>
      <c r="C106" s="200">
        <v>644.9</v>
      </c>
      <c r="D106" s="199">
        <v>2010061</v>
      </c>
      <c r="E106" s="201">
        <v>40224</v>
      </c>
    </row>
    <row r="107" spans="1:5" ht="15" x14ac:dyDescent="0.25">
      <c r="A107" s="199" t="s">
        <v>326</v>
      </c>
      <c r="B107" s="199" t="s">
        <v>57</v>
      </c>
      <c r="C107" s="200">
        <v>282.43</v>
      </c>
      <c r="D107" s="199">
        <v>2010361</v>
      </c>
      <c r="E107" s="201">
        <v>40504</v>
      </c>
    </row>
    <row r="108" spans="1:5" ht="15" x14ac:dyDescent="0.25">
      <c r="A108" s="199" t="s">
        <v>326</v>
      </c>
      <c r="B108" s="199" t="s">
        <v>58</v>
      </c>
      <c r="C108" s="200">
        <v>147.33000000000001</v>
      </c>
      <c r="D108" s="199">
        <v>2010231</v>
      </c>
      <c r="E108" s="201">
        <v>40378</v>
      </c>
    </row>
    <row r="109" spans="1:5" ht="15" x14ac:dyDescent="0.25">
      <c r="A109" s="199" t="s">
        <v>324</v>
      </c>
      <c r="B109" s="199" t="s">
        <v>56</v>
      </c>
      <c r="C109" s="200">
        <v>1037.0899999999999</v>
      </c>
      <c r="D109" s="199">
        <v>2010192</v>
      </c>
      <c r="E109" s="201">
        <v>40340</v>
      </c>
    </row>
    <row r="110" spans="1:5" ht="15" x14ac:dyDescent="0.25">
      <c r="A110" s="199" t="s">
        <v>324</v>
      </c>
      <c r="B110" s="199" t="s">
        <v>32</v>
      </c>
      <c r="C110" s="200">
        <v>1068.23</v>
      </c>
      <c r="D110" s="199">
        <v>2010150</v>
      </c>
      <c r="E110" s="201">
        <v>40301</v>
      </c>
    </row>
    <row r="111" spans="1:5" ht="15" x14ac:dyDescent="0.25">
      <c r="A111" s="199" t="s">
        <v>324</v>
      </c>
      <c r="B111" s="199" t="s">
        <v>59</v>
      </c>
      <c r="C111" s="200">
        <v>195.89</v>
      </c>
      <c r="D111" s="199">
        <v>2010030</v>
      </c>
      <c r="E111" s="201">
        <v>40202</v>
      </c>
    </row>
    <row r="112" spans="1:5" ht="15" x14ac:dyDescent="0.25">
      <c r="A112" s="199" t="s">
        <v>326</v>
      </c>
      <c r="B112" s="199" t="s">
        <v>57</v>
      </c>
      <c r="C112" s="200">
        <v>568.42999999999995</v>
      </c>
      <c r="D112" s="199">
        <v>2010197</v>
      </c>
      <c r="E112" s="201">
        <v>40345</v>
      </c>
    </row>
    <row r="113" spans="1:5" ht="15" x14ac:dyDescent="0.25">
      <c r="A113" s="199" t="s">
        <v>326</v>
      </c>
      <c r="B113" s="199" t="s">
        <v>55</v>
      </c>
      <c r="C113" s="200">
        <v>144</v>
      </c>
      <c r="D113" s="199">
        <v>2010354</v>
      </c>
      <c r="E113" s="201">
        <v>40497</v>
      </c>
    </row>
    <row r="114" spans="1:5" ht="15" x14ac:dyDescent="0.25">
      <c r="A114" s="199" t="s">
        <v>324</v>
      </c>
      <c r="B114" s="199" t="s">
        <v>56</v>
      </c>
      <c r="C114" s="200">
        <v>72.430000000000007</v>
      </c>
      <c r="D114" s="199">
        <v>2010230</v>
      </c>
      <c r="E114" s="201">
        <v>40377</v>
      </c>
    </row>
    <row r="115" spans="1:5" ht="15" x14ac:dyDescent="0.25">
      <c r="A115" s="199" t="s">
        <v>324</v>
      </c>
      <c r="B115" s="199" t="s">
        <v>56</v>
      </c>
      <c r="C115" s="200">
        <v>319.06</v>
      </c>
      <c r="D115" s="199">
        <v>2010288</v>
      </c>
      <c r="E115" s="201">
        <v>40434</v>
      </c>
    </row>
    <row r="116" spans="1:5" ht="15" x14ac:dyDescent="0.25">
      <c r="A116" s="199" t="s">
        <v>324</v>
      </c>
      <c r="B116" s="199" t="s">
        <v>32</v>
      </c>
      <c r="C116" s="200">
        <v>101.12</v>
      </c>
      <c r="D116" s="199">
        <v>2010283</v>
      </c>
      <c r="E116" s="201">
        <v>40427</v>
      </c>
    </row>
    <row r="117" spans="1:5" ht="15" x14ac:dyDescent="0.25">
      <c r="A117" s="199" t="s">
        <v>326</v>
      </c>
      <c r="B117" s="199" t="s">
        <v>33</v>
      </c>
      <c r="C117" s="200">
        <v>333.58</v>
      </c>
      <c r="D117" s="199">
        <v>2010114</v>
      </c>
      <c r="E117" s="201">
        <v>40270</v>
      </c>
    </row>
    <row r="118" spans="1:5" ht="15" x14ac:dyDescent="0.25">
      <c r="A118" s="199" t="s">
        <v>324</v>
      </c>
      <c r="B118" s="199" t="s">
        <v>56</v>
      </c>
      <c r="C118" s="200">
        <v>464.07</v>
      </c>
      <c r="D118" s="199">
        <v>2010049</v>
      </c>
      <c r="E118" s="201">
        <v>40217</v>
      </c>
    </row>
    <row r="119" spans="1:5" ht="15" x14ac:dyDescent="0.25">
      <c r="A119" s="199" t="s">
        <v>326</v>
      </c>
      <c r="B119" s="199" t="s">
        <v>55</v>
      </c>
      <c r="C119" s="200">
        <v>696.21</v>
      </c>
      <c r="D119" s="199">
        <v>2010070</v>
      </c>
      <c r="E119" s="201">
        <v>40233</v>
      </c>
    </row>
    <row r="120" spans="1:5" ht="15" x14ac:dyDescent="0.25">
      <c r="A120" s="199" t="s">
        <v>326</v>
      </c>
      <c r="B120" s="199" t="s">
        <v>55</v>
      </c>
      <c r="C120" s="200">
        <v>198.56</v>
      </c>
      <c r="D120" s="199">
        <v>2010209</v>
      </c>
      <c r="E120" s="201">
        <v>40357</v>
      </c>
    </row>
    <row r="121" spans="1:5" ht="15" x14ac:dyDescent="0.25">
      <c r="A121" s="199" t="s">
        <v>326</v>
      </c>
      <c r="B121" s="199" t="s">
        <v>55</v>
      </c>
      <c r="C121" s="200">
        <v>281.88</v>
      </c>
      <c r="D121" s="199">
        <v>2010340</v>
      </c>
      <c r="E121" s="201">
        <v>40483</v>
      </c>
    </row>
    <row r="122" spans="1:5" ht="15" x14ac:dyDescent="0.25">
      <c r="A122" s="199" t="s">
        <v>324</v>
      </c>
      <c r="B122" s="199" t="s">
        <v>59</v>
      </c>
      <c r="C122" s="200">
        <v>105.62</v>
      </c>
      <c r="D122" s="199">
        <v>2010310</v>
      </c>
      <c r="E122" s="201">
        <v>40458</v>
      </c>
    </row>
    <row r="123" spans="1:5" ht="15" x14ac:dyDescent="0.25">
      <c r="A123" s="199" t="s">
        <v>326</v>
      </c>
      <c r="B123" s="199" t="s">
        <v>54</v>
      </c>
      <c r="C123" s="200">
        <v>288.72000000000003</v>
      </c>
      <c r="D123" s="199">
        <v>2010171</v>
      </c>
      <c r="E123" s="201">
        <v>40317</v>
      </c>
    </row>
    <row r="124" spans="1:5" ht="15" x14ac:dyDescent="0.25">
      <c r="A124" s="199" t="s">
        <v>324</v>
      </c>
      <c r="B124" s="199" t="s">
        <v>32</v>
      </c>
      <c r="C124" s="200">
        <v>551.04999999999995</v>
      </c>
      <c r="D124" s="199">
        <v>2010131</v>
      </c>
      <c r="E124" s="201">
        <v>40284</v>
      </c>
    </row>
    <row r="125" spans="1:5" ht="15" x14ac:dyDescent="0.25">
      <c r="A125" s="199" t="s">
        <v>326</v>
      </c>
      <c r="B125" s="199" t="s">
        <v>57</v>
      </c>
      <c r="C125" s="200">
        <v>1003.06</v>
      </c>
      <c r="D125" s="199">
        <v>2010198</v>
      </c>
      <c r="E125" s="201">
        <v>40345</v>
      </c>
    </row>
    <row r="126" spans="1:5" ht="15" x14ac:dyDescent="0.25">
      <c r="A126" s="199" t="s">
        <v>324</v>
      </c>
      <c r="B126" s="199" t="s">
        <v>53</v>
      </c>
      <c r="C126" s="200">
        <v>1095.68</v>
      </c>
      <c r="D126" s="199">
        <v>2010218</v>
      </c>
      <c r="E126" s="201">
        <v>40360</v>
      </c>
    </row>
    <row r="127" spans="1:5" ht="15" x14ac:dyDescent="0.25">
      <c r="A127" s="199" t="s">
        <v>326</v>
      </c>
      <c r="B127" s="199" t="s">
        <v>33</v>
      </c>
      <c r="C127" s="200">
        <v>759.14</v>
      </c>
      <c r="D127" s="199">
        <v>2010122</v>
      </c>
      <c r="E127" s="201">
        <v>40277</v>
      </c>
    </row>
    <row r="128" spans="1:5" ht="15" x14ac:dyDescent="0.25">
      <c r="A128" s="199" t="s">
        <v>326</v>
      </c>
      <c r="B128" s="199" t="s">
        <v>55</v>
      </c>
      <c r="C128" s="200">
        <v>473.51</v>
      </c>
      <c r="D128" s="199">
        <v>2010294</v>
      </c>
      <c r="E128" s="201">
        <v>40440</v>
      </c>
    </row>
    <row r="129" spans="1:5" ht="15" x14ac:dyDescent="0.25">
      <c r="A129" s="199" t="s">
        <v>326</v>
      </c>
      <c r="B129" s="199" t="s">
        <v>55</v>
      </c>
      <c r="C129" s="200">
        <v>637.07000000000005</v>
      </c>
      <c r="D129" s="199">
        <v>2010162</v>
      </c>
      <c r="E129" s="201">
        <v>40309</v>
      </c>
    </row>
    <row r="130" spans="1:5" ht="15" x14ac:dyDescent="0.25">
      <c r="A130" s="199" t="s">
        <v>326</v>
      </c>
      <c r="B130" s="199" t="s">
        <v>54</v>
      </c>
      <c r="C130" s="200">
        <v>975.33</v>
      </c>
      <c r="D130" s="199">
        <v>2010212</v>
      </c>
      <c r="E130" s="201">
        <v>40357</v>
      </c>
    </row>
    <row r="131" spans="1:5" ht="15" x14ac:dyDescent="0.25">
      <c r="A131" s="199" t="s">
        <v>324</v>
      </c>
      <c r="B131" s="199" t="s">
        <v>56</v>
      </c>
      <c r="C131" s="200">
        <v>627.74</v>
      </c>
      <c r="D131" s="199">
        <v>2010066</v>
      </c>
      <c r="E131" s="201">
        <v>40231</v>
      </c>
    </row>
    <row r="132" spans="1:5" ht="15" x14ac:dyDescent="0.25">
      <c r="A132" s="199" t="s">
        <v>324</v>
      </c>
      <c r="B132" s="199" t="s">
        <v>59</v>
      </c>
      <c r="C132" s="200">
        <v>398.9</v>
      </c>
      <c r="D132" s="199">
        <v>2010133</v>
      </c>
      <c r="E132" s="201">
        <v>40288</v>
      </c>
    </row>
    <row r="133" spans="1:5" ht="15" x14ac:dyDescent="0.25">
      <c r="A133" s="199" t="s">
        <v>324</v>
      </c>
      <c r="B133" s="199" t="s">
        <v>56</v>
      </c>
      <c r="C133" s="200">
        <v>911.55</v>
      </c>
      <c r="D133" s="199">
        <v>2010135</v>
      </c>
      <c r="E133" s="201">
        <v>40289</v>
      </c>
    </row>
    <row r="134" spans="1:5" ht="15" x14ac:dyDescent="0.25">
      <c r="A134" s="199" t="s">
        <v>326</v>
      </c>
      <c r="B134" s="199" t="s">
        <v>54</v>
      </c>
      <c r="C134" s="200">
        <v>470.65</v>
      </c>
      <c r="D134" s="199">
        <v>2010296</v>
      </c>
      <c r="E134" s="201">
        <v>40441</v>
      </c>
    </row>
    <row r="135" spans="1:5" ht="15" x14ac:dyDescent="0.25">
      <c r="A135" s="199" t="s">
        <v>326</v>
      </c>
      <c r="B135" s="199" t="s">
        <v>57</v>
      </c>
      <c r="C135" s="200">
        <v>972.14</v>
      </c>
      <c r="D135" s="199">
        <v>2010031</v>
      </c>
      <c r="E135" s="201">
        <v>40202</v>
      </c>
    </row>
    <row r="136" spans="1:5" ht="15" x14ac:dyDescent="0.25">
      <c r="A136" s="199" t="s">
        <v>326</v>
      </c>
      <c r="B136" s="199" t="s">
        <v>58</v>
      </c>
      <c r="C136" s="200">
        <v>1115.73</v>
      </c>
      <c r="D136" s="199">
        <v>2010119</v>
      </c>
      <c r="E136" s="201">
        <v>40276</v>
      </c>
    </row>
    <row r="137" spans="1:5" ht="15" x14ac:dyDescent="0.25">
      <c r="A137" s="199" t="s">
        <v>326</v>
      </c>
      <c r="B137" s="199" t="s">
        <v>54</v>
      </c>
      <c r="C137" s="200">
        <v>1185.03</v>
      </c>
      <c r="D137" s="199">
        <v>2010151</v>
      </c>
      <c r="E137" s="201">
        <v>40302</v>
      </c>
    </row>
    <row r="138" spans="1:5" ht="15" x14ac:dyDescent="0.25">
      <c r="A138" s="199" t="s">
        <v>326</v>
      </c>
      <c r="B138" s="199" t="s">
        <v>55</v>
      </c>
      <c r="C138" s="200">
        <v>530.26</v>
      </c>
      <c r="D138" s="199">
        <v>2010362</v>
      </c>
      <c r="E138" s="201">
        <v>40504</v>
      </c>
    </row>
    <row r="139" spans="1:5" ht="15" x14ac:dyDescent="0.25">
      <c r="A139" s="199" t="s">
        <v>326</v>
      </c>
      <c r="B139" s="199" t="s">
        <v>54</v>
      </c>
      <c r="C139" s="200">
        <v>75.87</v>
      </c>
      <c r="D139" s="199">
        <v>2010142</v>
      </c>
      <c r="E139" s="201">
        <v>40296</v>
      </c>
    </row>
    <row r="140" spans="1:5" ht="15" x14ac:dyDescent="0.25">
      <c r="A140" s="199" t="s">
        <v>326</v>
      </c>
      <c r="B140" s="199" t="s">
        <v>55</v>
      </c>
      <c r="C140" s="200">
        <v>188.94</v>
      </c>
      <c r="D140" s="199">
        <v>2010071</v>
      </c>
      <c r="E140" s="201">
        <v>40233</v>
      </c>
    </row>
    <row r="141" spans="1:5" ht="15" x14ac:dyDescent="0.25">
      <c r="A141" s="199" t="s">
        <v>326</v>
      </c>
      <c r="B141" s="199" t="s">
        <v>55</v>
      </c>
      <c r="C141" s="200">
        <v>941.55</v>
      </c>
      <c r="D141" s="199">
        <v>2010224</v>
      </c>
      <c r="E141" s="201">
        <v>40372</v>
      </c>
    </row>
    <row r="142" spans="1:5" ht="15" x14ac:dyDescent="0.25">
      <c r="A142" s="199" t="s">
        <v>324</v>
      </c>
      <c r="B142" s="199" t="s">
        <v>32</v>
      </c>
      <c r="C142" s="200">
        <v>386.49</v>
      </c>
      <c r="D142" s="199">
        <v>2010095</v>
      </c>
      <c r="E142" s="201">
        <v>40255</v>
      </c>
    </row>
    <row r="143" spans="1:5" ht="15" x14ac:dyDescent="0.25">
      <c r="A143" s="199" t="s">
        <v>326</v>
      </c>
      <c r="B143" s="199" t="s">
        <v>54</v>
      </c>
      <c r="C143" s="200">
        <v>593.79</v>
      </c>
      <c r="D143" s="199">
        <v>2010335</v>
      </c>
      <c r="E143" s="201">
        <v>40480</v>
      </c>
    </row>
    <row r="144" spans="1:5" ht="15" x14ac:dyDescent="0.25">
      <c r="A144" s="199" t="s">
        <v>326</v>
      </c>
      <c r="B144" s="199" t="s">
        <v>54</v>
      </c>
      <c r="C144" s="200">
        <v>1188</v>
      </c>
      <c r="D144" s="199">
        <v>2010033</v>
      </c>
      <c r="E144" s="201">
        <v>40205</v>
      </c>
    </row>
    <row r="145" spans="1:5" ht="15" x14ac:dyDescent="0.25">
      <c r="A145" s="199" t="s">
        <v>326</v>
      </c>
      <c r="B145" s="199" t="s">
        <v>55</v>
      </c>
      <c r="C145" s="200">
        <v>1032.6300000000001</v>
      </c>
      <c r="D145" s="199">
        <v>2010111</v>
      </c>
      <c r="E145" s="201">
        <v>40269</v>
      </c>
    </row>
    <row r="146" spans="1:5" ht="15" x14ac:dyDescent="0.25">
      <c r="A146" s="199" t="s">
        <v>324</v>
      </c>
      <c r="B146" s="199" t="s">
        <v>32</v>
      </c>
      <c r="C146" s="200">
        <v>574.1</v>
      </c>
      <c r="D146" s="199">
        <v>2010282</v>
      </c>
      <c r="E146" s="201">
        <v>40426</v>
      </c>
    </row>
    <row r="147" spans="1:5" ht="15" x14ac:dyDescent="0.25">
      <c r="A147" s="199" t="s">
        <v>324</v>
      </c>
      <c r="B147" s="199" t="s">
        <v>32</v>
      </c>
      <c r="C147" s="200">
        <v>645.78</v>
      </c>
      <c r="D147" s="199">
        <v>2010236</v>
      </c>
      <c r="E147" s="201">
        <v>40384</v>
      </c>
    </row>
    <row r="148" spans="1:5" ht="15" x14ac:dyDescent="0.25">
      <c r="A148" s="199" t="s">
        <v>324</v>
      </c>
      <c r="B148" s="199" t="s">
        <v>32</v>
      </c>
      <c r="C148" s="200">
        <v>388.87</v>
      </c>
      <c r="D148" s="199">
        <v>2010140</v>
      </c>
      <c r="E148" s="201">
        <v>40294</v>
      </c>
    </row>
    <row r="149" spans="1:5" ht="15" x14ac:dyDescent="0.25">
      <c r="A149" s="199" t="s">
        <v>326</v>
      </c>
      <c r="B149" s="199" t="s">
        <v>54</v>
      </c>
      <c r="C149" s="200">
        <v>556.42999999999995</v>
      </c>
      <c r="D149" s="199">
        <v>2010082</v>
      </c>
      <c r="E149" s="201">
        <v>40242</v>
      </c>
    </row>
    <row r="150" spans="1:5" ht="15" x14ac:dyDescent="0.25">
      <c r="A150" s="199" t="s">
        <v>326</v>
      </c>
      <c r="B150" s="199" t="s">
        <v>54</v>
      </c>
      <c r="C150" s="200">
        <v>1052.3900000000001</v>
      </c>
      <c r="D150" s="199">
        <v>2010149</v>
      </c>
      <c r="E150" s="201">
        <v>40300</v>
      </c>
    </row>
    <row r="151" spans="1:5" ht="15" x14ac:dyDescent="0.25">
      <c r="A151" s="199" t="s">
        <v>324</v>
      </c>
      <c r="B151" s="199" t="s">
        <v>59</v>
      </c>
      <c r="C151" s="200">
        <v>799.58</v>
      </c>
      <c r="D151" s="199">
        <v>2010331</v>
      </c>
      <c r="E151" s="201">
        <v>40477</v>
      </c>
    </row>
    <row r="152" spans="1:5" ht="15" x14ac:dyDescent="0.25">
      <c r="A152" s="199" t="s">
        <v>324</v>
      </c>
      <c r="B152" s="199" t="s">
        <v>59</v>
      </c>
      <c r="C152" s="200">
        <v>147.26</v>
      </c>
      <c r="D152" s="199">
        <v>2010397</v>
      </c>
      <c r="E152" s="201">
        <v>40542</v>
      </c>
    </row>
    <row r="153" spans="1:5" ht="15" x14ac:dyDescent="0.25">
      <c r="A153" s="199" t="s">
        <v>326</v>
      </c>
      <c r="B153" s="199" t="s">
        <v>57</v>
      </c>
      <c r="C153" s="200">
        <v>52.63</v>
      </c>
      <c r="D153" s="199">
        <v>2010327</v>
      </c>
      <c r="E153" s="201">
        <v>40471</v>
      </c>
    </row>
    <row r="154" spans="1:5" ht="15" x14ac:dyDescent="0.25">
      <c r="A154" s="199" t="s">
        <v>324</v>
      </c>
      <c r="B154" s="199" t="s">
        <v>32</v>
      </c>
      <c r="C154" s="200">
        <v>762.62</v>
      </c>
      <c r="D154" s="199">
        <v>2010194</v>
      </c>
      <c r="E154" s="201">
        <v>40343</v>
      </c>
    </row>
    <row r="155" spans="1:5" ht="15" x14ac:dyDescent="0.25">
      <c r="A155" s="199" t="s">
        <v>326</v>
      </c>
      <c r="B155" s="199" t="s">
        <v>33</v>
      </c>
      <c r="C155" s="200">
        <v>752.04</v>
      </c>
      <c r="D155" s="199">
        <v>2010007</v>
      </c>
      <c r="E155" s="201">
        <v>40185</v>
      </c>
    </row>
    <row r="156" spans="1:5" ht="15" x14ac:dyDescent="0.25">
      <c r="A156" s="199" t="s">
        <v>326</v>
      </c>
      <c r="B156" s="199" t="s">
        <v>55</v>
      </c>
      <c r="C156" s="200">
        <v>420.23</v>
      </c>
      <c r="D156" s="199">
        <v>2010370</v>
      </c>
      <c r="E156" s="201">
        <v>40517</v>
      </c>
    </row>
    <row r="157" spans="1:5" ht="15" x14ac:dyDescent="0.25">
      <c r="A157" s="199" t="s">
        <v>324</v>
      </c>
      <c r="B157" s="199" t="s">
        <v>56</v>
      </c>
      <c r="C157" s="200">
        <v>709.27</v>
      </c>
      <c r="D157" s="199">
        <v>2010006</v>
      </c>
      <c r="E157" s="201">
        <v>40184</v>
      </c>
    </row>
    <row r="158" spans="1:5" ht="15" x14ac:dyDescent="0.25">
      <c r="A158" s="199" t="s">
        <v>324</v>
      </c>
      <c r="B158" s="199" t="s">
        <v>56</v>
      </c>
      <c r="C158" s="200">
        <v>756.84</v>
      </c>
      <c r="D158" s="199">
        <v>2010047</v>
      </c>
      <c r="E158" s="201">
        <v>40214</v>
      </c>
    </row>
    <row r="159" spans="1:5" ht="15" x14ac:dyDescent="0.25">
      <c r="A159" s="199" t="s">
        <v>324</v>
      </c>
      <c r="B159" s="199" t="s">
        <v>32</v>
      </c>
      <c r="C159" s="200">
        <v>883.52</v>
      </c>
      <c r="D159" s="199">
        <v>2010284</v>
      </c>
      <c r="E159" s="201">
        <v>40429</v>
      </c>
    </row>
    <row r="160" spans="1:5" ht="15" x14ac:dyDescent="0.25">
      <c r="A160" s="199" t="s">
        <v>324</v>
      </c>
      <c r="B160" s="199" t="s">
        <v>56</v>
      </c>
      <c r="C160" s="200">
        <v>846.93</v>
      </c>
      <c r="D160" s="199">
        <v>2010313</v>
      </c>
      <c r="E160" s="201">
        <v>40459</v>
      </c>
    </row>
    <row r="161" spans="1:5" ht="15" x14ac:dyDescent="0.25">
      <c r="A161" s="199" t="s">
        <v>326</v>
      </c>
      <c r="B161" s="199" t="s">
        <v>54</v>
      </c>
      <c r="C161" s="200">
        <v>668.18</v>
      </c>
      <c r="D161" s="199">
        <v>2010170</v>
      </c>
      <c r="E161" s="201">
        <v>40317</v>
      </c>
    </row>
    <row r="162" spans="1:5" ht="15" x14ac:dyDescent="0.25">
      <c r="A162" s="199" t="s">
        <v>326</v>
      </c>
      <c r="B162" s="199" t="s">
        <v>54</v>
      </c>
      <c r="C162" s="200">
        <v>444.27</v>
      </c>
      <c r="D162" s="199">
        <v>2010215</v>
      </c>
      <c r="E162" s="201">
        <v>40360</v>
      </c>
    </row>
    <row r="163" spans="1:5" ht="15" x14ac:dyDescent="0.25">
      <c r="A163" s="199" t="s">
        <v>324</v>
      </c>
      <c r="B163" s="199" t="s">
        <v>32</v>
      </c>
      <c r="C163" s="200">
        <v>480.24</v>
      </c>
      <c r="D163" s="199">
        <v>2010265</v>
      </c>
      <c r="E163" s="201">
        <v>40409</v>
      </c>
    </row>
    <row r="164" spans="1:5" ht="15" x14ac:dyDescent="0.25">
      <c r="A164" s="199" t="s">
        <v>326</v>
      </c>
      <c r="B164" s="199" t="s">
        <v>54</v>
      </c>
      <c r="C164" s="200">
        <v>836.57</v>
      </c>
      <c r="D164" s="199">
        <v>2010106</v>
      </c>
      <c r="E164" s="201">
        <v>40266</v>
      </c>
    </row>
    <row r="165" spans="1:5" ht="15" x14ac:dyDescent="0.25">
      <c r="A165" s="199" t="s">
        <v>326</v>
      </c>
      <c r="B165" s="199" t="s">
        <v>57</v>
      </c>
      <c r="C165" s="200">
        <v>905.95</v>
      </c>
      <c r="D165" s="199">
        <v>2010382</v>
      </c>
      <c r="E165" s="201">
        <v>40529</v>
      </c>
    </row>
    <row r="166" spans="1:5" ht="15" x14ac:dyDescent="0.25">
      <c r="A166" s="199" t="s">
        <v>326</v>
      </c>
      <c r="B166" s="199" t="s">
        <v>57</v>
      </c>
      <c r="C166" s="200">
        <v>1080.53</v>
      </c>
      <c r="D166" s="199">
        <v>2010097</v>
      </c>
      <c r="E166" s="201">
        <v>40255</v>
      </c>
    </row>
    <row r="167" spans="1:5" ht="15" x14ac:dyDescent="0.25">
      <c r="A167" s="199" t="s">
        <v>326</v>
      </c>
      <c r="B167" s="199" t="s">
        <v>58</v>
      </c>
      <c r="C167" s="200">
        <v>604.62</v>
      </c>
      <c r="D167" s="199">
        <v>2010208</v>
      </c>
      <c r="E167" s="201">
        <v>40352</v>
      </c>
    </row>
    <row r="168" spans="1:5" ht="15" x14ac:dyDescent="0.25">
      <c r="A168" s="199" t="s">
        <v>324</v>
      </c>
      <c r="B168" s="199" t="s">
        <v>56</v>
      </c>
      <c r="C168" s="200">
        <v>99.07</v>
      </c>
      <c r="D168" s="199">
        <v>2010180</v>
      </c>
      <c r="E168" s="201">
        <v>40327</v>
      </c>
    </row>
    <row r="169" spans="1:5" ht="15" x14ac:dyDescent="0.25">
      <c r="A169" s="199" t="s">
        <v>326</v>
      </c>
      <c r="B169" s="199" t="s">
        <v>58</v>
      </c>
      <c r="C169" s="200">
        <v>195.05</v>
      </c>
      <c r="D169" s="199">
        <v>2010196</v>
      </c>
      <c r="E169" s="201">
        <v>40345</v>
      </c>
    </row>
    <row r="170" spans="1:5" ht="15" x14ac:dyDescent="0.25">
      <c r="A170" s="199" t="s">
        <v>326</v>
      </c>
      <c r="B170" s="199" t="s">
        <v>58</v>
      </c>
      <c r="C170" s="200">
        <v>51.5</v>
      </c>
      <c r="D170" s="199">
        <v>2010116</v>
      </c>
      <c r="E170" s="201">
        <v>40273</v>
      </c>
    </row>
    <row r="171" spans="1:5" ht="15" x14ac:dyDescent="0.25">
      <c r="A171" s="199" t="s">
        <v>324</v>
      </c>
      <c r="B171" s="199" t="s">
        <v>56</v>
      </c>
      <c r="C171" s="200">
        <v>1010.93</v>
      </c>
      <c r="D171" s="199">
        <v>2010144</v>
      </c>
      <c r="E171" s="201">
        <v>40297</v>
      </c>
    </row>
    <row r="172" spans="1:5" ht="15" x14ac:dyDescent="0.25">
      <c r="A172" s="199" t="s">
        <v>326</v>
      </c>
      <c r="B172" s="199" t="s">
        <v>33</v>
      </c>
      <c r="C172" s="200">
        <v>255.24</v>
      </c>
      <c r="D172" s="199">
        <v>2010277</v>
      </c>
      <c r="E172" s="201">
        <v>40422</v>
      </c>
    </row>
    <row r="173" spans="1:5" ht="15" x14ac:dyDescent="0.25">
      <c r="A173" s="199" t="s">
        <v>326</v>
      </c>
      <c r="B173" s="199" t="s">
        <v>58</v>
      </c>
      <c r="C173" s="200">
        <v>15.49</v>
      </c>
      <c r="D173" s="199">
        <v>2010252</v>
      </c>
      <c r="E173" s="201">
        <v>40398</v>
      </c>
    </row>
    <row r="174" spans="1:5" ht="15" x14ac:dyDescent="0.25">
      <c r="A174" s="199" t="s">
        <v>326</v>
      </c>
      <c r="B174" s="199" t="s">
        <v>33</v>
      </c>
      <c r="C174" s="200">
        <v>868.41</v>
      </c>
      <c r="D174" s="199">
        <v>2010229</v>
      </c>
      <c r="E174" s="201">
        <v>40377</v>
      </c>
    </row>
    <row r="175" spans="1:5" ht="15" x14ac:dyDescent="0.25">
      <c r="A175" s="199" t="s">
        <v>326</v>
      </c>
      <c r="B175" s="199" t="s">
        <v>57</v>
      </c>
      <c r="C175" s="200">
        <v>285.20999999999998</v>
      </c>
      <c r="D175" s="199">
        <v>2010217</v>
      </c>
      <c r="E175" s="201">
        <v>40360</v>
      </c>
    </row>
    <row r="176" spans="1:5" ht="15" x14ac:dyDescent="0.25">
      <c r="A176" s="199" t="s">
        <v>326</v>
      </c>
      <c r="B176" s="199" t="s">
        <v>55</v>
      </c>
      <c r="C176" s="200">
        <v>369.81</v>
      </c>
      <c r="D176" s="199">
        <v>2010069</v>
      </c>
      <c r="E176" s="201">
        <v>40233</v>
      </c>
    </row>
    <row r="177" spans="1:5" ht="15" x14ac:dyDescent="0.25">
      <c r="A177" s="199" t="s">
        <v>326</v>
      </c>
      <c r="B177" s="199" t="s">
        <v>57</v>
      </c>
      <c r="C177" s="200">
        <v>119.96</v>
      </c>
      <c r="D177" s="199">
        <v>2010292</v>
      </c>
      <c r="E177" s="201">
        <v>40440</v>
      </c>
    </row>
    <row r="178" spans="1:5" ht="15" x14ac:dyDescent="0.25">
      <c r="A178" s="199" t="s">
        <v>326</v>
      </c>
      <c r="B178" s="199" t="s">
        <v>57</v>
      </c>
      <c r="C178" s="200">
        <v>842.87</v>
      </c>
      <c r="D178" s="199">
        <v>2010333</v>
      </c>
      <c r="E178" s="201">
        <v>40479</v>
      </c>
    </row>
    <row r="179" spans="1:5" ht="15" x14ac:dyDescent="0.25">
      <c r="A179" s="199" t="s">
        <v>326</v>
      </c>
      <c r="B179" s="199" t="s">
        <v>54</v>
      </c>
      <c r="C179" s="200">
        <v>596.38</v>
      </c>
      <c r="D179" s="199">
        <v>2010390</v>
      </c>
      <c r="E179" s="201">
        <v>40535</v>
      </c>
    </row>
    <row r="180" spans="1:5" ht="15" x14ac:dyDescent="0.25">
      <c r="A180" s="199" t="s">
        <v>326</v>
      </c>
      <c r="B180" s="199" t="s">
        <v>58</v>
      </c>
      <c r="C180" s="200">
        <v>233.58</v>
      </c>
      <c r="D180" s="199">
        <v>2010107</v>
      </c>
      <c r="E180" s="201">
        <v>40266</v>
      </c>
    </row>
    <row r="181" spans="1:5" ht="15" x14ac:dyDescent="0.25">
      <c r="A181" s="199" t="s">
        <v>326</v>
      </c>
      <c r="B181" s="199" t="s">
        <v>54</v>
      </c>
      <c r="C181" s="200">
        <v>827.39</v>
      </c>
      <c r="D181" s="199">
        <v>2010025</v>
      </c>
      <c r="E181" s="201">
        <v>40198</v>
      </c>
    </row>
    <row r="182" spans="1:5" ht="15" x14ac:dyDescent="0.25">
      <c r="A182" s="199" t="s">
        <v>326</v>
      </c>
      <c r="B182" s="199" t="s">
        <v>54</v>
      </c>
      <c r="C182" s="200">
        <v>543.4</v>
      </c>
      <c r="D182" s="199">
        <v>2010098</v>
      </c>
      <c r="E182" s="201">
        <v>40256</v>
      </c>
    </row>
    <row r="183" spans="1:5" ht="15" x14ac:dyDescent="0.25">
      <c r="A183" s="199" t="s">
        <v>326</v>
      </c>
      <c r="B183" s="199" t="s">
        <v>33</v>
      </c>
      <c r="C183" s="200">
        <v>1059.23</v>
      </c>
      <c r="D183" s="199">
        <v>2010239</v>
      </c>
      <c r="E183" s="201">
        <v>40385</v>
      </c>
    </row>
    <row r="184" spans="1:5" ht="15" x14ac:dyDescent="0.25">
      <c r="A184" s="199" t="s">
        <v>326</v>
      </c>
      <c r="B184" s="199" t="s">
        <v>33</v>
      </c>
      <c r="C184" s="200">
        <v>641.25</v>
      </c>
      <c r="D184" s="199">
        <v>2010308</v>
      </c>
      <c r="E184" s="201">
        <v>40455</v>
      </c>
    </row>
    <row r="185" spans="1:5" ht="15" x14ac:dyDescent="0.25">
      <c r="A185" s="199" t="s">
        <v>324</v>
      </c>
      <c r="B185" s="199" t="s">
        <v>59</v>
      </c>
      <c r="C185" s="200">
        <v>1140.6099999999999</v>
      </c>
      <c r="D185" s="199">
        <v>2010203</v>
      </c>
      <c r="E185" s="201">
        <v>40350</v>
      </c>
    </row>
    <row r="186" spans="1:5" ht="15" x14ac:dyDescent="0.25">
      <c r="A186" s="199" t="s">
        <v>326</v>
      </c>
      <c r="B186" s="199" t="s">
        <v>58</v>
      </c>
      <c r="C186" s="200">
        <v>598.91</v>
      </c>
      <c r="D186" s="199">
        <v>2010161</v>
      </c>
      <c r="E186" s="201">
        <v>40309</v>
      </c>
    </row>
    <row r="187" spans="1:5" ht="15" x14ac:dyDescent="0.25">
      <c r="A187" s="199" t="s">
        <v>326</v>
      </c>
      <c r="B187" s="199" t="s">
        <v>54</v>
      </c>
      <c r="C187" s="200">
        <v>279.27999999999997</v>
      </c>
      <c r="D187" s="199">
        <v>2010298</v>
      </c>
      <c r="E187" s="201">
        <v>40442</v>
      </c>
    </row>
    <row r="188" spans="1:5" ht="15" x14ac:dyDescent="0.25">
      <c r="A188" s="199" t="s">
        <v>326</v>
      </c>
      <c r="B188" s="199" t="s">
        <v>54</v>
      </c>
      <c r="C188" s="200">
        <v>102.36</v>
      </c>
      <c r="D188" s="199">
        <v>2010330</v>
      </c>
      <c r="E188" s="201">
        <v>40476</v>
      </c>
    </row>
    <row r="189" spans="1:5" ht="15" x14ac:dyDescent="0.25">
      <c r="A189" s="199" t="s">
        <v>326</v>
      </c>
      <c r="B189" s="199" t="s">
        <v>58</v>
      </c>
      <c r="C189" s="200">
        <v>370.25</v>
      </c>
      <c r="D189" s="199">
        <v>2010118</v>
      </c>
      <c r="E189" s="201">
        <v>40275</v>
      </c>
    </row>
    <row r="190" spans="1:5" ht="15" x14ac:dyDescent="0.25">
      <c r="A190" s="199" t="s">
        <v>324</v>
      </c>
      <c r="B190" s="199" t="s">
        <v>59</v>
      </c>
      <c r="C190" s="200">
        <v>1174.3499999999999</v>
      </c>
      <c r="D190" s="199">
        <v>2010075</v>
      </c>
      <c r="E190" s="201">
        <v>40238</v>
      </c>
    </row>
    <row r="191" spans="1:5" ht="15" x14ac:dyDescent="0.25">
      <c r="A191" s="199" t="s">
        <v>324</v>
      </c>
      <c r="B191" s="199" t="s">
        <v>59</v>
      </c>
      <c r="C191" s="200">
        <v>474.28</v>
      </c>
      <c r="D191" s="199">
        <v>2010267</v>
      </c>
      <c r="E191" s="201">
        <v>40412</v>
      </c>
    </row>
    <row r="192" spans="1:5" ht="15" x14ac:dyDescent="0.25">
      <c r="A192" s="199" t="s">
        <v>326</v>
      </c>
      <c r="B192" s="199" t="s">
        <v>58</v>
      </c>
      <c r="C192" s="200">
        <v>13.37</v>
      </c>
      <c r="D192" s="199">
        <v>2010323</v>
      </c>
      <c r="E192" s="201">
        <v>40469</v>
      </c>
    </row>
    <row r="193" spans="1:5" ht="15" x14ac:dyDescent="0.25">
      <c r="A193" s="199" t="s">
        <v>326</v>
      </c>
      <c r="B193" s="199" t="s">
        <v>33</v>
      </c>
      <c r="C193" s="200">
        <v>753.47</v>
      </c>
      <c r="D193" s="199">
        <v>2010221</v>
      </c>
      <c r="E193" s="201">
        <v>40366</v>
      </c>
    </row>
    <row r="194" spans="1:5" ht="15" x14ac:dyDescent="0.25">
      <c r="A194" s="199" t="s">
        <v>324</v>
      </c>
      <c r="B194" s="199" t="s">
        <v>53</v>
      </c>
      <c r="C194" s="200">
        <v>858.38</v>
      </c>
      <c r="D194" s="199">
        <v>2010377</v>
      </c>
      <c r="E194" s="201">
        <v>40523</v>
      </c>
    </row>
    <row r="195" spans="1:5" ht="15" x14ac:dyDescent="0.25">
      <c r="A195" s="199" t="s">
        <v>326</v>
      </c>
      <c r="B195" s="199" t="s">
        <v>33</v>
      </c>
      <c r="C195" s="200">
        <v>169.25</v>
      </c>
      <c r="D195" s="199">
        <v>2010015</v>
      </c>
      <c r="E195" s="201">
        <v>40191</v>
      </c>
    </row>
    <row r="196" spans="1:5" ht="15" x14ac:dyDescent="0.25">
      <c r="A196" s="199" t="s">
        <v>326</v>
      </c>
      <c r="B196" s="199" t="s">
        <v>55</v>
      </c>
      <c r="C196" s="200">
        <v>942.58</v>
      </c>
      <c r="D196" s="199">
        <v>2010096</v>
      </c>
      <c r="E196" s="201">
        <v>40255</v>
      </c>
    </row>
    <row r="197" spans="1:5" ht="15" x14ac:dyDescent="0.25">
      <c r="A197" s="199" t="s">
        <v>324</v>
      </c>
      <c r="B197" s="199" t="s">
        <v>53</v>
      </c>
      <c r="C197" s="200">
        <v>764.12</v>
      </c>
      <c r="D197" s="199">
        <v>2010050</v>
      </c>
      <c r="E197" s="201">
        <v>40217</v>
      </c>
    </row>
    <row r="198" spans="1:5" ht="15" x14ac:dyDescent="0.25">
      <c r="A198" s="199" t="s">
        <v>326</v>
      </c>
      <c r="B198" s="199" t="s">
        <v>54</v>
      </c>
      <c r="C198" s="200">
        <v>696.24</v>
      </c>
      <c r="D198" s="199">
        <v>2010213</v>
      </c>
      <c r="E198" s="201">
        <v>40359</v>
      </c>
    </row>
    <row r="199" spans="1:5" ht="15" x14ac:dyDescent="0.25">
      <c r="A199" s="199" t="s">
        <v>324</v>
      </c>
      <c r="B199" s="199" t="s">
        <v>56</v>
      </c>
      <c r="C199" s="200">
        <v>233.65</v>
      </c>
      <c r="D199" s="199">
        <v>2010346</v>
      </c>
      <c r="E199" s="201">
        <v>40487</v>
      </c>
    </row>
    <row r="200" spans="1:5" ht="15" x14ac:dyDescent="0.25">
      <c r="A200" s="199" t="s">
        <v>326</v>
      </c>
      <c r="B200" s="199" t="s">
        <v>57</v>
      </c>
      <c r="C200" s="200">
        <v>856.15</v>
      </c>
      <c r="D200" s="199">
        <v>2010348</v>
      </c>
      <c r="E200" s="201">
        <v>40490</v>
      </c>
    </row>
    <row r="201" spans="1:5" ht="15" x14ac:dyDescent="0.25">
      <c r="A201" s="199" t="s">
        <v>326</v>
      </c>
      <c r="B201" s="199" t="s">
        <v>55</v>
      </c>
      <c r="C201" s="200">
        <v>583.94000000000005</v>
      </c>
      <c r="D201" s="199">
        <v>2010317</v>
      </c>
      <c r="E201" s="201">
        <v>40464</v>
      </c>
    </row>
    <row r="202" spans="1:5" ht="15" x14ac:dyDescent="0.25">
      <c r="A202" s="199" t="s">
        <v>326</v>
      </c>
      <c r="B202" s="199" t="s">
        <v>54</v>
      </c>
      <c r="C202" s="200">
        <v>515.63</v>
      </c>
      <c r="D202" s="199">
        <v>2010179</v>
      </c>
      <c r="E202" s="201">
        <v>40327</v>
      </c>
    </row>
    <row r="203" spans="1:5" ht="15" x14ac:dyDescent="0.25">
      <c r="A203" s="199" t="s">
        <v>326</v>
      </c>
      <c r="B203" s="199" t="s">
        <v>55</v>
      </c>
      <c r="C203" s="200">
        <v>665.25</v>
      </c>
      <c r="D203" s="199">
        <v>2010233</v>
      </c>
      <c r="E203" s="201">
        <v>40381</v>
      </c>
    </row>
    <row r="204" spans="1:5" ht="15" x14ac:dyDescent="0.25">
      <c r="A204" s="199" t="s">
        <v>324</v>
      </c>
      <c r="B204" s="199" t="s">
        <v>56</v>
      </c>
      <c r="C204" s="200">
        <v>718.89</v>
      </c>
      <c r="D204" s="199">
        <v>2010358</v>
      </c>
      <c r="E204" s="201">
        <v>40501</v>
      </c>
    </row>
    <row r="205" spans="1:5" ht="15" x14ac:dyDescent="0.25">
      <c r="A205" s="199" t="s">
        <v>326</v>
      </c>
      <c r="B205" s="199" t="s">
        <v>54</v>
      </c>
      <c r="C205" s="200">
        <v>1037.8599999999999</v>
      </c>
      <c r="D205" s="199">
        <v>2010013</v>
      </c>
      <c r="E205" s="201">
        <v>40191</v>
      </c>
    </row>
    <row r="206" spans="1:5" ht="15" x14ac:dyDescent="0.25">
      <c r="A206" s="199" t="s">
        <v>326</v>
      </c>
      <c r="B206" s="199" t="s">
        <v>58</v>
      </c>
      <c r="C206" s="200">
        <v>472.16</v>
      </c>
      <c r="D206" s="199">
        <v>2010123</v>
      </c>
      <c r="E206" s="201">
        <v>40280</v>
      </c>
    </row>
    <row r="207" spans="1:5" ht="15" x14ac:dyDescent="0.25">
      <c r="A207" s="199" t="s">
        <v>326</v>
      </c>
      <c r="B207" s="199" t="s">
        <v>54</v>
      </c>
      <c r="C207" s="200">
        <v>899.14</v>
      </c>
      <c r="D207" s="199">
        <v>2010201</v>
      </c>
      <c r="E207" s="201">
        <v>40347</v>
      </c>
    </row>
    <row r="208" spans="1:5" ht="15" x14ac:dyDescent="0.25">
      <c r="A208" s="199" t="s">
        <v>326</v>
      </c>
      <c r="B208" s="199" t="s">
        <v>54</v>
      </c>
      <c r="C208" s="200">
        <v>720.61</v>
      </c>
      <c r="D208" s="199">
        <v>2010184</v>
      </c>
      <c r="E208" s="201">
        <v>40330</v>
      </c>
    </row>
    <row r="209" spans="1:5" ht="15" x14ac:dyDescent="0.25">
      <c r="A209" s="199" t="s">
        <v>326</v>
      </c>
      <c r="B209" s="199" t="s">
        <v>54</v>
      </c>
      <c r="C209" s="200">
        <v>676.7</v>
      </c>
      <c r="D209" s="199">
        <v>2010261</v>
      </c>
      <c r="E209" s="201">
        <v>40406</v>
      </c>
    </row>
    <row r="210" spans="1:5" ht="15" x14ac:dyDescent="0.25">
      <c r="A210" s="199" t="s">
        <v>324</v>
      </c>
      <c r="B210" s="199" t="s">
        <v>53</v>
      </c>
      <c r="C210" s="200">
        <v>958.61</v>
      </c>
      <c r="D210" s="199">
        <v>2010238</v>
      </c>
      <c r="E210" s="201">
        <v>40384</v>
      </c>
    </row>
    <row r="211" spans="1:5" ht="15" x14ac:dyDescent="0.25">
      <c r="A211" s="199" t="s">
        <v>326</v>
      </c>
      <c r="B211" s="199" t="s">
        <v>55</v>
      </c>
      <c r="C211" s="200">
        <v>230.87</v>
      </c>
      <c r="D211" s="199">
        <v>2010168</v>
      </c>
      <c r="E211" s="201">
        <v>40316</v>
      </c>
    </row>
    <row r="212" spans="1:5" ht="15" x14ac:dyDescent="0.25">
      <c r="A212" s="199" t="s">
        <v>326</v>
      </c>
      <c r="B212" s="199" t="s">
        <v>55</v>
      </c>
      <c r="C212" s="200">
        <v>954.03</v>
      </c>
      <c r="D212" s="199">
        <v>2010154</v>
      </c>
      <c r="E212" s="201">
        <v>40307</v>
      </c>
    </row>
    <row r="213" spans="1:5" ht="15" x14ac:dyDescent="0.25">
      <c r="A213" s="199" t="s">
        <v>326</v>
      </c>
      <c r="B213" s="199" t="s">
        <v>33</v>
      </c>
      <c r="C213" s="200">
        <v>1086.97</v>
      </c>
      <c r="D213" s="199">
        <v>2010367</v>
      </c>
      <c r="E213" s="201">
        <v>40514</v>
      </c>
    </row>
    <row r="214" spans="1:5" ht="15" x14ac:dyDescent="0.25">
      <c r="A214" s="199" t="s">
        <v>326</v>
      </c>
      <c r="B214" s="199" t="s">
        <v>55</v>
      </c>
      <c r="C214" s="200">
        <v>614.13</v>
      </c>
      <c r="D214" s="199">
        <v>2010372</v>
      </c>
      <c r="E214" s="201">
        <v>40517</v>
      </c>
    </row>
    <row r="215" spans="1:5" ht="15" x14ac:dyDescent="0.25">
      <c r="A215" s="199" t="s">
        <v>324</v>
      </c>
      <c r="B215" s="199" t="s">
        <v>32</v>
      </c>
      <c r="C215" s="200">
        <v>340.79</v>
      </c>
      <c r="D215" s="199">
        <v>2010136</v>
      </c>
      <c r="E215" s="201">
        <v>40289</v>
      </c>
    </row>
    <row r="216" spans="1:5" ht="15" x14ac:dyDescent="0.25">
      <c r="A216" s="199" t="s">
        <v>326</v>
      </c>
      <c r="B216" s="199" t="s">
        <v>57</v>
      </c>
      <c r="C216" s="200">
        <v>587.16</v>
      </c>
      <c r="D216" s="199">
        <v>2010074</v>
      </c>
      <c r="E216" s="201">
        <v>40238</v>
      </c>
    </row>
    <row r="217" spans="1:5" ht="15" x14ac:dyDescent="0.25">
      <c r="A217" s="199" t="s">
        <v>326</v>
      </c>
      <c r="B217" s="199" t="s">
        <v>54</v>
      </c>
      <c r="C217" s="200">
        <v>1130.51</v>
      </c>
      <c r="D217" s="199">
        <v>2010227</v>
      </c>
      <c r="E217" s="201">
        <v>40374</v>
      </c>
    </row>
    <row r="218" spans="1:5" ht="15" x14ac:dyDescent="0.25">
      <c r="A218" s="199" t="s">
        <v>324</v>
      </c>
      <c r="B218" s="199" t="s">
        <v>59</v>
      </c>
      <c r="C218" s="200">
        <v>1165.17</v>
      </c>
      <c r="D218" s="199">
        <v>2010315</v>
      </c>
      <c r="E218" s="201">
        <v>40462</v>
      </c>
    </row>
    <row r="219" spans="1:5" ht="15" x14ac:dyDescent="0.25">
      <c r="A219" s="199" t="s">
        <v>326</v>
      </c>
      <c r="B219" s="199" t="s">
        <v>57</v>
      </c>
      <c r="C219" s="200">
        <v>513.61</v>
      </c>
      <c r="D219" s="199">
        <v>2010174</v>
      </c>
      <c r="E219" s="201">
        <v>40321</v>
      </c>
    </row>
    <row r="220" spans="1:5" ht="15" x14ac:dyDescent="0.25">
      <c r="A220" s="199" t="s">
        <v>326</v>
      </c>
      <c r="B220" s="199" t="s">
        <v>58</v>
      </c>
      <c r="C220" s="200">
        <v>962.96</v>
      </c>
      <c r="D220" s="199">
        <v>2010117</v>
      </c>
      <c r="E220" s="201">
        <v>40273</v>
      </c>
    </row>
    <row r="221" spans="1:5" ht="15" x14ac:dyDescent="0.25">
      <c r="A221" s="199" t="s">
        <v>326</v>
      </c>
      <c r="B221" s="199" t="s">
        <v>58</v>
      </c>
      <c r="C221" s="200">
        <v>985.1</v>
      </c>
      <c r="D221" s="199">
        <v>2010079</v>
      </c>
      <c r="E221" s="201">
        <v>40240</v>
      </c>
    </row>
    <row r="222" spans="1:5" ht="15" x14ac:dyDescent="0.25">
      <c r="A222" s="199" t="s">
        <v>326</v>
      </c>
      <c r="B222" s="199" t="s">
        <v>58</v>
      </c>
      <c r="C222" s="200">
        <v>849.67</v>
      </c>
      <c r="D222" s="199">
        <v>2010304</v>
      </c>
      <c r="E222" s="201">
        <v>40449</v>
      </c>
    </row>
    <row r="223" spans="1:5" ht="15" x14ac:dyDescent="0.25">
      <c r="A223" s="199" t="s">
        <v>326</v>
      </c>
      <c r="B223" s="199" t="s">
        <v>57</v>
      </c>
      <c r="C223" s="200">
        <v>729.5</v>
      </c>
      <c r="D223" s="199">
        <v>2010112</v>
      </c>
      <c r="E223" s="201">
        <v>40269</v>
      </c>
    </row>
    <row r="224" spans="1:5" ht="15" x14ac:dyDescent="0.25">
      <c r="A224" s="199" t="s">
        <v>326</v>
      </c>
      <c r="B224" s="199" t="s">
        <v>58</v>
      </c>
      <c r="C224" s="200">
        <v>673.37</v>
      </c>
      <c r="D224" s="199">
        <v>2010124</v>
      </c>
      <c r="E224" s="201">
        <v>40280</v>
      </c>
    </row>
    <row r="225" spans="1:5" ht="15" x14ac:dyDescent="0.25">
      <c r="A225" s="199" t="s">
        <v>326</v>
      </c>
      <c r="B225" s="199" t="s">
        <v>58</v>
      </c>
      <c r="C225" s="200">
        <v>285.54000000000002</v>
      </c>
      <c r="D225" s="199">
        <v>2010129</v>
      </c>
      <c r="E225" s="201">
        <v>40282</v>
      </c>
    </row>
    <row r="226" spans="1:5" ht="15" x14ac:dyDescent="0.25">
      <c r="A226" s="199" t="s">
        <v>326</v>
      </c>
      <c r="B226" s="199" t="s">
        <v>57</v>
      </c>
      <c r="C226" s="200">
        <v>742.57</v>
      </c>
      <c r="D226" s="199">
        <v>2010078</v>
      </c>
      <c r="E226" s="201">
        <v>40240</v>
      </c>
    </row>
    <row r="227" spans="1:5" ht="15" x14ac:dyDescent="0.25">
      <c r="A227" s="199" t="s">
        <v>326</v>
      </c>
      <c r="B227" s="199" t="s">
        <v>54</v>
      </c>
      <c r="C227" s="200">
        <v>822.74</v>
      </c>
      <c r="D227" s="199">
        <v>2010064</v>
      </c>
      <c r="E227" s="201">
        <v>40227</v>
      </c>
    </row>
    <row r="228" spans="1:5" ht="15" x14ac:dyDescent="0.25">
      <c r="A228" s="199" t="s">
        <v>326</v>
      </c>
      <c r="B228" s="199" t="s">
        <v>55</v>
      </c>
      <c r="C228" s="200">
        <v>31.08</v>
      </c>
      <c r="D228" s="199">
        <v>2010379</v>
      </c>
      <c r="E228" s="201">
        <v>40528</v>
      </c>
    </row>
    <row r="229" spans="1:5" ht="15" x14ac:dyDescent="0.25">
      <c r="A229" s="199" t="s">
        <v>326</v>
      </c>
      <c r="B229" s="199" t="s">
        <v>55</v>
      </c>
      <c r="C229" s="200">
        <v>445.41</v>
      </c>
      <c r="D229" s="199">
        <v>2010156</v>
      </c>
      <c r="E229" s="201">
        <v>40307</v>
      </c>
    </row>
    <row r="230" spans="1:5" ht="15" x14ac:dyDescent="0.25">
      <c r="A230" s="199" t="s">
        <v>326</v>
      </c>
      <c r="B230" s="199" t="s">
        <v>33</v>
      </c>
      <c r="C230" s="200">
        <v>938.7</v>
      </c>
      <c r="D230" s="199">
        <v>2010319</v>
      </c>
      <c r="E230" s="201">
        <v>40465</v>
      </c>
    </row>
    <row r="231" spans="1:5" ht="15" x14ac:dyDescent="0.25">
      <c r="A231" s="199" t="s">
        <v>326</v>
      </c>
      <c r="B231" s="199" t="s">
        <v>55</v>
      </c>
      <c r="C231" s="200">
        <v>92.52</v>
      </c>
      <c r="D231" s="199">
        <v>2010169</v>
      </c>
      <c r="E231" s="201">
        <v>40316</v>
      </c>
    </row>
    <row r="232" spans="1:5" ht="15" x14ac:dyDescent="0.25">
      <c r="A232" s="199" t="s">
        <v>326</v>
      </c>
      <c r="B232" s="199" t="s">
        <v>57</v>
      </c>
      <c r="C232" s="200">
        <v>588.70000000000005</v>
      </c>
      <c r="D232" s="199">
        <v>2010147</v>
      </c>
      <c r="E232" s="201">
        <v>40298</v>
      </c>
    </row>
    <row r="233" spans="1:5" ht="15" x14ac:dyDescent="0.25">
      <c r="A233" s="199" t="s">
        <v>324</v>
      </c>
      <c r="B233" s="199" t="s">
        <v>32</v>
      </c>
      <c r="C233" s="200">
        <v>254.84</v>
      </c>
      <c r="D233" s="199">
        <v>2010301</v>
      </c>
      <c r="E233" s="201">
        <v>40444</v>
      </c>
    </row>
    <row r="234" spans="1:5" ht="15" x14ac:dyDescent="0.25">
      <c r="A234" s="199" t="s">
        <v>326</v>
      </c>
      <c r="B234" s="199" t="s">
        <v>54</v>
      </c>
      <c r="C234" s="200">
        <v>119.7</v>
      </c>
      <c r="D234" s="199">
        <v>2010287</v>
      </c>
      <c r="E234" s="201">
        <v>40433</v>
      </c>
    </row>
    <row r="235" spans="1:5" ht="15" x14ac:dyDescent="0.25">
      <c r="A235" s="199" t="s">
        <v>326</v>
      </c>
      <c r="B235" s="199" t="s">
        <v>54</v>
      </c>
      <c r="C235" s="200">
        <v>1150.3499999999999</v>
      </c>
      <c r="D235" s="199">
        <v>2010160</v>
      </c>
      <c r="E235" s="201">
        <v>40309</v>
      </c>
    </row>
    <row r="236" spans="1:5" ht="15" x14ac:dyDescent="0.25">
      <c r="A236" s="199" t="s">
        <v>326</v>
      </c>
      <c r="B236" s="199" t="s">
        <v>54</v>
      </c>
      <c r="C236" s="200">
        <v>341.34</v>
      </c>
      <c r="D236" s="199">
        <v>2010178</v>
      </c>
      <c r="E236" s="201">
        <v>40324</v>
      </c>
    </row>
    <row r="237" spans="1:5" ht="15" x14ac:dyDescent="0.25">
      <c r="A237" s="199" t="s">
        <v>326</v>
      </c>
      <c r="B237" s="199" t="s">
        <v>33</v>
      </c>
      <c r="C237" s="200">
        <v>829.84</v>
      </c>
      <c r="D237" s="199">
        <v>2010102</v>
      </c>
      <c r="E237" s="201">
        <v>40261</v>
      </c>
    </row>
    <row r="238" spans="1:5" ht="15" x14ac:dyDescent="0.25">
      <c r="A238" s="199" t="s">
        <v>326</v>
      </c>
      <c r="B238" s="199" t="s">
        <v>54</v>
      </c>
      <c r="C238" s="200">
        <v>640.66</v>
      </c>
      <c r="D238" s="199">
        <v>2010289</v>
      </c>
      <c r="E238" s="201">
        <v>40435</v>
      </c>
    </row>
    <row r="239" spans="1:5" ht="15" x14ac:dyDescent="0.25">
      <c r="A239" s="199" t="s">
        <v>326</v>
      </c>
      <c r="B239" s="199" t="s">
        <v>54</v>
      </c>
      <c r="C239" s="200">
        <v>804.81</v>
      </c>
      <c r="D239" s="199">
        <v>2010046</v>
      </c>
      <c r="E239" s="201">
        <v>40213</v>
      </c>
    </row>
    <row r="240" spans="1:5" ht="15" x14ac:dyDescent="0.25">
      <c r="A240" s="199" t="s">
        <v>324</v>
      </c>
      <c r="B240" s="199" t="s">
        <v>59</v>
      </c>
      <c r="C240" s="200">
        <v>238.44</v>
      </c>
      <c r="D240" s="199">
        <v>2010120</v>
      </c>
      <c r="E240" s="201">
        <v>40276</v>
      </c>
    </row>
    <row r="241" spans="1:5" ht="15" x14ac:dyDescent="0.25">
      <c r="A241" s="199" t="s">
        <v>324</v>
      </c>
      <c r="B241" s="199" t="s">
        <v>59</v>
      </c>
      <c r="C241" s="200">
        <v>615.34</v>
      </c>
      <c r="D241" s="199">
        <v>2010148</v>
      </c>
      <c r="E241" s="201">
        <v>40299</v>
      </c>
    </row>
    <row r="242" spans="1:5" ht="15" x14ac:dyDescent="0.25">
      <c r="A242" s="199" t="s">
        <v>326</v>
      </c>
      <c r="B242" s="199" t="s">
        <v>33</v>
      </c>
      <c r="C242" s="200">
        <v>289.33999999999997</v>
      </c>
      <c r="D242" s="199">
        <v>2010399</v>
      </c>
      <c r="E242" s="201">
        <v>40543</v>
      </c>
    </row>
    <row r="243" spans="1:5" ht="15" x14ac:dyDescent="0.25">
      <c r="A243" s="199" t="s">
        <v>326</v>
      </c>
      <c r="B243" s="199" t="s">
        <v>57</v>
      </c>
      <c r="C243" s="200">
        <v>546.03</v>
      </c>
      <c r="D243" s="199">
        <v>2010359</v>
      </c>
      <c r="E243" s="201">
        <v>40504</v>
      </c>
    </row>
    <row r="244" spans="1:5" ht="15" x14ac:dyDescent="0.25">
      <c r="A244" s="199" t="s">
        <v>326</v>
      </c>
      <c r="B244" s="199" t="s">
        <v>54</v>
      </c>
      <c r="C244" s="200">
        <v>1058.72</v>
      </c>
      <c r="D244" s="199">
        <v>2010016</v>
      </c>
      <c r="E244" s="201">
        <v>40191</v>
      </c>
    </row>
    <row r="245" spans="1:5" ht="15" x14ac:dyDescent="0.25">
      <c r="A245" s="199" t="s">
        <v>324</v>
      </c>
      <c r="B245" s="199" t="s">
        <v>53</v>
      </c>
      <c r="C245" s="200">
        <v>114.18</v>
      </c>
      <c r="D245" s="199">
        <v>2010141</v>
      </c>
      <c r="E245" s="201">
        <v>40296</v>
      </c>
    </row>
    <row r="246" spans="1:5" ht="15" x14ac:dyDescent="0.25">
      <c r="A246" s="199" t="s">
        <v>326</v>
      </c>
      <c r="B246" s="199" t="s">
        <v>58</v>
      </c>
      <c r="C246" s="200">
        <v>431.17</v>
      </c>
      <c r="D246" s="199">
        <v>2010065</v>
      </c>
      <c r="E246" s="201">
        <v>40228</v>
      </c>
    </row>
    <row r="247" spans="1:5" ht="15" x14ac:dyDescent="0.25">
      <c r="A247" s="199" t="s">
        <v>326</v>
      </c>
      <c r="B247" s="199" t="s">
        <v>55</v>
      </c>
      <c r="C247" s="200">
        <v>245.18</v>
      </c>
      <c r="D247" s="199">
        <v>2010311</v>
      </c>
      <c r="E247" s="201">
        <v>40458</v>
      </c>
    </row>
    <row r="248" spans="1:5" ht="15" x14ac:dyDescent="0.25">
      <c r="A248" s="199" t="s">
        <v>326</v>
      </c>
      <c r="B248" s="199" t="s">
        <v>57</v>
      </c>
      <c r="C248" s="200">
        <v>278</v>
      </c>
      <c r="D248" s="199">
        <v>2010022</v>
      </c>
      <c r="E248" s="201">
        <v>40195</v>
      </c>
    </row>
    <row r="249" spans="1:5" ht="15" x14ac:dyDescent="0.25">
      <c r="A249" s="199" t="s">
        <v>326</v>
      </c>
      <c r="B249" s="199" t="s">
        <v>55</v>
      </c>
      <c r="C249" s="200">
        <v>642.01</v>
      </c>
      <c r="D249" s="199">
        <v>2010172</v>
      </c>
      <c r="E249" s="201">
        <v>40320</v>
      </c>
    </row>
    <row r="250" spans="1:5" ht="15" x14ac:dyDescent="0.25">
      <c r="A250" s="199" t="s">
        <v>326</v>
      </c>
      <c r="B250" s="199" t="s">
        <v>54</v>
      </c>
      <c r="C250" s="200">
        <v>901.96</v>
      </c>
      <c r="D250" s="199">
        <v>2010012</v>
      </c>
      <c r="E250" s="201">
        <v>40188</v>
      </c>
    </row>
    <row r="251" spans="1:5" ht="15" x14ac:dyDescent="0.25">
      <c r="A251" s="199" t="s">
        <v>326</v>
      </c>
      <c r="B251" s="199" t="s">
        <v>33</v>
      </c>
      <c r="C251" s="200">
        <v>437.76</v>
      </c>
      <c r="D251" s="199">
        <v>2010063</v>
      </c>
      <c r="E251" s="201">
        <v>40226</v>
      </c>
    </row>
    <row r="252" spans="1:5" ht="15" x14ac:dyDescent="0.25">
      <c r="A252" s="199" t="s">
        <v>326</v>
      </c>
      <c r="B252" s="199" t="s">
        <v>57</v>
      </c>
      <c r="C252" s="200">
        <v>358.39</v>
      </c>
      <c r="D252" s="199">
        <v>2010220</v>
      </c>
      <c r="E252" s="201">
        <v>40365</v>
      </c>
    </row>
    <row r="253" spans="1:5" ht="15" x14ac:dyDescent="0.25">
      <c r="A253" s="199" t="s">
        <v>324</v>
      </c>
      <c r="B253" s="199" t="s">
        <v>32</v>
      </c>
      <c r="C253" s="200">
        <v>1192.28</v>
      </c>
      <c r="D253" s="199">
        <v>2010269</v>
      </c>
      <c r="E253" s="201">
        <v>40414</v>
      </c>
    </row>
    <row r="254" spans="1:5" ht="15" x14ac:dyDescent="0.25">
      <c r="A254" s="199" t="s">
        <v>326</v>
      </c>
      <c r="B254" s="199" t="s">
        <v>58</v>
      </c>
      <c r="C254" s="200">
        <v>569.96</v>
      </c>
      <c r="D254" s="199">
        <v>2010157</v>
      </c>
      <c r="E254" s="201">
        <v>40308</v>
      </c>
    </row>
    <row r="255" spans="1:5" ht="15" x14ac:dyDescent="0.25">
      <c r="A255" s="199" t="s">
        <v>326</v>
      </c>
      <c r="B255" s="199" t="s">
        <v>55</v>
      </c>
      <c r="C255" s="200">
        <v>786.59</v>
      </c>
      <c r="D255" s="199">
        <v>2010254</v>
      </c>
      <c r="E255" s="201">
        <v>40398</v>
      </c>
    </row>
    <row r="256" spans="1:5" ht="15" x14ac:dyDescent="0.25">
      <c r="A256" s="199" t="s">
        <v>324</v>
      </c>
      <c r="B256" s="199" t="s">
        <v>53</v>
      </c>
      <c r="C256" s="200">
        <v>918.54</v>
      </c>
      <c r="D256" s="199">
        <v>2010302</v>
      </c>
      <c r="E256" s="201">
        <v>40447</v>
      </c>
    </row>
    <row r="257" spans="1:5" ht="15" x14ac:dyDescent="0.25">
      <c r="A257" s="199" t="s">
        <v>326</v>
      </c>
      <c r="B257" s="199" t="s">
        <v>55</v>
      </c>
      <c r="C257" s="200">
        <v>492.94</v>
      </c>
      <c r="D257" s="199">
        <v>2010305</v>
      </c>
      <c r="E257" s="201">
        <v>40449</v>
      </c>
    </row>
    <row r="258" spans="1:5" ht="15" x14ac:dyDescent="0.25">
      <c r="A258" s="199" t="s">
        <v>326</v>
      </c>
      <c r="B258" s="199" t="s">
        <v>57</v>
      </c>
      <c r="C258" s="200">
        <v>307.93</v>
      </c>
      <c r="D258" s="199">
        <v>2010028</v>
      </c>
      <c r="E258" s="201">
        <v>40201</v>
      </c>
    </row>
    <row r="259" spans="1:5" ht="15" x14ac:dyDescent="0.25">
      <c r="A259" s="199" t="s">
        <v>326</v>
      </c>
      <c r="B259" s="199" t="s">
        <v>55</v>
      </c>
      <c r="C259" s="200">
        <v>908.22</v>
      </c>
      <c r="D259" s="199">
        <v>2010010</v>
      </c>
      <c r="E259" s="201">
        <v>40187</v>
      </c>
    </row>
    <row r="260" spans="1:5" ht="15" x14ac:dyDescent="0.25">
      <c r="A260" s="199" t="s">
        <v>326</v>
      </c>
      <c r="B260" s="199" t="s">
        <v>54</v>
      </c>
      <c r="C260" s="200">
        <v>601.14</v>
      </c>
      <c r="D260" s="199">
        <v>2010145</v>
      </c>
      <c r="E260" s="201">
        <v>40297</v>
      </c>
    </row>
    <row r="261" spans="1:5" ht="15" x14ac:dyDescent="0.25">
      <c r="A261" s="199" t="s">
        <v>324</v>
      </c>
      <c r="B261" s="199" t="s">
        <v>32</v>
      </c>
      <c r="C261" s="200">
        <v>1145.5899999999999</v>
      </c>
      <c r="D261" s="199">
        <v>2010125</v>
      </c>
      <c r="E261" s="201">
        <v>40280</v>
      </c>
    </row>
    <row r="262" spans="1:5" ht="15" x14ac:dyDescent="0.25">
      <c r="A262" s="199" t="s">
        <v>326</v>
      </c>
      <c r="B262" s="199" t="s">
        <v>58</v>
      </c>
      <c r="C262" s="200">
        <v>918.24</v>
      </c>
      <c r="D262" s="199">
        <v>2010332</v>
      </c>
      <c r="E262" s="201">
        <v>40478</v>
      </c>
    </row>
    <row r="263" spans="1:5" ht="15" x14ac:dyDescent="0.25">
      <c r="A263" s="199" t="s">
        <v>326</v>
      </c>
      <c r="B263" s="199" t="s">
        <v>33</v>
      </c>
      <c r="C263" s="200">
        <v>751.83</v>
      </c>
      <c r="D263" s="199">
        <v>2010242</v>
      </c>
      <c r="E263" s="201">
        <v>40387</v>
      </c>
    </row>
    <row r="264" spans="1:5" ht="15" x14ac:dyDescent="0.25">
      <c r="A264" s="199" t="s">
        <v>326</v>
      </c>
      <c r="B264" s="199" t="s">
        <v>55</v>
      </c>
      <c r="C264" s="200">
        <v>282.98</v>
      </c>
      <c r="D264" s="199">
        <v>2010073</v>
      </c>
      <c r="E264" s="201">
        <v>40234</v>
      </c>
    </row>
    <row r="265" spans="1:5" ht="15" x14ac:dyDescent="0.25">
      <c r="A265" s="199" t="s">
        <v>326</v>
      </c>
      <c r="B265" s="199" t="s">
        <v>33</v>
      </c>
      <c r="C265" s="200">
        <v>145.97999999999999</v>
      </c>
      <c r="D265" s="199">
        <v>2010337</v>
      </c>
      <c r="E265" s="201">
        <v>40480</v>
      </c>
    </row>
    <row r="266" spans="1:5" ht="15" x14ac:dyDescent="0.25">
      <c r="A266" s="199" t="s">
        <v>326</v>
      </c>
      <c r="B266" s="199" t="s">
        <v>54</v>
      </c>
      <c r="C266" s="200">
        <v>1145</v>
      </c>
      <c r="D266" s="199">
        <v>2010307</v>
      </c>
      <c r="E266" s="201">
        <v>40452</v>
      </c>
    </row>
    <row r="267" spans="1:5" ht="15" x14ac:dyDescent="0.25">
      <c r="A267" s="199" t="s">
        <v>324</v>
      </c>
      <c r="B267" s="199" t="s">
        <v>53</v>
      </c>
      <c r="C267" s="200">
        <v>718.23</v>
      </c>
      <c r="D267" s="199">
        <v>2010048</v>
      </c>
      <c r="E267" s="201">
        <v>40214</v>
      </c>
    </row>
    <row r="268" spans="1:5" ht="15" x14ac:dyDescent="0.25">
      <c r="A268" s="199" t="s">
        <v>326</v>
      </c>
      <c r="B268" s="199" t="s">
        <v>33</v>
      </c>
      <c r="C268" s="200">
        <v>1068.97</v>
      </c>
      <c r="D268" s="199">
        <v>2010392</v>
      </c>
      <c r="E268" s="201">
        <v>40536</v>
      </c>
    </row>
    <row r="269" spans="1:5" ht="15" x14ac:dyDescent="0.25">
      <c r="A269" s="199" t="s">
        <v>326</v>
      </c>
      <c r="B269" s="199" t="s">
        <v>54</v>
      </c>
      <c r="C269" s="200">
        <v>1046.28</v>
      </c>
      <c r="D269" s="199">
        <v>2010321</v>
      </c>
      <c r="E269" s="201">
        <v>40469</v>
      </c>
    </row>
    <row r="270" spans="1:5" ht="15" x14ac:dyDescent="0.25">
      <c r="A270" s="199" t="s">
        <v>326</v>
      </c>
      <c r="B270" s="199" t="s">
        <v>55</v>
      </c>
      <c r="C270" s="200">
        <v>306.27999999999997</v>
      </c>
      <c r="D270" s="199">
        <v>2010384</v>
      </c>
      <c r="E270" s="201">
        <v>40530</v>
      </c>
    </row>
    <row r="271" spans="1:5" ht="15" x14ac:dyDescent="0.25">
      <c r="A271" s="199" t="s">
        <v>326</v>
      </c>
      <c r="B271" s="199" t="s">
        <v>33</v>
      </c>
      <c r="C271" s="200">
        <v>1106.73</v>
      </c>
      <c r="D271" s="199">
        <v>2010034</v>
      </c>
      <c r="E271" s="201">
        <v>40205</v>
      </c>
    </row>
    <row r="272" spans="1:5" ht="15" x14ac:dyDescent="0.25">
      <c r="A272" s="199" t="s">
        <v>326</v>
      </c>
      <c r="B272" s="199" t="s">
        <v>57</v>
      </c>
      <c r="C272" s="200">
        <v>705.76</v>
      </c>
      <c r="D272" s="199">
        <v>2010036</v>
      </c>
      <c r="E272" s="201">
        <v>40207</v>
      </c>
    </row>
    <row r="273" spans="1:5" ht="15" x14ac:dyDescent="0.25">
      <c r="A273" s="199" t="s">
        <v>326</v>
      </c>
      <c r="B273" s="199" t="s">
        <v>57</v>
      </c>
      <c r="C273" s="200">
        <v>883.45</v>
      </c>
      <c r="D273" s="199">
        <v>2010092</v>
      </c>
      <c r="E273" s="201">
        <v>40253</v>
      </c>
    </row>
    <row r="274" spans="1:5" ht="15" x14ac:dyDescent="0.25">
      <c r="A274" s="199" t="s">
        <v>326</v>
      </c>
      <c r="B274" s="199" t="s">
        <v>54</v>
      </c>
      <c r="C274" s="200">
        <v>1088.18</v>
      </c>
      <c r="D274" s="199">
        <v>2010084</v>
      </c>
      <c r="E274" s="201">
        <v>40246</v>
      </c>
    </row>
    <row r="275" spans="1:5" ht="15" x14ac:dyDescent="0.25">
      <c r="A275" s="199" t="s">
        <v>326</v>
      </c>
      <c r="B275" s="199" t="s">
        <v>57</v>
      </c>
      <c r="C275" s="200">
        <v>1077.24</v>
      </c>
      <c r="D275" s="199">
        <v>2010035</v>
      </c>
      <c r="E275" s="201">
        <v>40206</v>
      </c>
    </row>
    <row r="276" spans="1:5" ht="15" x14ac:dyDescent="0.25">
      <c r="A276" s="199" t="s">
        <v>326</v>
      </c>
      <c r="B276" s="199" t="s">
        <v>57</v>
      </c>
      <c r="C276" s="200">
        <v>1042.1400000000001</v>
      </c>
      <c r="D276" s="199">
        <v>2010235</v>
      </c>
      <c r="E276" s="201">
        <v>40384</v>
      </c>
    </row>
    <row r="277" spans="1:5" ht="15" x14ac:dyDescent="0.25">
      <c r="A277" s="199" t="s">
        <v>326</v>
      </c>
      <c r="B277" s="199" t="s">
        <v>54</v>
      </c>
      <c r="C277" s="200">
        <v>322.64</v>
      </c>
      <c r="D277" s="199">
        <v>2010341</v>
      </c>
      <c r="E277" s="201">
        <v>40483</v>
      </c>
    </row>
    <row r="278" spans="1:5" ht="15" x14ac:dyDescent="0.25">
      <c r="A278" s="199" t="s">
        <v>326</v>
      </c>
      <c r="B278" s="199" t="s">
        <v>54</v>
      </c>
      <c r="C278" s="200">
        <v>247.77</v>
      </c>
      <c r="D278" s="199">
        <v>2010237</v>
      </c>
      <c r="E278" s="201">
        <v>40384</v>
      </c>
    </row>
    <row r="279" spans="1:5" ht="15" x14ac:dyDescent="0.25">
      <c r="A279" s="199" t="s">
        <v>326</v>
      </c>
      <c r="B279" s="199" t="s">
        <v>57</v>
      </c>
      <c r="C279" s="200">
        <v>312.58</v>
      </c>
      <c r="D279" s="199">
        <v>2010024</v>
      </c>
      <c r="E279" s="201">
        <v>40198</v>
      </c>
    </row>
    <row r="280" spans="1:5" ht="15" x14ac:dyDescent="0.25">
      <c r="A280" s="199" t="s">
        <v>326</v>
      </c>
      <c r="B280" s="199" t="s">
        <v>55</v>
      </c>
      <c r="C280" s="200">
        <v>194.17</v>
      </c>
      <c r="D280" s="199">
        <v>2010093</v>
      </c>
      <c r="E280" s="201">
        <v>40254</v>
      </c>
    </row>
    <row r="281" spans="1:5" ht="15" x14ac:dyDescent="0.25">
      <c r="A281" s="199" t="s">
        <v>326</v>
      </c>
      <c r="B281" s="199" t="s">
        <v>57</v>
      </c>
      <c r="C281" s="200">
        <v>931.86</v>
      </c>
      <c r="D281" s="199">
        <v>2010371</v>
      </c>
      <c r="E281" s="201">
        <v>40517</v>
      </c>
    </row>
    <row r="282" spans="1:5" ht="15" x14ac:dyDescent="0.25">
      <c r="A282" s="199" t="s">
        <v>326</v>
      </c>
      <c r="B282" s="199" t="s">
        <v>54</v>
      </c>
      <c r="C282" s="200">
        <v>1135.1199999999999</v>
      </c>
      <c r="D282" s="199">
        <v>2010240</v>
      </c>
      <c r="E282" s="201">
        <v>40385</v>
      </c>
    </row>
    <row r="283" spans="1:5" ht="15" x14ac:dyDescent="0.25">
      <c r="A283" s="199" t="s">
        <v>326</v>
      </c>
      <c r="B283" s="199" t="s">
        <v>57</v>
      </c>
      <c r="C283" s="200">
        <v>1170.25</v>
      </c>
      <c r="D283" s="199">
        <v>2010320</v>
      </c>
      <c r="E283" s="201">
        <v>40469</v>
      </c>
    </row>
    <row r="284" spans="1:5" ht="15" x14ac:dyDescent="0.25">
      <c r="A284" s="199" t="s">
        <v>324</v>
      </c>
      <c r="B284" s="199" t="s">
        <v>53</v>
      </c>
      <c r="C284" s="200">
        <v>28.96</v>
      </c>
      <c r="D284" s="199">
        <v>2010225</v>
      </c>
      <c r="E284" s="201">
        <v>40372</v>
      </c>
    </row>
    <row r="285" spans="1:5" ht="15" x14ac:dyDescent="0.25">
      <c r="A285" s="199" t="s">
        <v>326</v>
      </c>
      <c r="B285" s="199" t="s">
        <v>55</v>
      </c>
      <c r="C285" s="200">
        <v>866.8</v>
      </c>
      <c r="D285" s="199">
        <v>2010391</v>
      </c>
      <c r="E285" s="201">
        <v>40536</v>
      </c>
    </row>
    <row r="286" spans="1:5" ht="15" x14ac:dyDescent="0.25">
      <c r="A286" s="199" t="s">
        <v>326</v>
      </c>
      <c r="B286" s="199" t="s">
        <v>57</v>
      </c>
      <c r="C286" s="200">
        <v>1010.02</v>
      </c>
      <c r="D286" s="199">
        <v>2010113</v>
      </c>
      <c r="E286" s="201">
        <v>40269</v>
      </c>
    </row>
    <row r="287" spans="1:5" ht="15" x14ac:dyDescent="0.25">
      <c r="A287" s="199" t="s">
        <v>324</v>
      </c>
      <c r="B287" s="199" t="s">
        <v>59</v>
      </c>
      <c r="C287" s="200">
        <v>120</v>
      </c>
      <c r="D287" s="199">
        <v>2010143</v>
      </c>
      <c r="E287" s="201">
        <v>40296</v>
      </c>
    </row>
    <row r="288" spans="1:5" ht="15" x14ac:dyDescent="0.25">
      <c r="A288" s="199" t="s">
        <v>326</v>
      </c>
      <c r="B288" s="199" t="s">
        <v>57</v>
      </c>
      <c r="C288" s="200">
        <v>226.95</v>
      </c>
      <c r="D288" s="199">
        <v>2010351</v>
      </c>
      <c r="E288" s="201">
        <v>40493</v>
      </c>
    </row>
    <row r="289" spans="1:5" ht="15" x14ac:dyDescent="0.25">
      <c r="A289" s="199" t="s">
        <v>326</v>
      </c>
      <c r="B289" s="199" t="s">
        <v>57</v>
      </c>
      <c r="C289" s="200">
        <v>843.23</v>
      </c>
      <c r="D289" s="199">
        <v>2010243</v>
      </c>
      <c r="E289" s="201">
        <v>40388</v>
      </c>
    </row>
    <row r="290" spans="1:5" ht="15" x14ac:dyDescent="0.25">
      <c r="A290" s="199" t="s">
        <v>326</v>
      </c>
      <c r="B290" s="199" t="s">
        <v>54</v>
      </c>
      <c r="C290" s="200">
        <v>252.6</v>
      </c>
      <c r="D290" s="199">
        <v>2010375</v>
      </c>
      <c r="E290" s="201">
        <v>40520</v>
      </c>
    </row>
    <row r="291" spans="1:5" ht="15" x14ac:dyDescent="0.25">
      <c r="A291" s="199" t="s">
        <v>326</v>
      </c>
      <c r="B291" s="199" t="s">
        <v>54</v>
      </c>
      <c r="C291" s="200">
        <v>1029.01</v>
      </c>
      <c r="D291" s="199">
        <v>2010324</v>
      </c>
      <c r="E291" s="201">
        <v>40469</v>
      </c>
    </row>
    <row r="292" spans="1:5" ht="15" x14ac:dyDescent="0.25">
      <c r="A292" s="199" t="s">
        <v>326</v>
      </c>
      <c r="B292" s="199" t="s">
        <v>58</v>
      </c>
      <c r="C292" s="200">
        <v>1142.55</v>
      </c>
      <c r="D292" s="199">
        <v>2010258</v>
      </c>
      <c r="E292" s="201">
        <v>40402</v>
      </c>
    </row>
    <row r="293" spans="1:5" ht="15" x14ac:dyDescent="0.25">
      <c r="A293" s="199" t="s">
        <v>324</v>
      </c>
      <c r="B293" s="199" t="s">
        <v>32</v>
      </c>
      <c r="C293" s="200">
        <v>500.88</v>
      </c>
      <c r="D293" s="199">
        <v>2010386</v>
      </c>
      <c r="E293" s="201">
        <v>40531</v>
      </c>
    </row>
    <row r="294" spans="1:5" ht="15" x14ac:dyDescent="0.25">
      <c r="A294" s="199" t="s">
        <v>326</v>
      </c>
      <c r="B294" s="199" t="s">
        <v>57</v>
      </c>
      <c r="C294" s="200">
        <v>831.89</v>
      </c>
      <c r="D294" s="199">
        <v>2010342</v>
      </c>
      <c r="E294" s="201">
        <v>40484</v>
      </c>
    </row>
    <row r="295" spans="1:5" ht="15" x14ac:dyDescent="0.25">
      <c r="A295" s="199" t="s">
        <v>326</v>
      </c>
      <c r="B295" s="199" t="s">
        <v>55</v>
      </c>
      <c r="C295" s="200">
        <v>721.23</v>
      </c>
      <c r="D295" s="199">
        <v>2010060</v>
      </c>
      <c r="E295" s="201">
        <v>40224</v>
      </c>
    </row>
    <row r="296" spans="1:5" ht="15" x14ac:dyDescent="0.25">
      <c r="A296" s="199" t="s">
        <v>324</v>
      </c>
      <c r="B296" s="199" t="s">
        <v>32</v>
      </c>
      <c r="C296" s="200">
        <v>1112.55</v>
      </c>
      <c r="D296" s="199">
        <v>2010062</v>
      </c>
      <c r="E296" s="201">
        <v>40224</v>
      </c>
    </row>
    <row r="297" spans="1:5" ht="15" x14ac:dyDescent="0.25">
      <c r="A297" s="199" t="s">
        <v>326</v>
      </c>
      <c r="B297" s="199" t="s">
        <v>54</v>
      </c>
      <c r="C297" s="200">
        <v>633.49</v>
      </c>
      <c r="D297" s="199">
        <v>2010360</v>
      </c>
      <c r="E297" s="201">
        <v>40504</v>
      </c>
    </row>
    <row r="298" spans="1:5" ht="15" x14ac:dyDescent="0.25">
      <c r="A298" s="199" t="s">
        <v>326</v>
      </c>
      <c r="B298" s="199" t="s">
        <v>55</v>
      </c>
      <c r="C298" s="200">
        <v>364.76</v>
      </c>
      <c r="D298" s="199">
        <v>2010088</v>
      </c>
      <c r="E298" s="201">
        <v>40248</v>
      </c>
    </row>
    <row r="299" spans="1:5" ht="15" x14ac:dyDescent="0.25">
      <c r="A299" s="199" t="s">
        <v>326</v>
      </c>
      <c r="B299" s="199" t="s">
        <v>58</v>
      </c>
      <c r="C299" s="200">
        <v>955.86</v>
      </c>
      <c r="D299" s="199">
        <v>2010393</v>
      </c>
      <c r="E299" s="201">
        <v>40538</v>
      </c>
    </row>
    <row r="300" spans="1:5" ht="15" x14ac:dyDescent="0.25">
      <c r="A300" s="199" t="s">
        <v>324</v>
      </c>
      <c r="B300" s="199" t="s">
        <v>56</v>
      </c>
      <c r="C300" s="200">
        <v>838.84</v>
      </c>
      <c r="D300" s="199">
        <v>2010044</v>
      </c>
      <c r="E300" s="201">
        <v>40212</v>
      </c>
    </row>
    <row r="301" spans="1:5" ht="15" x14ac:dyDescent="0.25">
      <c r="A301" s="199" t="s">
        <v>326</v>
      </c>
      <c r="B301" s="199" t="s">
        <v>33</v>
      </c>
      <c r="C301" s="200">
        <v>981.37</v>
      </c>
      <c r="D301" s="199">
        <v>2010105</v>
      </c>
      <c r="E301" s="201">
        <v>40266</v>
      </c>
    </row>
    <row r="302" spans="1:5" ht="15" x14ac:dyDescent="0.25">
      <c r="A302" s="199" t="s">
        <v>326</v>
      </c>
      <c r="B302" s="199" t="s">
        <v>54</v>
      </c>
      <c r="C302" s="200">
        <v>687.09</v>
      </c>
      <c r="D302" s="199">
        <v>2010256</v>
      </c>
      <c r="E302" s="201">
        <v>40400</v>
      </c>
    </row>
    <row r="303" spans="1:5" ht="15" x14ac:dyDescent="0.25">
      <c r="A303" s="199" t="s">
        <v>324</v>
      </c>
      <c r="B303" s="199" t="s">
        <v>32</v>
      </c>
      <c r="C303" s="200">
        <v>848.5</v>
      </c>
      <c r="D303" s="199">
        <v>2010281</v>
      </c>
      <c r="E303" s="201">
        <v>40423</v>
      </c>
    </row>
    <row r="304" spans="1:5" ht="15" x14ac:dyDescent="0.25">
      <c r="A304" s="199" t="s">
        <v>326</v>
      </c>
      <c r="B304" s="199" t="s">
        <v>33</v>
      </c>
      <c r="C304" s="200">
        <v>495.24</v>
      </c>
      <c r="D304" s="199">
        <v>2010248</v>
      </c>
      <c r="E304" s="201">
        <v>40392</v>
      </c>
    </row>
    <row r="305" spans="1:5" ht="15" x14ac:dyDescent="0.25">
      <c r="A305" s="199" t="s">
        <v>326</v>
      </c>
      <c r="B305" s="199" t="s">
        <v>54</v>
      </c>
      <c r="C305" s="200">
        <v>667.55</v>
      </c>
      <c r="D305" s="199">
        <v>2010040</v>
      </c>
      <c r="E305" s="201">
        <v>40210</v>
      </c>
    </row>
    <row r="306" spans="1:5" ht="15" x14ac:dyDescent="0.25">
      <c r="A306" s="199" t="s">
        <v>326</v>
      </c>
      <c r="B306" s="199" t="s">
        <v>55</v>
      </c>
      <c r="C306" s="200">
        <v>100.27</v>
      </c>
      <c r="D306" s="199">
        <v>2010037</v>
      </c>
      <c r="E306" s="201">
        <v>40208</v>
      </c>
    </row>
    <row r="307" spans="1:5" ht="15" x14ac:dyDescent="0.25">
      <c r="A307" s="199" t="s">
        <v>324</v>
      </c>
      <c r="B307" s="199" t="s">
        <v>32</v>
      </c>
      <c r="C307" s="200">
        <v>1097.6500000000001</v>
      </c>
      <c r="D307" s="199">
        <v>2010167</v>
      </c>
      <c r="E307" s="201">
        <v>40315</v>
      </c>
    </row>
    <row r="308" spans="1:5" ht="15" x14ac:dyDescent="0.25">
      <c r="A308" s="199" t="s">
        <v>326</v>
      </c>
      <c r="B308" s="199" t="s">
        <v>57</v>
      </c>
      <c r="C308" s="200">
        <v>986.49</v>
      </c>
      <c r="D308" s="199">
        <v>2010357</v>
      </c>
      <c r="E308" s="201">
        <v>40500</v>
      </c>
    </row>
    <row r="309" spans="1:5" ht="15" x14ac:dyDescent="0.25">
      <c r="A309" s="199" t="s">
        <v>326</v>
      </c>
      <c r="B309" s="199" t="s">
        <v>55</v>
      </c>
      <c r="C309" s="200">
        <v>566.30999999999995</v>
      </c>
      <c r="D309" s="199">
        <v>2010343</v>
      </c>
      <c r="E309" s="201">
        <v>40485</v>
      </c>
    </row>
    <row r="310" spans="1:5" ht="15" x14ac:dyDescent="0.25">
      <c r="A310" s="199" t="s">
        <v>326</v>
      </c>
      <c r="B310" s="199" t="s">
        <v>58</v>
      </c>
      <c r="C310" s="200">
        <v>204.71</v>
      </c>
      <c r="D310" s="199">
        <v>2010019</v>
      </c>
      <c r="E310" s="201">
        <v>40194</v>
      </c>
    </row>
    <row r="311" spans="1:5" ht="15" x14ac:dyDescent="0.25">
      <c r="A311" s="199" t="s">
        <v>324</v>
      </c>
      <c r="B311" s="199" t="s">
        <v>56</v>
      </c>
      <c r="C311" s="200">
        <v>420.3</v>
      </c>
      <c r="D311" s="199">
        <v>2010291</v>
      </c>
      <c r="E311" s="201">
        <v>40435</v>
      </c>
    </row>
    <row r="312" spans="1:5" ht="15" x14ac:dyDescent="0.25">
      <c r="A312" s="199" t="s">
        <v>326</v>
      </c>
      <c r="B312" s="199" t="s">
        <v>54</v>
      </c>
      <c r="C312" s="200">
        <v>1003.39</v>
      </c>
      <c r="D312" s="199">
        <v>2010153</v>
      </c>
      <c r="E312" s="201">
        <v>40302</v>
      </c>
    </row>
    <row r="313" spans="1:5" ht="15" x14ac:dyDescent="0.25">
      <c r="A313" s="199" t="s">
        <v>326</v>
      </c>
      <c r="B313" s="199" t="s">
        <v>57</v>
      </c>
      <c r="C313" s="200">
        <v>296.62</v>
      </c>
      <c r="D313" s="199">
        <v>2010100</v>
      </c>
      <c r="E313" s="201">
        <v>40259</v>
      </c>
    </row>
    <row r="314" spans="1:5" ht="15" x14ac:dyDescent="0.25">
      <c r="A314" s="199" t="s">
        <v>324</v>
      </c>
      <c r="B314" s="199" t="s">
        <v>32</v>
      </c>
      <c r="C314" s="200">
        <v>80.400000000000006</v>
      </c>
      <c r="D314" s="199">
        <v>2010222</v>
      </c>
      <c r="E314" s="201">
        <v>40370</v>
      </c>
    </row>
    <row r="315" spans="1:5" ht="15" x14ac:dyDescent="0.25">
      <c r="A315" s="199" t="s">
        <v>326</v>
      </c>
      <c r="B315" s="199" t="s">
        <v>54</v>
      </c>
      <c r="C315" s="200">
        <v>1169.26</v>
      </c>
      <c r="D315" s="199">
        <v>2010368</v>
      </c>
      <c r="E315" s="201">
        <v>40514</v>
      </c>
    </row>
    <row r="316" spans="1:5" ht="15" x14ac:dyDescent="0.25">
      <c r="A316" s="199" t="s">
        <v>324</v>
      </c>
      <c r="B316" s="199" t="s">
        <v>56</v>
      </c>
      <c r="C316" s="200">
        <v>103.75</v>
      </c>
      <c r="D316" s="199">
        <v>2010396</v>
      </c>
      <c r="E316" s="201">
        <v>40541</v>
      </c>
    </row>
    <row r="317" spans="1:5" ht="15" x14ac:dyDescent="0.25">
      <c r="A317" s="199" t="s">
        <v>326</v>
      </c>
      <c r="B317" s="199" t="s">
        <v>57</v>
      </c>
      <c r="C317" s="200">
        <v>1120.23</v>
      </c>
      <c r="D317" s="199">
        <v>2010381</v>
      </c>
      <c r="E317" s="201">
        <v>40528</v>
      </c>
    </row>
    <row r="318" spans="1:5" ht="15" x14ac:dyDescent="0.25">
      <c r="A318" s="199" t="s">
        <v>326</v>
      </c>
      <c r="B318" s="199" t="s">
        <v>58</v>
      </c>
      <c r="C318" s="200">
        <v>334.06</v>
      </c>
      <c r="D318" s="199">
        <v>2010232</v>
      </c>
      <c r="E318" s="201">
        <v>40380</v>
      </c>
    </row>
    <row r="319" spans="1:5" ht="15" x14ac:dyDescent="0.25">
      <c r="A319" s="199" t="s">
        <v>324</v>
      </c>
      <c r="B319" s="199" t="s">
        <v>59</v>
      </c>
      <c r="C319" s="200">
        <v>939.65</v>
      </c>
      <c r="D319" s="199">
        <v>2010216</v>
      </c>
      <c r="E319" s="201">
        <v>40360</v>
      </c>
    </row>
    <row r="320" spans="1:5" ht="15" x14ac:dyDescent="0.25">
      <c r="A320" s="199" t="s">
        <v>326</v>
      </c>
      <c r="B320" s="199" t="s">
        <v>57</v>
      </c>
      <c r="C320" s="200">
        <v>662.07</v>
      </c>
      <c r="D320" s="199">
        <v>2010038</v>
      </c>
      <c r="E320" s="201">
        <v>40210</v>
      </c>
    </row>
    <row r="321" spans="1:5" ht="15" x14ac:dyDescent="0.25">
      <c r="A321" s="199" t="s">
        <v>324</v>
      </c>
      <c r="B321" s="199" t="s">
        <v>59</v>
      </c>
      <c r="C321" s="200">
        <v>241.88</v>
      </c>
      <c r="D321" s="199">
        <v>2010081</v>
      </c>
      <c r="E321" s="201">
        <v>40242</v>
      </c>
    </row>
    <row r="322" spans="1:5" ht="15" x14ac:dyDescent="0.25">
      <c r="A322" s="199" t="s">
        <v>326</v>
      </c>
      <c r="B322" s="199" t="s">
        <v>55</v>
      </c>
      <c r="C322" s="200">
        <v>562.83000000000004</v>
      </c>
      <c r="D322" s="199">
        <v>2010255</v>
      </c>
      <c r="E322" s="201">
        <v>40399</v>
      </c>
    </row>
    <row r="323" spans="1:5" ht="15" x14ac:dyDescent="0.25">
      <c r="A323" s="199" t="s">
        <v>326</v>
      </c>
      <c r="B323" s="199" t="s">
        <v>33</v>
      </c>
      <c r="C323" s="200">
        <v>327.11</v>
      </c>
      <c r="D323" s="199">
        <v>2010211</v>
      </c>
      <c r="E323" s="201">
        <v>40357</v>
      </c>
    </row>
    <row r="324" spans="1:5" ht="15" x14ac:dyDescent="0.25">
      <c r="A324" s="199" t="s">
        <v>324</v>
      </c>
      <c r="B324" s="199" t="s">
        <v>32</v>
      </c>
      <c r="C324" s="200">
        <v>931.97</v>
      </c>
      <c r="D324" s="199">
        <v>2010190</v>
      </c>
      <c r="E324" s="201">
        <v>40339</v>
      </c>
    </row>
    <row r="325" spans="1:5" ht="15" x14ac:dyDescent="0.25">
      <c r="A325" s="199" t="s">
        <v>324</v>
      </c>
      <c r="B325" s="199" t="s">
        <v>56</v>
      </c>
      <c r="C325" s="200">
        <v>981.04</v>
      </c>
      <c r="D325" s="199">
        <v>2010032</v>
      </c>
      <c r="E325" s="201">
        <v>40202</v>
      </c>
    </row>
    <row r="326" spans="1:5" ht="15" x14ac:dyDescent="0.25">
      <c r="A326" s="199" t="s">
        <v>326</v>
      </c>
      <c r="B326" s="199" t="s">
        <v>54</v>
      </c>
      <c r="C326" s="200">
        <v>764.27</v>
      </c>
      <c r="D326" s="199">
        <v>2010128</v>
      </c>
      <c r="E326" s="201">
        <v>40281</v>
      </c>
    </row>
    <row r="327" spans="1:5" ht="15" x14ac:dyDescent="0.25">
      <c r="A327" s="199" t="s">
        <v>326</v>
      </c>
      <c r="B327" s="199" t="s">
        <v>54</v>
      </c>
      <c r="C327" s="200">
        <v>46.7</v>
      </c>
      <c r="D327" s="199">
        <v>2010029</v>
      </c>
      <c r="E327" s="201">
        <v>40201</v>
      </c>
    </row>
    <row r="328" spans="1:5" ht="15" x14ac:dyDescent="0.25">
      <c r="A328" s="199" t="s">
        <v>326</v>
      </c>
      <c r="B328" s="199" t="s">
        <v>58</v>
      </c>
      <c r="C328" s="200">
        <v>841.22</v>
      </c>
      <c r="D328" s="199">
        <v>2010052</v>
      </c>
      <c r="E328" s="201">
        <v>40217</v>
      </c>
    </row>
    <row r="329" spans="1:5" ht="15" x14ac:dyDescent="0.25">
      <c r="A329" s="199" t="s">
        <v>324</v>
      </c>
      <c r="B329" s="199" t="s">
        <v>56</v>
      </c>
      <c r="C329" s="200">
        <v>332.48</v>
      </c>
      <c r="D329" s="199">
        <v>2010275</v>
      </c>
      <c r="E329" s="201">
        <v>40420</v>
      </c>
    </row>
    <row r="330" spans="1:5" ht="15" x14ac:dyDescent="0.25">
      <c r="A330" s="199" t="s">
        <v>326</v>
      </c>
      <c r="B330" s="199" t="s">
        <v>54</v>
      </c>
      <c r="C330" s="200">
        <v>1034.42</v>
      </c>
      <c r="D330" s="199">
        <v>2010270</v>
      </c>
      <c r="E330" s="201">
        <v>40415</v>
      </c>
    </row>
    <row r="331" spans="1:5" ht="15" x14ac:dyDescent="0.25">
      <c r="A331" s="199" t="s">
        <v>326</v>
      </c>
      <c r="B331" s="199" t="s">
        <v>33</v>
      </c>
      <c r="C331" s="200">
        <v>789.81</v>
      </c>
      <c r="D331" s="199">
        <v>2010274</v>
      </c>
      <c r="E331" s="201">
        <v>40420</v>
      </c>
    </row>
    <row r="332" spans="1:5" ht="15" x14ac:dyDescent="0.25">
      <c r="A332" s="199" t="s">
        <v>326</v>
      </c>
      <c r="B332" s="199" t="s">
        <v>58</v>
      </c>
      <c r="C332" s="200">
        <v>773.05</v>
      </c>
      <c r="D332" s="199">
        <v>2010195</v>
      </c>
      <c r="E332" s="201">
        <v>40343</v>
      </c>
    </row>
    <row r="333" spans="1:5" ht="15" x14ac:dyDescent="0.25">
      <c r="A333" s="199" t="s">
        <v>324</v>
      </c>
      <c r="B333" s="199" t="s">
        <v>32</v>
      </c>
      <c r="C333" s="200">
        <v>1165.8599999999999</v>
      </c>
      <c r="D333" s="199">
        <v>2010245</v>
      </c>
      <c r="E333" s="201">
        <v>40391</v>
      </c>
    </row>
    <row r="334" spans="1:5" ht="15" x14ac:dyDescent="0.25">
      <c r="A334" s="199" t="s">
        <v>326</v>
      </c>
      <c r="B334" s="199" t="s">
        <v>57</v>
      </c>
      <c r="C334" s="200">
        <v>490.71</v>
      </c>
      <c r="D334" s="199">
        <v>2010223</v>
      </c>
      <c r="E334" s="201">
        <v>40371</v>
      </c>
    </row>
    <row r="335" spans="1:5" ht="15" x14ac:dyDescent="0.25">
      <c r="A335" s="199" t="s">
        <v>326</v>
      </c>
      <c r="B335" s="199" t="s">
        <v>33</v>
      </c>
      <c r="C335" s="200">
        <v>610</v>
      </c>
      <c r="D335" s="199">
        <v>2010389</v>
      </c>
      <c r="E335" s="201">
        <v>40535</v>
      </c>
    </row>
    <row r="336" spans="1:5" ht="15" x14ac:dyDescent="0.25">
      <c r="A336" s="199" t="s">
        <v>326</v>
      </c>
      <c r="B336" s="199" t="s">
        <v>58</v>
      </c>
      <c r="C336" s="200">
        <v>565.02</v>
      </c>
      <c r="D336" s="199">
        <v>2010322</v>
      </c>
      <c r="E336" s="201">
        <v>40469</v>
      </c>
    </row>
    <row r="337" spans="1:5" ht="15" x14ac:dyDescent="0.25">
      <c r="A337" s="199" t="s">
        <v>326</v>
      </c>
      <c r="B337" s="199" t="s">
        <v>58</v>
      </c>
      <c r="C337" s="200">
        <v>990.18</v>
      </c>
      <c r="D337" s="199">
        <v>2010226</v>
      </c>
      <c r="E337" s="201">
        <v>40373</v>
      </c>
    </row>
    <row r="338" spans="1:5" ht="15" x14ac:dyDescent="0.25">
      <c r="A338" s="199" t="s">
        <v>324</v>
      </c>
      <c r="B338" s="199" t="s">
        <v>56</v>
      </c>
      <c r="C338" s="200">
        <v>553.02</v>
      </c>
      <c r="D338" s="199">
        <v>2010089</v>
      </c>
      <c r="E338" s="201">
        <v>40249</v>
      </c>
    </row>
    <row r="339" spans="1:5" ht="15" x14ac:dyDescent="0.25">
      <c r="A339" s="199" t="s">
        <v>326</v>
      </c>
      <c r="B339" s="199" t="s">
        <v>54</v>
      </c>
      <c r="C339" s="200">
        <v>817.21</v>
      </c>
      <c r="D339" s="199">
        <v>2010286</v>
      </c>
      <c r="E339" s="201">
        <v>40430</v>
      </c>
    </row>
    <row r="340" spans="1:5" ht="15" x14ac:dyDescent="0.25">
      <c r="A340" s="199" t="s">
        <v>326</v>
      </c>
      <c r="B340" s="199" t="s">
        <v>58</v>
      </c>
      <c r="C340" s="200">
        <v>561.88</v>
      </c>
      <c r="D340" s="199">
        <v>2010394</v>
      </c>
      <c r="E340" s="201">
        <v>40541</v>
      </c>
    </row>
    <row r="341" spans="1:5" ht="15" x14ac:dyDescent="0.25">
      <c r="A341" s="199" t="s">
        <v>326</v>
      </c>
      <c r="B341" s="199" t="s">
        <v>33</v>
      </c>
      <c r="C341" s="200">
        <v>935.59</v>
      </c>
      <c r="D341" s="199">
        <v>2010005</v>
      </c>
      <c r="E341" s="201">
        <v>40184</v>
      </c>
    </row>
    <row r="342" spans="1:5" ht="15" x14ac:dyDescent="0.25">
      <c r="A342" s="199" t="s">
        <v>326</v>
      </c>
      <c r="B342" s="199" t="s">
        <v>55</v>
      </c>
      <c r="C342" s="200">
        <v>330.36</v>
      </c>
      <c r="D342" s="199">
        <v>2010336</v>
      </c>
      <c r="E342" s="201">
        <v>40480</v>
      </c>
    </row>
    <row r="343" spans="1:5" ht="15" x14ac:dyDescent="0.25">
      <c r="A343" s="199" t="s">
        <v>326</v>
      </c>
      <c r="B343" s="199" t="s">
        <v>58</v>
      </c>
      <c r="C343" s="200">
        <v>782.93</v>
      </c>
      <c r="D343" s="199">
        <v>2010173</v>
      </c>
      <c r="E343" s="201">
        <v>40320</v>
      </c>
    </row>
    <row r="344" spans="1:5" ht="15" x14ac:dyDescent="0.25">
      <c r="A344" s="199" t="s">
        <v>326</v>
      </c>
      <c r="B344" s="199" t="s">
        <v>55</v>
      </c>
      <c r="C344" s="200">
        <v>1162.68</v>
      </c>
      <c r="D344" s="199">
        <v>2010388</v>
      </c>
      <c r="E344" s="201">
        <v>40534</v>
      </c>
    </row>
    <row r="345" spans="1:5" ht="15" x14ac:dyDescent="0.25">
      <c r="A345" s="199" t="s">
        <v>326</v>
      </c>
      <c r="B345" s="199" t="s">
        <v>57</v>
      </c>
      <c r="C345" s="200">
        <v>67.930000000000007</v>
      </c>
      <c r="D345" s="199">
        <v>2010146</v>
      </c>
      <c r="E345" s="201">
        <v>40298</v>
      </c>
    </row>
    <row r="346" spans="1:5" ht="15" x14ac:dyDescent="0.25">
      <c r="A346" s="199" t="s">
        <v>324</v>
      </c>
      <c r="B346" s="199" t="s">
        <v>56</v>
      </c>
      <c r="C346" s="200">
        <v>37.81</v>
      </c>
      <c r="D346" s="199">
        <v>2010152</v>
      </c>
      <c r="E346" s="201">
        <v>40302</v>
      </c>
    </row>
    <row r="347" spans="1:5" ht="15" x14ac:dyDescent="0.25">
      <c r="A347" s="199" t="s">
        <v>326</v>
      </c>
      <c r="B347" s="199" t="s">
        <v>54</v>
      </c>
      <c r="C347" s="200">
        <v>1028.75</v>
      </c>
      <c r="D347" s="199">
        <v>2010159</v>
      </c>
      <c r="E347" s="201">
        <v>40308</v>
      </c>
    </row>
    <row r="348" spans="1:5" ht="15" x14ac:dyDescent="0.25">
      <c r="A348" s="199" t="s">
        <v>326</v>
      </c>
      <c r="B348" s="199" t="s">
        <v>58</v>
      </c>
      <c r="C348" s="200">
        <v>299.7</v>
      </c>
      <c r="D348" s="199">
        <v>2010249</v>
      </c>
      <c r="E348" s="201">
        <v>40394</v>
      </c>
    </row>
    <row r="349" spans="1:5" ht="15" x14ac:dyDescent="0.25">
      <c r="A349" s="199" t="s">
        <v>326</v>
      </c>
      <c r="B349" s="199" t="s">
        <v>58</v>
      </c>
      <c r="C349" s="200">
        <v>703.38</v>
      </c>
      <c r="D349" s="199">
        <v>2010083</v>
      </c>
      <c r="E349" s="201">
        <v>40245</v>
      </c>
    </row>
    <row r="350" spans="1:5" ht="15" x14ac:dyDescent="0.25">
      <c r="A350" s="199" t="s">
        <v>326</v>
      </c>
      <c r="B350" s="199" t="s">
        <v>33</v>
      </c>
      <c r="C350" s="200">
        <v>191.06</v>
      </c>
      <c r="D350" s="199">
        <v>2010234</v>
      </c>
      <c r="E350" s="201">
        <v>40381</v>
      </c>
    </row>
    <row r="351" spans="1:5" ht="15" x14ac:dyDescent="0.25">
      <c r="A351" s="199" t="s">
        <v>324</v>
      </c>
      <c r="B351" s="199" t="s">
        <v>56</v>
      </c>
      <c r="C351" s="200">
        <v>996.44</v>
      </c>
      <c r="D351" s="199">
        <v>2010094</v>
      </c>
      <c r="E351" s="201">
        <v>40254</v>
      </c>
    </row>
    <row r="352" spans="1:5" ht="15" x14ac:dyDescent="0.25">
      <c r="A352" s="199" t="s">
        <v>326</v>
      </c>
      <c r="B352" s="199" t="s">
        <v>54</v>
      </c>
      <c r="C352" s="200">
        <v>877.66</v>
      </c>
      <c r="D352" s="199">
        <v>2010026</v>
      </c>
      <c r="E352" s="201">
        <v>40200</v>
      </c>
    </row>
    <row r="353" spans="1:5" ht="15" x14ac:dyDescent="0.25">
      <c r="A353" s="199" t="s">
        <v>324</v>
      </c>
      <c r="B353" s="199" t="s">
        <v>56</v>
      </c>
      <c r="C353" s="200">
        <v>629.39</v>
      </c>
      <c r="D353" s="199">
        <v>2010241</v>
      </c>
      <c r="E353" s="201">
        <v>40386</v>
      </c>
    </row>
    <row r="354" spans="1:5" ht="15" x14ac:dyDescent="0.25">
      <c r="A354" s="199" t="s">
        <v>326</v>
      </c>
      <c r="B354" s="199" t="s">
        <v>54</v>
      </c>
      <c r="C354" s="200">
        <v>512.91999999999996</v>
      </c>
      <c r="D354" s="199">
        <v>2010003</v>
      </c>
      <c r="E354" s="201">
        <v>40179</v>
      </c>
    </row>
    <row r="355" spans="1:5" ht="15" x14ac:dyDescent="0.25">
      <c r="A355" s="199" t="s">
        <v>326</v>
      </c>
      <c r="B355" s="199" t="s">
        <v>58</v>
      </c>
      <c r="C355" s="200">
        <v>80.290000000000006</v>
      </c>
      <c r="D355" s="199">
        <v>2010380</v>
      </c>
      <c r="E355" s="201">
        <v>40528</v>
      </c>
    </row>
    <row r="356" spans="1:5" ht="15" x14ac:dyDescent="0.25">
      <c r="A356" s="199" t="s">
        <v>324</v>
      </c>
      <c r="B356" s="199" t="s">
        <v>56</v>
      </c>
      <c r="C356" s="200">
        <v>32.909999999999997</v>
      </c>
      <c r="D356" s="199">
        <v>2010020</v>
      </c>
      <c r="E356" s="201">
        <v>40195</v>
      </c>
    </row>
    <row r="357" spans="1:5" ht="15" x14ac:dyDescent="0.25">
      <c r="A357" s="199" t="s">
        <v>326</v>
      </c>
      <c r="B357" s="199" t="s">
        <v>57</v>
      </c>
      <c r="C357" s="200">
        <v>297.20999999999998</v>
      </c>
      <c r="D357" s="199">
        <v>2010058</v>
      </c>
      <c r="E357" s="201">
        <v>40220</v>
      </c>
    </row>
    <row r="358" spans="1:5" ht="15" x14ac:dyDescent="0.25">
      <c r="A358" s="199" t="s">
        <v>326</v>
      </c>
      <c r="B358" s="199" t="s">
        <v>33</v>
      </c>
      <c r="C358" s="200">
        <v>687.53</v>
      </c>
      <c r="D358" s="199">
        <v>2010205</v>
      </c>
      <c r="E358" s="201">
        <v>40351</v>
      </c>
    </row>
    <row r="359" spans="1:5" ht="15" x14ac:dyDescent="0.25">
      <c r="A359" s="199" t="s">
        <v>326</v>
      </c>
      <c r="B359" s="199" t="s">
        <v>54</v>
      </c>
      <c r="C359" s="200">
        <v>310.45999999999998</v>
      </c>
      <c r="D359" s="199">
        <v>2010103</v>
      </c>
      <c r="E359" s="201">
        <v>40262</v>
      </c>
    </row>
    <row r="360" spans="1:5" ht="15" x14ac:dyDescent="0.25">
      <c r="A360" s="199" t="s">
        <v>324</v>
      </c>
      <c r="B360" s="199" t="s">
        <v>32</v>
      </c>
      <c r="C360" s="200">
        <v>1017.26</v>
      </c>
      <c r="D360" s="199">
        <v>2010303</v>
      </c>
      <c r="E360" s="201">
        <v>40448</v>
      </c>
    </row>
    <row r="361" spans="1:5" ht="15" x14ac:dyDescent="0.25">
      <c r="A361" s="199" t="s">
        <v>326</v>
      </c>
      <c r="B361" s="199" t="s">
        <v>58</v>
      </c>
      <c r="C361" s="200">
        <v>893.07</v>
      </c>
      <c r="D361" s="199">
        <v>2010268</v>
      </c>
      <c r="E361" s="201">
        <v>40414</v>
      </c>
    </row>
    <row r="362" spans="1:5" ht="15" x14ac:dyDescent="0.25">
      <c r="A362" s="199" t="s">
        <v>326</v>
      </c>
      <c r="B362" s="199" t="s">
        <v>58</v>
      </c>
      <c r="C362" s="200">
        <v>901.41</v>
      </c>
      <c r="D362" s="199">
        <v>2010053</v>
      </c>
      <c r="E362" s="201">
        <v>40218</v>
      </c>
    </row>
    <row r="363" spans="1:5" ht="15" x14ac:dyDescent="0.25">
      <c r="A363" s="199" t="s">
        <v>326</v>
      </c>
      <c r="B363" s="199" t="s">
        <v>54</v>
      </c>
      <c r="C363" s="200">
        <v>83.3</v>
      </c>
      <c r="D363" s="199">
        <v>2010090</v>
      </c>
      <c r="E363" s="201">
        <v>40252</v>
      </c>
    </row>
    <row r="364" spans="1:5" ht="15" x14ac:dyDescent="0.25">
      <c r="A364" s="199" t="s">
        <v>326</v>
      </c>
      <c r="B364" s="199" t="s">
        <v>58</v>
      </c>
      <c r="C364" s="200">
        <v>382.43</v>
      </c>
      <c r="D364" s="199">
        <v>2010080</v>
      </c>
      <c r="E364" s="201">
        <v>40240</v>
      </c>
    </row>
    <row r="365" spans="1:5" ht="15" x14ac:dyDescent="0.25">
      <c r="A365" s="199" t="s">
        <v>324</v>
      </c>
      <c r="B365" s="199" t="s">
        <v>59</v>
      </c>
      <c r="C365" s="200">
        <v>968.92</v>
      </c>
      <c r="D365" s="199">
        <v>2010247</v>
      </c>
      <c r="E365" s="201">
        <v>40391</v>
      </c>
    </row>
    <row r="366" spans="1:5" ht="15" x14ac:dyDescent="0.25">
      <c r="A366" s="199" t="s">
        <v>326</v>
      </c>
      <c r="B366" s="199" t="s">
        <v>57</v>
      </c>
      <c r="C366" s="200">
        <v>710.33</v>
      </c>
      <c r="D366" s="199">
        <v>2010014</v>
      </c>
      <c r="E366" s="201">
        <v>40191</v>
      </c>
    </row>
    <row r="367" spans="1:5" ht="15" x14ac:dyDescent="0.25">
      <c r="A367" s="199" t="s">
        <v>326</v>
      </c>
      <c r="B367" s="199" t="s">
        <v>58</v>
      </c>
      <c r="C367" s="200">
        <v>109.39</v>
      </c>
      <c r="D367" s="199">
        <v>2010001</v>
      </c>
      <c r="E367" s="201">
        <v>40179</v>
      </c>
    </row>
    <row r="368" spans="1:5" ht="15" x14ac:dyDescent="0.25">
      <c r="A368" s="199" t="s">
        <v>324</v>
      </c>
      <c r="B368" s="199" t="s">
        <v>53</v>
      </c>
      <c r="C368" s="200">
        <v>861.49</v>
      </c>
      <c r="D368" s="199">
        <v>2010115</v>
      </c>
      <c r="E368" s="201">
        <v>40273</v>
      </c>
    </row>
    <row r="369" spans="1:5" ht="15" x14ac:dyDescent="0.25">
      <c r="A369" s="199" t="s">
        <v>326</v>
      </c>
      <c r="B369" s="199" t="s">
        <v>54</v>
      </c>
      <c r="C369" s="200">
        <v>1112.73</v>
      </c>
      <c r="D369" s="199">
        <v>2010326</v>
      </c>
      <c r="E369" s="201">
        <v>40471</v>
      </c>
    </row>
    <row r="370" spans="1:5" ht="15" x14ac:dyDescent="0.25">
      <c r="A370" s="199" t="s">
        <v>326</v>
      </c>
      <c r="B370" s="199" t="s">
        <v>58</v>
      </c>
      <c r="C370" s="200">
        <v>165.66</v>
      </c>
      <c r="D370" s="199">
        <v>2010387</v>
      </c>
      <c r="E370" s="201">
        <v>40534</v>
      </c>
    </row>
    <row r="371" spans="1:5" ht="15" x14ac:dyDescent="0.25">
      <c r="A371" s="199" t="s">
        <v>324</v>
      </c>
      <c r="B371" s="199" t="s">
        <v>32</v>
      </c>
      <c r="C371" s="200">
        <v>183.45</v>
      </c>
      <c r="D371" s="199">
        <v>2010334</v>
      </c>
      <c r="E371" s="201">
        <v>40479</v>
      </c>
    </row>
    <row r="372" spans="1:5" ht="15" x14ac:dyDescent="0.25">
      <c r="A372" s="199" t="s">
        <v>326</v>
      </c>
      <c r="B372" s="199" t="s">
        <v>58</v>
      </c>
      <c r="C372" s="200">
        <v>225.27</v>
      </c>
      <c r="D372" s="199">
        <v>2010187</v>
      </c>
      <c r="E372" s="201">
        <v>40332</v>
      </c>
    </row>
    <row r="373" spans="1:5" ht="15" x14ac:dyDescent="0.25">
      <c r="A373" s="199" t="s">
        <v>326</v>
      </c>
      <c r="B373" s="199" t="s">
        <v>54</v>
      </c>
      <c r="C373" s="200">
        <v>359.38</v>
      </c>
      <c r="D373" s="199">
        <v>2010271</v>
      </c>
      <c r="E373" s="201">
        <v>40416</v>
      </c>
    </row>
    <row r="374" spans="1:5" ht="15" x14ac:dyDescent="0.25">
      <c r="A374" s="199" t="s">
        <v>326</v>
      </c>
      <c r="B374" s="199" t="s">
        <v>57</v>
      </c>
      <c r="C374" s="200">
        <v>540.73</v>
      </c>
      <c r="D374" s="199">
        <v>2010264</v>
      </c>
      <c r="E374" s="201">
        <v>40409</v>
      </c>
    </row>
    <row r="375" spans="1:5" ht="15" x14ac:dyDescent="0.25">
      <c r="A375" s="199" t="s">
        <v>326</v>
      </c>
      <c r="B375" s="199" t="s">
        <v>57</v>
      </c>
      <c r="C375" s="200">
        <v>753.22</v>
      </c>
      <c r="D375" s="199">
        <v>2010027</v>
      </c>
      <c r="E375" s="201">
        <v>40201</v>
      </c>
    </row>
    <row r="376" spans="1:5" ht="15" x14ac:dyDescent="0.25">
      <c r="A376" s="199" t="s">
        <v>326</v>
      </c>
      <c r="B376" s="199" t="s">
        <v>33</v>
      </c>
      <c r="C376" s="200">
        <v>515.41</v>
      </c>
      <c r="D376" s="199">
        <v>2010130</v>
      </c>
      <c r="E376" s="201">
        <v>40284</v>
      </c>
    </row>
    <row r="377" spans="1:5" ht="15" x14ac:dyDescent="0.25">
      <c r="A377" s="199" t="s">
        <v>324</v>
      </c>
      <c r="B377" s="199" t="s">
        <v>59</v>
      </c>
      <c r="C377" s="200">
        <v>1015.4</v>
      </c>
      <c r="D377" s="199">
        <v>2010077</v>
      </c>
      <c r="E377" s="201">
        <v>40240</v>
      </c>
    </row>
    <row r="378" spans="1:5" ht="15" x14ac:dyDescent="0.25">
      <c r="A378" s="199" t="s">
        <v>326</v>
      </c>
      <c r="B378" s="199" t="s">
        <v>54</v>
      </c>
      <c r="C378" s="200">
        <v>197.35</v>
      </c>
      <c r="D378" s="199">
        <v>2010139</v>
      </c>
      <c r="E378" s="201">
        <v>40291</v>
      </c>
    </row>
    <row r="379" spans="1:5" ht="15" x14ac:dyDescent="0.25">
      <c r="A379" s="199" t="s">
        <v>324</v>
      </c>
      <c r="B379" s="199" t="s">
        <v>53</v>
      </c>
      <c r="C379" s="200">
        <v>1080.3800000000001</v>
      </c>
      <c r="D379" s="199">
        <v>2010041</v>
      </c>
      <c r="E379" s="201">
        <v>40211</v>
      </c>
    </row>
    <row r="380" spans="1:5" ht="15" x14ac:dyDescent="0.25">
      <c r="A380" s="199" t="s">
        <v>324</v>
      </c>
      <c r="B380" s="199" t="s">
        <v>32</v>
      </c>
      <c r="C380" s="200">
        <v>1120.56</v>
      </c>
      <c r="D380" s="199">
        <v>2010121</v>
      </c>
      <c r="E380" s="201">
        <v>40277</v>
      </c>
    </row>
    <row r="381" spans="1:5" ht="15" x14ac:dyDescent="0.25">
      <c r="A381" s="199" t="s">
        <v>324</v>
      </c>
      <c r="B381" s="199" t="s">
        <v>56</v>
      </c>
      <c r="C381" s="200">
        <v>802.8</v>
      </c>
      <c r="D381" s="199">
        <v>2010280</v>
      </c>
      <c r="E381" s="201">
        <v>40423</v>
      </c>
    </row>
    <row r="382" spans="1:5" ht="15" x14ac:dyDescent="0.25">
      <c r="A382" s="199" t="s">
        <v>326</v>
      </c>
      <c r="B382" s="199" t="s">
        <v>33</v>
      </c>
      <c r="C382" s="200">
        <v>918.57</v>
      </c>
      <c r="D382" s="199">
        <v>2010202</v>
      </c>
      <c r="E382" s="201">
        <v>40347</v>
      </c>
    </row>
    <row r="383" spans="1:5" ht="15" x14ac:dyDescent="0.25">
      <c r="A383" s="199" t="s">
        <v>326</v>
      </c>
      <c r="B383" s="199" t="s">
        <v>58</v>
      </c>
      <c r="C383" s="200">
        <v>776.56</v>
      </c>
      <c r="D383" s="199">
        <v>2010177</v>
      </c>
      <c r="E383" s="201">
        <v>40323</v>
      </c>
    </row>
    <row r="384" spans="1:5" ht="15" x14ac:dyDescent="0.25">
      <c r="A384" s="199" t="s">
        <v>326</v>
      </c>
      <c r="B384" s="199" t="s">
        <v>55</v>
      </c>
      <c r="C384" s="200">
        <v>913.78</v>
      </c>
      <c r="D384" s="199">
        <v>2010101</v>
      </c>
      <c r="E384" s="201">
        <v>40260</v>
      </c>
    </row>
    <row r="385" spans="1:5" ht="15" x14ac:dyDescent="0.25">
      <c r="A385" s="199" t="s">
        <v>326</v>
      </c>
      <c r="B385" s="199" t="s">
        <v>54</v>
      </c>
      <c r="C385" s="200">
        <v>986.16</v>
      </c>
      <c r="D385" s="199">
        <v>2010365</v>
      </c>
      <c r="E385" s="201">
        <v>40508</v>
      </c>
    </row>
    <row r="386" spans="1:5" ht="15" x14ac:dyDescent="0.25">
      <c r="A386" s="199" t="s">
        <v>326</v>
      </c>
      <c r="B386" s="199" t="s">
        <v>54</v>
      </c>
      <c r="C386" s="200">
        <v>1063.3699999999999</v>
      </c>
      <c r="D386" s="199">
        <v>2010339</v>
      </c>
      <c r="E386" s="201">
        <v>40483</v>
      </c>
    </row>
    <row r="387" spans="1:5" ht="15" x14ac:dyDescent="0.25">
      <c r="A387" s="199" t="s">
        <v>324</v>
      </c>
      <c r="B387" s="199" t="s">
        <v>53</v>
      </c>
      <c r="C387" s="200">
        <v>105.03</v>
      </c>
      <c r="D387" s="199">
        <v>2010076</v>
      </c>
      <c r="E387" s="201">
        <v>40239</v>
      </c>
    </row>
    <row r="388" spans="1:5" ht="15" x14ac:dyDescent="0.25">
      <c r="A388" s="199" t="s">
        <v>326</v>
      </c>
      <c r="B388" s="199" t="s">
        <v>54</v>
      </c>
      <c r="C388" s="200">
        <v>494.77</v>
      </c>
      <c r="D388" s="199">
        <v>2010155</v>
      </c>
      <c r="E388" s="201">
        <v>40307</v>
      </c>
    </row>
    <row r="389" spans="1:5" ht="15" x14ac:dyDescent="0.25">
      <c r="A389" s="199" t="s">
        <v>324</v>
      </c>
      <c r="B389" s="199" t="s">
        <v>32</v>
      </c>
      <c r="C389" s="200">
        <v>994.1</v>
      </c>
      <c r="D389" s="199">
        <v>2010091</v>
      </c>
      <c r="E389" s="201">
        <v>40253</v>
      </c>
    </row>
    <row r="390" spans="1:5" ht="15" x14ac:dyDescent="0.25">
      <c r="A390" s="199" t="s">
        <v>324</v>
      </c>
      <c r="B390" s="199" t="s">
        <v>32</v>
      </c>
      <c r="C390" s="200">
        <v>461.47</v>
      </c>
      <c r="D390" s="199">
        <v>2010163</v>
      </c>
      <c r="E390" s="201">
        <v>40310</v>
      </c>
    </row>
    <row r="391" spans="1:5" ht="15" x14ac:dyDescent="0.25">
      <c r="A391" s="199" t="s">
        <v>326</v>
      </c>
      <c r="B391" s="199" t="s">
        <v>58</v>
      </c>
      <c r="C391" s="200">
        <v>1033.8699999999999</v>
      </c>
      <c r="D391" s="199">
        <v>2010181</v>
      </c>
      <c r="E391" s="201">
        <v>40327</v>
      </c>
    </row>
    <row r="392" spans="1:5" ht="15" x14ac:dyDescent="0.25">
      <c r="A392" s="199" t="s">
        <v>324</v>
      </c>
      <c r="B392" s="199" t="s">
        <v>59</v>
      </c>
      <c r="C392" s="200">
        <v>978.22</v>
      </c>
      <c r="D392" s="199">
        <v>2010189</v>
      </c>
      <c r="E392" s="201">
        <v>40336</v>
      </c>
    </row>
    <row r="393" spans="1:5" ht="15" x14ac:dyDescent="0.25">
      <c r="A393" s="199" t="s">
        <v>326</v>
      </c>
      <c r="B393" s="199" t="s">
        <v>58</v>
      </c>
      <c r="C393" s="200">
        <v>1005.3</v>
      </c>
      <c r="D393" s="199">
        <v>2010017</v>
      </c>
      <c r="E393" s="201">
        <v>40192</v>
      </c>
    </row>
    <row r="394" spans="1:5" ht="15" x14ac:dyDescent="0.25">
      <c r="A394" s="199" t="s">
        <v>326</v>
      </c>
      <c r="B394" s="199" t="s">
        <v>57</v>
      </c>
      <c r="C394" s="200">
        <v>598.36</v>
      </c>
      <c r="D394" s="199">
        <v>2010259</v>
      </c>
      <c r="E394" s="201">
        <v>40405</v>
      </c>
    </row>
    <row r="395" spans="1:5" ht="15" x14ac:dyDescent="0.25">
      <c r="A395" s="199" t="s">
        <v>324</v>
      </c>
      <c r="B395" s="199" t="s">
        <v>32</v>
      </c>
      <c r="C395" s="200">
        <v>835.47</v>
      </c>
      <c r="D395" s="199">
        <v>2010373</v>
      </c>
      <c r="E395" s="201">
        <v>40517</v>
      </c>
    </row>
    <row r="396" spans="1:5" ht="15" x14ac:dyDescent="0.25">
      <c r="A396" s="199" t="s">
        <v>326</v>
      </c>
      <c r="B396" s="199" t="s">
        <v>33</v>
      </c>
      <c r="C396" s="200">
        <v>1163.74</v>
      </c>
      <c r="D396" s="199">
        <v>2010251</v>
      </c>
      <c r="E396" s="201">
        <v>40398</v>
      </c>
    </row>
    <row r="397" spans="1:5" ht="15" x14ac:dyDescent="0.25">
      <c r="A397" s="199" t="s">
        <v>326</v>
      </c>
      <c r="B397" s="199" t="s">
        <v>33</v>
      </c>
      <c r="C397" s="200">
        <v>996.18</v>
      </c>
      <c r="D397" s="199">
        <v>2010086</v>
      </c>
      <c r="E397" s="201">
        <v>40247</v>
      </c>
    </row>
    <row r="398" spans="1:5" ht="15" x14ac:dyDescent="0.25">
      <c r="A398" s="199" t="s">
        <v>326</v>
      </c>
      <c r="B398" s="199" t="s">
        <v>57</v>
      </c>
      <c r="C398" s="200">
        <v>1027.76</v>
      </c>
      <c r="D398" s="199">
        <v>2010228</v>
      </c>
      <c r="E398" s="201">
        <v>40377</v>
      </c>
    </row>
    <row r="399" spans="1:5" ht="15" x14ac:dyDescent="0.25">
      <c r="A399" s="199" t="s">
        <v>326</v>
      </c>
      <c r="B399" s="199" t="s">
        <v>57</v>
      </c>
      <c r="C399" s="200">
        <v>600.99</v>
      </c>
      <c r="D399" s="199">
        <v>2010316</v>
      </c>
      <c r="E399" s="201">
        <v>40462</v>
      </c>
    </row>
    <row r="400" spans="1:5" ht="15" x14ac:dyDescent="0.25">
      <c r="A400" s="199" t="s">
        <v>326</v>
      </c>
      <c r="B400" s="199" t="s">
        <v>54</v>
      </c>
      <c r="C400" s="200">
        <v>319.42</v>
      </c>
      <c r="D400" s="199">
        <v>2010369</v>
      </c>
      <c r="E400" s="201">
        <v>40516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Blad24"/>
  <dimension ref="A1:E5"/>
  <sheetViews>
    <sheetView workbookViewId="0">
      <selection activeCell="A8" sqref="A8"/>
    </sheetView>
  </sheetViews>
  <sheetFormatPr defaultRowHeight="12.75" x14ac:dyDescent="0.2"/>
  <cols>
    <col min="1" max="1" width="5.7109375" style="59" customWidth="1"/>
    <col min="2" max="5" width="8.7109375" style="59" customWidth="1"/>
    <col min="6" max="16384" width="9.140625" style="59"/>
  </cols>
  <sheetData>
    <row r="1" spans="1:5" x14ac:dyDescent="0.2">
      <c r="B1" s="62" t="s">
        <v>133</v>
      </c>
      <c r="C1" s="62" t="s">
        <v>134</v>
      </c>
      <c r="D1" s="62" t="s">
        <v>135</v>
      </c>
      <c r="E1" s="62" t="s">
        <v>136</v>
      </c>
    </row>
    <row r="2" spans="1:5" x14ac:dyDescent="0.2">
      <c r="A2" s="59" t="s">
        <v>67</v>
      </c>
      <c r="B2" s="59">
        <v>152</v>
      </c>
      <c r="C2" s="59">
        <v>36</v>
      </c>
      <c r="D2" s="59">
        <v>123</v>
      </c>
      <c r="E2" s="59">
        <v>67</v>
      </c>
    </row>
    <row r="3" spans="1:5" x14ac:dyDescent="0.2">
      <c r="A3" s="59" t="s">
        <v>68</v>
      </c>
      <c r="B3" s="59">
        <v>160</v>
      </c>
      <c r="C3" s="59">
        <v>46</v>
      </c>
      <c r="D3" s="59">
        <v>133</v>
      </c>
      <c r="E3" s="59">
        <v>75</v>
      </c>
    </row>
    <row r="4" spans="1:5" x14ac:dyDescent="0.2">
      <c r="A4" s="70" t="s">
        <v>264</v>
      </c>
      <c r="B4" s="59">
        <v>148</v>
      </c>
      <c r="C4" s="59">
        <v>46</v>
      </c>
      <c r="D4" s="59">
        <v>137</v>
      </c>
      <c r="E4" s="59">
        <v>78</v>
      </c>
    </row>
    <row r="5" spans="1:5" x14ac:dyDescent="0.2">
      <c r="A5" s="59" t="s">
        <v>70</v>
      </c>
      <c r="B5" s="59">
        <v>155</v>
      </c>
      <c r="C5" s="59">
        <v>42</v>
      </c>
      <c r="D5" s="59">
        <v>124</v>
      </c>
      <c r="E5" s="59">
        <v>83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Blad26"/>
  <dimension ref="A1:H11"/>
  <sheetViews>
    <sheetView tabSelected="1" workbookViewId="0">
      <selection activeCell="A7" sqref="A7"/>
    </sheetView>
  </sheetViews>
  <sheetFormatPr defaultRowHeight="12.75" x14ac:dyDescent="0.2"/>
  <cols>
    <col min="1" max="1" width="9.42578125" style="180" bestFit="1" customWidth="1"/>
    <col min="2" max="2" width="13.42578125" style="180" bestFit="1" customWidth="1"/>
    <col min="3" max="3" width="13.85546875" style="180" bestFit="1" customWidth="1"/>
    <col min="4" max="4" width="7.28515625" style="180" bestFit="1" customWidth="1"/>
    <col min="5" max="5" width="8.7109375" style="180" bestFit="1" customWidth="1"/>
    <col min="6" max="6" width="8.5703125" style="180" bestFit="1" customWidth="1"/>
    <col min="7" max="7" width="7.5703125" style="180" bestFit="1" customWidth="1"/>
    <col min="8" max="8" width="8.5703125" style="180" bestFit="1" customWidth="1"/>
    <col min="9" max="9" width="13.42578125" style="180" bestFit="1" customWidth="1"/>
    <col min="10" max="16384" width="9.140625" style="180"/>
  </cols>
  <sheetData>
    <row r="1" spans="1:8" x14ac:dyDescent="0.2">
      <c r="A1" s="179" t="s">
        <v>237</v>
      </c>
      <c r="B1" s="179" t="s">
        <v>238</v>
      </c>
      <c r="C1" s="179" t="s">
        <v>239</v>
      </c>
      <c r="D1" s="179" t="s">
        <v>227</v>
      </c>
      <c r="E1" s="179" t="s">
        <v>240</v>
      </c>
      <c r="F1" s="179" t="s">
        <v>241</v>
      </c>
      <c r="G1" s="179" t="s">
        <v>242</v>
      </c>
      <c r="H1" s="179" t="s">
        <v>243</v>
      </c>
    </row>
    <row r="2" spans="1:8" x14ac:dyDescent="0.2">
      <c r="A2" s="181">
        <v>40588</v>
      </c>
      <c r="B2" s="180" t="s">
        <v>120</v>
      </c>
      <c r="C2" s="180" t="s">
        <v>121</v>
      </c>
      <c r="D2" s="180">
        <v>2</v>
      </c>
      <c r="E2" s="182">
        <v>44.5</v>
      </c>
      <c r="F2" s="183">
        <f>D2*E2</f>
        <v>89</v>
      </c>
      <c r="G2" s="183">
        <f>21%*F2</f>
        <v>18.689999999999998</v>
      </c>
      <c r="H2" s="183">
        <f>F2+G2</f>
        <v>107.69</v>
      </c>
    </row>
    <row r="3" spans="1:8" x14ac:dyDescent="0.2">
      <c r="A3" s="181">
        <v>40589</v>
      </c>
      <c r="B3" s="180" t="s">
        <v>122</v>
      </c>
      <c r="C3" s="180" t="s">
        <v>123</v>
      </c>
      <c r="D3" s="180">
        <v>3</v>
      </c>
      <c r="E3" s="182">
        <v>82.7</v>
      </c>
      <c r="F3" s="183">
        <f>D3*E3</f>
        <v>248.10000000000002</v>
      </c>
      <c r="G3" s="183">
        <f t="shared" ref="G3:G4" si="0">21%*F3</f>
        <v>52.101000000000006</v>
      </c>
      <c r="H3" s="183">
        <f>F3+G3</f>
        <v>300.20100000000002</v>
      </c>
    </row>
    <row r="4" spans="1:8" x14ac:dyDescent="0.2">
      <c r="A4" s="181">
        <v>40589</v>
      </c>
      <c r="B4" s="180" t="s">
        <v>124</v>
      </c>
      <c r="C4" s="180" t="s">
        <v>125</v>
      </c>
      <c r="D4" s="180">
        <v>2</v>
      </c>
      <c r="E4" s="182">
        <v>98.4</v>
      </c>
      <c r="F4" s="183">
        <f>D4*E4</f>
        <v>196.8</v>
      </c>
      <c r="G4" s="183">
        <f t="shared" si="0"/>
        <v>41.328000000000003</v>
      </c>
      <c r="H4" s="183">
        <f>F4+G4</f>
        <v>238.12800000000001</v>
      </c>
    </row>
    <row r="11" spans="1:8" x14ac:dyDescent="0.2">
      <c r="B11" s="18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Blad27"/>
  <dimension ref="B1:H11"/>
  <sheetViews>
    <sheetView workbookViewId="0">
      <selection activeCell="E3" sqref="E3"/>
    </sheetView>
  </sheetViews>
  <sheetFormatPr defaultRowHeight="15" x14ac:dyDescent="0.25"/>
  <cols>
    <col min="1" max="1" width="6.28515625" style="82" customWidth="1"/>
    <col min="2" max="2" width="8" style="82" bestFit="1" customWidth="1"/>
    <col min="3" max="8" width="6.28515625" style="82" customWidth="1"/>
    <col min="9" max="16384" width="9.140625" style="82"/>
  </cols>
  <sheetData>
    <row r="1" spans="2:8" ht="15.75" thickBot="1" x14ac:dyDescent="0.3"/>
    <row r="2" spans="2:8" ht="16.5" thickTop="1" thickBot="1" x14ac:dyDescent="0.3">
      <c r="B2" s="100">
        <v>1</v>
      </c>
      <c r="C2" s="101"/>
      <c r="D2" s="102">
        <v>2</v>
      </c>
      <c r="E2" s="103">
        <v>4</v>
      </c>
      <c r="F2" s="103">
        <v>6</v>
      </c>
      <c r="G2" s="103">
        <v>8</v>
      </c>
      <c r="H2" s="104">
        <v>10</v>
      </c>
    </row>
    <row r="3" spans="2:8" ht="15.75" thickTop="1" x14ac:dyDescent="0.25">
      <c r="B3" s="105">
        <v>3</v>
      </c>
      <c r="C3" s="101"/>
      <c r="D3" s="106" t="s">
        <v>208</v>
      </c>
      <c r="E3" s="101"/>
      <c r="F3" s="101"/>
      <c r="G3" s="101"/>
      <c r="H3" s="101"/>
    </row>
    <row r="4" spans="2:8" x14ac:dyDescent="0.25">
      <c r="B4" s="105">
        <v>5</v>
      </c>
      <c r="C4" s="101"/>
      <c r="D4" s="101"/>
      <c r="E4" s="101"/>
      <c r="F4" s="101"/>
      <c r="G4" s="101"/>
      <c r="H4" s="101"/>
    </row>
    <row r="5" spans="2:8" x14ac:dyDescent="0.25">
      <c r="B5" s="105">
        <v>7</v>
      </c>
      <c r="C5" s="106" t="s">
        <v>209</v>
      </c>
      <c r="E5" s="101"/>
      <c r="F5" s="101"/>
      <c r="G5" s="101"/>
      <c r="H5" s="101"/>
    </row>
    <row r="6" spans="2:8" x14ac:dyDescent="0.25">
      <c r="B6" s="105">
        <v>9</v>
      </c>
      <c r="C6" s="101"/>
      <c r="D6" s="106"/>
      <c r="E6" s="101"/>
      <c r="F6" s="101"/>
      <c r="G6" s="101"/>
      <c r="H6" s="101"/>
    </row>
    <row r="7" spans="2:8" ht="15.75" thickBot="1" x14ac:dyDescent="0.3">
      <c r="B7" s="105">
        <v>11</v>
      </c>
      <c r="C7" s="101"/>
      <c r="D7" s="106" t="s">
        <v>210</v>
      </c>
      <c r="E7" s="101"/>
      <c r="F7" s="101"/>
      <c r="G7" s="101"/>
      <c r="H7" s="101"/>
    </row>
    <row r="8" spans="2:8" ht="16.5" thickTop="1" thickBot="1" x14ac:dyDescent="0.3">
      <c r="B8" s="107">
        <v>13</v>
      </c>
      <c r="C8" s="101"/>
      <c r="D8" s="108">
        <v>1</v>
      </c>
      <c r="E8" s="109">
        <v>2</v>
      </c>
      <c r="F8" s="109">
        <v>3</v>
      </c>
      <c r="G8" s="110">
        <v>4</v>
      </c>
      <c r="H8" s="101"/>
    </row>
    <row r="9" spans="2:8" ht="15.75" thickTop="1" x14ac:dyDescent="0.25">
      <c r="B9" s="101"/>
      <c r="C9" s="101"/>
      <c r="D9" s="111">
        <v>2</v>
      </c>
      <c r="E9" s="112">
        <v>3</v>
      </c>
      <c r="F9" s="112">
        <v>4</v>
      </c>
      <c r="G9" s="113">
        <v>5</v>
      </c>
      <c r="H9" s="101"/>
    </row>
    <row r="10" spans="2:8" ht="15.75" thickBot="1" x14ac:dyDescent="0.3">
      <c r="B10" s="101"/>
      <c r="C10" s="101"/>
      <c r="D10" s="114">
        <v>3</v>
      </c>
      <c r="E10" s="115">
        <v>4</v>
      </c>
      <c r="F10" s="115">
        <v>5</v>
      </c>
      <c r="G10" s="116">
        <v>6</v>
      </c>
      <c r="H10" s="101"/>
    </row>
    <row r="11" spans="2:8" ht="15.75" thickTop="1" x14ac:dyDescent="0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Blad28"/>
  <dimension ref="A1:E4"/>
  <sheetViews>
    <sheetView workbookViewId="0">
      <selection activeCell="I30" sqref="I30"/>
    </sheetView>
  </sheetViews>
  <sheetFormatPr defaultRowHeight="15" x14ac:dyDescent="0.25"/>
  <cols>
    <col min="1" max="2" width="6.7109375" style="118" customWidth="1"/>
    <col min="3" max="3" width="4.140625" style="118" customWidth="1"/>
    <col min="4" max="5" width="6.7109375" style="118" customWidth="1"/>
    <col min="6" max="16384" width="9.140625" style="118"/>
  </cols>
  <sheetData>
    <row r="1" spans="1:5" x14ac:dyDescent="0.25">
      <c r="A1" s="117" t="s">
        <v>307</v>
      </c>
      <c r="B1" s="117" t="s">
        <v>308</v>
      </c>
      <c r="C1" s="117"/>
      <c r="D1" s="117" t="s">
        <v>309</v>
      </c>
      <c r="E1" s="117" t="s">
        <v>310</v>
      </c>
    </row>
    <row r="2" spans="1:5" x14ac:dyDescent="0.25">
      <c r="A2" s="117">
        <v>5</v>
      </c>
      <c r="B2" s="117">
        <v>7</v>
      </c>
      <c r="C2" s="117"/>
      <c r="D2" s="117">
        <f t="array" ref="D2:D4">A2:A4+B2:B4</f>
        <v>12</v>
      </c>
      <c r="E2" s="117">
        <f t="array" ref="E2:E4">A2:A4*B2:B4</f>
        <v>35</v>
      </c>
    </row>
    <row r="3" spans="1:5" x14ac:dyDescent="0.25">
      <c r="A3" s="117">
        <v>8</v>
      </c>
      <c r="B3" s="117">
        <v>6</v>
      </c>
      <c r="C3" s="117"/>
      <c r="D3" s="117">
        <v>14</v>
      </c>
      <c r="E3" s="117">
        <v>48</v>
      </c>
    </row>
    <row r="4" spans="1:5" x14ac:dyDescent="0.25">
      <c r="A4" s="117">
        <v>9</v>
      </c>
      <c r="B4" s="117">
        <v>2</v>
      </c>
      <c r="C4" s="117"/>
      <c r="D4" s="117">
        <v>11</v>
      </c>
      <c r="E4" s="11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Blad29"/>
  <dimension ref="A1:I1"/>
  <sheetViews>
    <sheetView workbookViewId="0">
      <selection activeCell="G1" sqref="G1:I1"/>
    </sheetView>
  </sheetViews>
  <sheetFormatPr defaultRowHeight="15" x14ac:dyDescent="0.25"/>
  <cols>
    <col min="1" max="3" width="5" style="118" customWidth="1"/>
    <col min="4" max="4" width="3.28515625" style="118" customWidth="1"/>
    <col min="5" max="5" width="5" style="118" customWidth="1"/>
    <col min="6" max="6" width="3.28515625" style="118" customWidth="1"/>
    <col min="7" max="9" width="5" style="118" customWidth="1"/>
    <col min="10" max="16384" width="9.140625" style="118"/>
  </cols>
  <sheetData>
    <row r="1" spans="1:9" x14ac:dyDescent="0.25">
      <c r="A1" s="117">
        <v>1</v>
      </c>
      <c r="B1" s="117">
        <v>2</v>
      </c>
      <c r="C1" s="117">
        <v>3</v>
      </c>
      <c r="D1" s="117" t="s">
        <v>39</v>
      </c>
      <c r="E1" s="117">
        <v>4</v>
      </c>
      <c r="F1" s="119" t="s">
        <v>211</v>
      </c>
      <c r="G1" s="117">
        <f t="array" ref="G1:I1">A1:C1*E1</f>
        <v>4</v>
      </c>
      <c r="H1" s="117">
        <v>8</v>
      </c>
      <c r="I1" s="11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Blad30"/>
  <dimension ref="A1:I4"/>
  <sheetViews>
    <sheetView workbookViewId="0">
      <selection activeCell="G1" sqref="G1:I4"/>
    </sheetView>
  </sheetViews>
  <sheetFormatPr defaultRowHeight="15" x14ac:dyDescent="0.25"/>
  <cols>
    <col min="1" max="3" width="5" style="118" customWidth="1"/>
    <col min="4" max="4" width="3.28515625" style="118" customWidth="1"/>
    <col min="5" max="5" width="5" style="118" customWidth="1"/>
    <col min="6" max="6" width="3.28515625" style="118" customWidth="1"/>
    <col min="7" max="9" width="5" style="118" customWidth="1"/>
    <col min="10" max="16384" width="9.140625" style="118"/>
  </cols>
  <sheetData>
    <row r="1" spans="1:9" x14ac:dyDescent="0.25">
      <c r="A1" s="118">
        <v>1</v>
      </c>
      <c r="B1" s="118">
        <v>5</v>
      </c>
      <c r="C1" s="118">
        <v>9</v>
      </c>
      <c r="D1" s="117" t="s">
        <v>39</v>
      </c>
      <c r="E1" s="118">
        <v>10</v>
      </c>
      <c r="F1" s="119" t="s">
        <v>211</v>
      </c>
      <c r="G1" s="118">
        <f t="array" ref="G1:I4">A1:C4*E1:E4</f>
        <v>10</v>
      </c>
      <c r="H1" s="118">
        <v>50</v>
      </c>
      <c r="I1" s="118">
        <v>90</v>
      </c>
    </row>
    <row r="2" spans="1:9" x14ac:dyDescent="0.25">
      <c r="A2" s="118">
        <v>2</v>
      </c>
      <c r="B2" s="118">
        <v>6</v>
      </c>
      <c r="C2" s="118">
        <v>10</v>
      </c>
      <c r="D2" s="117" t="s">
        <v>39</v>
      </c>
      <c r="E2" s="118">
        <v>20</v>
      </c>
      <c r="F2" s="119" t="s">
        <v>211</v>
      </c>
      <c r="G2" s="118">
        <v>40</v>
      </c>
      <c r="H2" s="118">
        <v>120</v>
      </c>
      <c r="I2" s="118">
        <v>200</v>
      </c>
    </row>
    <row r="3" spans="1:9" x14ac:dyDescent="0.25">
      <c r="A3" s="118">
        <v>3</v>
      </c>
      <c r="B3" s="118">
        <v>7</v>
      </c>
      <c r="C3" s="118">
        <v>11</v>
      </c>
      <c r="D3" s="117" t="s">
        <v>39</v>
      </c>
      <c r="E3" s="118">
        <v>30</v>
      </c>
      <c r="F3" s="119" t="s">
        <v>211</v>
      </c>
      <c r="G3" s="118">
        <v>90</v>
      </c>
      <c r="H3" s="118">
        <v>210</v>
      </c>
      <c r="I3" s="118">
        <v>330</v>
      </c>
    </row>
    <row r="4" spans="1:9" x14ac:dyDescent="0.25">
      <c r="A4" s="118">
        <v>4</v>
      </c>
      <c r="B4" s="118">
        <v>8</v>
      </c>
      <c r="C4" s="118">
        <v>12</v>
      </c>
      <c r="D4" s="117" t="s">
        <v>39</v>
      </c>
      <c r="E4" s="118">
        <v>40</v>
      </c>
      <c r="F4" s="119" t="s">
        <v>211</v>
      </c>
      <c r="G4" s="118">
        <v>160</v>
      </c>
      <c r="H4" s="118">
        <v>320</v>
      </c>
      <c r="I4" s="118">
        <v>480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Blad31"/>
  <dimension ref="A1:D6"/>
  <sheetViews>
    <sheetView workbookViewId="0">
      <selection activeCell="A7" sqref="A7"/>
    </sheetView>
  </sheetViews>
  <sheetFormatPr defaultRowHeight="15" x14ac:dyDescent="0.25"/>
  <cols>
    <col min="1" max="1" width="13.140625" style="118" bestFit="1" customWidth="1"/>
    <col min="2" max="2" width="7.5703125" style="118" customWidth="1"/>
    <col min="3" max="4" width="11.85546875" style="118" customWidth="1"/>
    <col min="5" max="16384" width="9.140625" style="118"/>
  </cols>
  <sheetData>
    <row r="1" spans="1:4" x14ac:dyDescent="0.25">
      <c r="A1" s="120" t="s">
        <v>226</v>
      </c>
      <c r="B1" s="121" t="s">
        <v>227</v>
      </c>
      <c r="C1" s="121" t="s">
        <v>228</v>
      </c>
      <c r="D1" s="121" t="s">
        <v>229</v>
      </c>
    </row>
    <row r="2" spans="1:4" x14ac:dyDescent="0.25">
      <c r="A2" s="118" t="s">
        <v>212</v>
      </c>
      <c r="B2" s="118">
        <v>1200</v>
      </c>
      <c r="C2" s="177">
        <v>5.12</v>
      </c>
      <c r="D2" s="177">
        <v>5.07</v>
      </c>
    </row>
    <row r="3" spans="1:4" x14ac:dyDescent="0.25">
      <c r="A3" s="118" t="s">
        <v>213</v>
      </c>
      <c r="B3" s="118">
        <v>120</v>
      </c>
      <c r="C3" s="177">
        <v>42.51</v>
      </c>
      <c r="D3" s="177">
        <v>41.95</v>
      </c>
    </row>
    <row r="4" spans="1:4" x14ac:dyDescent="0.25">
      <c r="A4" s="118" t="s">
        <v>134</v>
      </c>
      <c r="B4" s="118">
        <v>300</v>
      </c>
      <c r="C4" s="177">
        <v>22.35</v>
      </c>
      <c r="D4" s="177">
        <v>22.13</v>
      </c>
    </row>
    <row r="5" spans="1:4" x14ac:dyDescent="0.25">
      <c r="A5" s="118" t="s">
        <v>214</v>
      </c>
      <c r="B5" s="118">
        <v>450</v>
      </c>
      <c r="C5" s="177">
        <v>24.85</v>
      </c>
      <c r="D5" s="177">
        <v>24.6</v>
      </c>
    </row>
    <row r="6" spans="1:4" x14ac:dyDescent="0.25">
      <c r="A6" s="120" t="s">
        <v>230</v>
      </c>
      <c r="C6" s="178">
        <f t="array" ref="C6">SUM($B$2:$B$5*C2:C5)</f>
        <v>29132.7</v>
      </c>
      <c r="D6" s="178">
        <f t="array" ref="D6">SUM($B$2:$B$5*D2:D5)</f>
        <v>28827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Blad32"/>
  <dimension ref="A1:F5"/>
  <sheetViews>
    <sheetView workbookViewId="0">
      <selection activeCell="A7" sqref="A7"/>
    </sheetView>
  </sheetViews>
  <sheetFormatPr defaultRowHeight="15" x14ac:dyDescent="0.25"/>
  <cols>
    <col min="1" max="1" width="12.140625" style="118" bestFit="1" customWidth="1"/>
    <col min="2" max="5" width="7.5703125" style="118" customWidth="1"/>
    <col min="6" max="6" width="7.7109375" style="118" bestFit="1" customWidth="1"/>
    <col min="7" max="16384" width="9.140625" style="118"/>
  </cols>
  <sheetData>
    <row r="1" spans="1:6" x14ac:dyDescent="0.25">
      <c r="A1" s="118" t="s">
        <v>231</v>
      </c>
      <c r="B1" s="117">
        <v>2</v>
      </c>
      <c r="C1" s="117">
        <v>2</v>
      </c>
      <c r="D1" s="117">
        <v>3</v>
      </c>
      <c r="E1" s="117">
        <v>2</v>
      </c>
      <c r="F1" s="117"/>
    </row>
    <row r="2" spans="1:6" x14ac:dyDescent="0.25">
      <c r="B2" s="122" t="s">
        <v>232</v>
      </c>
      <c r="C2" s="122" t="s">
        <v>233</v>
      </c>
      <c r="D2" s="122" t="s">
        <v>234</v>
      </c>
      <c r="E2" s="122" t="s">
        <v>235</v>
      </c>
      <c r="F2" s="122" t="s">
        <v>186</v>
      </c>
    </row>
    <row r="3" spans="1:6" x14ac:dyDescent="0.25">
      <c r="A3" s="118" t="s">
        <v>215</v>
      </c>
      <c r="B3" s="117">
        <v>6</v>
      </c>
      <c r="C3" s="117">
        <v>7</v>
      </c>
      <c r="D3" s="117">
        <v>5</v>
      </c>
      <c r="E3" s="117">
        <v>4</v>
      </c>
      <c r="F3" s="68">
        <f t="array" ref="F3">SUM($B$1:$E$1*B3:E3)/SUM($B$1:$E$1)</f>
        <v>5.4444444444444446</v>
      </c>
    </row>
    <row r="4" spans="1:6" x14ac:dyDescent="0.25">
      <c r="A4" s="118" t="s">
        <v>216</v>
      </c>
      <c r="B4" s="117">
        <v>7</v>
      </c>
      <c r="C4" s="117">
        <v>5</v>
      </c>
      <c r="D4" s="117">
        <v>6</v>
      </c>
      <c r="E4" s="117">
        <v>6</v>
      </c>
      <c r="F4" s="68">
        <f t="array" ref="F4">SUM($B$1:$E$1*B4:E4)/SUM($B$1:$E$1)</f>
        <v>6</v>
      </c>
    </row>
    <row r="5" spans="1:6" x14ac:dyDescent="0.25">
      <c r="A5" s="118" t="s">
        <v>131</v>
      </c>
      <c r="B5" s="117">
        <v>8</v>
      </c>
      <c r="C5" s="117">
        <v>8</v>
      </c>
      <c r="D5" s="117">
        <v>6</v>
      </c>
      <c r="E5" s="117">
        <v>7</v>
      </c>
      <c r="F5" s="68">
        <f t="array" ref="F5">SUM($B$1:$E$1*B5:E5)/SUM($B$1:$E$1)</f>
        <v>7.1111111111111107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Blad33"/>
  <dimension ref="A1:C12"/>
  <sheetViews>
    <sheetView workbookViewId="0">
      <selection activeCell="E14" sqref="E14"/>
    </sheetView>
  </sheetViews>
  <sheetFormatPr defaultRowHeight="15" x14ac:dyDescent="0.25"/>
  <cols>
    <col min="1" max="1" width="9.28515625" style="118" customWidth="1"/>
    <col min="2" max="2" width="8.42578125" style="118" customWidth="1"/>
    <col min="3" max="3" width="6.7109375" style="118" customWidth="1"/>
    <col min="4" max="16384" width="9.140625" style="118"/>
  </cols>
  <sheetData>
    <row r="1" spans="1:3" x14ac:dyDescent="0.25">
      <c r="B1" s="122" t="s">
        <v>311</v>
      </c>
      <c r="C1" s="122" t="s">
        <v>206</v>
      </c>
    </row>
    <row r="2" spans="1:3" x14ac:dyDescent="0.25">
      <c r="A2" s="118" t="s">
        <v>217</v>
      </c>
      <c r="B2" s="117" t="s">
        <v>236</v>
      </c>
      <c r="C2" s="117">
        <v>164</v>
      </c>
    </row>
    <row r="3" spans="1:3" x14ac:dyDescent="0.25">
      <c r="A3" s="118" t="s">
        <v>218</v>
      </c>
      <c r="B3" s="117" t="s">
        <v>219</v>
      </c>
      <c r="C3" s="117">
        <v>186</v>
      </c>
    </row>
    <row r="4" spans="1:3" x14ac:dyDescent="0.25">
      <c r="A4" s="118" t="s">
        <v>220</v>
      </c>
      <c r="B4" s="117" t="s">
        <v>236</v>
      </c>
      <c r="C4" s="117">
        <v>169</v>
      </c>
    </row>
    <row r="5" spans="1:3" x14ac:dyDescent="0.25">
      <c r="A5" s="118" t="s">
        <v>221</v>
      </c>
      <c r="B5" s="117" t="s">
        <v>236</v>
      </c>
      <c r="C5" s="117">
        <v>178</v>
      </c>
    </row>
    <row r="6" spans="1:3" x14ac:dyDescent="0.25">
      <c r="A6" s="118" t="s">
        <v>222</v>
      </c>
      <c r="B6" s="117" t="s">
        <v>219</v>
      </c>
      <c r="C6" s="117">
        <v>180</v>
      </c>
    </row>
    <row r="7" spans="1:3" x14ac:dyDescent="0.25">
      <c r="A7" s="118" t="s">
        <v>223</v>
      </c>
      <c r="B7" s="117" t="s">
        <v>236</v>
      </c>
      <c r="C7" s="117">
        <v>170</v>
      </c>
    </row>
    <row r="8" spans="1:3" x14ac:dyDescent="0.25">
      <c r="A8" s="118" t="s">
        <v>224</v>
      </c>
      <c r="B8" s="117" t="s">
        <v>219</v>
      </c>
      <c r="C8" s="117">
        <v>178</v>
      </c>
    </row>
    <row r="9" spans="1:3" x14ac:dyDescent="0.25">
      <c r="A9" s="118" t="s">
        <v>225</v>
      </c>
      <c r="B9" s="117" t="s">
        <v>236</v>
      </c>
      <c r="C9" s="117">
        <v>161</v>
      </c>
    </row>
    <row r="11" spans="1:3" x14ac:dyDescent="0.25">
      <c r="A11" s="118" t="s">
        <v>186</v>
      </c>
      <c r="B11" s="117" t="s">
        <v>219</v>
      </c>
      <c r="C11" s="68">
        <f t="array" ref="C11">AVERAGE(IF(B2:B9="m",C2:C9))</f>
        <v>181.33333333333334</v>
      </c>
    </row>
    <row r="12" spans="1:3" x14ac:dyDescent="0.25">
      <c r="A12" s="118" t="s">
        <v>186</v>
      </c>
      <c r="B12" s="117" t="s">
        <v>236</v>
      </c>
      <c r="C12" s="68">
        <f t="array" ref="C12">AVERAGE(IF(B2:B9="f",C2:C9))</f>
        <v>168.4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Blad34"/>
  <dimension ref="A1:C20"/>
  <sheetViews>
    <sheetView workbookViewId="0">
      <selection activeCell="Q23" sqref="Q23"/>
    </sheetView>
  </sheetViews>
  <sheetFormatPr defaultRowHeight="15" x14ac:dyDescent="0.25"/>
  <cols>
    <col min="2" max="2" width="14.42578125" bestFit="1" customWidth="1"/>
  </cols>
  <sheetData>
    <row r="1" spans="1:2" ht="30" x14ac:dyDescent="0.25">
      <c r="A1" s="20" t="s">
        <v>62</v>
      </c>
      <c r="B1" s="20" t="s">
        <v>63</v>
      </c>
    </row>
    <row r="2" spans="1:2" x14ac:dyDescent="0.25">
      <c r="A2" s="21">
        <v>7.1</v>
      </c>
      <c r="B2" s="19">
        <v>62</v>
      </c>
    </row>
    <row r="3" spans="1:2" x14ac:dyDescent="0.25">
      <c r="A3" s="21">
        <v>8.3000000000000007</v>
      </c>
      <c r="B3" s="19">
        <v>68</v>
      </c>
    </row>
    <row r="4" spans="1:2" x14ac:dyDescent="0.25">
      <c r="A4" s="21">
        <v>10.7</v>
      </c>
      <c r="B4" s="19">
        <v>74</v>
      </c>
    </row>
    <row r="5" spans="1:2" x14ac:dyDescent="0.25">
      <c r="A5" s="21">
        <v>9.4</v>
      </c>
      <c r="B5" s="19">
        <v>71</v>
      </c>
    </row>
    <row r="6" spans="1:2" x14ac:dyDescent="0.25">
      <c r="A6" s="21">
        <v>12.6</v>
      </c>
      <c r="B6" s="19">
        <v>82</v>
      </c>
    </row>
    <row r="7" spans="1:2" x14ac:dyDescent="0.25">
      <c r="A7" s="21">
        <v>11.1</v>
      </c>
      <c r="B7" s="19">
        <v>76</v>
      </c>
    </row>
    <row r="8" spans="1:2" x14ac:dyDescent="0.25">
      <c r="A8" s="21">
        <v>10.3</v>
      </c>
      <c r="B8" s="19">
        <v>72</v>
      </c>
    </row>
    <row r="9" spans="1:2" x14ac:dyDescent="0.25">
      <c r="A9" s="21">
        <v>13.1</v>
      </c>
      <c r="B9" s="19">
        <v>79</v>
      </c>
    </row>
    <row r="10" spans="1:2" x14ac:dyDescent="0.25">
      <c r="A10" s="21">
        <v>9.6</v>
      </c>
      <c r="B10" s="19">
        <v>68</v>
      </c>
    </row>
    <row r="11" spans="1:2" x14ac:dyDescent="0.25">
      <c r="A11" s="21">
        <v>12.4</v>
      </c>
      <c r="B11" s="19">
        <v>77</v>
      </c>
    </row>
    <row r="19" spans="2:3" x14ac:dyDescent="0.25">
      <c r="B19" t="s">
        <v>64</v>
      </c>
      <c r="C19">
        <f>SLOPE(B2:B11,A2:A11)</f>
        <v>2.9550321199143461</v>
      </c>
    </row>
    <row r="20" spans="2:3" x14ac:dyDescent="0.25">
      <c r="B20" t="s">
        <v>65</v>
      </c>
      <c r="C20">
        <f>INTERCEPT(B2:B11,A2:A11)</f>
        <v>41.990364025695953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Blad13"/>
  <dimension ref="A1:J13"/>
  <sheetViews>
    <sheetView topLeftCell="C1" workbookViewId="0">
      <selection activeCell="C14" sqref="C14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9.140625" bestFit="1" customWidth="1"/>
    <col min="4" max="4" width="6.42578125" bestFit="1" customWidth="1"/>
    <col min="5" max="5" width="6.5703125" bestFit="1" customWidth="1"/>
    <col min="7" max="7" width="12.140625" customWidth="1"/>
    <col min="8" max="9" width="10.140625" customWidth="1"/>
    <col min="10" max="10" width="11.28515625" bestFit="1" customWidth="1"/>
  </cols>
  <sheetData>
    <row r="1" spans="1:10" x14ac:dyDescent="0.25">
      <c r="A1" s="5" t="s">
        <v>191</v>
      </c>
      <c r="B1" s="5" t="s">
        <v>6</v>
      </c>
      <c r="C1" s="5" t="s">
        <v>335</v>
      </c>
      <c r="D1" s="5" t="s">
        <v>257</v>
      </c>
      <c r="E1" s="5" t="s">
        <v>321</v>
      </c>
    </row>
    <row r="2" spans="1:10" x14ac:dyDescent="0.25">
      <c r="A2" s="6" t="s">
        <v>328</v>
      </c>
      <c r="B2" s="6" t="s">
        <v>337</v>
      </c>
      <c r="C2" s="6" t="s">
        <v>9</v>
      </c>
      <c r="D2" s="196">
        <v>5477</v>
      </c>
      <c r="E2" s="6" t="s">
        <v>10</v>
      </c>
    </row>
    <row r="3" spans="1:10" x14ac:dyDescent="0.25">
      <c r="A3" s="6" t="s">
        <v>328</v>
      </c>
      <c r="B3" s="6" t="s">
        <v>338</v>
      </c>
      <c r="C3" s="6" t="s">
        <v>12</v>
      </c>
      <c r="D3" s="196">
        <v>8012</v>
      </c>
      <c r="E3" s="6" t="s">
        <v>325</v>
      </c>
      <c r="G3" s="7" t="s">
        <v>336</v>
      </c>
      <c r="H3" s="7" t="s">
        <v>6</v>
      </c>
    </row>
    <row r="4" spans="1:10" x14ac:dyDescent="0.25">
      <c r="A4" s="6" t="s">
        <v>328</v>
      </c>
      <c r="B4" s="6" t="s">
        <v>337</v>
      </c>
      <c r="C4" s="6" t="s">
        <v>9</v>
      </c>
      <c r="D4" s="196">
        <v>9411</v>
      </c>
      <c r="E4" s="6" t="s">
        <v>10</v>
      </c>
      <c r="G4" s="7" t="s">
        <v>191</v>
      </c>
      <c r="H4" s="176" t="s">
        <v>337</v>
      </c>
      <c r="I4" s="176" t="s">
        <v>338</v>
      </c>
      <c r="J4" s="176" t="s">
        <v>260</v>
      </c>
    </row>
    <row r="5" spans="1:10" x14ac:dyDescent="0.25">
      <c r="A5" s="6" t="s">
        <v>328</v>
      </c>
      <c r="B5" s="6" t="s">
        <v>337</v>
      </c>
      <c r="C5" s="6" t="s">
        <v>9</v>
      </c>
      <c r="D5" s="196">
        <v>8089</v>
      </c>
      <c r="E5" s="6" t="s">
        <v>326</v>
      </c>
      <c r="G5" s="176" t="s">
        <v>328</v>
      </c>
      <c r="H5" s="197">
        <v>22977</v>
      </c>
      <c r="I5" s="197">
        <v>17578</v>
      </c>
      <c r="J5" s="197">
        <v>40555</v>
      </c>
    </row>
    <row r="6" spans="1:10" x14ac:dyDescent="0.25">
      <c r="A6" s="6" t="s">
        <v>328</v>
      </c>
      <c r="B6" s="6" t="s">
        <v>338</v>
      </c>
      <c r="C6" s="6" t="s">
        <v>12</v>
      </c>
      <c r="D6" s="196">
        <v>9566</v>
      </c>
      <c r="E6" s="6" t="s">
        <v>326</v>
      </c>
      <c r="G6" s="176" t="s">
        <v>329</v>
      </c>
      <c r="H6" s="197">
        <v>16822</v>
      </c>
      <c r="I6" s="197">
        <v>13286</v>
      </c>
      <c r="J6" s="197">
        <v>30108</v>
      </c>
    </row>
    <row r="7" spans="1:10" x14ac:dyDescent="0.25">
      <c r="A7" s="6" t="s">
        <v>329</v>
      </c>
      <c r="B7" s="6" t="s">
        <v>337</v>
      </c>
      <c r="C7" s="6" t="s">
        <v>9</v>
      </c>
      <c r="D7" s="196">
        <v>6805</v>
      </c>
      <c r="E7" s="6" t="s">
        <v>325</v>
      </c>
      <c r="G7" s="176" t="s">
        <v>260</v>
      </c>
      <c r="H7" s="197">
        <v>39799</v>
      </c>
      <c r="I7" s="197">
        <v>30864</v>
      </c>
      <c r="J7" s="197">
        <v>70663</v>
      </c>
    </row>
    <row r="8" spans="1:10" x14ac:dyDescent="0.25">
      <c r="A8" s="6" t="s">
        <v>329</v>
      </c>
      <c r="B8" s="6" t="s">
        <v>338</v>
      </c>
      <c r="C8" s="6" t="s">
        <v>12</v>
      </c>
      <c r="D8" s="196">
        <v>6085</v>
      </c>
      <c r="E8" s="6" t="s">
        <v>326</v>
      </c>
    </row>
    <row r="9" spans="1:10" x14ac:dyDescent="0.25">
      <c r="A9" s="6" t="s">
        <v>329</v>
      </c>
      <c r="B9" s="6" t="s">
        <v>338</v>
      </c>
      <c r="C9" s="6" t="s">
        <v>12</v>
      </c>
      <c r="D9" s="196">
        <v>265</v>
      </c>
      <c r="E9" s="6" t="s">
        <v>325</v>
      </c>
    </row>
    <row r="10" spans="1:10" x14ac:dyDescent="0.25">
      <c r="A10" s="6" t="s">
        <v>329</v>
      </c>
      <c r="B10" s="6" t="s">
        <v>338</v>
      </c>
      <c r="C10" s="6" t="s">
        <v>9</v>
      </c>
      <c r="D10" s="196">
        <v>5575</v>
      </c>
      <c r="E10" s="6" t="s">
        <v>326</v>
      </c>
    </row>
    <row r="11" spans="1:10" x14ac:dyDescent="0.25">
      <c r="A11" s="6" t="s">
        <v>329</v>
      </c>
      <c r="B11" s="6" t="s">
        <v>337</v>
      </c>
      <c r="C11" s="6" t="s">
        <v>12</v>
      </c>
      <c r="D11" s="196">
        <v>5971</v>
      </c>
      <c r="E11" s="6" t="s">
        <v>324</v>
      </c>
    </row>
    <row r="12" spans="1:10" x14ac:dyDescent="0.25">
      <c r="A12" s="6" t="s">
        <v>329</v>
      </c>
      <c r="B12" s="6" t="s">
        <v>337</v>
      </c>
      <c r="C12" s="6" t="s">
        <v>12</v>
      </c>
      <c r="D12" s="196">
        <v>4046</v>
      </c>
      <c r="E12" s="6" t="s">
        <v>10</v>
      </c>
    </row>
    <row r="13" spans="1:10" x14ac:dyDescent="0.25">
      <c r="A13" s="6" t="s">
        <v>329</v>
      </c>
      <c r="B13" s="6" t="s">
        <v>338</v>
      </c>
      <c r="C13" s="6" t="s">
        <v>12</v>
      </c>
      <c r="D13" s="196">
        <v>1361</v>
      </c>
      <c r="E13" s="6" t="s">
        <v>324</v>
      </c>
    </row>
  </sheetData>
  <pageMargins left="0.7" right="0.7" top="0.75" bottom="0.75" header="0.3" footer="0.3"/>
  <pageSetup paperSize="9" orientation="portrait"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Blad23"/>
  <dimension ref="A1:H8"/>
  <sheetViews>
    <sheetView workbookViewId="0">
      <selection activeCell="K17" sqref="K17"/>
    </sheetView>
  </sheetViews>
  <sheetFormatPr defaultRowHeight="15" x14ac:dyDescent="0.25"/>
  <cols>
    <col min="1" max="1" width="7.7109375" customWidth="1"/>
    <col min="2" max="2" width="9.7109375" customWidth="1"/>
    <col min="3" max="3" width="8" bestFit="1" customWidth="1"/>
    <col min="4" max="4" width="3.7109375" customWidth="1"/>
    <col min="5" max="5" width="14.85546875" customWidth="1"/>
    <col min="6" max="8" width="10.7109375" customWidth="1"/>
  </cols>
  <sheetData>
    <row r="1" spans="1:8" x14ac:dyDescent="0.25">
      <c r="A1" s="1" t="s">
        <v>0</v>
      </c>
      <c r="B1" s="1" t="s">
        <v>256</v>
      </c>
      <c r="C1" s="1" t="s">
        <v>257</v>
      </c>
    </row>
    <row r="2" spans="1:8" x14ac:dyDescent="0.25">
      <c r="A2" t="s">
        <v>2</v>
      </c>
      <c r="B2" t="s">
        <v>259</v>
      </c>
      <c r="C2" s="191">
        <v>1500</v>
      </c>
    </row>
    <row r="3" spans="1:8" x14ac:dyDescent="0.25">
      <c r="A3" t="s">
        <v>2</v>
      </c>
      <c r="B3" t="s">
        <v>258</v>
      </c>
      <c r="C3" s="192">
        <v>2000</v>
      </c>
      <c r="E3" s="3" t="s">
        <v>261</v>
      </c>
      <c r="F3" s="3"/>
      <c r="G3" s="3"/>
      <c r="H3" s="3"/>
    </row>
    <row r="4" spans="1:8" x14ac:dyDescent="0.25">
      <c r="A4" t="s">
        <v>3</v>
      </c>
      <c r="B4" t="s">
        <v>259</v>
      </c>
      <c r="C4" s="192">
        <v>600</v>
      </c>
      <c r="E4" s="3"/>
      <c r="F4" s="69" t="s">
        <v>259</v>
      </c>
      <c r="G4" s="69" t="s">
        <v>258</v>
      </c>
      <c r="H4" s="3" t="s">
        <v>260</v>
      </c>
    </row>
    <row r="5" spans="1:8" x14ac:dyDescent="0.25">
      <c r="A5" t="s">
        <v>3</v>
      </c>
      <c r="B5" t="s">
        <v>258</v>
      </c>
      <c r="C5" s="192">
        <v>1500</v>
      </c>
      <c r="E5" s="2" t="s">
        <v>2</v>
      </c>
      <c r="F5" s="193">
        <v>7930</v>
      </c>
      <c r="G5" s="194">
        <v>2000</v>
      </c>
      <c r="H5" s="194">
        <v>9930</v>
      </c>
    </row>
    <row r="6" spans="1:8" x14ac:dyDescent="0.25">
      <c r="A6" t="s">
        <v>3</v>
      </c>
      <c r="B6" t="s">
        <v>259</v>
      </c>
      <c r="C6" s="192">
        <v>4070</v>
      </c>
      <c r="E6" s="2" t="s">
        <v>3</v>
      </c>
      <c r="F6" s="194">
        <v>4670</v>
      </c>
      <c r="G6" s="194">
        <v>6500</v>
      </c>
      <c r="H6" s="194">
        <v>11170</v>
      </c>
    </row>
    <row r="7" spans="1:8" x14ac:dyDescent="0.25">
      <c r="A7" t="s">
        <v>3</v>
      </c>
      <c r="B7" t="s">
        <v>258</v>
      </c>
      <c r="C7" s="192">
        <v>5000</v>
      </c>
      <c r="E7" s="4" t="s">
        <v>260</v>
      </c>
      <c r="F7" s="195">
        <v>12600</v>
      </c>
      <c r="G7" s="195">
        <v>8500</v>
      </c>
      <c r="H7" s="195">
        <v>21100</v>
      </c>
    </row>
    <row r="8" spans="1:8" x14ac:dyDescent="0.25">
      <c r="A8" t="s">
        <v>2</v>
      </c>
      <c r="B8" t="s">
        <v>259</v>
      </c>
      <c r="C8" s="191">
        <v>6430</v>
      </c>
    </row>
  </sheetData>
  <pageMargins left="0.7" right="0.7" top="0.75" bottom="0.75" header="0.3" footer="0.3"/>
  <pageSetup paperSize="9" orientation="portrait"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Blad36"/>
  <dimension ref="A1:D20"/>
  <sheetViews>
    <sheetView workbookViewId="0">
      <selection activeCell="A11" sqref="A11"/>
    </sheetView>
  </sheetViews>
  <sheetFormatPr defaultRowHeight="15" x14ac:dyDescent="0.25"/>
  <cols>
    <col min="1" max="1" width="15.5703125" style="145" bestFit="1" customWidth="1"/>
    <col min="2" max="2" width="10.85546875" style="145" bestFit="1" customWidth="1"/>
    <col min="3" max="3" width="18.7109375" style="145" bestFit="1" customWidth="1"/>
    <col min="4" max="16384" width="9.140625" style="145"/>
  </cols>
  <sheetData>
    <row r="1" spans="1:4" x14ac:dyDescent="0.25">
      <c r="A1" s="145" t="s">
        <v>278</v>
      </c>
      <c r="B1" s="167">
        <v>1000</v>
      </c>
      <c r="C1" s="145" t="s">
        <v>279</v>
      </c>
      <c r="D1" s="167">
        <v>45</v>
      </c>
    </row>
    <row r="4" spans="1:4" x14ac:dyDescent="0.25">
      <c r="A4" s="145" t="s">
        <v>177</v>
      </c>
      <c r="B4" s="145" t="s">
        <v>178</v>
      </c>
    </row>
    <row r="5" spans="1:4" x14ac:dyDescent="0.25">
      <c r="A5" s="167">
        <v>10000</v>
      </c>
      <c r="B5" s="167">
        <v>675</v>
      </c>
    </row>
    <row r="6" spans="1:4" x14ac:dyDescent="0.25">
      <c r="A6" s="167">
        <f t="shared" ref="A6:A20" si="0">A5+$B$1</f>
        <v>11000</v>
      </c>
      <c r="B6" s="167">
        <f t="shared" ref="B6:B20" si="1">B5+$D$1</f>
        <v>720</v>
      </c>
    </row>
    <row r="7" spans="1:4" x14ac:dyDescent="0.25">
      <c r="A7" s="167">
        <f t="shared" si="0"/>
        <v>12000</v>
      </c>
      <c r="B7" s="167">
        <f t="shared" si="1"/>
        <v>765</v>
      </c>
    </row>
    <row r="8" spans="1:4" x14ac:dyDescent="0.25">
      <c r="A8" s="167">
        <f t="shared" si="0"/>
        <v>13000</v>
      </c>
      <c r="B8" s="167">
        <f t="shared" si="1"/>
        <v>810</v>
      </c>
    </row>
    <row r="9" spans="1:4" x14ac:dyDescent="0.25">
      <c r="A9" s="167">
        <f t="shared" si="0"/>
        <v>14000</v>
      </c>
      <c r="B9" s="167">
        <f t="shared" si="1"/>
        <v>855</v>
      </c>
    </row>
    <row r="10" spans="1:4" x14ac:dyDescent="0.25">
      <c r="A10" s="167">
        <f t="shared" si="0"/>
        <v>15000</v>
      </c>
      <c r="B10" s="167">
        <f t="shared" si="1"/>
        <v>900</v>
      </c>
    </row>
    <row r="11" spans="1:4" x14ac:dyDescent="0.25">
      <c r="A11" s="167">
        <f t="shared" si="0"/>
        <v>16000</v>
      </c>
      <c r="B11" s="167">
        <f t="shared" si="1"/>
        <v>945</v>
      </c>
    </row>
    <row r="12" spans="1:4" x14ac:dyDescent="0.25">
      <c r="A12" s="167">
        <f t="shared" si="0"/>
        <v>17000</v>
      </c>
      <c r="B12" s="167">
        <f t="shared" si="1"/>
        <v>990</v>
      </c>
    </row>
    <row r="13" spans="1:4" x14ac:dyDescent="0.25">
      <c r="A13" s="167">
        <f t="shared" si="0"/>
        <v>18000</v>
      </c>
      <c r="B13" s="167">
        <f t="shared" si="1"/>
        <v>1035</v>
      </c>
    </row>
    <row r="14" spans="1:4" x14ac:dyDescent="0.25">
      <c r="A14" s="167">
        <f t="shared" si="0"/>
        <v>19000</v>
      </c>
      <c r="B14" s="167">
        <f t="shared" si="1"/>
        <v>1080</v>
      </c>
    </row>
    <row r="15" spans="1:4" x14ac:dyDescent="0.25">
      <c r="A15" s="167">
        <f t="shared" si="0"/>
        <v>20000</v>
      </c>
      <c r="B15" s="167">
        <f t="shared" si="1"/>
        <v>1125</v>
      </c>
    </row>
    <row r="16" spans="1:4" x14ac:dyDescent="0.25">
      <c r="A16" s="167">
        <f t="shared" si="0"/>
        <v>21000</v>
      </c>
      <c r="B16" s="167">
        <f t="shared" si="1"/>
        <v>1170</v>
      </c>
    </row>
    <row r="17" spans="1:2" x14ac:dyDescent="0.25">
      <c r="A17" s="167">
        <f t="shared" si="0"/>
        <v>22000</v>
      </c>
      <c r="B17" s="167">
        <f t="shared" si="1"/>
        <v>1215</v>
      </c>
    </row>
    <row r="18" spans="1:2" x14ac:dyDescent="0.25">
      <c r="A18" s="167">
        <f t="shared" si="0"/>
        <v>23000</v>
      </c>
      <c r="B18" s="167">
        <f t="shared" si="1"/>
        <v>1260</v>
      </c>
    </row>
    <row r="19" spans="1:2" x14ac:dyDescent="0.25">
      <c r="A19" s="167">
        <f t="shared" si="0"/>
        <v>24000</v>
      </c>
      <c r="B19" s="167">
        <f t="shared" si="1"/>
        <v>1305</v>
      </c>
    </row>
    <row r="20" spans="1:2" x14ac:dyDescent="0.25">
      <c r="A20" s="167">
        <f t="shared" si="0"/>
        <v>25000</v>
      </c>
      <c r="B20" s="167">
        <f t="shared" si="1"/>
        <v>1350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Blad37"/>
  <dimension ref="A1:H20"/>
  <sheetViews>
    <sheetView workbookViewId="0">
      <selection activeCell="A22" sqref="A22"/>
    </sheetView>
  </sheetViews>
  <sheetFormatPr defaultRowHeight="12.75" x14ac:dyDescent="0.2"/>
  <cols>
    <col min="1" max="1" width="18.140625" style="85" bestFit="1" customWidth="1"/>
    <col min="2" max="2" width="11.42578125" style="85" bestFit="1" customWidth="1"/>
    <col min="3" max="3" width="11.5703125" style="85" bestFit="1" customWidth="1"/>
    <col min="4" max="4" width="8.5703125" style="85" bestFit="1" customWidth="1"/>
    <col min="5" max="5" width="12.7109375" style="85" bestFit="1" customWidth="1"/>
    <col min="6" max="16384" width="9.140625" style="85"/>
  </cols>
  <sheetData>
    <row r="1" spans="1:8" x14ac:dyDescent="0.2">
      <c r="A1" s="168" t="s">
        <v>179</v>
      </c>
      <c r="B1" s="85">
        <v>0.70379999999999998</v>
      </c>
    </row>
    <row r="2" spans="1:8" x14ac:dyDescent="0.2">
      <c r="A2" s="168" t="s">
        <v>170</v>
      </c>
      <c r="B2" s="26">
        <v>0.21</v>
      </c>
    </row>
    <row r="5" spans="1:8" x14ac:dyDescent="0.2">
      <c r="A5" s="169" t="s">
        <v>180</v>
      </c>
      <c r="B5" s="169" t="s">
        <v>181</v>
      </c>
      <c r="C5" s="169" t="s">
        <v>181</v>
      </c>
      <c r="D5" s="169" t="s">
        <v>170</v>
      </c>
      <c r="E5" s="169" t="s">
        <v>182</v>
      </c>
    </row>
    <row r="6" spans="1:8" ht="15" x14ac:dyDescent="0.25">
      <c r="A6" s="85" t="s">
        <v>90</v>
      </c>
      <c r="B6" s="170">
        <v>120</v>
      </c>
      <c r="C6" s="171">
        <f t="shared" ref="C6:C20" si="0">$B$1*B6</f>
        <v>84.456000000000003</v>
      </c>
      <c r="D6" s="172">
        <f t="shared" ref="D6:D20" si="1">$B$2*C6</f>
        <v>17.735759999999999</v>
      </c>
      <c r="E6" s="172">
        <f t="shared" ref="E6:E20" si="2">C6+D6</f>
        <v>102.19176</v>
      </c>
      <c r="H6" s="145"/>
    </row>
    <row r="7" spans="1:8" ht="15" x14ac:dyDescent="0.25">
      <c r="A7" s="85" t="s">
        <v>89</v>
      </c>
      <c r="B7" s="170">
        <v>122.5</v>
      </c>
      <c r="C7" s="171">
        <f t="shared" si="0"/>
        <v>86.215499999999992</v>
      </c>
      <c r="D7" s="172">
        <f t="shared" si="1"/>
        <v>18.105254999999996</v>
      </c>
      <c r="E7" s="172">
        <f t="shared" si="2"/>
        <v>104.32075499999999</v>
      </c>
    </row>
    <row r="8" spans="1:8" ht="15" x14ac:dyDescent="0.25">
      <c r="A8" s="85" t="s">
        <v>88</v>
      </c>
      <c r="B8" s="170">
        <v>125</v>
      </c>
      <c r="C8" s="171">
        <f t="shared" si="0"/>
        <v>87.974999999999994</v>
      </c>
      <c r="D8" s="172">
        <f t="shared" si="1"/>
        <v>18.474749999999997</v>
      </c>
      <c r="E8" s="172">
        <f t="shared" si="2"/>
        <v>106.44974999999999</v>
      </c>
    </row>
    <row r="9" spans="1:8" ht="15" x14ac:dyDescent="0.25">
      <c r="A9" s="85" t="s">
        <v>87</v>
      </c>
      <c r="B9" s="170">
        <v>127.5</v>
      </c>
      <c r="C9" s="171">
        <f t="shared" si="0"/>
        <v>89.734499999999997</v>
      </c>
      <c r="D9" s="172">
        <f t="shared" si="1"/>
        <v>18.844244999999997</v>
      </c>
      <c r="E9" s="172">
        <f t="shared" si="2"/>
        <v>108.578745</v>
      </c>
    </row>
    <row r="10" spans="1:8" ht="15" x14ac:dyDescent="0.25">
      <c r="A10" s="85" t="s">
        <v>86</v>
      </c>
      <c r="B10" s="170">
        <v>130</v>
      </c>
      <c r="C10" s="171">
        <f t="shared" si="0"/>
        <v>91.494</v>
      </c>
      <c r="D10" s="172">
        <f t="shared" si="1"/>
        <v>19.213739999999998</v>
      </c>
      <c r="E10" s="172">
        <f t="shared" si="2"/>
        <v>110.70774</v>
      </c>
    </row>
    <row r="11" spans="1:8" ht="15" x14ac:dyDescent="0.25">
      <c r="A11" s="85" t="s">
        <v>85</v>
      </c>
      <c r="B11" s="170">
        <v>132.5</v>
      </c>
      <c r="C11" s="171">
        <f t="shared" si="0"/>
        <v>93.253500000000003</v>
      </c>
      <c r="D11" s="172">
        <f t="shared" si="1"/>
        <v>19.583234999999998</v>
      </c>
      <c r="E11" s="172">
        <f t="shared" si="2"/>
        <v>112.836735</v>
      </c>
    </row>
    <row r="12" spans="1:8" ht="15" x14ac:dyDescent="0.25">
      <c r="A12" s="85" t="s">
        <v>84</v>
      </c>
      <c r="B12" s="170">
        <v>135</v>
      </c>
      <c r="C12" s="171">
        <f t="shared" si="0"/>
        <v>95.012999999999991</v>
      </c>
      <c r="D12" s="172">
        <f t="shared" si="1"/>
        <v>19.952729999999999</v>
      </c>
      <c r="E12" s="172">
        <f t="shared" si="2"/>
        <v>114.96572999999999</v>
      </c>
    </row>
    <row r="13" spans="1:8" ht="15" x14ac:dyDescent="0.25">
      <c r="A13" s="85" t="s">
        <v>83</v>
      </c>
      <c r="B13" s="170">
        <v>137.5</v>
      </c>
      <c r="C13" s="171">
        <f t="shared" si="0"/>
        <v>96.772499999999994</v>
      </c>
      <c r="D13" s="172">
        <f t="shared" si="1"/>
        <v>20.322225</v>
      </c>
      <c r="E13" s="172">
        <f t="shared" si="2"/>
        <v>117.094725</v>
      </c>
    </row>
    <row r="14" spans="1:8" ht="15" x14ac:dyDescent="0.25">
      <c r="A14" s="85" t="s">
        <v>82</v>
      </c>
      <c r="B14" s="170">
        <v>140</v>
      </c>
      <c r="C14" s="171">
        <f t="shared" si="0"/>
        <v>98.531999999999996</v>
      </c>
      <c r="D14" s="172">
        <f t="shared" si="1"/>
        <v>20.69172</v>
      </c>
      <c r="E14" s="172">
        <f t="shared" si="2"/>
        <v>119.22372</v>
      </c>
    </row>
    <row r="15" spans="1:8" ht="15" x14ac:dyDescent="0.25">
      <c r="A15" s="85" t="s">
        <v>81</v>
      </c>
      <c r="B15" s="170">
        <v>142.5</v>
      </c>
      <c r="C15" s="171">
        <f t="shared" si="0"/>
        <v>100.2915</v>
      </c>
      <c r="D15" s="172">
        <f t="shared" si="1"/>
        <v>21.061215000000001</v>
      </c>
      <c r="E15" s="172">
        <f t="shared" si="2"/>
        <v>121.352715</v>
      </c>
    </row>
    <row r="16" spans="1:8" ht="15" x14ac:dyDescent="0.25">
      <c r="A16" s="85" t="s">
        <v>80</v>
      </c>
      <c r="B16" s="170">
        <v>145</v>
      </c>
      <c r="C16" s="171">
        <f t="shared" si="0"/>
        <v>102.051</v>
      </c>
      <c r="D16" s="172">
        <f t="shared" si="1"/>
        <v>21.430710000000001</v>
      </c>
      <c r="E16" s="172">
        <f t="shared" si="2"/>
        <v>123.48171000000001</v>
      </c>
    </row>
    <row r="17" spans="1:5" ht="15" x14ac:dyDescent="0.25">
      <c r="A17" s="85" t="s">
        <v>79</v>
      </c>
      <c r="B17" s="170">
        <v>147.5</v>
      </c>
      <c r="C17" s="171">
        <f t="shared" si="0"/>
        <v>103.81049999999999</v>
      </c>
      <c r="D17" s="172">
        <f t="shared" si="1"/>
        <v>21.800204999999998</v>
      </c>
      <c r="E17" s="172">
        <f t="shared" si="2"/>
        <v>125.610705</v>
      </c>
    </row>
    <row r="18" spans="1:5" ht="15" x14ac:dyDescent="0.25">
      <c r="A18" s="85" t="s">
        <v>78</v>
      </c>
      <c r="B18" s="170">
        <v>150</v>
      </c>
      <c r="C18" s="171">
        <f t="shared" si="0"/>
        <v>105.57</v>
      </c>
      <c r="D18" s="172">
        <f t="shared" si="1"/>
        <v>22.169699999999999</v>
      </c>
      <c r="E18" s="172">
        <f t="shared" si="2"/>
        <v>127.7397</v>
      </c>
    </row>
    <row r="19" spans="1:5" ht="15" x14ac:dyDescent="0.25">
      <c r="A19" s="85" t="s">
        <v>77</v>
      </c>
      <c r="B19" s="170">
        <v>152.5</v>
      </c>
      <c r="C19" s="171">
        <f t="shared" si="0"/>
        <v>107.3295</v>
      </c>
      <c r="D19" s="172">
        <f t="shared" si="1"/>
        <v>22.539194999999999</v>
      </c>
      <c r="E19" s="172">
        <f t="shared" si="2"/>
        <v>129.868695</v>
      </c>
    </row>
    <row r="20" spans="1:5" ht="15" x14ac:dyDescent="0.25">
      <c r="A20" s="85" t="s">
        <v>76</v>
      </c>
      <c r="B20" s="170">
        <v>155</v>
      </c>
      <c r="C20" s="171">
        <f t="shared" si="0"/>
        <v>109.089</v>
      </c>
      <c r="D20" s="172">
        <f t="shared" si="1"/>
        <v>22.90869</v>
      </c>
      <c r="E20" s="172">
        <f t="shared" si="2"/>
        <v>131.99769000000001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Blad38"/>
  <dimension ref="B2:C7"/>
  <sheetViews>
    <sheetView showGridLines="0" workbookViewId="0"/>
  </sheetViews>
  <sheetFormatPr defaultRowHeight="15" x14ac:dyDescent="0.25"/>
  <cols>
    <col min="2" max="2" width="24.7109375" customWidth="1"/>
    <col min="3" max="3" width="35.7109375" customWidth="1"/>
  </cols>
  <sheetData>
    <row r="2" spans="2:3" x14ac:dyDescent="0.25">
      <c r="B2" s="224" t="s">
        <v>268</v>
      </c>
      <c r="C2" s="224"/>
    </row>
    <row r="4" spans="2:3" ht="39.950000000000003" customHeight="1" x14ac:dyDescent="0.25">
      <c r="B4" s="72" t="s">
        <v>280</v>
      </c>
      <c r="C4" s="72" t="s">
        <v>269</v>
      </c>
    </row>
    <row r="5" spans="2:3" ht="39.950000000000003" customHeight="1" x14ac:dyDescent="0.25">
      <c r="B5" s="72" t="s">
        <v>332</v>
      </c>
      <c r="C5" s="71" t="s">
        <v>265</v>
      </c>
    </row>
    <row r="6" spans="2:3" ht="39.950000000000003" customHeight="1" x14ac:dyDescent="0.25">
      <c r="B6" s="72" t="s">
        <v>333</v>
      </c>
      <c r="C6" s="71" t="s">
        <v>266</v>
      </c>
    </row>
    <row r="7" spans="2:3" ht="39.950000000000003" customHeight="1" x14ac:dyDescent="0.25">
      <c r="B7" s="72" t="s">
        <v>334</v>
      </c>
      <c r="C7" s="71" t="s">
        <v>267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Blad39"/>
  <dimension ref="A1:C17"/>
  <sheetViews>
    <sheetView workbookViewId="0">
      <selection activeCell="A18" sqref="A18"/>
    </sheetView>
  </sheetViews>
  <sheetFormatPr defaultRowHeight="15" x14ac:dyDescent="0.25"/>
  <cols>
    <col min="1" max="1" width="26.42578125" style="86" customWidth="1"/>
    <col min="2" max="3" width="14.42578125" style="86" customWidth="1"/>
    <col min="4" max="16384" width="9.140625" style="86"/>
  </cols>
  <sheetData>
    <row r="1" spans="1:3" ht="18" x14ac:dyDescent="0.25">
      <c r="A1" s="225" t="s">
        <v>281</v>
      </c>
      <c r="B1" s="225"/>
      <c r="C1" s="225"/>
    </row>
    <row r="3" spans="1:3" x14ac:dyDescent="0.25">
      <c r="A3" s="87" t="s">
        <v>282</v>
      </c>
      <c r="B3" s="87"/>
    </row>
    <row r="4" spans="1:3" x14ac:dyDescent="0.25">
      <c r="A4" s="86" t="s">
        <v>283</v>
      </c>
      <c r="B4" s="185">
        <v>2.5</v>
      </c>
    </row>
    <row r="5" spans="1:3" x14ac:dyDescent="0.25">
      <c r="A5" s="86" t="s">
        <v>284</v>
      </c>
      <c r="B5" s="185">
        <v>1.7</v>
      </c>
    </row>
    <row r="6" spans="1:3" x14ac:dyDescent="0.25">
      <c r="A6" s="86" t="s">
        <v>285</v>
      </c>
      <c r="B6" s="88">
        <v>30000</v>
      </c>
    </row>
    <row r="8" spans="1:3" x14ac:dyDescent="0.25">
      <c r="A8" s="89" t="s">
        <v>286</v>
      </c>
      <c r="B8" s="67"/>
      <c r="C8" s="186">
        <f>52*Number_of_Orders*(Yield_per_Order-Cost_per_Order)</f>
        <v>1248000</v>
      </c>
    </row>
    <row r="9" spans="1:3" x14ac:dyDescent="0.25">
      <c r="A9" s="87"/>
      <c r="B9" s="67"/>
      <c r="C9" s="66"/>
    </row>
    <row r="10" spans="1:3" x14ac:dyDescent="0.25">
      <c r="A10" s="87" t="s">
        <v>287</v>
      </c>
      <c r="B10" s="67"/>
    </row>
    <row r="11" spans="1:3" x14ac:dyDescent="0.25">
      <c r="A11" s="86" t="s">
        <v>288</v>
      </c>
      <c r="B11" s="185">
        <v>300000</v>
      </c>
    </row>
    <row r="12" spans="1:3" x14ac:dyDescent="0.25">
      <c r="A12" s="86" t="s">
        <v>289</v>
      </c>
      <c r="B12" s="185">
        <v>72000</v>
      </c>
    </row>
    <row r="13" spans="1:3" x14ac:dyDescent="0.25">
      <c r="A13" s="86" t="s">
        <v>290</v>
      </c>
      <c r="B13" s="185">
        <v>20000</v>
      </c>
    </row>
    <row r="14" spans="1:3" x14ac:dyDescent="0.25">
      <c r="A14" s="86" t="s">
        <v>291</v>
      </c>
      <c r="B14" s="185">
        <v>200000</v>
      </c>
    </row>
    <row r="15" spans="1:3" x14ac:dyDescent="0.25">
      <c r="A15" s="89" t="s">
        <v>292</v>
      </c>
      <c r="C15" s="187">
        <f>SUM(B11:B14)</f>
        <v>592000</v>
      </c>
    </row>
    <row r="17" spans="1:3" x14ac:dyDescent="0.25">
      <c r="A17" s="89" t="s">
        <v>293</v>
      </c>
      <c r="C17" s="187">
        <f>Annual_Incomes-Annual_Costs</f>
        <v>656000</v>
      </c>
    </row>
  </sheetData>
  <scenarios current="2" sqref="C17">
    <scenario name="Current" locked="1" count="7" user="Ben Welman" comment="Current situation">
      <inputCells r="B4" val="2.5" numFmtId="5"/>
      <inputCells r="B5" val="1.7" numFmtId="5"/>
      <inputCells r="B6" val="30000" numFmtId="7"/>
      <inputCells r="B11" val="300000" numFmtId="5"/>
      <inputCells r="B12" val="72000" numFmtId="5"/>
      <inputCells r="B13" val="20000" numFmtId="5"/>
      <inputCells r="B14" val="200000" numFmtId="5"/>
    </scenario>
    <scenario name="Higher prices, less salary and advertising" locked="1" count="7" user="Ben Welman" comment="Higher prices, less salary and advertising">
      <inputCells r="B4" val="2.75" numFmtId="44"/>
      <inputCells r="B5" val="1.7" numFmtId="44"/>
      <inputCells r="B6" val="30000" numFmtId="171"/>
      <inputCells r="B11" val="270000" numFmtId="44"/>
      <inputCells r="B12" val="72000" numFmtId="44"/>
      <inputCells r="B13" val="15000" numFmtId="44"/>
      <inputCells r="B14" val="200000" numFmtId="44"/>
    </scenario>
    <scenario name="Higher prices, less order costs and more advertising" locked="1" count="7" user="engels" comment="5% higher prices, 5% less order costs and $ 2000 more advertising">
      <inputCells r="B4" val="2.625" numFmtId="44"/>
      <inputCells r="B5" val="1.615" numFmtId="44"/>
      <inputCells r="B6" val="30000" numFmtId="171"/>
      <inputCells r="B11" val="300000" numFmtId="44"/>
      <inputCells r="B12" val="72000" numFmtId="44"/>
      <inputCells r="B13" val="22000" numFmtId="44"/>
      <inputCells r="B14" val="200000" numFmtId="44"/>
    </scenario>
  </scenarios>
  <mergeCells count="1">
    <mergeCell ref="A1:C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Blad40">
    <outlinePr summaryBelow="0"/>
  </sheetPr>
  <dimension ref="B1:G14"/>
  <sheetViews>
    <sheetView showGridLines="0" workbookViewId="0">
      <selection activeCell="J2" sqref="J2"/>
    </sheetView>
  </sheetViews>
  <sheetFormatPr defaultRowHeight="15" outlineLevelRow="1" outlineLevelCol="1" x14ac:dyDescent="0.25"/>
  <cols>
    <col min="2" max="2" width="5.7109375" customWidth="1"/>
    <col min="3" max="3" width="19.85546875" customWidth="1"/>
    <col min="4" max="4" width="14.7109375" customWidth="1" outlineLevel="1"/>
    <col min="5" max="5" width="13.7109375" customWidth="1" outlineLevel="1"/>
    <col min="6" max="6" width="14.7109375" customWidth="1" outlineLevel="1"/>
    <col min="7" max="7" width="16.7109375" customWidth="1" outlineLevel="1"/>
  </cols>
  <sheetData>
    <row r="1" spans="2:7" ht="15.75" thickBot="1" x14ac:dyDescent="0.3"/>
    <row r="2" spans="2:7" ht="15.75" x14ac:dyDescent="0.25">
      <c r="B2" s="92" t="s">
        <v>303</v>
      </c>
      <c r="C2" s="92"/>
      <c r="D2" s="97"/>
      <c r="E2" s="97"/>
      <c r="F2" s="97"/>
      <c r="G2" s="97"/>
    </row>
    <row r="3" spans="2:7" ht="60.75" customHeight="1" collapsed="1" x14ac:dyDescent="0.25">
      <c r="B3" s="91"/>
      <c r="C3" s="91"/>
      <c r="D3" s="99" t="s">
        <v>305</v>
      </c>
      <c r="E3" s="99" t="s">
        <v>298</v>
      </c>
      <c r="F3" s="99" t="s">
        <v>300</v>
      </c>
      <c r="G3" s="99" t="s">
        <v>301</v>
      </c>
    </row>
    <row r="4" spans="2:7" ht="33.75" hidden="1" outlineLevel="1" x14ac:dyDescent="0.25">
      <c r="B4" s="94"/>
      <c r="C4" s="94"/>
      <c r="D4" s="90"/>
      <c r="E4" s="98" t="s">
        <v>299</v>
      </c>
      <c r="F4" s="98" t="s">
        <v>300</v>
      </c>
      <c r="G4" s="98" t="s">
        <v>302</v>
      </c>
    </row>
    <row r="5" spans="2:7" x14ac:dyDescent="0.25">
      <c r="B5" s="95" t="s">
        <v>304</v>
      </c>
      <c r="C5" s="95"/>
      <c r="D5" s="93"/>
      <c r="E5" s="93"/>
      <c r="F5" s="93"/>
      <c r="G5" s="93"/>
    </row>
    <row r="6" spans="2:7" outlineLevel="1" x14ac:dyDescent="0.25">
      <c r="B6" s="94"/>
      <c r="C6" s="94" t="s">
        <v>294</v>
      </c>
      <c r="D6" s="189">
        <v>2.5</v>
      </c>
      <c r="E6" s="190">
        <v>2.5</v>
      </c>
      <c r="F6" s="190">
        <v>2.75</v>
      </c>
      <c r="G6" s="190">
        <v>2.625</v>
      </c>
    </row>
    <row r="7" spans="2:7" outlineLevel="1" x14ac:dyDescent="0.25">
      <c r="B7" s="94"/>
      <c r="C7" s="94" t="s">
        <v>295</v>
      </c>
      <c r="D7" s="189">
        <v>1.7</v>
      </c>
      <c r="E7" s="190">
        <v>1.7</v>
      </c>
      <c r="F7" s="190">
        <v>1.7</v>
      </c>
      <c r="G7" s="190">
        <v>1.615</v>
      </c>
    </row>
    <row r="8" spans="2:7" outlineLevel="1" x14ac:dyDescent="0.25">
      <c r="B8" s="94"/>
      <c r="C8" s="94" t="s">
        <v>296</v>
      </c>
      <c r="D8" s="189">
        <v>30000</v>
      </c>
      <c r="E8" s="190">
        <v>30000</v>
      </c>
      <c r="F8" s="190">
        <v>30000</v>
      </c>
      <c r="G8" s="190">
        <v>30000</v>
      </c>
    </row>
    <row r="9" spans="2:7" outlineLevel="1" x14ac:dyDescent="0.25">
      <c r="B9" s="94"/>
      <c r="C9" s="94" t="s">
        <v>288</v>
      </c>
      <c r="D9" s="189">
        <v>300000</v>
      </c>
      <c r="E9" s="190">
        <v>300000</v>
      </c>
      <c r="F9" s="190">
        <v>270000</v>
      </c>
      <c r="G9" s="190">
        <v>300000</v>
      </c>
    </row>
    <row r="10" spans="2:7" outlineLevel="1" x14ac:dyDescent="0.25">
      <c r="B10" s="94"/>
      <c r="C10" s="94" t="s">
        <v>289</v>
      </c>
      <c r="D10" s="189">
        <v>72000</v>
      </c>
      <c r="E10" s="190">
        <v>72000</v>
      </c>
      <c r="F10" s="190">
        <v>72000</v>
      </c>
      <c r="G10" s="190">
        <v>72000</v>
      </c>
    </row>
    <row r="11" spans="2:7" outlineLevel="1" x14ac:dyDescent="0.25">
      <c r="B11" s="94"/>
      <c r="C11" s="94" t="s">
        <v>290</v>
      </c>
      <c r="D11" s="189">
        <v>20000</v>
      </c>
      <c r="E11" s="190">
        <v>20000</v>
      </c>
      <c r="F11" s="190">
        <v>15000</v>
      </c>
      <c r="G11" s="190">
        <v>22000</v>
      </c>
    </row>
    <row r="12" spans="2:7" outlineLevel="1" x14ac:dyDescent="0.25">
      <c r="B12" s="94"/>
      <c r="C12" s="94" t="s">
        <v>291</v>
      </c>
      <c r="D12" s="189">
        <v>200000</v>
      </c>
      <c r="E12" s="190">
        <v>200000</v>
      </c>
      <c r="F12" s="190">
        <v>200000</v>
      </c>
      <c r="G12" s="190">
        <v>200000</v>
      </c>
    </row>
    <row r="13" spans="2:7" x14ac:dyDescent="0.25">
      <c r="B13" s="95" t="s">
        <v>306</v>
      </c>
      <c r="C13" s="95"/>
      <c r="D13" s="93"/>
      <c r="E13" s="93"/>
      <c r="F13" s="93"/>
      <c r="G13" s="93"/>
    </row>
    <row r="14" spans="2:7" ht="15.75" outlineLevel="1" thickBot="1" x14ac:dyDescent="0.3">
      <c r="B14" s="96"/>
      <c r="C14" s="96" t="s">
        <v>297</v>
      </c>
      <c r="D14" s="188">
        <v>656000</v>
      </c>
      <c r="E14" s="188">
        <v>656000</v>
      </c>
      <c r="F14" s="188">
        <v>1081000</v>
      </c>
      <c r="G14" s="188">
        <v>981600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Blad41"/>
  <dimension ref="B3:Q7"/>
  <sheetViews>
    <sheetView showGridLines="0" workbookViewId="0">
      <selection activeCell="V10" sqref="V10"/>
    </sheetView>
  </sheetViews>
  <sheetFormatPr defaultRowHeight="15" x14ac:dyDescent="0.25"/>
  <cols>
    <col min="1" max="1" width="9.140625" style="73"/>
    <col min="2" max="2" width="4" style="73" customWidth="1"/>
    <col min="3" max="3" width="2.7109375" style="73" customWidth="1"/>
    <col min="4" max="4" width="2.140625" style="73" bestFit="1" customWidth="1"/>
    <col min="5" max="5" width="4" style="73" customWidth="1"/>
    <col min="6" max="6" width="2.7109375" style="73" customWidth="1"/>
    <col min="7" max="7" width="2.140625" style="73" bestFit="1" customWidth="1"/>
    <col min="8" max="8" width="4" style="73" customWidth="1"/>
    <col min="9" max="9" width="2.7109375" style="73" customWidth="1"/>
    <col min="10" max="10" width="2.140625" style="73" bestFit="1" customWidth="1"/>
    <col min="11" max="11" width="4" style="73" customWidth="1"/>
    <col min="12" max="12" width="2.7109375" style="73" customWidth="1"/>
    <col min="13" max="13" width="2.140625" style="73" bestFit="1" customWidth="1"/>
    <col min="14" max="14" width="4" style="73" customWidth="1"/>
    <col min="15" max="15" width="2.7109375" style="73" customWidth="1"/>
    <col min="16" max="16" width="3.7109375" style="73" customWidth="1"/>
    <col min="17" max="17" width="4.28515625" style="80" bestFit="1" customWidth="1"/>
    <col min="18" max="16384" width="9.140625" style="73"/>
  </cols>
  <sheetData>
    <row r="3" spans="2:17" x14ac:dyDescent="0.25">
      <c r="B3" s="74">
        <v>6.1</v>
      </c>
      <c r="C3" s="75" t="s">
        <v>270</v>
      </c>
      <c r="D3" s="76" t="s">
        <v>271</v>
      </c>
      <c r="E3" s="77">
        <v>4.5</v>
      </c>
      <c r="F3" s="75" t="s">
        <v>272</v>
      </c>
      <c r="G3" s="76"/>
      <c r="H3" s="77"/>
      <c r="I3" s="75"/>
      <c r="J3" s="76" t="s">
        <v>271</v>
      </c>
      <c r="K3" s="77">
        <v>5.7</v>
      </c>
      <c r="L3" s="75" t="s">
        <v>274</v>
      </c>
      <c r="M3" s="76" t="s">
        <v>271</v>
      </c>
      <c r="N3" s="77">
        <v>7.5</v>
      </c>
      <c r="O3" s="75" t="s">
        <v>275</v>
      </c>
      <c r="P3" s="78" t="s">
        <v>211</v>
      </c>
      <c r="Q3" s="74">
        <v>5.7</v>
      </c>
    </row>
    <row r="4" spans="2:17" x14ac:dyDescent="0.25">
      <c r="B4" s="74">
        <v>2.4</v>
      </c>
      <c r="C4" s="75" t="s">
        <v>270</v>
      </c>
      <c r="D4" s="76" t="s">
        <v>271</v>
      </c>
      <c r="E4" s="77">
        <v>5.5</v>
      </c>
      <c r="F4" s="75" t="s">
        <v>272</v>
      </c>
      <c r="G4" s="76" t="s">
        <v>276</v>
      </c>
      <c r="H4" s="77">
        <v>5.7</v>
      </c>
      <c r="I4" s="75" t="s">
        <v>273</v>
      </c>
      <c r="J4" s="76" t="s">
        <v>271</v>
      </c>
      <c r="K4" s="77">
        <v>4.7</v>
      </c>
      <c r="L4" s="75" t="s">
        <v>274</v>
      </c>
      <c r="M4" s="76" t="s">
        <v>271</v>
      </c>
      <c r="N4" s="77">
        <v>5.6</v>
      </c>
      <c r="O4" s="75" t="s">
        <v>275</v>
      </c>
      <c r="P4" s="78" t="s">
        <v>211</v>
      </c>
      <c r="Q4" s="74">
        <v>5.6</v>
      </c>
    </row>
    <row r="5" spans="2:17" x14ac:dyDescent="0.25">
      <c r="B5" s="74">
        <v>2.4</v>
      </c>
      <c r="C5" s="75" t="s">
        <v>270</v>
      </c>
      <c r="D5" s="76" t="s">
        <v>276</v>
      </c>
      <c r="E5" s="81">
        <v>5</v>
      </c>
      <c r="F5" s="75" t="s">
        <v>272</v>
      </c>
      <c r="G5" s="76" t="s">
        <v>276</v>
      </c>
      <c r="H5" s="77">
        <v>4.5999999999999996</v>
      </c>
      <c r="I5" s="75" t="s">
        <v>273</v>
      </c>
      <c r="J5" s="76" t="s">
        <v>271</v>
      </c>
      <c r="K5" s="77">
        <v>3.6</v>
      </c>
      <c r="L5" s="75" t="s">
        <v>274</v>
      </c>
      <c r="M5" s="76" t="s">
        <v>271</v>
      </c>
      <c r="N5" s="77">
        <v>9.6999999999999993</v>
      </c>
      <c r="O5" s="75" t="s">
        <v>275</v>
      </c>
      <c r="P5" s="78" t="s">
        <v>211</v>
      </c>
      <c r="Q5" s="74">
        <v>9.6999999999999993</v>
      </c>
    </row>
    <row r="6" spans="2:17" x14ac:dyDescent="0.25">
      <c r="B6" s="74">
        <v>4.3</v>
      </c>
      <c r="C6" s="75" t="s">
        <v>270</v>
      </c>
      <c r="D6" s="76" t="s">
        <v>276</v>
      </c>
      <c r="E6" s="77">
        <v>5.3</v>
      </c>
      <c r="F6" s="75" t="s">
        <v>272</v>
      </c>
      <c r="G6" s="76" t="s">
        <v>271</v>
      </c>
      <c r="H6" s="77">
        <v>3.4</v>
      </c>
      <c r="I6" s="75" t="s">
        <v>273</v>
      </c>
      <c r="J6" s="76" t="s">
        <v>276</v>
      </c>
      <c r="K6" s="77">
        <v>8.4</v>
      </c>
      <c r="L6" s="75" t="s">
        <v>274</v>
      </c>
      <c r="M6" s="76" t="s">
        <v>276</v>
      </c>
      <c r="N6" s="77">
        <v>5.6</v>
      </c>
      <c r="O6" s="75" t="s">
        <v>275</v>
      </c>
      <c r="P6" s="78" t="s">
        <v>211</v>
      </c>
      <c r="Q6" s="79">
        <v>-5.6</v>
      </c>
    </row>
    <row r="7" spans="2:17" x14ac:dyDescent="0.25">
      <c r="B7" s="74">
        <v>1.1000000000000001</v>
      </c>
      <c r="C7" s="75" t="s">
        <v>270</v>
      </c>
      <c r="D7" s="76" t="s">
        <v>276</v>
      </c>
      <c r="E7" s="81">
        <v>3</v>
      </c>
      <c r="F7" s="75" t="s">
        <v>272</v>
      </c>
      <c r="G7" s="76" t="s">
        <v>271</v>
      </c>
      <c r="H7" s="77">
        <v>2.4</v>
      </c>
      <c r="I7" s="75" t="s">
        <v>273</v>
      </c>
      <c r="J7" s="76" t="s">
        <v>276</v>
      </c>
      <c r="K7" s="77">
        <v>13</v>
      </c>
      <c r="L7" s="75" t="s">
        <v>274</v>
      </c>
      <c r="M7" s="76" t="s">
        <v>271</v>
      </c>
      <c r="N7" s="77">
        <v>3.5</v>
      </c>
      <c r="O7" s="75" t="s">
        <v>275</v>
      </c>
      <c r="P7" s="78" t="s">
        <v>211</v>
      </c>
      <c r="Q7" s="74">
        <v>3.5</v>
      </c>
    </row>
  </sheetData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Blad42"/>
  <dimension ref="A1:L109"/>
  <sheetViews>
    <sheetView workbookViewId="0">
      <selection activeCell="W8" sqref="W8"/>
    </sheetView>
  </sheetViews>
  <sheetFormatPr defaultRowHeight="12.75" x14ac:dyDescent="0.2"/>
  <cols>
    <col min="1" max="1" width="8.42578125" style="13" bestFit="1" customWidth="1"/>
    <col min="2" max="2" width="9.85546875" style="13" bestFit="1" customWidth="1"/>
    <col min="3" max="3" width="7.28515625" style="13" bestFit="1" customWidth="1"/>
    <col min="4" max="4" width="13.42578125" style="13" bestFit="1" customWidth="1"/>
    <col min="5" max="5" width="11" style="13" bestFit="1" customWidth="1"/>
    <col min="6" max="7" width="9.140625" style="13"/>
    <col min="8" max="8" width="14.85546875" style="13" customWidth="1"/>
    <col min="9" max="9" width="14.28515625" style="13" customWidth="1"/>
    <col min="10" max="11" width="10.5703125" style="13" customWidth="1"/>
    <col min="12" max="12" width="11.5703125" style="13" bestFit="1" customWidth="1"/>
    <col min="13" max="248" width="9.140625" style="13"/>
    <col min="249" max="249" width="10.140625" style="13" bestFit="1" customWidth="1"/>
    <col min="250" max="250" width="9.28515625" style="13" bestFit="1" customWidth="1"/>
    <col min="251" max="251" width="7.85546875" style="13" bestFit="1" customWidth="1"/>
    <col min="252" max="252" width="12.140625" style="13" bestFit="1" customWidth="1"/>
    <col min="253" max="253" width="10.85546875" style="13" bestFit="1" customWidth="1"/>
    <col min="254" max="504" width="9.140625" style="13"/>
    <col min="505" max="505" width="10.140625" style="13" bestFit="1" customWidth="1"/>
    <col min="506" max="506" width="9.28515625" style="13" bestFit="1" customWidth="1"/>
    <col min="507" max="507" width="7.85546875" style="13" bestFit="1" customWidth="1"/>
    <col min="508" max="508" width="12.140625" style="13" bestFit="1" customWidth="1"/>
    <col min="509" max="509" width="10.85546875" style="13" bestFit="1" customWidth="1"/>
    <col min="510" max="760" width="9.140625" style="13"/>
    <col min="761" max="761" width="10.140625" style="13" bestFit="1" customWidth="1"/>
    <col min="762" max="762" width="9.28515625" style="13" bestFit="1" customWidth="1"/>
    <col min="763" max="763" width="7.85546875" style="13" bestFit="1" customWidth="1"/>
    <col min="764" max="764" width="12.140625" style="13" bestFit="1" customWidth="1"/>
    <col min="765" max="765" width="10.85546875" style="13" bestFit="1" customWidth="1"/>
    <col min="766" max="1016" width="9.140625" style="13"/>
    <col min="1017" max="1017" width="10.140625" style="13" bestFit="1" customWidth="1"/>
    <col min="1018" max="1018" width="9.28515625" style="13" bestFit="1" customWidth="1"/>
    <col min="1019" max="1019" width="7.85546875" style="13" bestFit="1" customWidth="1"/>
    <col min="1020" max="1020" width="12.140625" style="13" bestFit="1" customWidth="1"/>
    <col min="1021" max="1021" width="10.85546875" style="13" bestFit="1" customWidth="1"/>
    <col min="1022" max="1272" width="9.140625" style="13"/>
    <col min="1273" max="1273" width="10.140625" style="13" bestFit="1" customWidth="1"/>
    <col min="1274" max="1274" width="9.28515625" style="13" bestFit="1" customWidth="1"/>
    <col min="1275" max="1275" width="7.85546875" style="13" bestFit="1" customWidth="1"/>
    <col min="1276" max="1276" width="12.140625" style="13" bestFit="1" customWidth="1"/>
    <col min="1277" max="1277" width="10.85546875" style="13" bestFit="1" customWidth="1"/>
    <col min="1278" max="1528" width="9.140625" style="13"/>
    <col min="1529" max="1529" width="10.140625" style="13" bestFit="1" customWidth="1"/>
    <col min="1530" max="1530" width="9.28515625" style="13" bestFit="1" customWidth="1"/>
    <col min="1531" max="1531" width="7.85546875" style="13" bestFit="1" customWidth="1"/>
    <col min="1532" max="1532" width="12.140625" style="13" bestFit="1" customWidth="1"/>
    <col min="1533" max="1533" width="10.85546875" style="13" bestFit="1" customWidth="1"/>
    <col min="1534" max="1784" width="9.140625" style="13"/>
    <col min="1785" max="1785" width="10.140625" style="13" bestFit="1" customWidth="1"/>
    <col min="1786" max="1786" width="9.28515625" style="13" bestFit="1" customWidth="1"/>
    <col min="1787" max="1787" width="7.85546875" style="13" bestFit="1" customWidth="1"/>
    <col min="1788" max="1788" width="12.140625" style="13" bestFit="1" customWidth="1"/>
    <col min="1789" max="1789" width="10.85546875" style="13" bestFit="1" customWidth="1"/>
    <col min="1790" max="2040" width="9.140625" style="13"/>
    <col min="2041" max="2041" width="10.140625" style="13" bestFit="1" customWidth="1"/>
    <col min="2042" max="2042" width="9.28515625" style="13" bestFit="1" customWidth="1"/>
    <col min="2043" max="2043" width="7.85546875" style="13" bestFit="1" customWidth="1"/>
    <col min="2044" max="2044" width="12.140625" style="13" bestFit="1" customWidth="1"/>
    <col min="2045" max="2045" width="10.85546875" style="13" bestFit="1" customWidth="1"/>
    <col min="2046" max="2296" width="9.140625" style="13"/>
    <col min="2297" max="2297" width="10.140625" style="13" bestFit="1" customWidth="1"/>
    <col min="2298" max="2298" width="9.28515625" style="13" bestFit="1" customWidth="1"/>
    <col min="2299" max="2299" width="7.85546875" style="13" bestFit="1" customWidth="1"/>
    <col min="2300" max="2300" width="12.140625" style="13" bestFit="1" customWidth="1"/>
    <col min="2301" max="2301" width="10.85546875" style="13" bestFit="1" customWidth="1"/>
    <col min="2302" max="2552" width="9.140625" style="13"/>
    <col min="2553" max="2553" width="10.140625" style="13" bestFit="1" customWidth="1"/>
    <col min="2554" max="2554" width="9.28515625" style="13" bestFit="1" customWidth="1"/>
    <col min="2555" max="2555" width="7.85546875" style="13" bestFit="1" customWidth="1"/>
    <col min="2556" max="2556" width="12.140625" style="13" bestFit="1" customWidth="1"/>
    <col min="2557" max="2557" width="10.85546875" style="13" bestFit="1" customWidth="1"/>
    <col min="2558" max="2808" width="9.140625" style="13"/>
    <col min="2809" max="2809" width="10.140625" style="13" bestFit="1" customWidth="1"/>
    <col min="2810" max="2810" width="9.28515625" style="13" bestFit="1" customWidth="1"/>
    <col min="2811" max="2811" width="7.85546875" style="13" bestFit="1" customWidth="1"/>
    <col min="2812" max="2812" width="12.140625" style="13" bestFit="1" customWidth="1"/>
    <col min="2813" max="2813" width="10.85546875" style="13" bestFit="1" customWidth="1"/>
    <col min="2814" max="3064" width="9.140625" style="13"/>
    <col min="3065" max="3065" width="10.140625" style="13" bestFit="1" customWidth="1"/>
    <col min="3066" max="3066" width="9.28515625" style="13" bestFit="1" customWidth="1"/>
    <col min="3067" max="3067" width="7.85546875" style="13" bestFit="1" customWidth="1"/>
    <col min="3068" max="3068" width="12.140625" style="13" bestFit="1" customWidth="1"/>
    <col min="3069" max="3069" width="10.85546875" style="13" bestFit="1" customWidth="1"/>
    <col min="3070" max="3320" width="9.140625" style="13"/>
    <col min="3321" max="3321" width="10.140625" style="13" bestFit="1" customWidth="1"/>
    <col min="3322" max="3322" width="9.28515625" style="13" bestFit="1" customWidth="1"/>
    <col min="3323" max="3323" width="7.85546875" style="13" bestFit="1" customWidth="1"/>
    <col min="3324" max="3324" width="12.140625" style="13" bestFit="1" customWidth="1"/>
    <col min="3325" max="3325" width="10.85546875" style="13" bestFit="1" customWidth="1"/>
    <col min="3326" max="3576" width="9.140625" style="13"/>
    <col min="3577" max="3577" width="10.140625" style="13" bestFit="1" customWidth="1"/>
    <col min="3578" max="3578" width="9.28515625" style="13" bestFit="1" customWidth="1"/>
    <col min="3579" max="3579" width="7.85546875" style="13" bestFit="1" customWidth="1"/>
    <col min="3580" max="3580" width="12.140625" style="13" bestFit="1" customWidth="1"/>
    <col min="3581" max="3581" width="10.85546875" style="13" bestFit="1" customWidth="1"/>
    <col min="3582" max="3832" width="9.140625" style="13"/>
    <col min="3833" max="3833" width="10.140625" style="13" bestFit="1" customWidth="1"/>
    <col min="3834" max="3834" width="9.28515625" style="13" bestFit="1" customWidth="1"/>
    <col min="3835" max="3835" width="7.85546875" style="13" bestFit="1" customWidth="1"/>
    <col min="3836" max="3836" width="12.140625" style="13" bestFit="1" customWidth="1"/>
    <col min="3837" max="3837" width="10.85546875" style="13" bestFit="1" customWidth="1"/>
    <col min="3838" max="4088" width="9.140625" style="13"/>
    <col min="4089" max="4089" width="10.140625" style="13" bestFit="1" customWidth="1"/>
    <col min="4090" max="4090" width="9.28515625" style="13" bestFit="1" customWidth="1"/>
    <col min="4091" max="4091" width="7.85546875" style="13" bestFit="1" customWidth="1"/>
    <col min="4092" max="4092" width="12.140625" style="13" bestFit="1" customWidth="1"/>
    <col min="4093" max="4093" width="10.85546875" style="13" bestFit="1" customWidth="1"/>
    <col min="4094" max="4344" width="9.140625" style="13"/>
    <col min="4345" max="4345" width="10.140625" style="13" bestFit="1" customWidth="1"/>
    <col min="4346" max="4346" width="9.28515625" style="13" bestFit="1" customWidth="1"/>
    <col min="4347" max="4347" width="7.85546875" style="13" bestFit="1" customWidth="1"/>
    <col min="4348" max="4348" width="12.140625" style="13" bestFit="1" customWidth="1"/>
    <col min="4349" max="4349" width="10.85546875" style="13" bestFit="1" customWidth="1"/>
    <col min="4350" max="4600" width="9.140625" style="13"/>
    <col min="4601" max="4601" width="10.140625" style="13" bestFit="1" customWidth="1"/>
    <col min="4602" max="4602" width="9.28515625" style="13" bestFit="1" customWidth="1"/>
    <col min="4603" max="4603" width="7.85546875" style="13" bestFit="1" customWidth="1"/>
    <col min="4604" max="4604" width="12.140625" style="13" bestFit="1" customWidth="1"/>
    <col min="4605" max="4605" width="10.85546875" style="13" bestFit="1" customWidth="1"/>
    <col min="4606" max="4856" width="9.140625" style="13"/>
    <col min="4857" max="4857" width="10.140625" style="13" bestFit="1" customWidth="1"/>
    <col min="4858" max="4858" width="9.28515625" style="13" bestFit="1" customWidth="1"/>
    <col min="4859" max="4859" width="7.85546875" style="13" bestFit="1" customWidth="1"/>
    <col min="4860" max="4860" width="12.140625" style="13" bestFit="1" customWidth="1"/>
    <col min="4861" max="4861" width="10.85546875" style="13" bestFit="1" customWidth="1"/>
    <col min="4862" max="5112" width="9.140625" style="13"/>
    <col min="5113" max="5113" width="10.140625" style="13" bestFit="1" customWidth="1"/>
    <col min="5114" max="5114" width="9.28515625" style="13" bestFit="1" customWidth="1"/>
    <col min="5115" max="5115" width="7.85546875" style="13" bestFit="1" customWidth="1"/>
    <col min="5116" max="5116" width="12.140625" style="13" bestFit="1" customWidth="1"/>
    <col min="5117" max="5117" width="10.85546875" style="13" bestFit="1" customWidth="1"/>
    <col min="5118" max="5368" width="9.140625" style="13"/>
    <col min="5369" max="5369" width="10.140625" style="13" bestFit="1" customWidth="1"/>
    <col min="5370" max="5370" width="9.28515625" style="13" bestFit="1" customWidth="1"/>
    <col min="5371" max="5371" width="7.85546875" style="13" bestFit="1" customWidth="1"/>
    <col min="5372" max="5372" width="12.140625" style="13" bestFit="1" customWidth="1"/>
    <col min="5373" max="5373" width="10.85546875" style="13" bestFit="1" customWidth="1"/>
    <col min="5374" max="5624" width="9.140625" style="13"/>
    <col min="5625" max="5625" width="10.140625" style="13" bestFit="1" customWidth="1"/>
    <col min="5626" max="5626" width="9.28515625" style="13" bestFit="1" customWidth="1"/>
    <col min="5627" max="5627" width="7.85546875" style="13" bestFit="1" customWidth="1"/>
    <col min="5628" max="5628" width="12.140625" style="13" bestFit="1" customWidth="1"/>
    <col min="5629" max="5629" width="10.85546875" style="13" bestFit="1" customWidth="1"/>
    <col min="5630" max="5880" width="9.140625" style="13"/>
    <col min="5881" max="5881" width="10.140625" style="13" bestFit="1" customWidth="1"/>
    <col min="5882" max="5882" width="9.28515625" style="13" bestFit="1" customWidth="1"/>
    <col min="5883" max="5883" width="7.85546875" style="13" bestFit="1" customWidth="1"/>
    <col min="5884" max="5884" width="12.140625" style="13" bestFit="1" customWidth="1"/>
    <col min="5885" max="5885" width="10.85546875" style="13" bestFit="1" customWidth="1"/>
    <col min="5886" max="6136" width="9.140625" style="13"/>
    <col min="6137" max="6137" width="10.140625" style="13" bestFit="1" customWidth="1"/>
    <col min="6138" max="6138" width="9.28515625" style="13" bestFit="1" customWidth="1"/>
    <col min="6139" max="6139" width="7.85546875" style="13" bestFit="1" customWidth="1"/>
    <col min="6140" max="6140" width="12.140625" style="13" bestFit="1" customWidth="1"/>
    <col min="6141" max="6141" width="10.85546875" style="13" bestFit="1" customWidth="1"/>
    <col min="6142" max="6392" width="9.140625" style="13"/>
    <col min="6393" max="6393" width="10.140625" style="13" bestFit="1" customWidth="1"/>
    <col min="6394" max="6394" width="9.28515625" style="13" bestFit="1" customWidth="1"/>
    <col min="6395" max="6395" width="7.85546875" style="13" bestFit="1" customWidth="1"/>
    <col min="6396" max="6396" width="12.140625" style="13" bestFit="1" customWidth="1"/>
    <col min="6397" max="6397" width="10.85546875" style="13" bestFit="1" customWidth="1"/>
    <col min="6398" max="6648" width="9.140625" style="13"/>
    <col min="6649" max="6649" width="10.140625" style="13" bestFit="1" customWidth="1"/>
    <col min="6650" max="6650" width="9.28515625" style="13" bestFit="1" customWidth="1"/>
    <col min="6651" max="6651" width="7.85546875" style="13" bestFit="1" customWidth="1"/>
    <col min="6652" max="6652" width="12.140625" style="13" bestFit="1" customWidth="1"/>
    <col min="6653" max="6653" width="10.85546875" style="13" bestFit="1" customWidth="1"/>
    <col min="6654" max="6904" width="9.140625" style="13"/>
    <col min="6905" max="6905" width="10.140625" style="13" bestFit="1" customWidth="1"/>
    <col min="6906" max="6906" width="9.28515625" style="13" bestFit="1" customWidth="1"/>
    <col min="6907" max="6907" width="7.85546875" style="13" bestFit="1" customWidth="1"/>
    <col min="6908" max="6908" width="12.140625" style="13" bestFit="1" customWidth="1"/>
    <col min="6909" max="6909" width="10.85546875" style="13" bestFit="1" customWidth="1"/>
    <col min="6910" max="7160" width="9.140625" style="13"/>
    <col min="7161" max="7161" width="10.140625" style="13" bestFit="1" customWidth="1"/>
    <col min="7162" max="7162" width="9.28515625" style="13" bestFit="1" customWidth="1"/>
    <col min="7163" max="7163" width="7.85546875" style="13" bestFit="1" customWidth="1"/>
    <col min="7164" max="7164" width="12.140625" style="13" bestFit="1" customWidth="1"/>
    <col min="7165" max="7165" width="10.85546875" style="13" bestFit="1" customWidth="1"/>
    <col min="7166" max="7416" width="9.140625" style="13"/>
    <col min="7417" max="7417" width="10.140625" style="13" bestFit="1" customWidth="1"/>
    <col min="7418" max="7418" width="9.28515625" style="13" bestFit="1" customWidth="1"/>
    <col min="7419" max="7419" width="7.85546875" style="13" bestFit="1" customWidth="1"/>
    <col min="7420" max="7420" width="12.140625" style="13" bestFit="1" customWidth="1"/>
    <col min="7421" max="7421" width="10.85546875" style="13" bestFit="1" customWidth="1"/>
    <col min="7422" max="7672" width="9.140625" style="13"/>
    <col min="7673" max="7673" width="10.140625" style="13" bestFit="1" customWidth="1"/>
    <col min="7674" max="7674" width="9.28515625" style="13" bestFit="1" customWidth="1"/>
    <col min="7675" max="7675" width="7.85546875" style="13" bestFit="1" customWidth="1"/>
    <col min="7676" max="7676" width="12.140625" style="13" bestFit="1" customWidth="1"/>
    <col min="7677" max="7677" width="10.85546875" style="13" bestFit="1" customWidth="1"/>
    <col min="7678" max="7928" width="9.140625" style="13"/>
    <col min="7929" max="7929" width="10.140625" style="13" bestFit="1" customWidth="1"/>
    <col min="7930" max="7930" width="9.28515625" style="13" bestFit="1" customWidth="1"/>
    <col min="7931" max="7931" width="7.85546875" style="13" bestFit="1" customWidth="1"/>
    <col min="7932" max="7932" width="12.140625" style="13" bestFit="1" customWidth="1"/>
    <col min="7933" max="7933" width="10.85546875" style="13" bestFit="1" customWidth="1"/>
    <col min="7934" max="8184" width="9.140625" style="13"/>
    <col min="8185" max="8185" width="10.140625" style="13" bestFit="1" customWidth="1"/>
    <col min="8186" max="8186" width="9.28515625" style="13" bestFit="1" customWidth="1"/>
    <col min="8187" max="8187" width="7.85546875" style="13" bestFit="1" customWidth="1"/>
    <col min="8188" max="8188" width="12.140625" style="13" bestFit="1" customWidth="1"/>
    <col min="8189" max="8189" width="10.85546875" style="13" bestFit="1" customWidth="1"/>
    <col min="8190" max="8440" width="9.140625" style="13"/>
    <col min="8441" max="8441" width="10.140625" style="13" bestFit="1" customWidth="1"/>
    <col min="8442" max="8442" width="9.28515625" style="13" bestFit="1" customWidth="1"/>
    <col min="8443" max="8443" width="7.85546875" style="13" bestFit="1" customWidth="1"/>
    <col min="8444" max="8444" width="12.140625" style="13" bestFit="1" customWidth="1"/>
    <col min="8445" max="8445" width="10.85546875" style="13" bestFit="1" customWidth="1"/>
    <col min="8446" max="8696" width="9.140625" style="13"/>
    <col min="8697" max="8697" width="10.140625" style="13" bestFit="1" customWidth="1"/>
    <col min="8698" max="8698" width="9.28515625" style="13" bestFit="1" customWidth="1"/>
    <col min="8699" max="8699" width="7.85546875" style="13" bestFit="1" customWidth="1"/>
    <col min="8700" max="8700" width="12.140625" style="13" bestFit="1" customWidth="1"/>
    <col min="8701" max="8701" width="10.85546875" style="13" bestFit="1" customWidth="1"/>
    <col min="8702" max="8952" width="9.140625" style="13"/>
    <col min="8953" max="8953" width="10.140625" style="13" bestFit="1" customWidth="1"/>
    <col min="8954" max="8954" width="9.28515625" style="13" bestFit="1" customWidth="1"/>
    <col min="8955" max="8955" width="7.85546875" style="13" bestFit="1" customWidth="1"/>
    <col min="8956" max="8956" width="12.140625" style="13" bestFit="1" customWidth="1"/>
    <col min="8957" max="8957" width="10.85546875" style="13" bestFit="1" customWidth="1"/>
    <col min="8958" max="9208" width="9.140625" style="13"/>
    <col min="9209" max="9209" width="10.140625" style="13" bestFit="1" customWidth="1"/>
    <col min="9210" max="9210" width="9.28515625" style="13" bestFit="1" customWidth="1"/>
    <col min="9211" max="9211" width="7.85546875" style="13" bestFit="1" customWidth="1"/>
    <col min="9212" max="9212" width="12.140625" style="13" bestFit="1" customWidth="1"/>
    <col min="9213" max="9213" width="10.85546875" style="13" bestFit="1" customWidth="1"/>
    <col min="9214" max="9464" width="9.140625" style="13"/>
    <col min="9465" max="9465" width="10.140625" style="13" bestFit="1" customWidth="1"/>
    <col min="9466" max="9466" width="9.28515625" style="13" bestFit="1" customWidth="1"/>
    <col min="9467" max="9467" width="7.85546875" style="13" bestFit="1" customWidth="1"/>
    <col min="9468" max="9468" width="12.140625" style="13" bestFit="1" customWidth="1"/>
    <col min="9469" max="9469" width="10.85546875" style="13" bestFit="1" customWidth="1"/>
    <col min="9470" max="9720" width="9.140625" style="13"/>
    <col min="9721" max="9721" width="10.140625" style="13" bestFit="1" customWidth="1"/>
    <col min="9722" max="9722" width="9.28515625" style="13" bestFit="1" customWidth="1"/>
    <col min="9723" max="9723" width="7.85546875" style="13" bestFit="1" customWidth="1"/>
    <col min="9724" max="9724" width="12.140625" style="13" bestFit="1" customWidth="1"/>
    <col min="9725" max="9725" width="10.85546875" style="13" bestFit="1" customWidth="1"/>
    <col min="9726" max="9976" width="9.140625" style="13"/>
    <col min="9977" max="9977" width="10.140625" style="13" bestFit="1" customWidth="1"/>
    <col min="9978" max="9978" width="9.28515625" style="13" bestFit="1" customWidth="1"/>
    <col min="9979" max="9979" width="7.85546875" style="13" bestFit="1" customWidth="1"/>
    <col min="9980" max="9980" width="12.140625" style="13" bestFit="1" customWidth="1"/>
    <col min="9981" max="9981" width="10.85546875" style="13" bestFit="1" customWidth="1"/>
    <col min="9982" max="10232" width="9.140625" style="13"/>
    <col min="10233" max="10233" width="10.140625" style="13" bestFit="1" customWidth="1"/>
    <col min="10234" max="10234" width="9.28515625" style="13" bestFit="1" customWidth="1"/>
    <col min="10235" max="10235" width="7.85546875" style="13" bestFit="1" customWidth="1"/>
    <col min="10236" max="10236" width="12.140625" style="13" bestFit="1" customWidth="1"/>
    <col min="10237" max="10237" width="10.85546875" style="13" bestFit="1" customWidth="1"/>
    <col min="10238" max="10488" width="9.140625" style="13"/>
    <col min="10489" max="10489" width="10.140625" style="13" bestFit="1" customWidth="1"/>
    <col min="10490" max="10490" width="9.28515625" style="13" bestFit="1" customWidth="1"/>
    <col min="10491" max="10491" width="7.85546875" style="13" bestFit="1" customWidth="1"/>
    <col min="10492" max="10492" width="12.140625" style="13" bestFit="1" customWidth="1"/>
    <col min="10493" max="10493" width="10.85546875" style="13" bestFit="1" customWidth="1"/>
    <col min="10494" max="10744" width="9.140625" style="13"/>
    <col min="10745" max="10745" width="10.140625" style="13" bestFit="1" customWidth="1"/>
    <col min="10746" max="10746" width="9.28515625" style="13" bestFit="1" customWidth="1"/>
    <col min="10747" max="10747" width="7.85546875" style="13" bestFit="1" customWidth="1"/>
    <col min="10748" max="10748" width="12.140625" style="13" bestFit="1" customWidth="1"/>
    <col min="10749" max="10749" width="10.85546875" style="13" bestFit="1" customWidth="1"/>
    <col min="10750" max="11000" width="9.140625" style="13"/>
    <col min="11001" max="11001" width="10.140625" style="13" bestFit="1" customWidth="1"/>
    <col min="11002" max="11002" width="9.28515625" style="13" bestFit="1" customWidth="1"/>
    <col min="11003" max="11003" width="7.85546875" style="13" bestFit="1" customWidth="1"/>
    <col min="11004" max="11004" width="12.140625" style="13" bestFit="1" customWidth="1"/>
    <col min="11005" max="11005" width="10.85546875" style="13" bestFit="1" customWidth="1"/>
    <col min="11006" max="11256" width="9.140625" style="13"/>
    <col min="11257" max="11257" width="10.140625" style="13" bestFit="1" customWidth="1"/>
    <col min="11258" max="11258" width="9.28515625" style="13" bestFit="1" customWidth="1"/>
    <col min="11259" max="11259" width="7.85546875" style="13" bestFit="1" customWidth="1"/>
    <col min="11260" max="11260" width="12.140625" style="13" bestFit="1" customWidth="1"/>
    <col min="11261" max="11261" width="10.85546875" style="13" bestFit="1" customWidth="1"/>
    <col min="11262" max="11512" width="9.140625" style="13"/>
    <col min="11513" max="11513" width="10.140625" style="13" bestFit="1" customWidth="1"/>
    <col min="11514" max="11514" width="9.28515625" style="13" bestFit="1" customWidth="1"/>
    <col min="11515" max="11515" width="7.85546875" style="13" bestFit="1" customWidth="1"/>
    <col min="11516" max="11516" width="12.140625" style="13" bestFit="1" customWidth="1"/>
    <col min="11517" max="11517" width="10.85546875" style="13" bestFit="1" customWidth="1"/>
    <col min="11518" max="11768" width="9.140625" style="13"/>
    <col min="11769" max="11769" width="10.140625" style="13" bestFit="1" customWidth="1"/>
    <col min="11770" max="11770" width="9.28515625" style="13" bestFit="1" customWidth="1"/>
    <col min="11771" max="11771" width="7.85546875" style="13" bestFit="1" customWidth="1"/>
    <col min="11772" max="11772" width="12.140625" style="13" bestFit="1" customWidth="1"/>
    <col min="11773" max="11773" width="10.85546875" style="13" bestFit="1" customWidth="1"/>
    <col min="11774" max="12024" width="9.140625" style="13"/>
    <col min="12025" max="12025" width="10.140625" style="13" bestFit="1" customWidth="1"/>
    <col min="12026" max="12026" width="9.28515625" style="13" bestFit="1" customWidth="1"/>
    <col min="12027" max="12027" width="7.85546875" style="13" bestFit="1" customWidth="1"/>
    <col min="12028" max="12028" width="12.140625" style="13" bestFit="1" customWidth="1"/>
    <col min="12029" max="12029" width="10.85546875" style="13" bestFit="1" customWidth="1"/>
    <col min="12030" max="12280" width="9.140625" style="13"/>
    <col min="12281" max="12281" width="10.140625" style="13" bestFit="1" customWidth="1"/>
    <col min="12282" max="12282" width="9.28515625" style="13" bestFit="1" customWidth="1"/>
    <col min="12283" max="12283" width="7.85546875" style="13" bestFit="1" customWidth="1"/>
    <col min="12284" max="12284" width="12.140625" style="13" bestFit="1" customWidth="1"/>
    <col min="12285" max="12285" width="10.85546875" style="13" bestFit="1" customWidth="1"/>
    <col min="12286" max="12536" width="9.140625" style="13"/>
    <col min="12537" max="12537" width="10.140625" style="13" bestFit="1" customWidth="1"/>
    <col min="12538" max="12538" width="9.28515625" style="13" bestFit="1" customWidth="1"/>
    <col min="12539" max="12539" width="7.85546875" style="13" bestFit="1" customWidth="1"/>
    <col min="12540" max="12540" width="12.140625" style="13" bestFit="1" customWidth="1"/>
    <col min="12541" max="12541" width="10.85546875" style="13" bestFit="1" customWidth="1"/>
    <col min="12542" max="12792" width="9.140625" style="13"/>
    <col min="12793" max="12793" width="10.140625" style="13" bestFit="1" customWidth="1"/>
    <col min="12794" max="12794" width="9.28515625" style="13" bestFit="1" customWidth="1"/>
    <col min="12795" max="12795" width="7.85546875" style="13" bestFit="1" customWidth="1"/>
    <col min="12796" max="12796" width="12.140625" style="13" bestFit="1" customWidth="1"/>
    <col min="12797" max="12797" width="10.85546875" style="13" bestFit="1" customWidth="1"/>
    <col min="12798" max="13048" width="9.140625" style="13"/>
    <col min="13049" max="13049" width="10.140625" style="13" bestFit="1" customWidth="1"/>
    <col min="13050" max="13050" width="9.28515625" style="13" bestFit="1" customWidth="1"/>
    <col min="13051" max="13051" width="7.85546875" style="13" bestFit="1" customWidth="1"/>
    <col min="13052" max="13052" width="12.140625" style="13" bestFit="1" customWidth="1"/>
    <col min="13053" max="13053" width="10.85546875" style="13" bestFit="1" customWidth="1"/>
    <col min="13054" max="13304" width="9.140625" style="13"/>
    <col min="13305" max="13305" width="10.140625" style="13" bestFit="1" customWidth="1"/>
    <col min="13306" max="13306" width="9.28515625" style="13" bestFit="1" customWidth="1"/>
    <col min="13307" max="13307" width="7.85546875" style="13" bestFit="1" customWidth="1"/>
    <col min="13308" max="13308" width="12.140625" style="13" bestFit="1" customWidth="1"/>
    <col min="13309" max="13309" width="10.85546875" style="13" bestFit="1" customWidth="1"/>
    <col min="13310" max="13560" width="9.140625" style="13"/>
    <col min="13561" max="13561" width="10.140625" style="13" bestFit="1" customWidth="1"/>
    <col min="13562" max="13562" width="9.28515625" style="13" bestFit="1" customWidth="1"/>
    <col min="13563" max="13563" width="7.85546875" style="13" bestFit="1" customWidth="1"/>
    <col min="13564" max="13564" width="12.140625" style="13" bestFit="1" customWidth="1"/>
    <col min="13565" max="13565" width="10.85546875" style="13" bestFit="1" customWidth="1"/>
    <col min="13566" max="13816" width="9.140625" style="13"/>
    <col min="13817" max="13817" width="10.140625" style="13" bestFit="1" customWidth="1"/>
    <col min="13818" max="13818" width="9.28515625" style="13" bestFit="1" customWidth="1"/>
    <col min="13819" max="13819" width="7.85546875" style="13" bestFit="1" customWidth="1"/>
    <col min="13820" max="13820" width="12.140625" style="13" bestFit="1" customWidth="1"/>
    <col min="13821" max="13821" width="10.85546875" style="13" bestFit="1" customWidth="1"/>
    <col min="13822" max="14072" width="9.140625" style="13"/>
    <col min="14073" max="14073" width="10.140625" style="13" bestFit="1" customWidth="1"/>
    <col min="14074" max="14074" width="9.28515625" style="13" bestFit="1" customWidth="1"/>
    <col min="14075" max="14075" width="7.85546875" style="13" bestFit="1" customWidth="1"/>
    <col min="14076" max="14076" width="12.140625" style="13" bestFit="1" customWidth="1"/>
    <col min="14077" max="14077" width="10.85546875" style="13" bestFit="1" customWidth="1"/>
    <col min="14078" max="14328" width="9.140625" style="13"/>
    <col min="14329" max="14329" width="10.140625" style="13" bestFit="1" customWidth="1"/>
    <col min="14330" max="14330" width="9.28515625" style="13" bestFit="1" customWidth="1"/>
    <col min="14331" max="14331" width="7.85546875" style="13" bestFit="1" customWidth="1"/>
    <col min="14332" max="14332" width="12.140625" style="13" bestFit="1" customWidth="1"/>
    <col min="14333" max="14333" width="10.85546875" style="13" bestFit="1" customWidth="1"/>
    <col min="14334" max="14584" width="9.140625" style="13"/>
    <col min="14585" max="14585" width="10.140625" style="13" bestFit="1" customWidth="1"/>
    <col min="14586" max="14586" width="9.28515625" style="13" bestFit="1" customWidth="1"/>
    <col min="14587" max="14587" width="7.85546875" style="13" bestFit="1" customWidth="1"/>
    <col min="14588" max="14588" width="12.140625" style="13" bestFit="1" customWidth="1"/>
    <col min="14589" max="14589" width="10.85546875" style="13" bestFit="1" customWidth="1"/>
    <col min="14590" max="14840" width="9.140625" style="13"/>
    <col min="14841" max="14841" width="10.140625" style="13" bestFit="1" customWidth="1"/>
    <col min="14842" max="14842" width="9.28515625" style="13" bestFit="1" customWidth="1"/>
    <col min="14843" max="14843" width="7.85546875" style="13" bestFit="1" customWidth="1"/>
    <col min="14844" max="14844" width="12.140625" style="13" bestFit="1" customWidth="1"/>
    <col min="14845" max="14845" width="10.85546875" style="13" bestFit="1" customWidth="1"/>
    <col min="14846" max="15096" width="9.140625" style="13"/>
    <col min="15097" max="15097" width="10.140625" style="13" bestFit="1" customWidth="1"/>
    <col min="15098" max="15098" width="9.28515625" style="13" bestFit="1" customWidth="1"/>
    <col min="15099" max="15099" width="7.85546875" style="13" bestFit="1" customWidth="1"/>
    <col min="15100" max="15100" width="12.140625" style="13" bestFit="1" customWidth="1"/>
    <col min="15101" max="15101" width="10.85546875" style="13" bestFit="1" customWidth="1"/>
    <col min="15102" max="15352" width="9.140625" style="13"/>
    <col min="15353" max="15353" width="10.140625" style="13" bestFit="1" customWidth="1"/>
    <col min="15354" max="15354" width="9.28515625" style="13" bestFit="1" customWidth="1"/>
    <col min="15355" max="15355" width="7.85546875" style="13" bestFit="1" customWidth="1"/>
    <col min="15356" max="15356" width="12.140625" style="13" bestFit="1" customWidth="1"/>
    <col min="15357" max="15357" width="10.85546875" style="13" bestFit="1" customWidth="1"/>
    <col min="15358" max="15608" width="9.140625" style="13"/>
    <col min="15609" max="15609" width="10.140625" style="13" bestFit="1" customWidth="1"/>
    <col min="15610" max="15610" width="9.28515625" style="13" bestFit="1" customWidth="1"/>
    <col min="15611" max="15611" width="7.85546875" style="13" bestFit="1" customWidth="1"/>
    <col min="15612" max="15612" width="12.140625" style="13" bestFit="1" customWidth="1"/>
    <col min="15613" max="15613" width="10.85546875" style="13" bestFit="1" customWidth="1"/>
    <col min="15614" max="15864" width="9.140625" style="13"/>
    <col min="15865" max="15865" width="10.140625" style="13" bestFit="1" customWidth="1"/>
    <col min="15866" max="15866" width="9.28515625" style="13" bestFit="1" customWidth="1"/>
    <col min="15867" max="15867" width="7.85546875" style="13" bestFit="1" customWidth="1"/>
    <col min="15868" max="15868" width="12.140625" style="13" bestFit="1" customWidth="1"/>
    <col min="15869" max="15869" width="10.85546875" style="13" bestFit="1" customWidth="1"/>
    <col min="15870" max="16120" width="9.140625" style="13"/>
    <col min="16121" max="16121" width="10.140625" style="13" bestFit="1" customWidth="1"/>
    <col min="16122" max="16122" width="9.28515625" style="13" bestFit="1" customWidth="1"/>
    <col min="16123" max="16123" width="7.85546875" style="13" bestFit="1" customWidth="1"/>
    <col min="16124" max="16124" width="12.140625" style="13" bestFit="1" customWidth="1"/>
    <col min="16125" max="16125" width="10.85546875" style="13" bestFit="1" customWidth="1"/>
    <col min="16126" max="16384" width="9.140625" style="13"/>
  </cols>
  <sheetData>
    <row r="1" spans="1:12" x14ac:dyDescent="0.2">
      <c r="A1" s="12" t="s">
        <v>40</v>
      </c>
      <c r="B1" s="12" t="s">
        <v>41</v>
      </c>
      <c r="C1" s="12" t="s">
        <v>42</v>
      </c>
      <c r="D1" s="12" t="s">
        <v>52</v>
      </c>
      <c r="E1" s="12" t="s">
        <v>1</v>
      </c>
    </row>
    <row r="2" spans="1:12" ht="15" x14ac:dyDescent="0.25">
      <c r="A2" s="15">
        <v>40544</v>
      </c>
      <c r="B2" s="13" t="s">
        <v>43</v>
      </c>
      <c r="C2" s="13" t="s">
        <v>44</v>
      </c>
      <c r="D2" s="13" t="s">
        <v>45</v>
      </c>
      <c r="E2" s="14">
        <v>3392.26</v>
      </c>
    </row>
    <row r="3" spans="1:12" ht="15" x14ac:dyDescent="0.25">
      <c r="A3" s="15">
        <v>40544</v>
      </c>
      <c r="B3" s="13" t="s">
        <v>43</v>
      </c>
      <c r="C3" s="13" t="s">
        <v>46</v>
      </c>
      <c r="D3" s="13" t="s">
        <v>45</v>
      </c>
      <c r="E3" s="14">
        <v>4113.37</v>
      </c>
    </row>
    <row r="4" spans="1:12" ht="15" x14ac:dyDescent="0.25">
      <c r="A4" s="15">
        <v>40544</v>
      </c>
      <c r="B4" s="13" t="s">
        <v>43</v>
      </c>
      <c r="C4" s="13" t="s">
        <v>47</v>
      </c>
      <c r="D4" s="13" t="s">
        <v>45</v>
      </c>
      <c r="E4" s="14">
        <v>2573.6</v>
      </c>
      <c r="H4" s="7" t="s">
        <v>41</v>
      </c>
      <c r="I4" t="s">
        <v>43</v>
      </c>
    </row>
    <row r="5" spans="1:12" ht="15" x14ac:dyDescent="0.25">
      <c r="A5" s="15">
        <v>40544</v>
      </c>
      <c r="B5" s="13" t="s">
        <v>43</v>
      </c>
      <c r="C5" s="13" t="s">
        <v>48</v>
      </c>
      <c r="D5" s="13" t="s">
        <v>45</v>
      </c>
      <c r="E5" s="14">
        <v>2986.38</v>
      </c>
    </row>
    <row r="6" spans="1:12" ht="15" x14ac:dyDescent="0.25">
      <c r="A6" s="15">
        <v>40544</v>
      </c>
      <c r="B6" s="13" t="s">
        <v>43</v>
      </c>
      <c r="C6" s="13" t="s">
        <v>44</v>
      </c>
      <c r="D6" s="13" t="s">
        <v>8</v>
      </c>
      <c r="E6" s="14">
        <v>5141.87</v>
      </c>
      <c r="H6" s="7" t="s">
        <v>4</v>
      </c>
      <c r="I6" s="7" t="s">
        <v>60</v>
      </c>
      <c r="J6"/>
      <c r="K6"/>
      <c r="L6"/>
    </row>
    <row r="7" spans="1:12" ht="15" x14ac:dyDescent="0.25">
      <c r="A7" s="15">
        <v>40544</v>
      </c>
      <c r="B7" s="13" t="s">
        <v>43</v>
      </c>
      <c r="C7" s="13" t="s">
        <v>46</v>
      </c>
      <c r="D7" s="13" t="s">
        <v>8</v>
      </c>
      <c r="E7" s="14">
        <v>3393.57</v>
      </c>
      <c r="H7" s="7" t="s">
        <v>51</v>
      </c>
      <c r="I7" t="s">
        <v>45</v>
      </c>
      <c r="J7" t="s">
        <v>11</v>
      </c>
      <c r="K7" t="s">
        <v>8</v>
      </c>
      <c r="L7" t="s">
        <v>5</v>
      </c>
    </row>
    <row r="8" spans="1:12" ht="15" x14ac:dyDescent="0.25">
      <c r="A8" s="15">
        <v>40544</v>
      </c>
      <c r="B8" s="13" t="s">
        <v>43</v>
      </c>
      <c r="C8" s="13" t="s">
        <v>47</v>
      </c>
      <c r="D8" s="13" t="s">
        <v>8</v>
      </c>
      <c r="E8" s="14">
        <v>2423.9</v>
      </c>
      <c r="H8" s="18">
        <v>40544</v>
      </c>
      <c r="I8" s="16">
        <v>13065.61</v>
      </c>
      <c r="J8" s="16">
        <v>14643.100000000002</v>
      </c>
      <c r="K8" s="16">
        <v>15792.119999999999</v>
      </c>
      <c r="L8" s="16">
        <v>43500.83</v>
      </c>
    </row>
    <row r="9" spans="1:12" ht="15" x14ac:dyDescent="0.25">
      <c r="A9" s="15">
        <v>40544</v>
      </c>
      <c r="B9" s="13" t="s">
        <v>43</v>
      </c>
      <c r="C9" s="13" t="s">
        <v>48</v>
      </c>
      <c r="D9" s="13" t="s">
        <v>8</v>
      </c>
      <c r="E9" s="14">
        <v>4832.78</v>
      </c>
      <c r="H9" s="18">
        <v>40575</v>
      </c>
      <c r="I9" s="16">
        <v>8632.77</v>
      </c>
      <c r="J9" s="16">
        <v>9362.4700000000012</v>
      </c>
      <c r="K9" s="16">
        <v>7080.8099999999995</v>
      </c>
      <c r="L9" s="16">
        <v>25076.050000000003</v>
      </c>
    </row>
    <row r="10" spans="1:12" ht="15" x14ac:dyDescent="0.25">
      <c r="A10" s="15">
        <v>40544</v>
      </c>
      <c r="B10" s="13" t="s">
        <v>43</v>
      </c>
      <c r="C10" s="13" t="s">
        <v>44</v>
      </c>
      <c r="D10" s="13" t="s">
        <v>11</v>
      </c>
      <c r="E10" s="14">
        <v>3276.8</v>
      </c>
      <c r="H10" s="18">
        <v>40603</v>
      </c>
      <c r="I10" s="16">
        <v>11688.41</v>
      </c>
      <c r="J10" s="16">
        <v>11156.759999999998</v>
      </c>
      <c r="K10" s="16">
        <v>13785.009999999998</v>
      </c>
      <c r="L10" s="16">
        <v>36630.179999999993</v>
      </c>
    </row>
    <row r="11" spans="1:12" ht="15" x14ac:dyDescent="0.25">
      <c r="A11" s="15">
        <v>40544</v>
      </c>
      <c r="B11" s="13" t="s">
        <v>43</v>
      </c>
      <c r="C11" s="13" t="s">
        <v>46</v>
      </c>
      <c r="D11" s="13" t="s">
        <v>11</v>
      </c>
      <c r="E11" s="14">
        <v>3576.34</v>
      </c>
      <c r="H11" s="18" t="s">
        <v>5</v>
      </c>
      <c r="I11" s="16">
        <v>33386.79</v>
      </c>
      <c r="J11" s="16">
        <v>35162.33</v>
      </c>
      <c r="K11" s="16">
        <v>36657.94</v>
      </c>
      <c r="L11" s="16">
        <v>105207.06</v>
      </c>
    </row>
    <row r="12" spans="1:12" ht="15" x14ac:dyDescent="0.25">
      <c r="A12" s="15">
        <v>40544</v>
      </c>
      <c r="B12" s="13" t="s">
        <v>43</v>
      </c>
      <c r="C12" s="13" t="s">
        <v>47</v>
      </c>
      <c r="D12" s="13" t="s">
        <v>11</v>
      </c>
      <c r="E12" s="14">
        <v>4392.8500000000004</v>
      </c>
      <c r="H12"/>
      <c r="I12"/>
      <c r="J12"/>
      <c r="K12"/>
      <c r="L12"/>
    </row>
    <row r="13" spans="1:12" ht="15" x14ac:dyDescent="0.25">
      <c r="A13" s="15">
        <v>40544</v>
      </c>
      <c r="B13" s="13" t="s">
        <v>43</v>
      </c>
      <c r="C13" s="13" t="s">
        <v>48</v>
      </c>
      <c r="D13" s="13" t="s">
        <v>11</v>
      </c>
      <c r="E13" s="14">
        <v>3397.11</v>
      </c>
      <c r="H13"/>
      <c r="I13"/>
      <c r="J13"/>
      <c r="K13"/>
      <c r="L13"/>
    </row>
    <row r="14" spans="1:12" ht="15" x14ac:dyDescent="0.25">
      <c r="A14" s="15">
        <v>40544</v>
      </c>
      <c r="B14" s="13" t="s">
        <v>49</v>
      </c>
      <c r="C14" s="13" t="s">
        <v>44</v>
      </c>
      <c r="D14" s="13" t="s">
        <v>45</v>
      </c>
      <c r="E14" s="14">
        <v>2875.1</v>
      </c>
      <c r="H14"/>
      <c r="I14"/>
      <c r="J14"/>
      <c r="K14"/>
      <c r="L14"/>
    </row>
    <row r="15" spans="1:12" ht="15" x14ac:dyDescent="0.25">
      <c r="A15" s="15">
        <v>40544</v>
      </c>
      <c r="B15" s="13" t="s">
        <v>49</v>
      </c>
      <c r="C15" s="13" t="s">
        <v>46</v>
      </c>
      <c r="D15" s="13" t="s">
        <v>45</v>
      </c>
      <c r="E15" s="14">
        <v>5315.22</v>
      </c>
      <c r="H15"/>
      <c r="I15"/>
      <c r="J15"/>
      <c r="K15"/>
      <c r="L15"/>
    </row>
    <row r="16" spans="1:12" ht="15" x14ac:dyDescent="0.25">
      <c r="A16" s="15">
        <v>40544</v>
      </c>
      <c r="B16" s="13" t="s">
        <v>49</v>
      </c>
      <c r="C16" s="13" t="s">
        <v>47</v>
      </c>
      <c r="D16" s="13" t="s">
        <v>45</v>
      </c>
      <c r="E16" s="14">
        <v>3515.38</v>
      </c>
      <c r="H16"/>
      <c r="I16"/>
      <c r="J16"/>
      <c r="K16"/>
      <c r="L16"/>
    </row>
    <row r="17" spans="1:12" ht="15" x14ac:dyDescent="0.25">
      <c r="A17" s="15">
        <v>40544</v>
      </c>
      <c r="B17" s="13" t="s">
        <v>49</v>
      </c>
      <c r="C17" s="13" t="s">
        <v>48</v>
      </c>
      <c r="D17" s="13" t="s">
        <v>45</v>
      </c>
      <c r="E17" s="14">
        <v>4797.28</v>
      </c>
      <c r="H17"/>
      <c r="I17"/>
      <c r="J17"/>
      <c r="K17"/>
      <c r="L17"/>
    </row>
    <row r="18" spans="1:12" ht="15" x14ac:dyDescent="0.25">
      <c r="A18" s="15">
        <v>40544</v>
      </c>
      <c r="B18" s="13" t="s">
        <v>49</v>
      </c>
      <c r="C18" s="13" t="s">
        <v>44</v>
      </c>
      <c r="D18" s="13" t="s">
        <v>8</v>
      </c>
      <c r="E18" s="14">
        <v>2495.66</v>
      </c>
      <c r="H18"/>
      <c r="I18"/>
      <c r="J18"/>
      <c r="K18"/>
      <c r="L18"/>
    </row>
    <row r="19" spans="1:12" ht="15" x14ac:dyDescent="0.25">
      <c r="A19" s="15">
        <v>40544</v>
      </c>
      <c r="B19" s="13" t="s">
        <v>49</v>
      </c>
      <c r="C19" s="13" t="s">
        <v>46</v>
      </c>
      <c r="D19" s="13" t="s">
        <v>8</v>
      </c>
      <c r="E19" s="14">
        <v>2929.96</v>
      </c>
      <c r="H19"/>
      <c r="I19"/>
      <c r="J19"/>
      <c r="K19"/>
      <c r="L19"/>
    </row>
    <row r="20" spans="1:12" ht="15" x14ac:dyDescent="0.25">
      <c r="A20" s="15">
        <v>40544</v>
      </c>
      <c r="B20" s="13" t="s">
        <v>49</v>
      </c>
      <c r="C20" s="13" t="s">
        <v>47</v>
      </c>
      <c r="D20" s="13" t="s">
        <v>8</v>
      </c>
      <c r="E20" s="14">
        <v>2088.02</v>
      </c>
      <c r="H20"/>
      <c r="I20"/>
      <c r="J20"/>
      <c r="K20"/>
      <c r="L20"/>
    </row>
    <row r="21" spans="1:12" ht="15" x14ac:dyDescent="0.25">
      <c r="A21" s="15">
        <v>40544</v>
      </c>
      <c r="B21" s="13" t="s">
        <v>49</v>
      </c>
      <c r="C21" s="13" t="s">
        <v>48</v>
      </c>
      <c r="D21" s="13" t="s">
        <v>8</v>
      </c>
      <c r="E21" s="14">
        <v>4486.1499999999996</v>
      </c>
      <c r="H21"/>
      <c r="I21"/>
      <c r="J21"/>
    </row>
    <row r="22" spans="1:12" ht="15" x14ac:dyDescent="0.25">
      <c r="A22" s="15">
        <v>40544</v>
      </c>
      <c r="B22" s="13" t="s">
        <v>49</v>
      </c>
      <c r="C22" s="13" t="s">
        <v>44</v>
      </c>
      <c r="D22" s="13" t="s">
        <v>11</v>
      </c>
      <c r="E22" s="14">
        <v>4273.1400000000003</v>
      </c>
      <c r="H22"/>
      <c r="I22"/>
      <c r="J22"/>
    </row>
    <row r="23" spans="1:12" ht="15" x14ac:dyDescent="0.25">
      <c r="A23" s="15">
        <v>40544</v>
      </c>
      <c r="B23" s="13" t="s">
        <v>49</v>
      </c>
      <c r="C23" s="13" t="s">
        <v>46</v>
      </c>
      <c r="D23" s="13" t="s">
        <v>11</v>
      </c>
      <c r="E23" s="14">
        <v>4895.71</v>
      </c>
      <c r="H23"/>
      <c r="I23"/>
      <c r="J23"/>
    </row>
    <row r="24" spans="1:12" ht="15" x14ac:dyDescent="0.25">
      <c r="A24" s="15">
        <v>40544</v>
      </c>
      <c r="B24" s="13" t="s">
        <v>49</v>
      </c>
      <c r="C24" s="13" t="s">
        <v>47</v>
      </c>
      <c r="D24" s="13" t="s">
        <v>11</v>
      </c>
      <c r="E24" s="14">
        <v>3448.37</v>
      </c>
    </row>
    <row r="25" spans="1:12" ht="15" x14ac:dyDescent="0.25">
      <c r="A25" s="15">
        <v>40544</v>
      </c>
      <c r="B25" s="13" t="s">
        <v>49</v>
      </c>
      <c r="C25" s="13" t="s">
        <v>48</v>
      </c>
      <c r="D25" s="13" t="s">
        <v>11</v>
      </c>
      <c r="E25" s="14">
        <v>3000.28</v>
      </c>
    </row>
    <row r="26" spans="1:12" ht="15" x14ac:dyDescent="0.25">
      <c r="A26" s="15">
        <v>40544</v>
      </c>
      <c r="B26" s="13" t="s">
        <v>50</v>
      </c>
      <c r="C26" s="13" t="s">
        <v>44</v>
      </c>
      <c r="D26" s="13" t="s">
        <v>45</v>
      </c>
      <c r="E26" s="14">
        <v>4240.09</v>
      </c>
    </row>
    <row r="27" spans="1:12" ht="15" x14ac:dyDescent="0.25">
      <c r="A27" s="15">
        <v>40544</v>
      </c>
      <c r="B27" s="13" t="s">
        <v>50</v>
      </c>
      <c r="C27" s="13" t="s">
        <v>46</v>
      </c>
      <c r="D27" s="13" t="s">
        <v>45</v>
      </c>
      <c r="E27" s="14">
        <v>3869.57</v>
      </c>
    </row>
    <row r="28" spans="1:12" ht="15" x14ac:dyDescent="0.25">
      <c r="A28" s="15">
        <v>40544</v>
      </c>
      <c r="B28" s="13" t="s">
        <v>50</v>
      </c>
      <c r="C28" s="13" t="s">
        <v>47</v>
      </c>
      <c r="D28" s="13" t="s">
        <v>45</v>
      </c>
      <c r="E28" s="14">
        <v>3406.4</v>
      </c>
    </row>
    <row r="29" spans="1:12" ht="15" x14ac:dyDescent="0.25">
      <c r="A29" s="15">
        <v>40544</v>
      </c>
      <c r="B29" s="13" t="s">
        <v>50</v>
      </c>
      <c r="C29" s="13" t="s">
        <v>48</v>
      </c>
      <c r="D29" s="13" t="s">
        <v>45</v>
      </c>
      <c r="E29" s="14">
        <v>3144.96</v>
      </c>
    </row>
    <row r="30" spans="1:12" ht="15" x14ac:dyDescent="0.25">
      <c r="A30" s="15">
        <v>40544</v>
      </c>
      <c r="B30" s="13" t="s">
        <v>50</v>
      </c>
      <c r="C30" s="13" t="s">
        <v>44</v>
      </c>
      <c r="D30" s="13" t="s">
        <v>8</v>
      </c>
      <c r="E30" s="14">
        <v>3287.08</v>
      </c>
    </row>
    <row r="31" spans="1:12" ht="15" x14ac:dyDescent="0.25">
      <c r="A31" s="15">
        <v>40544</v>
      </c>
      <c r="B31" s="13" t="s">
        <v>50</v>
      </c>
      <c r="C31" s="13" t="s">
        <v>46</v>
      </c>
      <c r="D31" s="13" t="s">
        <v>8</v>
      </c>
      <c r="E31" s="14">
        <v>2914.07</v>
      </c>
    </row>
    <row r="32" spans="1:12" ht="15" x14ac:dyDescent="0.25">
      <c r="A32" s="15">
        <v>40544</v>
      </c>
      <c r="B32" s="13" t="s">
        <v>50</v>
      </c>
      <c r="C32" s="13" t="s">
        <v>47</v>
      </c>
      <c r="D32" s="13" t="s">
        <v>8</v>
      </c>
      <c r="E32" s="14">
        <v>3790.94</v>
      </c>
    </row>
    <row r="33" spans="1:5" ht="15" x14ac:dyDescent="0.25">
      <c r="A33" s="15">
        <v>40544</v>
      </c>
      <c r="B33" s="13" t="s">
        <v>50</v>
      </c>
      <c r="C33" s="13" t="s">
        <v>48</v>
      </c>
      <c r="D33" s="13" t="s">
        <v>8</v>
      </c>
      <c r="E33" s="14">
        <v>2586.33</v>
      </c>
    </row>
    <row r="34" spans="1:5" ht="15" x14ac:dyDescent="0.25">
      <c r="A34" s="15">
        <v>40544</v>
      </c>
      <c r="B34" s="13" t="s">
        <v>50</v>
      </c>
      <c r="C34" s="13" t="s">
        <v>44</v>
      </c>
      <c r="D34" s="13" t="s">
        <v>11</v>
      </c>
      <c r="E34" s="14">
        <v>4182.68</v>
      </c>
    </row>
    <row r="35" spans="1:5" ht="15" x14ac:dyDescent="0.25">
      <c r="A35" s="15">
        <v>40544</v>
      </c>
      <c r="B35" s="13" t="s">
        <v>50</v>
      </c>
      <c r="C35" s="13" t="s">
        <v>46</v>
      </c>
      <c r="D35" s="13" t="s">
        <v>11</v>
      </c>
      <c r="E35" s="14">
        <v>2978.4</v>
      </c>
    </row>
    <row r="36" spans="1:5" ht="15" x14ac:dyDescent="0.25">
      <c r="A36" s="15">
        <v>40544</v>
      </c>
      <c r="B36" s="13" t="s">
        <v>50</v>
      </c>
      <c r="C36" s="13" t="s">
        <v>47</v>
      </c>
      <c r="D36" s="13" t="s">
        <v>11</v>
      </c>
      <c r="E36" s="14">
        <v>2942.28</v>
      </c>
    </row>
    <row r="37" spans="1:5" ht="15" x14ac:dyDescent="0.25">
      <c r="A37" s="15">
        <v>40544</v>
      </c>
      <c r="B37" s="13" t="s">
        <v>50</v>
      </c>
      <c r="C37" s="13" t="s">
        <v>48</v>
      </c>
      <c r="D37" s="13" t="s">
        <v>11</v>
      </c>
      <c r="E37" s="14">
        <v>3308.09</v>
      </c>
    </row>
    <row r="38" spans="1:5" ht="15" x14ac:dyDescent="0.25">
      <c r="A38" s="15">
        <v>40575</v>
      </c>
      <c r="B38" s="13" t="s">
        <v>43</v>
      </c>
      <c r="C38" s="13" t="s">
        <v>44</v>
      </c>
      <c r="D38" s="13" t="s">
        <v>45</v>
      </c>
      <c r="E38" s="14">
        <v>1896</v>
      </c>
    </row>
    <row r="39" spans="1:5" ht="15" x14ac:dyDescent="0.25">
      <c r="A39" s="15">
        <v>40575</v>
      </c>
      <c r="B39" s="13" t="s">
        <v>43</v>
      </c>
      <c r="C39" s="13" t="s">
        <v>46</v>
      </c>
      <c r="D39" s="13" t="s">
        <v>45</v>
      </c>
      <c r="E39" s="14">
        <v>2539.4499999999998</v>
      </c>
    </row>
    <row r="40" spans="1:5" ht="15" x14ac:dyDescent="0.25">
      <c r="A40" s="15">
        <v>40575</v>
      </c>
      <c r="B40" s="13" t="s">
        <v>43</v>
      </c>
      <c r="C40" s="13" t="s">
        <v>47</v>
      </c>
      <c r="D40" s="13" t="s">
        <v>45</v>
      </c>
      <c r="E40" s="14">
        <v>3403.83</v>
      </c>
    </row>
    <row r="41" spans="1:5" ht="15" x14ac:dyDescent="0.25">
      <c r="A41" s="15">
        <v>40575</v>
      </c>
      <c r="B41" s="13" t="s">
        <v>43</v>
      </c>
      <c r="C41" s="13" t="s">
        <v>48</v>
      </c>
      <c r="D41" s="13" t="s">
        <v>45</v>
      </c>
      <c r="E41" s="14">
        <v>793.49</v>
      </c>
    </row>
    <row r="42" spans="1:5" ht="15" x14ac:dyDescent="0.25">
      <c r="A42" s="15">
        <v>40575</v>
      </c>
      <c r="B42" s="13" t="s">
        <v>43</v>
      </c>
      <c r="C42" s="13" t="s">
        <v>44</v>
      </c>
      <c r="D42" s="13" t="s">
        <v>8</v>
      </c>
      <c r="E42" s="14">
        <v>3339.74</v>
      </c>
    </row>
    <row r="43" spans="1:5" ht="15" x14ac:dyDescent="0.25">
      <c r="A43" s="15">
        <v>40575</v>
      </c>
      <c r="B43" s="13" t="s">
        <v>43</v>
      </c>
      <c r="C43" s="13" t="s">
        <v>46</v>
      </c>
      <c r="D43" s="13" t="s">
        <v>8</v>
      </c>
      <c r="E43" s="14">
        <v>1485.1</v>
      </c>
    </row>
    <row r="44" spans="1:5" ht="15" x14ac:dyDescent="0.25">
      <c r="A44" s="15">
        <v>40575</v>
      </c>
      <c r="B44" s="13" t="s">
        <v>43</v>
      </c>
      <c r="C44" s="13" t="s">
        <v>47</v>
      </c>
      <c r="D44" s="13" t="s">
        <v>8</v>
      </c>
      <c r="E44" s="14">
        <v>847.14</v>
      </c>
    </row>
    <row r="45" spans="1:5" ht="15" x14ac:dyDescent="0.25">
      <c r="A45" s="15">
        <v>40575</v>
      </c>
      <c r="B45" s="13" t="s">
        <v>43</v>
      </c>
      <c r="C45" s="13" t="s">
        <v>48</v>
      </c>
      <c r="D45" s="13" t="s">
        <v>8</v>
      </c>
      <c r="E45" s="14">
        <v>1408.83</v>
      </c>
    </row>
    <row r="46" spans="1:5" ht="15" x14ac:dyDescent="0.25">
      <c r="A46" s="15">
        <v>40575</v>
      </c>
      <c r="B46" s="13" t="s">
        <v>43</v>
      </c>
      <c r="C46" s="13" t="s">
        <v>44</v>
      </c>
      <c r="D46" s="13" t="s">
        <v>11</v>
      </c>
      <c r="E46" s="14">
        <v>1605.13</v>
      </c>
    </row>
    <row r="47" spans="1:5" ht="15" x14ac:dyDescent="0.25">
      <c r="A47" s="15">
        <v>40575</v>
      </c>
      <c r="B47" s="13" t="s">
        <v>43</v>
      </c>
      <c r="C47" s="13" t="s">
        <v>46</v>
      </c>
      <c r="D47" s="13" t="s">
        <v>11</v>
      </c>
      <c r="E47" s="14">
        <v>2410.91</v>
      </c>
    </row>
    <row r="48" spans="1:5" ht="15" x14ac:dyDescent="0.25">
      <c r="A48" s="15">
        <v>40575</v>
      </c>
      <c r="B48" s="13" t="s">
        <v>43</v>
      </c>
      <c r="C48" s="13" t="s">
        <v>47</v>
      </c>
      <c r="D48" s="13" t="s">
        <v>11</v>
      </c>
      <c r="E48" s="14">
        <v>1865.51</v>
      </c>
    </row>
    <row r="49" spans="1:5" ht="15" x14ac:dyDescent="0.25">
      <c r="A49" s="15">
        <v>40575</v>
      </c>
      <c r="B49" s="13" t="s">
        <v>43</v>
      </c>
      <c r="C49" s="13" t="s">
        <v>48</v>
      </c>
      <c r="D49" s="13" t="s">
        <v>11</v>
      </c>
      <c r="E49" s="14">
        <v>3480.92</v>
      </c>
    </row>
    <row r="50" spans="1:5" ht="15" x14ac:dyDescent="0.25">
      <c r="A50" s="15">
        <v>40575</v>
      </c>
      <c r="B50" s="13" t="s">
        <v>49</v>
      </c>
      <c r="C50" s="13" t="s">
        <v>44</v>
      </c>
      <c r="D50" s="13" t="s">
        <v>45</v>
      </c>
      <c r="E50" s="14">
        <v>2028.48</v>
      </c>
    </row>
    <row r="51" spans="1:5" ht="15" x14ac:dyDescent="0.25">
      <c r="A51" s="15">
        <v>40575</v>
      </c>
      <c r="B51" s="13" t="s">
        <v>49</v>
      </c>
      <c r="C51" s="13" t="s">
        <v>46</v>
      </c>
      <c r="D51" s="13" t="s">
        <v>45</v>
      </c>
      <c r="E51" s="14">
        <v>3677.12</v>
      </c>
    </row>
    <row r="52" spans="1:5" ht="15" x14ac:dyDescent="0.25">
      <c r="A52" s="15">
        <v>40575</v>
      </c>
      <c r="B52" s="13" t="s">
        <v>49</v>
      </c>
      <c r="C52" s="13" t="s">
        <v>47</v>
      </c>
      <c r="D52" s="13" t="s">
        <v>45</v>
      </c>
      <c r="E52" s="14">
        <v>3723.72</v>
      </c>
    </row>
    <row r="53" spans="1:5" ht="15" x14ac:dyDescent="0.25">
      <c r="A53" s="15">
        <v>40575</v>
      </c>
      <c r="B53" s="13" t="s">
        <v>49</v>
      </c>
      <c r="C53" s="13" t="s">
        <v>48</v>
      </c>
      <c r="D53" s="13" t="s">
        <v>45</v>
      </c>
      <c r="E53" s="14">
        <v>3605.07</v>
      </c>
    </row>
    <row r="54" spans="1:5" ht="15" x14ac:dyDescent="0.25">
      <c r="A54" s="15">
        <v>40575</v>
      </c>
      <c r="B54" s="13" t="s">
        <v>49</v>
      </c>
      <c r="C54" s="13" t="s">
        <v>44</v>
      </c>
      <c r="D54" s="13" t="s">
        <v>8</v>
      </c>
      <c r="E54" s="14">
        <v>2865.12</v>
      </c>
    </row>
    <row r="55" spans="1:5" ht="15" x14ac:dyDescent="0.25">
      <c r="A55" s="15">
        <v>40575</v>
      </c>
      <c r="B55" s="13" t="s">
        <v>49</v>
      </c>
      <c r="C55" s="13" t="s">
        <v>46</v>
      </c>
      <c r="D55" s="13" t="s">
        <v>8</v>
      </c>
      <c r="E55" s="14">
        <v>3667.51</v>
      </c>
    </row>
    <row r="56" spans="1:5" ht="15" x14ac:dyDescent="0.25">
      <c r="A56" s="15">
        <v>40575</v>
      </c>
      <c r="B56" s="13" t="s">
        <v>49</v>
      </c>
      <c r="C56" s="13" t="s">
        <v>47</v>
      </c>
      <c r="D56" s="13" t="s">
        <v>8</v>
      </c>
      <c r="E56" s="14">
        <v>1650.63</v>
      </c>
    </row>
    <row r="57" spans="1:5" ht="15" x14ac:dyDescent="0.25">
      <c r="A57" s="15">
        <v>40575</v>
      </c>
      <c r="B57" s="13" t="s">
        <v>49</v>
      </c>
      <c r="C57" s="13" t="s">
        <v>48</v>
      </c>
      <c r="D57" s="13" t="s">
        <v>8</v>
      </c>
      <c r="E57" s="14">
        <v>1804.45</v>
      </c>
    </row>
    <row r="58" spans="1:5" ht="15" x14ac:dyDescent="0.25">
      <c r="A58" s="15">
        <v>40575</v>
      </c>
      <c r="B58" s="13" t="s">
        <v>49</v>
      </c>
      <c r="C58" s="13" t="s">
        <v>44</v>
      </c>
      <c r="D58" s="13" t="s">
        <v>11</v>
      </c>
      <c r="E58" s="14">
        <v>973.03</v>
      </c>
    </row>
    <row r="59" spans="1:5" ht="15" x14ac:dyDescent="0.25">
      <c r="A59" s="15">
        <v>40575</v>
      </c>
      <c r="B59" s="13" t="s">
        <v>49</v>
      </c>
      <c r="C59" s="13" t="s">
        <v>46</v>
      </c>
      <c r="D59" s="13" t="s">
        <v>11</v>
      </c>
      <c r="E59" s="14">
        <v>942.18</v>
      </c>
    </row>
    <row r="60" spans="1:5" ht="15" x14ac:dyDescent="0.25">
      <c r="A60" s="15">
        <v>40575</v>
      </c>
      <c r="B60" s="13" t="s">
        <v>49</v>
      </c>
      <c r="C60" s="13" t="s">
        <v>47</v>
      </c>
      <c r="D60" s="13" t="s">
        <v>11</v>
      </c>
      <c r="E60" s="14">
        <v>2211.13</v>
      </c>
    </row>
    <row r="61" spans="1:5" ht="15" x14ac:dyDescent="0.25">
      <c r="A61" s="15">
        <v>40575</v>
      </c>
      <c r="B61" s="13" t="s">
        <v>49</v>
      </c>
      <c r="C61" s="13" t="s">
        <v>48</v>
      </c>
      <c r="D61" s="13" t="s">
        <v>11</v>
      </c>
      <c r="E61" s="14">
        <v>1870.37</v>
      </c>
    </row>
    <row r="62" spans="1:5" ht="15" x14ac:dyDescent="0.25">
      <c r="A62" s="15">
        <v>40575</v>
      </c>
      <c r="B62" s="13" t="s">
        <v>50</v>
      </c>
      <c r="C62" s="13" t="s">
        <v>44</v>
      </c>
      <c r="D62" s="13" t="s">
        <v>45</v>
      </c>
      <c r="E62" s="14">
        <v>872.14</v>
      </c>
    </row>
    <row r="63" spans="1:5" ht="15" x14ac:dyDescent="0.25">
      <c r="A63" s="15">
        <v>40575</v>
      </c>
      <c r="B63" s="13" t="s">
        <v>50</v>
      </c>
      <c r="C63" s="13" t="s">
        <v>46</v>
      </c>
      <c r="D63" s="13" t="s">
        <v>45</v>
      </c>
      <c r="E63" s="14">
        <v>764.92</v>
      </c>
    </row>
    <row r="64" spans="1:5" ht="15" x14ac:dyDescent="0.25">
      <c r="A64" s="15">
        <v>40575</v>
      </c>
      <c r="B64" s="13" t="s">
        <v>50</v>
      </c>
      <c r="C64" s="13" t="s">
        <v>47</v>
      </c>
      <c r="D64" s="13" t="s">
        <v>45</v>
      </c>
      <c r="E64" s="14">
        <v>1050.94</v>
      </c>
    </row>
    <row r="65" spans="1:5" ht="15" x14ac:dyDescent="0.25">
      <c r="A65" s="15">
        <v>40575</v>
      </c>
      <c r="B65" s="13" t="s">
        <v>50</v>
      </c>
      <c r="C65" s="13" t="s">
        <v>48</v>
      </c>
      <c r="D65" s="13" t="s">
        <v>45</v>
      </c>
      <c r="E65" s="14">
        <v>3077.07</v>
      </c>
    </row>
    <row r="66" spans="1:5" ht="15" x14ac:dyDescent="0.25">
      <c r="A66" s="15">
        <v>40575</v>
      </c>
      <c r="B66" s="13" t="s">
        <v>50</v>
      </c>
      <c r="C66" s="13" t="s">
        <v>44</v>
      </c>
      <c r="D66" s="13" t="s">
        <v>8</v>
      </c>
      <c r="E66" s="14">
        <v>3177.32</v>
      </c>
    </row>
    <row r="67" spans="1:5" ht="15" x14ac:dyDescent="0.25">
      <c r="A67" s="15">
        <v>40575</v>
      </c>
      <c r="B67" s="13" t="s">
        <v>50</v>
      </c>
      <c r="C67" s="13" t="s">
        <v>46</v>
      </c>
      <c r="D67" s="13" t="s">
        <v>8</v>
      </c>
      <c r="E67" s="14">
        <v>1005.17</v>
      </c>
    </row>
    <row r="68" spans="1:5" ht="15" x14ac:dyDescent="0.25">
      <c r="A68" s="15">
        <v>40575</v>
      </c>
      <c r="B68" s="13" t="s">
        <v>50</v>
      </c>
      <c r="C68" s="13" t="s">
        <v>47</v>
      </c>
      <c r="D68" s="13" t="s">
        <v>8</v>
      </c>
      <c r="E68" s="14">
        <v>3018.47</v>
      </c>
    </row>
    <row r="69" spans="1:5" ht="15" x14ac:dyDescent="0.25">
      <c r="A69" s="15">
        <v>40575</v>
      </c>
      <c r="B69" s="13" t="s">
        <v>50</v>
      </c>
      <c r="C69" s="13" t="s">
        <v>48</v>
      </c>
      <c r="D69" s="13" t="s">
        <v>8</v>
      </c>
      <c r="E69" s="14">
        <v>1270.95</v>
      </c>
    </row>
    <row r="70" spans="1:5" ht="15" x14ac:dyDescent="0.25">
      <c r="A70" s="15">
        <v>40575</v>
      </c>
      <c r="B70" s="13" t="s">
        <v>50</v>
      </c>
      <c r="C70" s="13" t="s">
        <v>44</v>
      </c>
      <c r="D70" s="13" t="s">
        <v>11</v>
      </c>
      <c r="E70" s="14">
        <v>2406.9699999999998</v>
      </c>
    </row>
    <row r="71" spans="1:5" ht="15" x14ac:dyDescent="0.25">
      <c r="A71" s="15">
        <v>40575</v>
      </c>
      <c r="B71" s="13" t="s">
        <v>50</v>
      </c>
      <c r="C71" s="13" t="s">
        <v>46</v>
      </c>
      <c r="D71" s="13" t="s">
        <v>11</v>
      </c>
      <c r="E71" s="14">
        <v>2415.4899999999998</v>
      </c>
    </row>
    <row r="72" spans="1:5" ht="15" x14ac:dyDescent="0.25">
      <c r="A72" s="15">
        <v>40575</v>
      </c>
      <c r="B72" s="13" t="s">
        <v>50</v>
      </c>
      <c r="C72" s="13" t="s">
        <v>47</v>
      </c>
      <c r="D72" s="13" t="s">
        <v>11</v>
      </c>
      <c r="E72" s="14">
        <v>3660.82</v>
      </c>
    </row>
    <row r="73" spans="1:5" ht="15" x14ac:dyDescent="0.25">
      <c r="A73" s="15">
        <v>40575</v>
      </c>
      <c r="B73" s="13" t="s">
        <v>50</v>
      </c>
      <c r="C73" s="13" t="s">
        <v>48</v>
      </c>
      <c r="D73" s="13" t="s">
        <v>11</v>
      </c>
      <c r="E73" s="14">
        <v>2336.38</v>
      </c>
    </row>
    <row r="74" spans="1:5" ht="15" x14ac:dyDescent="0.25">
      <c r="A74" s="15">
        <v>40603</v>
      </c>
      <c r="B74" s="13" t="s">
        <v>43</v>
      </c>
      <c r="C74" s="13" t="s">
        <v>44</v>
      </c>
      <c r="D74" s="13" t="s">
        <v>45</v>
      </c>
      <c r="E74" s="14">
        <v>4134.03</v>
      </c>
    </row>
    <row r="75" spans="1:5" ht="15" x14ac:dyDescent="0.25">
      <c r="A75" s="15">
        <v>40603</v>
      </c>
      <c r="B75" s="13" t="s">
        <v>43</v>
      </c>
      <c r="C75" s="13" t="s">
        <v>46</v>
      </c>
      <c r="D75" s="13" t="s">
        <v>45</v>
      </c>
      <c r="E75" s="14">
        <v>3835.03</v>
      </c>
    </row>
    <row r="76" spans="1:5" ht="15" x14ac:dyDescent="0.25">
      <c r="A76" s="15">
        <v>40603</v>
      </c>
      <c r="B76" s="13" t="s">
        <v>43</v>
      </c>
      <c r="C76" s="13" t="s">
        <v>47</v>
      </c>
      <c r="D76" s="13" t="s">
        <v>45</v>
      </c>
      <c r="E76" s="14">
        <v>2355.4899999999998</v>
      </c>
    </row>
    <row r="77" spans="1:5" ht="15" x14ac:dyDescent="0.25">
      <c r="A77" s="15">
        <v>40603</v>
      </c>
      <c r="B77" s="13" t="s">
        <v>43</v>
      </c>
      <c r="C77" s="13" t="s">
        <v>48</v>
      </c>
      <c r="D77" s="13" t="s">
        <v>45</v>
      </c>
      <c r="E77" s="14">
        <v>1363.86</v>
      </c>
    </row>
    <row r="78" spans="1:5" ht="15" x14ac:dyDescent="0.25">
      <c r="A78" s="15">
        <v>40603</v>
      </c>
      <c r="B78" s="13" t="s">
        <v>43</v>
      </c>
      <c r="C78" s="13" t="s">
        <v>44</v>
      </c>
      <c r="D78" s="13" t="s">
        <v>8</v>
      </c>
      <c r="E78" s="14">
        <v>3611.25</v>
      </c>
    </row>
    <row r="79" spans="1:5" ht="15" x14ac:dyDescent="0.25">
      <c r="A79" s="15">
        <v>40603</v>
      </c>
      <c r="B79" s="13" t="s">
        <v>43</v>
      </c>
      <c r="C79" s="13" t="s">
        <v>46</v>
      </c>
      <c r="D79" s="13" t="s">
        <v>8</v>
      </c>
      <c r="E79" s="14">
        <v>2152.87</v>
      </c>
    </row>
    <row r="80" spans="1:5" ht="15" x14ac:dyDescent="0.25">
      <c r="A80" s="15">
        <v>40603</v>
      </c>
      <c r="B80" s="13" t="s">
        <v>43</v>
      </c>
      <c r="C80" s="13" t="s">
        <v>47</v>
      </c>
      <c r="D80" s="13" t="s">
        <v>8</v>
      </c>
      <c r="E80" s="14">
        <v>3856.36</v>
      </c>
    </row>
    <row r="81" spans="1:5" ht="15" x14ac:dyDescent="0.25">
      <c r="A81" s="15">
        <v>40603</v>
      </c>
      <c r="B81" s="13" t="s">
        <v>43</v>
      </c>
      <c r="C81" s="13" t="s">
        <v>48</v>
      </c>
      <c r="D81" s="13" t="s">
        <v>8</v>
      </c>
      <c r="E81" s="14">
        <v>4164.53</v>
      </c>
    </row>
    <row r="82" spans="1:5" ht="15" x14ac:dyDescent="0.25">
      <c r="A82" s="15">
        <v>40603</v>
      </c>
      <c r="B82" s="13" t="s">
        <v>43</v>
      </c>
      <c r="C82" s="13" t="s">
        <v>44</v>
      </c>
      <c r="D82" s="13" t="s">
        <v>11</v>
      </c>
      <c r="E82" s="14">
        <v>3235.05</v>
      </c>
    </row>
    <row r="83" spans="1:5" ht="15" x14ac:dyDescent="0.25">
      <c r="A83" s="15">
        <v>40603</v>
      </c>
      <c r="B83" s="13" t="s">
        <v>43</v>
      </c>
      <c r="C83" s="13" t="s">
        <v>46</v>
      </c>
      <c r="D83" s="13" t="s">
        <v>11</v>
      </c>
      <c r="E83" s="14">
        <v>2895.35</v>
      </c>
    </row>
    <row r="84" spans="1:5" ht="15" x14ac:dyDescent="0.25">
      <c r="A84" s="15">
        <v>40603</v>
      </c>
      <c r="B84" s="13" t="s">
        <v>43</v>
      </c>
      <c r="C84" s="13" t="s">
        <v>47</v>
      </c>
      <c r="D84" s="13" t="s">
        <v>11</v>
      </c>
      <c r="E84" s="14">
        <v>4139.28</v>
      </c>
    </row>
    <row r="85" spans="1:5" ht="15" x14ac:dyDescent="0.25">
      <c r="A85" s="15">
        <v>40603</v>
      </c>
      <c r="B85" s="13" t="s">
        <v>43</v>
      </c>
      <c r="C85" s="13" t="s">
        <v>48</v>
      </c>
      <c r="D85" s="13" t="s">
        <v>11</v>
      </c>
      <c r="E85" s="14">
        <v>887.08</v>
      </c>
    </row>
    <row r="86" spans="1:5" ht="15" x14ac:dyDescent="0.25">
      <c r="A86" s="15">
        <v>40603</v>
      </c>
      <c r="B86" s="13" t="s">
        <v>49</v>
      </c>
      <c r="C86" s="13" t="s">
        <v>44</v>
      </c>
      <c r="D86" s="13" t="s">
        <v>45</v>
      </c>
      <c r="E86" s="14">
        <v>1840.73</v>
      </c>
    </row>
    <row r="87" spans="1:5" ht="15" x14ac:dyDescent="0.25">
      <c r="A87" s="15">
        <v>40603</v>
      </c>
      <c r="B87" s="13" t="s">
        <v>49</v>
      </c>
      <c r="C87" s="13" t="s">
        <v>46</v>
      </c>
      <c r="D87" s="13" t="s">
        <v>45</v>
      </c>
      <c r="E87" s="14">
        <v>4356.72</v>
      </c>
    </row>
    <row r="88" spans="1:5" ht="15" x14ac:dyDescent="0.25">
      <c r="A88" s="15">
        <v>40603</v>
      </c>
      <c r="B88" s="13" t="s">
        <v>49</v>
      </c>
      <c r="C88" s="13" t="s">
        <v>47</v>
      </c>
      <c r="D88" s="13" t="s">
        <v>45</v>
      </c>
      <c r="E88" s="14">
        <v>4434.2700000000004</v>
      </c>
    </row>
    <row r="89" spans="1:5" ht="15" x14ac:dyDescent="0.25">
      <c r="A89" s="15">
        <v>40603</v>
      </c>
      <c r="B89" s="13" t="s">
        <v>49</v>
      </c>
      <c r="C89" s="13" t="s">
        <v>48</v>
      </c>
      <c r="D89" s="13" t="s">
        <v>45</v>
      </c>
      <c r="E89" s="14">
        <v>3268.53</v>
      </c>
    </row>
    <row r="90" spans="1:5" ht="15" x14ac:dyDescent="0.25">
      <c r="A90" s="15">
        <v>40603</v>
      </c>
      <c r="B90" s="13" t="s">
        <v>49</v>
      </c>
      <c r="C90" s="13" t="s">
        <v>44</v>
      </c>
      <c r="D90" s="13" t="s">
        <v>8</v>
      </c>
      <c r="E90" s="14">
        <v>3306.72</v>
      </c>
    </row>
    <row r="91" spans="1:5" ht="15" x14ac:dyDescent="0.25">
      <c r="A91" s="15">
        <v>40603</v>
      </c>
      <c r="B91" s="13" t="s">
        <v>49</v>
      </c>
      <c r="C91" s="13" t="s">
        <v>46</v>
      </c>
      <c r="D91" s="13" t="s">
        <v>8</v>
      </c>
      <c r="E91" s="14">
        <v>4254.33</v>
      </c>
    </row>
    <row r="92" spans="1:5" ht="15" x14ac:dyDescent="0.25">
      <c r="A92" s="15">
        <v>40603</v>
      </c>
      <c r="B92" s="13" t="s">
        <v>49</v>
      </c>
      <c r="C92" s="13" t="s">
        <v>47</v>
      </c>
      <c r="D92" s="13" t="s">
        <v>8</v>
      </c>
      <c r="E92" s="14">
        <v>3411.86</v>
      </c>
    </row>
    <row r="93" spans="1:5" ht="15" x14ac:dyDescent="0.25">
      <c r="A93" s="15">
        <v>40603</v>
      </c>
      <c r="B93" s="13" t="s">
        <v>49</v>
      </c>
      <c r="C93" s="13" t="s">
        <v>48</v>
      </c>
      <c r="D93" s="13" t="s">
        <v>8</v>
      </c>
      <c r="E93" s="14">
        <v>2196.7399999999998</v>
      </c>
    </row>
    <row r="94" spans="1:5" ht="15" x14ac:dyDescent="0.25">
      <c r="A94" s="15">
        <v>40603</v>
      </c>
      <c r="B94" s="13" t="s">
        <v>49</v>
      </c>
      <c r="C94" s="13" t="s">
        <v>44</v>
      </c>
      <c r="D94" s="13" t="s">
        <v>11</v>
      </c>
      <c r="E94" s="14">
        <v>3029.88</v>
      </c>
    </row>
    <row r="95" spans="1:5" ht="15" x14ac:dyDescent="0.25">
      <c r="A95" s="15">
        <v>40603</v>
      </c>
      <c r="B95" s="13" t="s">
        <v>49</v>
      </c>
      <c r="C95" s="13" t="s">
        <v>46</v>
      </c>
      <c r="D95" s="13" t="s">
        <v>11</v>
      </c>
      <c r="E95" s="14">
        <v>1890.8</v>
      </c>
    </row>
    <row r="96" spans="1:5" ht="15" x14ac:dyDescent="0.25">
      <c r="A96" s="15">
        <v>40603</v>
      </c>
      <c r="B96" s="13" t="s">
        <v>49</v>
      </c>
      <c r="C96" s="13" t="s">
        <v>47</v>
      </c>
      <c r="D96" s="13" t="s">
        <v>11</v>
      </c>
      <c r="E96" s="14">
        <v>3185.15</v>
      </c>
    </row>
    <row r="97" spans="1:5" ht="15" x14ac:dyDescent="0.25">
      <c r="A97" s="15">
        <v>40603</v>
      </c>
      <c r="B97" s="13" t="s">
        <v>49</v>
      </c>
      <c r="C97" s="13" t="s">
        <v>48</v>
      </c>
      <c r="D97" s="13" t="s">
        <v>11</v>
      </c>
      <c r="E97" s="14">
        <v>3798.83</v>
      </c>
    </row>
    <row r="98" spans="1:5" ht="15" x14ac:dyDescent="0.25">
      <c r="A98" s="15">
        <v>40603</v>
      </c>
      <c r="B98" s="13" t="s">
        <v>50</v>
      </c>
      <c r="C98" s="13" t="s">
        <v>44</v>
      </c>
      <c r="D98" s="13" t="s">
        <v>45</v>
      </c>
      <c r="E98" s="14">
        <v>4813.82</v>
      </c>
    </row>
    <row r="99" spans="1:5" ht="15" x14ac:dyDescent="0.25">
      <c r="A99" s="15">
        <v>40603</v>
      </c>
      <c r="B99" s="13" t="s">
        <v>50</v>
      </c>
      <c r="C99" s="13" t="s">
        <v>46</v>
      </c>
      <c r="D99" s="13" t="s">
        <v>45</v>
      </c>
      <c r="E99" s="14">
        <v>2384.3200000000002</v>
      </c>
    </row>
    <row r="100" spans="1:5" ht="15" x14ac:dyDescent="0.25">
      <c r="A100" s="15">
        <v>40603</v>
      </c>
      <c r="B100" s="13" t="s">
        <v>50</v>
      </c>
      <c r="C100" s="13" t="s">
        <v>47</v>
      </c>
      <c r="D100" s="13" t="s">
        <v>45</v>
      </c>
      <c r="E100" s="14">
        <v>3327.39</v>
      </c>
    </row>
    <row r="101" spans="1:5" ht="15" x14ac:dyDescent="0.25">
      <c r="A101" s="15">
        <v>40603</v>
      </c>
      <c r="B101" s="13" t="s">
        <v>50</v>
      </c>
      <c r="C101" s="13" t="s">
        <v>48</v>
      </c>
      <c r="D101" s="13" t="s">
        <v>45</v>
      </c>
      <c r="E101" s="14">
        <v>3711.23</v>
      </c>
    </row>
    <row r="102" spans="1:5" ht="15" x14ac:dyDescent="0.25">
      <c r="A102" s="15">
        <v>40603</v>
      </c>
      <c r="B102" s="13" t="s">
        <v>50</v>
      </c>
      <c r="C102" s="13" t="s">
        <v>44</v>
      </c>
      <c r="D102" s="13" t="s">
        <v>8</v>
      </c>
      <c r="E102" s="14">
        <v>3322.07</v>
      </c>
    </row>
    <row r="103" spans="1:5" ht="15" x14ac:dyDescent="0.25">
      <c r="A103" s="15">
        <v>40603</v>
      </c>
      <c r="B103" s="13" t="s">
        <v>50</v>
      </c>
      <c r="C103" s="13" t="s">
        <v>46</v>
      </c>
      <c r="D103" s="13" t="s">
        <v>8</v>
      </c>
      <c r="E103" s="14">
        <v>2999.73</v>
      </c>
    </row>
    <row r="104" spans="1:5" ht="15" x14ac:dyDescent="0.25">
      <c r="A104" s="15">
        <v>40603</v>
      </c>
      <c r="B104" s="13" t="s">
        <v>50</v>
      </c>
      <c r="C104" s="13" t="s">
        <v>47</v>
      </c>
      <c r="D104" s="13" t="s">
        <v>8</v>
      </c>
      <c r="E104" s="14">
        <v>1419.88</v>
      </c>
    </row>
    <row r="105" spans="1:5" ht="15" x14ac:dyDescent="0.25">
      <c r="A105" s="15">
        <v>40603</v>
      </c>
      <c r="B105" s="13" t="s">
        <v>50</v>
      </c>
      <c r="C105" s="13" t="s">
        <v>48</v>
      </c>
      <c r="D105" s="13" t="s">
        <v>8</v>
      </c>
      <c r="E105" s="14">
        <v>2274.71</v>
      </c>
    </row>
    <row r="106" spans="1:5" ht="15" x14ac:dyDescent="0.25">
      <c r="A106" s="15">
        <v>40603</v>
      </c>
      <c r="B106" s="13" t="s">
        <v>50</v>
      </c>
      <c r="C106" s="13" t="s">
        <v>44</v>
      </c>
      <c r="D106" s="13" t="s">
        <v>11</v>
      </c>
      <c r="E106" s="14">
        <v>2958.72</v>
      </c>
    </row>
    <row r="107" spans="1:5" ht="15" x14ac:dyDescent="0.25">
      <c r="A107" s="15">
        <v>40603</v>
      </c>
      <c r="B107" s="13" t="s">
        <v>50</v>
      </c>
      <c r="C107" s="13" t="s">
        <v>46</v>
      </c>
      <c r="D107" s="13" t="s">
        <v>11</v>
      </c>
      <c r="E107" s="14">
        <v>2620.16</v>
      </c>
    </row>
    <row r="108" spans="1:5" ht="15" x14ac:dyDescent="0.25">
      <c r="A108" s="15">
        <v>40603</v>
      </c>
      <c r="B108" s="13" t="s">
        <v>50</v>
      </c>
      <c r="C108" s="13" t="s">
        <v>47</v>
      </c>
      <c r="D108" s="13" t="s">
        <v>11</v>
      </c>
      <c r="E108" s="14">
        <v>2440.15</v>
      </c>
    </row>
    <row r="109" spans="1:5" ht="15" x14ac:dyDescent="0.25">
      <c r="A109" s="15">
        <v>40603</v>
      </c>
      <c r="B109" s="13" t="s">
        <v>50</v>
      </c>
      <c r="C109" s="13" t="s">
        <v>48</v>
      </c>
      <c r="D109" s="13" t="s">
        <v>11</v>
      </c>
      <c r="E109" s="14">
        <v>2522.4299999999998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Blad43"/>
  <dimension ref="A1:B4"/>
  <sheetViews>
    <sheetView zoomScaleNormal="100" workbookViewId="0">
      <selection activeCell="A7" sqref="A7"/>
    </sheetView>
  </sheetViews>
  <sheetFormatPr defaultRowHeight="11.25" x14ac:dyDescent="0.15"/>
  <cols>
    <col min="1" max="1" width="19.7109375" style="136" customWidth="1"/>
    <col min="2" max="2" width="8.85546875" style="136" customWidth="1"/>
    <col min="3" max="16384" width="9.140625" style="136"/>
  </cols>
  <sheetData>
    <row r="1" spans="1:2" x14ac:dyDescent="0.15">
      <c r="A1" s="136" t="s">
        <v>312</v>
      </c>
      <c r="B1" s="139">
        <v>4000</v>
      </c>
    </row>
    <row r="2" spans="1:2" x14ac:dyDescent="0.15">
      <c r="A2" s="136" t="s">
        <v>316</v>
      </c>
      <c r="B2" s="10">
        <v>0.06</v>
      </c>
    </row>
    <row r="3" spans="1:2" x14ac:dyDescent="0.15">
      <c r="A3" s="136" t="s">
        <v>317</v>
      </c>
      <c r="B3" s="139">
        <v>-125</v>
      </c>
    </row>
    <row r="4" spans="1:2" x14ac:dyDescent="0.15">
      <c r="A4" s="137" t="s">
        <v>318</v>
      </c>
      <c r="B4" s="136">
        <f>NPER(B2/12,B3,B1)</f>
        <v>34.957781656329061</v>
      </c>
    </row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Blad44"/>
  <dimension ref="A1:F16"/>
  <sheetViews>
    <sheetView workbookViewId="0">
      <selection activeCell="P35" sqref="P35"/>
    </sheetView>
  </sheetViews>
  <sheetFormatPr defaultRowHeight="10.5" x14ac:dyDescent="0.15"/>
  <cols>
    <col min="1" max="1" width="24.7109375" style="31" customWidth="1"/>
    <col min="2" max="2" width="5.7109375" style="31" customWidth="1"/>
    <col min="3" max="3" width="12.7109375" style="31" customWidth="1"/>
    <col min="4" max="7" width="7.28515625" style="31" customWidth="1"/>
    <col min="8" max="16384" width="9.140625" style="31"/>
  </cols>
  <sheetData>
    <row r="1" spans="1:6" ht="30" customHeight="1" x14ac:dyDescent="0.15">
      <c r="A1" s="30" t="s">
        <v>145</v>
      </c>
    </row>
    <row r="2" spans="1:6" ht="30" customHeight="1" x14ac:dyDescent="0.15">
      <c r="A2" s="32" t="s">
        <v>144</v>
      </c>
    </row>
    <row r="3" spans="1:6" ht="30" customHeight="1" x14ac:dyDescent="0.15">
      <c r="A3" s="31" t="s">
        <v>143</v>
      </c>
      <c r="D3" s="33" t="s">
        <v>151</v>
      </c>
      <c r="E3" s="33" t="s">
        <v>152</v>
      </c>
      <c r="F3" s="33" t="s">
        <v>153</v>
      </c>
    </row>
    <row r="4" spans="1:6" x14ac:dyDescent="0.15">
      <c r="C4" s="31" t="s">
        <v>103</v>
      </c>
      <c r="D4" s="31">
        <v>375</v>
      </c>
      <c r="E4" s="31">
        <v>360</v>
      </c>
      <c r="F4" s="31">
        <f>E4-D4</f>
        <v>-15</v>
      </c>
    </row>
    <row r="5" spans="1:6" x14ac:dyDescent="0.15">
      <c r="A5" s="34" t="s">
        <v>142</v>
      </c>
      <c r="C5" s="31" t="s">
        <v>148</v>
      </c>
      <c r="D5" s="31">
        <v>150</v>
      </c>
      <c r="E5" s="31">
        <v>90</v>
      </c>
      <c r="F5" s="31">
        <f t="shared" ref="F5:F6" si="0">E5-D5</f>
        <v>-60</v>
      </c>
    </row>
    <row r="6" spans="1:6" x14ac:dyDescent="0.15">
      <c r="A6" s="35" t="s">
        <v>140</v>
      </c>
      <c r="C6" s="31" t="s">
        <v>150</v>
      </c>
      <c r="D6" s="31">
        <v>75</v>
      </c>
      <c r="E6" s="31">
        <v>145</v>
      </c>
      <c r="F6" s="31">
        <f t="shared" si="0"/>
        <v>70</v>
      </c>
    </row>
    <row r="7" spans="1:6" ht="11.25" thickBot="1" x14ac:dyDescent="0.2">
      <c r="A7" s="36" t="s">
        <v>141</v>
      </c>
      <c r="D7" s="37">
        <f>SUM(D4:D6)</f>
        <v>600</v>
      </c>
      <c r="E7" s="37">
        <f t="shared" ref="E7:F7" si="1">SUM(E4:E6)</f>
        <v>595</v>
      </c>
      <c r="F7" s="37">
        <f t="shared" si="1"/>
        <v>-5</v>
      </c>
    </row>
    <row r="9" spans="1:6" x14ac:dyDescent="0.15">
      <c r="A9" s="31" t="s">
        <v>146</v>
      </c>
    </row>
    <row r="10" spans="1:6" x14ac:dyDescent="0.15">
      <c r="A10" s="41" t="s">
        <v>147</v>
      </c>
    </row>
    <row r="11" spans="1:6" x14ac:dyDescent="0.15">
      <c r="A11" s="41" t="s">
        <v>101</v>
      </c>
    </row>
    <row r="12" spans="1:6" x14ac:dyDescent="0.15">
      <c r="A12" s="41" t="s">
        <v>102</v>
      </c>
    </row>
    <row r="13" spans="1:6" ht="30" customHeight="1" x14ac:dyDescent="0.15">
      <c r="C13" s="38"/>
      <c r="D13" s="39" t="s">
        <v>154</v>
      </c>
      <c r="E13" s="39" t="s">
        <v>155</v>
      </c>
      <c r="F13" s="39" t="s">
        <v>156</v>
      </c>
    </row>
    <row r="14" spans="1:6" ht="10.5" customHeight="1" x14ac:dyDescent="0.15">
      <c r="B14" s="226" t="s">
        <v>149</v>
      </c>
      <c r="C14" s="40" t="s">
        <v>157</v>
      </c>
      <c r="D14" s="40"/>
      <c r="E14" s="40"/>
      <c r="F14" s="40"/>
    </row>
    <row r="15" spans="1:6" x14ac:dyDescent="0.15">
      <c r="B15" s="227"/>
      <c r="C15" s="40" t="s">
        <v>158</v>
      </c>
      <c r="D15" s="40"/>
      <c r="E15" s="40"/>
      <c r="F15" s="40"/>
    </row>
    <row r="16" spans="1:6" x14ac:dyDescent="0.15">
      <c r="B16" s="228"/>
      <c r="C16" s="40" t="s">
        <v>159</v>
      </c>
      <c r="D16" s="40"/>
      <c r="E16" s="40"/>
      <c r="F16" s="40"/>
    </row>
  </sheetData>
  <mergeCells count="1">
    <mergeCell ref="B14:B1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Blad45"/>
  <dimension ref="A1:C15"/>
  <sheetViews>
    <sheetView workbookViewId="0">
      <selection activeCell="A18" sqref="A18"/>
    </sheetView>
  </sheetViews>
  <sheetFormatPr defaultRowHeight="12.75" x14ac:dyDescent="0.2"/>
  <cols>
    <col min="1" max="1" width="13.42578125" style="53" bestFit="1" customWidth="1"/>
    <col min="2" max="2" width="16.7109375" style="53" bestFit="1" customWidth="1"/>
    <col min="3" max="3" width="12.85546875" style="53" bestFit="1" customWidth="1"/>
    <col min="4" max="16384" width="9.140625" style="53"/>
  </cols>
  <sheetData>
    <row r="1" spans="1:3" x14ac:dyDescent="0.2">
      <c r="A1" s="51" t="s">
        <v>7</v>
      </c>
      <c r="B1" s="52" t="s">
        <v>104</v>
      </c>
      <c r="C1" s="52" t="s">
        <v>105</v>
      </c>
    </row>
    <row r="2" spans="1:3" ht="15" x14ac:dyDescent="0.25">
      <c r="A2" s="53" t="s">
        <v>106</v>
      </c>
      <c r="B2" s="54">
        <v>115000</v>
      </c>
      <c r="C2" s="54">
        <v>182598</v>
      </c>
    </row>
    <row r="3" spans="1:3" ht="15" x14ac:dyDescent="0.25">
      <c r="A3" s="53" t="s">
        <v>107</v>
      </c>
      <c r="B3" s="54">
        <v>75000</v>
      </c>
      <c r="C3" s="54">
        <v>108870</v>
      </c>
    </row>
    <row r="4" spans="1:3" ht="15" x14ac:dyDescent="0.25">
      <c r="A4" s="53" t="s">
        <v>108</v>
      </c>
      <c r="B4" s="54">
        <v>145000</v>
      </c>
      <c r="C4" s="54">
        <v>127046</v>
      </c>
    </row>
    <row r="5" spans="1:3" ht="15" x14ac:dyDescent="0.25">
      <c r="A5" s="53" t="s">
        <v>109</v>
      </c>
      <c r="B5" s="54">
        <v>185000</v>
      </c>
      <c r="C5" s="54">
        <v>119017</v>
      </c>
    </row>
    <row r="6" spans="1:3" ht="15" x14ac:dyDescent="0.25">
      <c r="A6" s="53" t="s">
        <v>110</v>
      </c>
      <c r="B6" s="54">
        <v>180000</v>
      </c>
      <c r="C6" s="54">
        <v>81166</v>
      </c>
    </row>
    <row r="7" spans="1:3" ht="15" x14ac:dyDescent="0.25">
      <c r="A7" s="53" t="s">
        <v>111</v>
      </c>
      <c r="B7" s="54">
        <v>195000</v>
      </c>
      <c r="C7" s="54">
        <v>157240</v>
      </c>
    </row>
    <row r="8" spans="1:3" ht="15" x14ac:dyDescent="0.25">
      <c r="A8" s="53" t="s">
        <v>112</v>
      </c>
      <c r="B8" s="54">
        <v>60000</v>
      </c>
      <c r="C8" s="54">
        <v>77744</v>
      </c>
    </row>
    <row r="9" spans="1:3" ht="15" x14ac:dyDescent="0.25">
      <c r="A9" s="53" t="s">
        <v>113</v>
      </c>
      <c r="B9" s="54">
        <v>120000</v>
      </c>
      <c r="C9" s="54">
        <v>66225</v>
      </c>
    </row>
    <row r="10" spans="1:3" ht="15" x14ac:dyDescent="0.25">
      <c r="A10" s="53" t="s">
        <v>114</v>
      </c>
      <c r="B10" s="54">
        <v>180000</v>
      </c>
      <c r="C10" s="54">
        <v>161478</v>
      </c>
    </row>
    <row r="11" spans="1:3" ht="15" x14ac:dyDescent="0.25">
      <c r="A11" s="53" t="s">
        <v>115</v>
      </c>
      <c r="B11" s="54">
        <v>80000</v>
      </c>
      <c r="C11" s="54">
        <v>105217</v>
      </c>
    </row>
    <row r="12" spans="1:3" ht="15" x14ac:dyDescent="0.25">
      <c r="A12" s="53" t="s">
        <v>116</v>
      </c>
      <c r="B12" s="54">
        <v>95000</v>
      </c>
      <c r="C12" s="54">
        <v>147097</v>
      </c>
    </row>
    <row r="13" spans="1:3" ht="15" x14ac:dyDescent="0.25">
      <c r="A13" s="53" t="s">
        <v>117</v>
      </c>
      <c r="B13" s="54">
        <v>75000</v>
      </c>
      <c r="C13" s="54">
        <v>142653</v>
      </c>
    </row>
    <row r="14" spans="1:3" ht="15" x14ac:dyDescent="0.25">
      <c r="A14" s="53" t="s">
        <v>118</v>
      </c>
      <c r="B14" s="54">
        <v>65000</v>
      </c>
      <c r="C14" s="54">
        <v>187439</v>
      </c>
    </row>
    <row r="15" spans="1:3" ht="15" x14ac:dyDescent="0.25">
      <c r="A15" s="53" t="s">
        <v>119</v>
      </c>
      <c r="B15" s="54">
        <v>80000</v>
      </c>
      <c r="C15" s="54">
        <v>75821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Blad46"/>
  <dimension ref="A1:G4"/>
  <sheetViews>
    <sheetView workbookViewId="0">
      <selection activeCell="B18" sqref="B18"/>
    </sheetView>
  </sheetViews>
  <sheetFormatPr defaultRowHeight="12.75" x14ac:dyDescent="0.2"/>
  <cols>
    <col min="1" max="1" width="9.28515625" style="22" customWidth="1"/>
    <col min="2" max="7" width="4.28515625" style="22" customWidth="1"/>
    <col min="8" max="16384" width="9.140625" style="24"/>
  </cols>
  <sheetData>
    <row r="1" spans="1:7" x14ac:dyDescent="0.2">
      <c r="B1" s="23" t="s">
        <v>67</v>
      </c>
      <c r="C1" s="23" t="s">
        <v>68</v>
      </c>
      <c r="D1" s="23" t="s">
        <v>69</v>
      </c>
      <c r="E1" s="23" t="s">
        <v>70</v>
      </c>
      <c r="F1" s="23" t="s">
        <v>71</v>
      </c>
      <c r="G1" s="23" t="s">
        <v>72</v>
      </c>
    </row>
    <row r="2" spans="1:7" x14ac:dyDescent="0.2">
      <c r="A2" s="22" t="s">
        <v>73</v>
      </c>
      <c r="B2" s="23">
        <v>100</v>
      </c>
      <c r="C2" s="23">
        <v>190</v>
      </c>
      <c r="D2" s="23">
        <v>280</v>
      </c>
      <c r="E2" s="23">
        <v>410</v>
      </c>
      <c r="F2" s="23">
        <v>500</v>
      </c>
      <c r="G2" s="23">
        <v>530</v>
      </c>
    </row>
    <row r="3" spans="1:7" x14ac:dyDescent="0.2">
      <c r="A3" s="22" t="s">
        <v>74</v>
      </c>
      <c r="B3" s="23">
        <v>340</v>
      </c>
      <c r="C3" s="23">
        <v>420</v>
      </c>
      <c r="D3" s="23">
        <v>430</v>
      </c>
      <c r="E3" s="23">
        <v>410</v>
      </c>
      <c r="F3" s="23">
        <v>450</v>
      </c>
      <c r="G3" s="23">
        <v>480</v>
      </c>
    </row>
    <row r="4" spans="1:7" x14ac:dyDescent="0.2">
      <c r="A4" s="22" t="s">
        <v>75</v>
      </c>
      <c r="B4" s="23">
        <v>210</v>
      </c>
      <c r="C4" s="23">
        <v>230</v>
      </c>
      <c r="D4" s="23">
        <v>230</v>
      </c>
      <c r="E4" s="23">
        <v>240</v>
      </c>
      <c r="F4" s="23">
        <v>280</v>
      </c>
      <c r="G4" s="23">
        <v>290</v>
      </c>
    </row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Blad47"/>
  <dimension ref="A1:B7"/>
  <sheetViews>
    <sheetView workbookViewId="0">
      <selection activeCell="B6" sqref="B6"/>
    </sheetView>
  </sheetViews>
  <sheetFormatPr defaultRowHeight="15" x14ac:dyDescent="0.25"/>
  <cols>
    <col min="1" max="1" width="18.28515625" style="82" bestFit="1" customWidth="1"/>
    <col min="2" max="16384" width="9.140625" style="82"/>
  </cols>
  <sheetData>
    <row r="1" spans="1:2" x14ac:dyDescent="0.25">
      <c r="A1" s="82" t="s">
        <v>183</v>
      </c>
      <c r="B1" s="131">
        <v>3.5</v>
      </c>
    </row>
    <row r="2" spans="1:2" x14ac:dyDescent="0.25">
      <c r="A2" s="82" t="s">
        <v>184</v>
      </c>
      <c r="B2" s="131">
        <v>25</v>
      </c>
    </row>
    <row r="3" spans="1:2" x14ac:dyDescent="0.25">
      <c r="B3" s="128"/>
    </row>
    <row r="4" spans="1:2" x14ac:dyDescent="0.25">
      <c r="A4" s="126" t="s">
        <v>162</v>
      </c>
    </row>
    <row r="5" spans="1:2" x14ac:dyDescent="0.25">
      <c r="A5" s="82" t="s">
        <v>185</v>
      </c>
      <c r="B5" s="131">
        <v>20</v>
      </c>
    </row>
    <row r="6" spans="1:2" x14ac:dyDescent="0.25">
      <c r="A6" s="82" t="s">
        <v>183</v>
      </c>
      <c r="B6" s="131">
        <f>(B5&lt;$B$2)*$B$1</f>
        <v>3.5</v>
      </c>
    </row>
    <row r="7" spans="1:2" x14ac:dyDescent="0.25">
      <c r="A7" s="130" t="s">
        <v>171</v>
      </c>
      <c r="B7" s="132">
        <f>B5+B6</f>
        <v>23.5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Blad48"/>
  <dimension ref="A1:E10"/>
  <sheetViews>
    <sheetView workbookViewId="0">
      <selection activeCell="A13" sqref="A13"/>
    </sheetView>
  </sheetViews>
  <sheetFormatPr defaultRowHeight="15" x14ac:dyDescent="0.25"/>
  <cols>
    <col min="1" max="1" width="26.85546875" style="82" bestFit="1" customWidth="1"/>
    <col min="2" max="3" width="9.140625" style="82"/>
    <col min="4" max="4" width="13.28515625" style="82" bestFit="1" customWidth="1"/>
    <col min="5" max="5" width="11.5703125" style="82" bestFit="1" customWidth="1"/>
    <col min="6" max="16384" width="9.140625" style="82"/>
  </cols>
  <sheetData>
    <row r="1" spans="1:5" ht="18.75" x14ac:dyDescent="0.3">
      <c r="A1" s="229" t="s">
        <v>61</v>
      </c>
      <c r="B1" s="230"/>
      <c r="C1" s="230"/>
      <c r="D1" s="230"/>
      <c r="E1" s="230"/>
    </row>
    <row r="3" spans="1:5" x14ac:dyDescent="0.25">
      <c r="A3" s="126" t="s">
        <v>244</v>
      </c>
      <c r="B3" s="127" t="s">
        <v>245</v>
      </c>
      <c r="C3" s="127" t="s">
        <v>246</v>
      </c>
    </row>
    <row r="4" spans="1:5" ht="15.75" thickBot="1" x14ac:dyDescent="0.3">
      <c r="A4" s="82" t="s">
        <v>247</v>
      </c>
      <c r="B4" s="123">
        <v>1</v>
      </c>
      <c r="C4" s="123">
        <v>1</v>
      </c>
      <c r="D4" s="127" t="s">
        <v>253</v>
      </c>
    </row>
    <row r="5" spans="1:5" ht="15.75" thickBot="1" x14ac:dyDescent="0.3">
      <c r="A5" s="82" t="s">
        <v>248</v>
      </c>
      <c r="B5" s="203">
        <v>90</v>
      </c>
      <c r="C5" s="203">
        <v>144</v>
      </c>
      <c r="D5" s="204">
        <f>B5*B4+C5*C4</f>
        <v>234</v>
      </c>
    </row>
    <row r="6" spans="1:5" x14ac:dyDescent="0.25">
      <c r="B6" s="128"/>
      <c r="C6" s="128"/>
      <c r="D6" s="129"/>
    </row>
    <row r="7" spans="1:5" x14ac:dyDescent="0.25">
      <c r="A7" s="126" t="s">
        <v>249</v>
      </c>
      <c r="D7" s="127" t="s">
        <v>254</v>
      </c>
      <c r="E7" s="127" t="s">
        <v>255</v>
      </c>
    </row>
    <row r="8" spans="1:5" x14ac:dyDescent="0.25">
      <c r="A8" s="82" t="s">
        <v>250</v>
      </c>
      <c r="B8" s="124">
        <v>1</v>
      </c>
      <c r="C8" s="124">
        <v>2</v>
      </c>
      <c r="D8" s="125">
        <f>B8*B4+C8*C4</f>
        <v>3</v>
      </c>
      <c r="E8" s="124">
        <v>32</v>
      </c>
    </row>
    <row r="9" spans="1:5" x14ac:dyDescent="0.25">
      <c r="A9" s="82" t="s">
        <v>251</v>
      </c>
      <c r="B9" s="124">
        <v>3</v>
      </c>
      <c r="C9" s="124">
        <v>4</v>
      </c>
      <c r="D9" s="124">
        <f>B9*B4+C9*C4</f>
        <v>7</v>
      </c>
      <c r="E9" s="124">
        <v>84</v>
      </c>
    </row>
    <row r="10" spans="1:5" x14ac:dyDescent="0.25">
      <c r="A10" s="82" t="s">
        <v>252</v>
      </c>
      <c r="D10" s="124">
        <f>C4</f>
        <v>1</v>
      </c>
      <c r="E10" s="124">
        <v>12</v>
      </c>
    </row>
  </sheetData>
  <mergeCells count="1">
    <mergeCell ref="A1:E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Blad49"/>
  <dimension ref="B2:E22"/>
  <sheetViews>
    <sheetView workbookViewId="0">
      <selection activeCell="N35" sqref="N35"/>
    </sheetView>
  </sheetViews>
  <sheetFormatPr defaultRowHeight="15" x14ac:dyDescent="0.25"/>
  <cols>
    <col min="1" max="1" width="4.7109375" style="145" customWidth="1"/>
    <col min="2" max="2" width="9.7109375" style="145" customWidth="1"/>
    <col min="3" max="3" width="15.85546875" style="145" bestFit="1" customWidth="1"/>
    <col min="4" max="4" width="22.7109375" style="145" customWidth="1"/>
    <col min="5" max="5" width="9.7109375" style="145" customWidth="1"/>
    <col min="6" max="16384" width="9.140625" style="145"/>
  </cols>
  <sheetData>
    <row r="2" spans="2:5" x14ac:dyDescent="0.25">
      <c r="C2" s="145" t="s">
        <v>319</v>
      </c>
      <c r="D2" s="146">
        <v>208</v>
      </c>
    </row>
    <row r="4" spans="2:5" x14ac:dyDescent="0.25">
      <c r="C4" s="145" t="s">
        <v>180</v>
      </c>
      <c r="D4" s="145">
        <f>VLOOKUP($D$2,$B$11:$E$22,1,FALSE)</f>
        <v>208</v>
      </c>
    </row>
    <row r="5" spans="2:5" x14ac:dyDescent="0.25">
      <c r="C5" s="145" t="s">
        <v>320</v>
      </c>
      <c r="D5" s="145">
        <f>VLOOKUP($D$2,$B$11:$E$22,2,FALSE)</f>
        <v>250</v>
      </c>
    </row>
    <row r="6" spans="2:5" x14ac:dyDescent="0.25">
      <c r="C6" s="145" t="s">
        <v>14</v>
      </c>
      <c r="D6" s="145" t="str">
        <f>VLOOKUP($D$2,$B$11:$E$22,3,FALSE)</f>
        <v>Hitachi Travelstar 7K500</v>
      </c>
    </row>
    <row r="7" spans="2:5" x14ac:dyDescent="0.25">
      <c r="C7" s="145" t="s">
        <v>160</v>
      </c>
      <c r="D7" s="150">
        <f>VLOOKUP($D$2,$B$11:$E$22,4,FALSE)</f>
        <v>47.49</v>
      </c>
    </row>
    <row r="10" spans="2:5" x14ac:dyDescent="0.25">
      <c r="B10" s="147" t="s">
        <v>180</v>
      </c>
      <c r="C10" s="147" t="s">
        <v>320</v>
      </c>
      <c r="D10" s="147" t="s">
        <v>14</v>
      </c>
      <c r="E10" s="147" t="s">
        <v>160</v>
      </c>
    </row>
    <row r="11" spans="2:5" x14ac:dyDescent="0.25">
      <c r="B11" s="148">
        <v>121</v>
      </c>
      <c r="C11" s="148">
        <v>120</v>
      </c>
      <c r="D11" s="145" t="s">
        <v>17</v>
      </c>
      <c r="E11" s="149">
        <v>46</v>
      </c>
    </row>
    <row r="12" spans="2:5" x14ac:dyDescent="0.25">
      <c r="B12" s="148">
        <v>143</v>
      </c>
      <c r="C12" s="148">
        <v>120</v>
      </c>
      <c r="D12" s="145" t="s">
        <v>15</v>
      </c>
      <c r="E12" s="149">
        <v>56.36</v>
      </c>
    </row>
    <row r="13" spans="2:5" x14ac:dyDescent="0.25">
      <c r="B13" s="148">
        <v>164</v>
      </c>
      <c r="C13" s="148">
        <v>147</v>
      </c>
      <c r="D13" s="145" t="s">
        <v>18</v>
      </c>
      <c r="E13" s="149">
        <v>216</v>
      </c>
    </row>
    <row r="14" spans="2:5" x14ac:dyDescent="0.25">
      <c r="B14" s="148">
        <v>191</v>
      </c>
      <c r="C14" s="148">
        <v>160</v>
      </c>
      <c r="D14" s="145" t="s">
        <v>16</v>
      </c>
      <c r="E14" s="149">
        <v>104.85</v>
      </c>
    </row>
    <row r="15" spans="2:5" x14ac:dyDescent="0.25">
      <c r="B15" s="148">
        <v>208</v>
      </c>
      <c r="C15" s="148">
        <v>250</v>
      </c>
      <c r="D15" s="145" t="s">
        <v>19</v>
      </c>
      <c r="E15" s="149">
        <v>47.49</v>
      </c>
    </row>
    <row r="16" spans="2:5" x14ac:dyDescent="0.25">
      <c r="B16" s="148">
        <v>220</v>
      </c>
      <c r="C16" s="148">
        <v>250</v>
      </c>
      <c r="D16" s="145" t="s">
        <v>21</v>
      </c>
      <c r="E16" s="149">
        <v>35.130000000000003</v>
      </c>
    </row>
    <row r="17" spans="2:5" x14ac:dyDescent="0.25">
      <c r="B17" s="148">
        <v>232</v>
      </c>
      <c r="C17" s="148">
        <v>250</v>
      </c>
      <c r="D17" s="145" t="s">
        <v>20</v>
      </c>
      <c r="E17" s="149">
        <v>59.18</v>
      </c>
    </row>
    <row r="18" spans="2:5" x14ac:dyDescent="0.25">
      <c r="B18" s="148">
        <v>343</v>
      </c>
      <c r="C18" s="148">
        <v>300</v>
      </c>
      <c r="D18" s="145" t="s">
        <v>22</v>
      </c>
      <c r="E18" s="149">
        <v>133.97999999999999</v>
      </c>
    </row>
    <row r="19" spans="2:5" x14ac:dyDescent="0.25">
      <c r="B19" s="148">
        <v>405</v>
      </c>
      <c r="C19" s="148">
        <v>400</v>
      </c>
      <c r="D19" s="145" t="s">
        <v>25</v>
      </c>
      <c r="E19" s="149">
        <v>459.35</v>
      </c>
    </row>
    <row r="20" spans="2:5" x14ac:dyDescent="0.25">
      <c r="B20" s="148">
        <v>417</v>
      </c>
      <c r="C20" s="148">
        <v>450</v>
      </c>
      <c r="D20" s="145" t="s">
        <v>23</v>
      </c>
      <c r="E20" s="149">
        <v>226.83</v>
      </c>
    </row>
    <row r="21" spans="2:5" x14ac:dyDescent="0.25">
      <c r="B21" s="148">
        <v>423</v>
      </c>
      <c r="C21" s="148">
        <v>450</v>
      </c>
      <c r="D21" s="145" t="s">
        <v>26</v>
      </c>
      <c r="E21" s="149">
        <v>379</v>
      </c>
    </row>
    <row r="22" spans="2:5" x14ac:dyDescent="0.25">
      <c r="B22" s="148">
        <v>436</v>
      </c>
      <c r="C22" s="148">
        <v>450</v>
      </c>
      <c r="D22" s="145" t="s">
        <v>24</v>
      </c>
      <c r="E22" s="14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51</vt:i4>
      </vt:variant>
      <vt:variant>
        <vt:lpstr>Named Ranges</vt:lpstr>
      </vt:variant>
      <vt:variant>
        <vt:i4>18</vt:i4>
      </vt:variant>
    </vt:vector>
  </HeadingPairs>
  <TitlesOfParts>
    <vt:vector size="69" baseType="lpstr">
      <vt:lpstr>annuiteit</vt:lpstr>
      <vt:lpstr>banket</vt:lpstr>
      <vt:lpstr>Benelux-1</vt:lpstr>
      <vt:lpstr>Benelux-2</vt:lpstr>
      <vt:lpstr>calc-01</vt:lpstr>
      <vt:lpstr>calc-02</vt:lpstr>
      <vt:lpstr>calc-model</vt:lpstr>
      <vt:lpstr>calc-coffee</vt:lpstr>
      <vt:lpstr>calc-nper</vt:lpstr>
      <vt:lpstr>data</vt:lpstr>
      <vt:lpstr>datatablelayout</vt:lpstr>
      <vt:lpstr>datatable1a</vt:lpstr>
      <vt:lpstr>datatable1b</vt:lpstr>
      <vt:lpstr>datatable2a</vt:lpstr>
      <vt:lpstr>datatable2b</vt:lpstr>
      <vt:lpstr>Doelzoeken</vt:lpstr>
      <vt:lpstr>Func-datum</vt:lpstr>
      <vt:lpstr>Func-logisch</vt:lpstr>
      <vt:lpstr>Func-nesting</vt:lpstr>
      <vt:lpstr>Func-statistisch</vt:lpstr>
      <vt:lpstr>Func-tekst</vt:lpstr>
      <vt:lpstr>Func-wiskunde</vt:lpstr>
      <vt:lpstr>getalopmaak</vt:lpstr>
      <vt:lpstr>HorizZoeken</vt:lpstr>
      <vt:lpstr>invoices</vt:lpstr>
      <vt:lpstr>koersen</vt:lpstr>
      <vt:lpstr>list-purchases</vt:lpstr>
      <vt:lpstr>matrix</vt:lpstr>
      <vt:lpstr>matr-01</vt:lpstr>
      <vt:lpstr>matr-04</vt:lpstr>
      <vt:lpstr>matr-05</vt:lpstr>
      <vt:lpstr>matr-06</vt:lpstr>
      <vt:lpstr>matr-07</vt:lpstr>
      <vt:lpstr>matr-08</vt:lpstr>
      <vt:lpstr>meetresultaten</vt:lpstr>
      <vt:lpstr>pivot</vt:lpstr>
      <vt:lpstr>pivot-example</vt:lpstr>
      <vt:lpstr>premietabel</vt:lpstr>
      <vt:lpstr>prijstabel</vt:lpstr>
      <vt:lpstr>RSE</vt:lpstr>
      <vt:lpstr>scen</vt:lpstr>
      <vt:lpstr>scen rprt</vt:lpstr>
      <vt:lpstr>solv009</vt:lpstr>
      <vt:lpstr>supermarkt</vt:lpstr>
      <vt:lpstr>termijnen</vt:lpstr>
      <vt:lpstr>uitlijning</vt:lpstr>
      <vt:lpstr>verkopen_kw1</vt:lpstr>
      <vt:lpstr>vlak</vt:lpstr>
      <vt:lpstr>WaarOnwaar</vt:lpstr>
      <vt:lpstr>WeatherLeather</vt:lpstr>
      <vt:lpstr>zoekver</vt:lpstr>
      <vt:lpstr>Advertisement</vt:lpstr>
      <vt:lpstr>Annual_Costs</vt:lpstr>
      <vt:lpstr>Annual_Incomes</vt:lpstr>
      <vt:lpstr>Annual_Profit</vt:lpstr>
      <vt:lpstr>Cost_per_Order</vt:lpstr>
      <vt:lpstr>WeatherLeather!CuttingTime_Weekly</vt:lpstr>
      <vt:lpstr>Facilities</vt:lpstr>
      <vt:lpstr>inleg</vt:lpstr>
      <vt:lpstr>jaarrente</vt:lpstr>
      <vt:lpstr>WeatherLeather!Number_Jackets_Long</vt:lpstr>
      <vt:lpstr>WeatherLeather!Number_Jackets_Short</vt:lpstr>
      <vt:lpstr>Number_of_Orders</vt:lpstr>
      <vt:lpstr>WeatherLeather!Profit_Weekly</vt:lpstr>
      <vt:lpstr>Rent</vt:lpstr>
      <vt:lpstr>Salaries</vt:lpstr>
      <vt:lpstr>WeatherLeather!Sales_Long_Weekly</vt:lpstr>
      <vt:lpstr>WeatherLeather!SewingTime_Weekly</vt:lpstr>
      <vt:lpstr>Yield_per_Order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2010-11-26T16:01:28Z</dcterms:created>
  <dcterms:modified xsi:type="dcterms:W3CDTF">2017-07-20T18:16:09Z</dcterms:modified>
</cp:coreProperties>
</file>