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ordasiewicz/Downloads/"/>
    </mc:Choice>
  </mc:AlternateContent>
  <bookViews>
    <workbookView xWindow="0" yWindow="280" windowWidth="28800" windowHeight="1746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49" i="1"/>
  <c r="B26" i="1"/>
  <c r="B43" i="1"/>
  <c r="A89" i="1"/>
  <c r="B20" i="1"/>
  <c r="A88" i="1"/>
  <c r="A35" i="1"/>
  <c r="B35" i="1"/>
  <c r="A118" i="1"/>
  <c r="A119" i="1"/>
  <c r="A117" i="1"/>
  <c r="A38" i="1"/>
  <c r="B38" i="1"/>
  <c r="A67" i="1"/>
  <c r="B4" i="1"/>
  <c r="A66" i="1"/>
  <c r="A15" i="1"/>
  <c r="B15" i="1"/>
  <c r="A65" i="1"/>
  <c r="A64" i="1"/>
  <c r="A69" i="1"/>
  <c r="A70" i="1"/>
  <c r="B16" i="1"/>
  <c r="A39" i="1"/>
  <c r="A40" i="1"/>
  <c r="A71" i="1"/>
  <c r="A61" i="1"/>
  <c r="A60" i="1"/>
  <c r="A59" i="1"/>
  <c r="A55" i="1"/>
  <c r="B42" i="1"/>
  <c r="A99" i="1"/>
  <c r="B19" i="1"/>
  <c r="A98" i="1"/>
  <c r="A97" i="1"/>
  <c r="A96" i="1"/>
  <c r="A103" i="1"/>
  <c r="A91" i="1"/>
  <c r="A82" i="1"/>
  <c r="A12" i="1"/>
  <c r="A85" i="1"/>
  <c r="A81" i="1"/>
  <c r="A80" i="1"/>
  <c r="A84" i="1"/>
  <c r="A79" i="1"/>
  <c r="A78" i="1"/>
  <c r="A77" i="1"/>
  <c r="B12" i="1"/>
  <c r="A74" i="1"/>
  <c r="A75" i="1"/>
  <c r="A17" i="1"/>
  <c r="A16" i="1"/>
  <c r="B52" i="1"/>
  <c r="A32" i="1"/>
  <c r="B31" i="1"/>
  <c r="B8" i="1"/>
  <c r="A50" i="1"/>
  <c r="A48" i="1"/>
  <c r="A47" i="1"/>
  <c r="A46" i="1"/>
  <c r="A45" i="1"/>
  <c r="A44" i="1"/>
  <c r="A43" i="1"/>
  <c r="A42" i="1"/>
  <c r="A37" i="1"/>
  <c r="A36" i="1"/>
  <c r="A27" i="1"/>
  <c r="A25" i="1"/>
  <c r="A24" i="1"/>
  <c r="A23" i="1"/>
  <c r="A22" i="1"/>
  <c r="A21" i="1"/>
  <c r="A20" i="1"/>
  <c r="A19" i="1"/>
  <c r="A14" i="1"/>
  <c r="A13" i="1"/>
  <c r="A11" i="1"/>
  <c r="B50" i="1"/>
  <c r="B48" i="1"/>
  <c r="B47" i="1"/>
  <c r="B46" i="1"/>
  <c r="B45" i="1"/>
  <c r="B44" i="1"/>
  <c r="B41" i="1"/>
  <c r="B40" i="1"/>
  <c r="B39" i="1"/>
  <c r="B37" i="1"/>
  <c r="B36" i="1"/>
  <c r="B34" i="1"/>
  <c r="A34" i="1"/>
  <c r="B23" i="1"/>
  <c r="A9" i="1"/>
  <c r="B27" i="1"/>
  <c r="B25" i="1"/>
  <c r="B24" i="1"/>
  <c r="B22" i="1"/>
  <c r="B21" i="1"/>
  <c r="B18" i="1"/>
  <c r="B17" i="1"/>
  <c r="B14" i="1"/>
  <c r="B13" i="1"/>
  <c r="B11" i="1"/>
  <c r="B3" i="1"/>
  <c r="F1" i="1"/>
</calcChain>
</file>

<file path=xl/sharedStrings.xml><?xml version="1.0" encoding="utf-8"?>
<sst xmlns="http://schemas.openxmlformats.org/spreadsheetml/2006/main" count="58" uniqueCount="52">
  <si>
    <t>198.51.0</t>
  </si>
  <si>
    <t>203.0.113</t>
  </si>
  <si>
    <t>vlan</t>
  </si>
  <si>
    <t>site/device-group</t>
  </si>
  <si>
    <t>hostname</t>
  </si>
  <si>
    <t>255.255.255.224</t>
  </si>
  <si>
    <t>number of hosts</t>
  </si>
  <si>
    <t>ispb</t>
  </si>
  <si>
    <t>ispa</t>
  </si>
  <si>
    <t>198.51.100</t>
  </si>
  <si>
    <t>HA unit number</t>
  </si>
  <si>
    <t>ha_selfip</t>
  </si>
  <si>
    <t>ltm monitor dns dns_monitor { accept-rcode no-error answer-contains query-type defaults-from dns destination *:* interval 5 qname www.google.com qtype a time-until-up 0 timeout 16 }</t>
  </si>
  <si>
    <t>net route default_gateway { network default pool /Common/router_pool }</t>
  </si>
  <si>
    <t>ltm profile dns dns_profile { app-service none avr-dnsstat-sample-rate 1 cache transparant_cache defaults-from dns enable-cache yes enable-dnssec no use-local-bind no }</t>
  </si>
  <si>
    <t>ltm dns cache transparent transparant_cache { answer-default-zones yes }</t>
  </si>
  <si>
    <t>ltm profile udp udp_gtm_dns { app-service none datagram-load-balancing enabled defaults-from udp idle-timeout 5 }</t>
  </si>
  <si>
    <t>ltm dns zone mgmt.example.com { dns-express-server internal_nameserver }</t>
  </si>
  <si>
    <t>ltm dns zone example.com { dns-express-server internal_nameserver }</t>
  </si>
  <si>
    <t>ltm dns zone 113.0.203.in-addr.arpa { dns-express-server internal_nameserver }</t>
  </si>
  <si>
    <t>ltm dns zone 100.51.198.in-addr.arpa { dns-express-server internal_nameserver }</t>
  </si>
  <si>
    <t>ltm dns zone 10.in-addr.arpa { dns-express-server internal_nameserver }</t>
  </si>
  <si>
    <t>user</t>
  </si>
  <si>
    <t>net vlan ha_vlan { interfaces { 1.3 { tagged } } tag 69 }</t>
  </si>
  <si>
    <t>gtm global-settings metrics { metrics-collection-protocols { icmp tcp udp dns-dot dns-rev } }</t>
  </si>
  <si>
    <t>gtm global-settings general { synchronization yes synchronization-group-name EXAMPLE synchronize-zone-files yes }</t>
  </si>
  <si>
    <t>gtm datacenter site1_datacenter { }</t>
  </si>
  <si>
    <t>gtm datacenter site2_datacenter { }</t>
  </si>
  <si>
    <t>gtm datacenter site3_datacenter { }</t>
  </si>
  <si>
    <t>sys dns { name-servers { 10.16.3.254 } search { example.com } }</t>
  </si>
  <si>
    <t>sys ntp { servers { 104.41.150.68 } timezone America/Toronto }</t>
  </si>
  <si>
    <t>HA/Standalone/Pooled</t>
  </si>
  <si>
    <t>Pooled</t>
  </si>
  <si>
    <t>HA</t>
  </si>
  <si>
    <t>Standalone</t>
  </si>
  <si>
    <t>net self asm_selfip { address 10.14.0.1/24 traffic-group traffic-group-local-only vlan asm_vlan }</t>
  </si>
  <si>
    <t>net vlan asm_vlan { interfaces { 1.3 { tagged } } tag 140 }</t>
  </si>
  <si>
    <t>ltm node lb_reinjection_node { address 10.14.0.254  }</t>
  </si>
  <si>
    <t>ltm profile http asm_http_profile { app-service none defaults-from http proxy-type reverse }</t>
  </si>
  <si>
    <t>ltm profile client-ssl star.example.com_clientssl_profile { app-service none cert default.crt cert-key-chain { default { cert default.crt key default.key } } chain none defaults-from clientssl inherit-certkeychain true key default.key passphrase none }</t>
  </si>
  <si>
    <t>ltm profile server-ssl asm_serverssl_profile { app-service none defaults-from serverssl }</t>
  </si>
  <si>
    <t>ltm profile tcp asm_tcp-lan-optimized_profile { app-service none defaults-from tcp-lan-optimized }</t>
  </si>
  <si>
    <t>ltm profile web-acceleration asm_web-acceleration_profile { app-service none defaults-from webacceleration }</t>
  </si>
  <si>
    <t>ltm pool lb_reinjection_http_pool { members { /Common/lb_reinjection_node:http { address 10.14.0.254 } } monitor http  }</t>
  </si>
  <si>
    <t>ltm pool lb_reinjection_https_pool { members {/Common/lb_reinjection_node:https { address 10.14.0.254 } } monitor https  }</t>
  </si>
  <si>
    <t>ltm virtual user1_asm_http_virtual { destination 10.14.0.101:http ip-protocol tcp mask 255.255.255.255 pool /Common/lb_reinjection_http_pool profiles { asm_http_profile { } asm_tcp-lan-optimized_profile { } asm_web-acceleration_profile { } }  }</t>
  </si>
  <si>
    <t>ltm virtual user1_asm_https_virtual { destination 10.14.0.101:https ip-protocol tcp mask 255.255.255.255 pool /Common/lb_reinjection_https_pool profiles { asm_http_profile { } /Common/asm_serverssl_profile { context serverside } asm_tcp-lan-optimized_profile { } asm_web-acceleration_profile { } /Common/star.example.com_clientssl_profile { context clientside } }  }</t>
  </si>
  <si>
    <t>also-notify {
        ::1 port 5353;
    };</t>
  </si>
  <si>
    <t>gtm1.ispa1_selfip</t>
  </si>
  <si>
    <t>gtm1.ispb1_selfip</t>
  </si>
  <si>
    <t>lamp.ispa1_selfip</t>
  </si>
  <si>
    <t>lamp.ispb2_self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</si>
</sst>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Helvetica"/>
    </font>
    <font>
      <sz val="10"/>
      <color rgb="FF000000"/>
      <name val="Helvetica"/>
    </font>
    <font>
      <b/>
      <sz val="10"/>
      <color rgb="FF000000"/>
      <name val="Helvetica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wrapText="1"/>
    </xf>
  </cellXfs>
  <cellStyles count="1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topLeftCell="A19" workbookViewId="0">
      <selection activeCell="B42" sqref="B42"/>
    </sheetView>
  </sheetViews>
  <sheetFormatPr baseColWidth="10" defaultRowHeight="16" x14ac:dyDescent="0.2"/>
  <cols>
    <col min="1" max="1" width="161.1640625" customWidth="1"/>
    <col min="2" max="2" width="21.83203125" style="5" bestFit="1" customWidth="1"/>
    <col min="3" max="3" width="79.33203125" style="5" customWidth="1"/>
    <col min="4" max="4" width="65.1640625" customWidth="1"/>
    <col min="5" max="5" width="57.5" bestFit="1" customWidth="1"/>
    <col min="6" max="6" width="55.6640625" bestFit="1" customWidth="1"/>
  </cols>
  <sheetData>
    <row r="1" spans="1:6" x14ac:dyDescent="0.2">
      <c r="A1" s="2" t="s">
        <v>22</v>
      </c>
      <c r="B1" s="3">
        <v>3</v>
      </c>
      <c r="C1" s="3"/>
      <c r="F1" t="e">
        <f>CONCATENATE("tmsh create net vlan ",D6,"_vlan tag ",#REF!," interfaces add { 1.1 } ")</f>
        <v>#REF!</v>
      </c>
    </row>
    <row r="2" spans="1:6" x14ac:dyDescent="0.2">
      <c r="A2" s="2" t="s">
        <v>31</v>
      </c>
      <c r="B2" s="3" t="s">
        <v>34</v>
      </c>
      <c r="C2" s="3"/>
    </row>
    <row r="3" spans="1:6" x14ac:dyDescent="0.2">
      <c r="A3" s="2" t="s">
        <v>4</v>
      </c>
      <c r="B3" s="3" t="str">
        <f>CONCATENATE("bigip",B1,".mgmt.example.com")</f>
        <v>bigip3.mgmt.example.com</v>
      </c>
    </row>
    <row r="4" spans="1:6" x14ac:dyDescent="0.2">
      <c r="A4" s="2" t="s">
        <v>10</v>
      </c>
      <c r="B4" s="5" t="str">
        <f>IF(ISEVEN(B1),"2","1")</f>
        <v>1</v>
      </c>
    </row>
    <row r="5" spans="1:6" x14ac:dyDescent="0.2">
      <c r="A5" s="2" t="s">
        <v>3</v>
      </c>
      <c r="B5" s="4" t="str">
        <f>LOOKUP(B1,{1,2,3,4,5,6,7,8,9,10,11,12,13,14,15,16,17,18,19,20,21,22,23,24,25,26},{"1","1","2","2","3","3","4","4","5","5","6","6","7","7","8","8","9","9","10","10","11","11","12","12","13","13","14","14","15","15"})</f>
        <v>2</v>
      </c>
      <c r="C5" s="4"/>
    </row>
    <row r="6" spans="1:6" x14ac:dyDescent="0.2">
      <c r="A6" s="1"/>
      <c r="B6" s="3"/>
      <c r="C6" s="3"/>
    </row>
    <row r="7" spans="1:6" x14ac:dyDescent="0.2">
      <c r="A7" s="1" t="s">
        <v>8</v>
      </c>
      <c r="B7" s="6" t="s">
        <v>1</v>
      </c>
      <c r="C7" s="6"/>
    </row>
    <row r="8" spans="1:6" x14ac:dyDescent="0.2">
      <c r="A8" s="1" t="s">
        <v>2</v>
      </c>
      <c r="B8" s="6">
        <f>B5+3</f>
        <v>5</v>
      </c>
      <c r="C8" s="6"/>
    </row>
    <row r="9" spans="1:6" x14ac:dyDescent="0.2">
      <c r="A9" s="2" t="str">
        <f>CONCATENATE("netmask.",A7,B5)</f>
        <v>netmask.ispa2</v>
      </c>
      <c r="B9" s="3" t="s">
        <v>5</v>
      </c>
      <c r="C9" s="3"/>
    </row>
    <row r="10" spans="1:6" x14ac:dyDescent="0.2">
      <c r="A10" s="2" t="s">
        <v>6</v>
      </c>
      <c r="B10" s="3">
        <v>30</v>
      </c>
      <c r="C10" s="3"/>
    </row>
    <row r="11" spans="1:6" x14ac:dyDescent="0.2">
      <c r="A11" s="2" t="str">
        <f>CONCATENATE("network",".",A7,B5)</f>
        <v>network.ispa2</v>
      </c>
      <c r="B11" s="3" t="str">
        <f>CONCATENATE(B7,".",0+((B10+2)*B5)-B10-2)</f>
        <v>203.0.113.32</v>
      </c>
      <c r="C11" s="3"/>
    </row>
    <row r="12" spans="1:6" x14ac:dyDescent="0.2">
      <c r="A12" s="2" t="str">
        <f>CONCATENATE("gateway",".",A7,B5,"_node")</f>
        <v>gateway.ispa2_node</v>
      </c>
      <c r="B12" s="3" t="str">
        <f>CONCATENATE(B7,".",1+((B10+2)*B5)-B10-2)</f>
        <v>203.0.113.33</v>
      </c>
      <c r="C12" s="3"/>
    </row>
    <row r="13" spans="1:6" x14ac:dyDescent="0.2">
      <c r="A13" s="2" t="str">
        <f>CONCATENATE("router1",".",A7,B5,"_node")</f>
        <v>router1.ispa2_node</v>
      </c>
      <c r="B13" s="3" t="str">
        <f>CONCATENATE(B7,".",2+((B10+2)*B5)-B10-2)</f>
        <v>203.0.113.34</v>
      </c>
      <c r="C13" s="3"/>
    </row>
    <row r="14" spans="1:6" x14ac:dyDescent="0.2">
      <c r="A14" s="2" t="str">
        <f>CONCATENATE("router2",".",A7,B5,"_node")</f>
        <v>router2.ispa2_node</v>
      </c>
      <c r="B14" s="3" t="str">
        <f>CONCATENATE(B7,".",3+((B10+2)*B5)-B10-2)</f>
        <v>203.0.113.35</v>
      </c>
      <c r="C14" s="3"/>
    </row>
    <row r="15" spans="1:6" x14ac:dyDescent="0.2">
      <c r="A15" s="2" t="str">
        <f>CONCATENATE(A7,B5,"_floating_selfip")</f>
        <v>ispa2_floating_selfip</v>
      </c>
      <c r="B15" s="3" t="str">
        <f>CONCATENATE(B7,".",4+((B10+2)*B5)-B10-2)</f>
        <v>203.0.113.36</v>
      </c>
      <c r="C15" s="3"/>
    </row>
    <row r="16" spans="1:6" x14ac:dyDescent="0.2">
      <c r="A16" s="2" t="str">
        <f>CONCATENATE("bigip1",".",A7,B5,"_selfip")</f>
        <v>bigip1.ispa2_selfip</v>
      </c>
      <c r="B16" s="3" t="str">
        <f>CONCATENATE(B7,".",5+((B10+2)*B5)-B10-2)</f>
        <v>203.0.113.37</v>
      </c>
      <c r="C16" s="3"/>
    </row>
    <row r="17" spans="1:3" x14ac:dyDescent="0.2">
      <c r="A17" s="2" t="str">
        <f>CONCATENATE("bigip2",".",A7,B5,"_selfip")</f>
        <v>bigip2.ispa2_selfip</v>
      </c>
      <c r="B17" s="3" t="str">
        <f>CONCATENATE(B7,".",6+((B10+2)*B5)-B10-2)</f>
        <v>203.0.113.38</v>
      </c>
      <c r="C17" s="3"/>
    </row>
    <row r="18" spans="1:3" x14ac:dyDescent="0.2">
      <c r="A18" s="2" t="s">
        <v>48</v>
      </c>
      <c r="B18" s="3" t="str">
        <f>CONCATENATE(B7,".",7+((B10+2)*B5)-B10-2)</f>
        <v>203.0.113.39</v>
      </c>
      <c r="C18" s="3"/>
    </row>
    <row r="19" spans="1:3" x14ac:dyDescent="0.2">
      <c r="A19" s="2" t="str">
        <f>CONCATENATE("ns",".",A7,B5,"_virtual")</f>
        <v>ns.ispa2_virtual</v>
      </c>
      <c r="B19" s="3" t="str">
        <f>CONCATENATE(B7,".",8+((B10+2)*B5)-B10-2)</f>
        <v>203.0.113.40</v>
      </c>
      <c r="C19" s="3"/>
    </row>
    <row r="20" spans="1:3" x14ac:dyDescent="0.2">
      <c r="A20" s="2" t="str">
        <f>CONCATENATE("www",".",A7,B5,"_virtual")</f>
        <v>www.ispa2_virtual</v>
      </c>
      <c r="B20" s="3" t="str">
        <f>CONCATENATE(B7,".",9+((B10+2)*B5)-B10-2)</f>
        <v>203.0.113.41</v>
      </c>
      <c r="C20" s="3"/>
    </row>
    <row r="21" spans="1:3" x14ac:dyDescent="0.2">
      <c r="A21" s="2" t="str">
        <f>CONCATENATE("dvwa",".",A7,B5,"_virtual")</f>
        <v>dvwa.ispa2_virtual</v>
      </c>
      <c r="B21" s="3" t="str">
        <f>CONCATENATE(B7,".",10+((B10+2)*B5)-B10-2)</f>
        <v>203.0.113.42</v>
      </c>
      <c r="C21" s="3"/>
    </row>
    <row r="22" spans="1:3" x14ac:dyDescent="0.2">
      <c r="A22" s="2" t="str">
        <f>CONCATENATE("whatismyip",".",A7,B5,"_virtual")</f>
        <v>whatismyip.ispa2_virtual</v>
      </c>
      <c r="B22" s="3" t="str">
        <f>CONCATENATE(B7,".",11+((B10+2)*B5)-B10-2)</f>
        <v>203.0.113.43</v>
      </c>
      <c r="C22" s="3"/>
    </row>
    <row r="23" spans="1:3" x14ac:dyDescent="0.2">
      <c r="A23" s="2" t="str">
        <f>CONCATENATE("remote",".",A7,B5,"_virtual")</f>
        <v>remote.ispa2_virtual</v>
      </c>
      <c r="B23" s="3" t="str">
        <f>CONCATENATE(B7,".",12+((B10+2)*B5)-B10-2)</f>
        <v>203.0.113.44</v>
      </c>
      <c r="C23" s="3"/>
    </row>
    <row r="24" spans="1:3" x14ac:dyDescent="0.2">
      <c r="A24" s="2" t="str">
        <f>CONCATENATE("secure",".",A7,B5,"_virtual")</f>
        <v>secure.ispa2_virtual</v>
      </c>
      <c r="B24" s="3" t="str">
        <f>CONCATENATE(B7,".",13+((B10+2)*B5)-B10-2)</f>
        <v>203.0.113.45</v>
      </c>
      <c r="C24" s="3"/>
    </row>
    <row r="25" spans="1:3" x14ac:dyDescent="0.2">
      <c r="A25" s="2" t="str">
        <f>CONCATENATE("mail",".",A7,B5,"_virtual")</f>
        <v>mail.ispa2_virtual</v>
      </c>
      <c r="B25" s="3" t="str">
        <f>CONCATENATE(B7,".",14+((B10+2)*B5)-B10-2)</f>
        <v>203.0.113.46</v>
      </c>
      <c r="C25" s="3"/>
    </row>
    <row r="26" spans="1:3" x14ac:dyDescent="0.2">
      <c r="A26" s="2" t="s">
        <v>50</v>
      </c>
      <c r="B26" s="3" t="str">
        <f>CONCATENATE(B7,".",15+((B10+2)*B5)-B10-2)</f>
        <v>203.0.113.47</v>
      </c>
      <c r="C26" s="3"/>
    </row>
    <row r="27" spans="1:3" x14ac:dyDescent="0.2">
      <c r="A27" s="2" t="str">
        <f>CONCATENATE("broadcast",".",A7,B5)</f>
        <v>broadcast.ispa2</v>
      </c>
      <c r="B27" s="3" t="str">
        <f>CONCATENATE(B7,".",31+((B10+2)*B5)-B10-2)</f>
        <v>203.0.113.63</v>
      </c>
      <c r="C27" s="3"/>
    </row>
    <row r="30" spans="1:3" x14ac:dyDescent="0.2">
      <c r="A30" s="1" t="s">
        <v>7</v>
      </c>
      <c r="B30" s="6" t="s">
        <v>9</v>
      </c>
      <c r="C30" s="6"/>
    </row>
    <row r="31" spans="1:3" x14ac:dyDescent="0.2">
      <c r="A31" s="1" t="s">
        <v>2</v>
      </c>
      <c r="B31" s="6">
        <f>B5+4</f>
        <v>6</v>
      </c>
      <c r="C31" s="6"/>
    </row>
    <row r="32" spans="1:3" x14ac:dyDescent="0.2">
      <c r="A32" s="2" t="str">
        <f>CONCATENATE("netmask.",A30)</f>
        <v>netmask.ispb</v>
      </c>
      <c r="B32" s="3" t="s">
        <v>5</v>
      </c>
      <c r="C32" s="3"/>
    </row>
    <row r="33" spans="1:3" x14ac:dyDescent="0.2">
      <c r="A33" s="2" t="s">
        <v>6</v>
      </c>
      <c r="B33" s="3">
        <v>30</v>
      </c>
      <c r="C33" s="3"/>
    </row>
    <row r="34" spans="1:3" x14ac:dyDescent="0.2">
      <c r="A34" s="2" t="str">
        <f>CONCATENATE("network",".",A30,B5)</f>
        <v>network.ispb2</v>
      </c>
      <c r="B34" s="3" t="str">
        <f>CONCATENATE(B30,".",0+((B33+2)*B5)-B33-2)</f>
        <v>198.51.100.32</v>
      </c>
      <c r="C34" s="3"/>
    </row>
    <row r="35" spans="1:3" x14ac:dyDescent="0.2">
      <c r="A35" s="2" t="str">
        <f>CONCATENATE("gateway",".",A30,B5,"_node")</f>
        <v>gateway.ispb2_node</v>
      </c>
      <c r="B35" s="3" t="str">
        <f>CONCATENATE(B30,".",1+((B33+2)*B5)-B33-2)</f>
        <v>198.51.100.33</v>
      </c>
      <c r="C35" s="3"/>
    </row>
    <row r="36" spans="1:3" x14ac:dyDescent="0.2">
      <c r="A36" s="2" t="str">
        <f>CONCATENATE("router1",".",A30,B5,"_node")</f>
        <v>router1.ispb2_node</v>
      </c>
      <c r="B36" s="3" t="str">
        <f>CONCATENATE(B30,".",2+((B33+2)*B5)-B33-2)</f>
        <v>198.51.100.34</v>
      </c>
      <c r="C36" s="3"/>
    </row>
    <row r="37" spans="1:3" x14ac:dyDescent="0.2">
      <c r="A37" s="2" t="str">
        <f>CONCATENATE("router2",".",A30,B5,"_node")</f>
        <v>router2.ispb2_node</v>
      </c>
      <c r="B37" s="3" t="str">
        <f>CONCATENATE(B30,".",3+((B33+2)*B5)-B33-2)</f>
        <v>198.51.100.35</v>
      </c>
      <c r="C37" s="3"/>
    </row>
    <row r="38" spans="1:3" x14ac:dyDescent="0.2">
      <c r="A38" s="2" t="str">
        <f>CONCATENATE(A30,B5,"_floating_selfip")</f>
        <v>ispb2_floating_selfip</v>
      </c>
      <c r="B38" s="3" t="str">
        <f>CONCATENATE(B30,".",4+((B33+2)*B5)-B33-2)</f>
        <v>198.51.100.36</v>
      </c>
      <c r="C38" s="3"/>
    </row>
    <row r="39" spans="1:3" x14ac:dyDescent="0.2">
      <c r="A39" s="2" t="str">
        <f>CONCATENATE("bigip1",".",A30,B5,"_selfip")</f>
        <v>bigip1.ispb2_selfip</v>
      </c>
      <c r="B39" s="3" t="str">
        <f>CONCATENATE(B30,".",5+((B33+2)*B5)-B33-2)</f>
        <v>198.51.100.37</v>
      </c>
      <c r="C39" s="3"/>
    </row>
    <row r="40" spans="1:3" x14ac:dyDescent="0.2">
      <c r="A40" s="2" t="str">
        <f>CONCATENATE("bigip2",".",A30,B5,"_selfip")</f>
        <v>bigip2.ispb2_selfip</v>
      </c>
      <c r="B40" s="3" t="str">
        <f>CONCATENATE(B30,".",6+((B33+2)*B5)-B33-2)</f>
        <v>198.51.100.38</v>
      </c>
      <c r="C40" s="3"/>
    </row>
    <row r="41" spans="1:3" x14ac:dyDescent="0.2">
      <c r="A41" s="2" t="s">
        <v>49</v>
      </c>
      <c r="B41" s="3" t="str">
        <f>CONCATENATE(B30,".",7+((B33+2)*B5)-B33-2)</f>
        <v>198.51.100.39</v>
      </c>
      <c r="C41" s="3"/>
    </row>
    <row r="42" spans="1:3" x14ac:dyDescent="0.2">
      <c r="A42" s="2" t="str">
        <f>CONCATENATE("ns",".",A30,B5,"_virtual")</f>
        <v>ns.ispb2_virtual</v>
      </c>
      <c r="B42" s="3" t="str">
        <f>CONCATENATE(B30,".",8+((B33+2)*B5)-B33-2)</f>
        <v>198.51.100.40</v>
      </c>
      <c r="C42" s="3"/>
    </row>
    <row r="43" spans="1:3" x14ac:dyDescent="0.2">
      <c r="A43" s="2" t="str">
        <f>CONCATENATE("www",".",A30,B5,"_virtual")</f>
        <v>www.ispb2_virtual</v>
      </c>
      <c r="B43" s="3" t="str">
        <f>CONCATENATE(B30,".",9+((B33+2)*B5)-B33-2)</f>
        <v>198.51.100.41</v>
      </c>
      <c r="C43" s="3"/>
    </row>
    <row r="44" spans="1:3" x14ac:dyDescent="0.2">
      <c r="A44" s="2" t="str">
        <f>CONCATENATE("dvwa",".",A30,B5,"_virtual")</f>
        <v>dvwa.ispb2_virtual</v>
      </c>
      <c r="B44" s="3" t="str">
        <f>CONCATENATE(B30,".",10+((B33+2)*B5)-B33-2)</f>
        <v>198.51.100.42</v>
      </c>
      <c r="C44" s="3"/>
    </row>
    <row r="45" spans="1:3" x14ac:dyDescent="0.2">
      <c r="A45" s="2" t="str">
        <f>CONCATENATE("whatismyip",".",A30,B5,"_virtual")</f>
        <v>whatismyip.ispb2_virtual</v>
      </c>
      <c r="B45" s="3" t="str">
        <f>CONCATENATE(B30,".",11+((B33+2)*B5)-B33-2)</f>
        <v>198.51.100.43</v>
      </c>
      <c r="C45" s="3"/>
    </row>
    <row r="46" spans="1:3" x14ac:dyDescent="0.2">
      <c r="A46" s="2" t="str">
        <f>CONCATENATE("remote",".",A30,B5,"_virtual")</f>
        <v>remote.ispb2_virtual</v>
      </c>
      <c r="B46" s="3" t="str">
        <f>CONCATENATE(B30,".",12+((B33+2)*B5)-B33-2)</f>
        <v>198.51.100.44</v>
      </c>
      <c r="C46" s="3"/>
    </row>
    <row r="47" spans="1:3" x14ac:dyDescent="0.2">
      <c r="A47" s="2" t="str">
        <f>CONCATENATE("secure",".",A30,B5,"_virtual")</f>
        <v>secure.ispb2_virtual</v>
      </c>
      <c r="B47" s="3" t="str">
        <f>CONCATENATE(B30,".",13+((B33+2)*B5)-B33-2)</f>
        <v>198.51.100.45</v>
      </c>
      <c r="C47" s="3"/>
    </row>
    <row r="48" spans="1:3" x14ac:dyDescent="0.2">
      <c r="A48" s="2" t="str">
        <f>CONCATENATE("mail",".",A30,B5,"_virtual")</f>
        <v>mail.ispb2_virtual</v>
      </c>
      <c r="B48" s="3" t="str">
        <f>CONCATENATE(B30,".",14+((B33+2)*B5)-B33-2)</f>
        <v>198.51.100.46</v>
      </c>
      <c r="C48" s="3"/>
    </row>
    <row r="49" spans="1:3" x14ac:dyDescent="0.2">
      <c r="A49" s="2" t="s">
        <v>51</v>
      </c>
      <c r="B49" s="3" t="str">
        <f>CONCATENATE(B30,".",15+((B33+2)*B5)-B33-2)</f>
        <v>198.51.100.47</v>
      </c>
      <c r="C49" s="3"/>
    </row>
    <row r="50" spans="1:3" x14ac:dyDescent="0.2">
      <c r="A50" s="2" t="str">
        <f>CONCATENATE("broadcast",".",A30,B5)</f>
        <v>broadcast.ispb2</v>
      </c>
      <c r="B50" s="3" t="str">
        <f>CONCATENATE(B30,".",31+((B33+2)*B5)-B33-2)</f>
        <v>198.51.100.63</v>
      </c>
      <c r="C50" s="3"/>
    </row>
    <row r="52" spans="1:3" x14ac:dyDescent="0.2">
      <c r="A52" t="s">
        <v>11</v>
      </c>
      <c r="B52" s="5" t="str">
        <f>CONCATENATE("10.6.9.",B1)</f>
        <v>10.6.9.3</v>
      </c>
    </row>
    <row r="55" spans="1:3" x14ac:dyDescent="0.2">
      <c r="A55" t="str">
        <f>CONCATENATE("sys global-settings { gui-setup disabled hostname bigip",B1,".mgmt.example.com mgmt-dhcp disabled quiet-boot disabled }")</f>
        <v>sys global-settings { gui-setup disabled hostname bigip3.mgmt.example.com mgmt-dhcp disabled quiet-boot disabled }</v>
      </c>
    </row>
    <row r="56" spans="1:3" x14ac:dyDescent="0.2">
      <c r="A56" t="s">
        <v>29</v>
      </c>
    </row>
    <row r="57" spans="1:3" x14ac:dyDescent="0.2">
      <c r="A57" t="s">
        <v>30</v>
      </c>
    </row>
    <row r="59" spans="1:3" x14ac:dyDescent="0.2">
      <c r="A59" s="5" t="str">
        <f>CONCATENATE( "net vlan ",A7,B5,"_vlan { interfaces { 1.1 { } } tag ",(B1+3)," }")</f>
        <v>net vlan ispa2_vlan { interfaces { 1.1 { } } tag 6 }</v>
      </c>
    </row>
    <row r="60" spans="1:3" x14ac:dyDescent="0.2">
      <c r="A60" s="5" t="str">
        <f>CONCATENATE( "net vlan ",A30,B5,"_vlan { interfaces { 1.2 { } } tag ",(B1+4)," }")</f>
        <v>net vlan ispb2_vlan { interfaces { 1.2 { } } tag 7 }</v>
      </c>
    </row>
    <row r="61" spans="1:3" x14ac:dyDescent="0.2">
      <c r="A61" s="5" t="str">
        <f>CONCATENATE( "net vlan app",B5,"_vlan { interfaces { 1.3 { tagged } } tag ",B5,"8 }")</f>
        <v>net vlan app2_vlan { interfaces { 1.3 { tagged } } tag 28 }</v>
      </c>
    </row>
    <row r="62" spans="1:3" x14ac:dyDescent="0.2">
      <c r="A62" s="5" t="s">
        <v>23</v>
      </c>
    </row>
    <row r="63" spans="1:3" x14ac:dyDescent="0.2">
      <c r="A63" s="5"/>
    </row>
    <row r="64" spans="1:3" x14ac:dyDescent="0.2">
      <c r="A64" s="5" t="str">
        <f>CONCATENATE("net self ispa",B5,"_selfip { address ", CONCATENATE(B7,".",4+((B10+2)*B5)-B10-2+B4), "/27 allow-service { default } traffic-group traffic-group-local-only vlan ispa",B5,"_vlan } ")</f>
        <v xml:space="preserve">net self ispa2_selfip { address 203.0.113.37/27 allow-service { default } traffic-group traffic-group-local-only vlan ispa2_vlan } </v>
      </c>
    </row>
    <row r="65" spans="1:1" x14ac:dyDescent="0.2">
      <c r="A65" s="5" t="str">
        <f>CONCATENATE("net self ",A15, " { address ", B15, "/27 allow-service { default } traffic-group traffic-group-1 vlan ispa",B5,"_vlan } ")</f>
        <v xml:space="preserve">net self ispa2_floating_selfip { address 203.0.113.36/27 allow-service { default } traffic-group traffic-group-1 vlan ispa2_vlan } </v>
      </c>
    </row>
    <row r="66" spans="1:1" x14ac:dyDescent="0.2">
      <c r="A66" s="5" t="str">
        <f>CONCATENATE("net self ispb",B5,"_selfip { address ", CONCATENATE(B30,".",4+((B33+2)*B5)-B33-2+B4), "/27 allow-service { default } traffic-group traffic-group-local-only vlan ispb",B5,"_vlan } ")</f>
        <v xml:space="preserve">net self ispb2_selfip { address 198.51.100.37/27 allow-service { default } traffic-group traffic-group-local-only vlan ispb2_vlan } </v>
      </c>
    </row>
    <row r="67" spans="1:1" x14ac:dyDescent="0.2">
      <c r="A67" s="5" t="str">
        <f>CONCATENATE("net self ",A38, " { address ", B38, "/27 allow-service { default } traffic-group traffic-group-1 vlan ispb",B5,"_vlan } ")</f>
        <v xml:space="preserve">net self ispb2_floating_selfip { address 198.51.100.36/27 allow-service { default } traffic-group traffic-group-1 vlan ispb2_vlan } </v>
      </c>
    </row>
    <row r="68" spans="1:1" x14ac:dyDescent="0.2">
      <c r="A68" s="5"/>
    </row>
    <row r="69" spans="1:1" x14ac:dyDescent="0.2">
      <c r="A69" s="5" t="str">
        <f>CONCATENATE("net self app",B5,"_selfip { address 10.",B5,".8.",B4+1,"/24 allow-service { default } traffic-group traffic-group-local-only vlan app",B5,"_vlan } ")</f>
        <v xml:space="preserve">net self app2_selfip { address 10.2.8.2/24 allow-service { default } traffic-group traffic-group-local-only vlan app2_vlan } </v>
      </c>
    </row>
    <row r="70" spans="1:1" x14ac:dyDescent="0.2">
      <c r="A70" s="5" t="str">
        <f>CONCATENATE("net self app",B5,"_floating_selfip { address 10.",B5,".8.",1,"/24 allow-service { default } traffic-group traffic-group-1 vlan app",B5,"_vlan } ")</f>
        <v xml:space="preserve">net self app2_floating_selfip { address 10.2.8.1/24 allow-service { default } traffic-group traffic-group-1 vlan app2_vlan } </v>
      </c>
    </row>
    <row r="71" spans="1:1" x14ac:dyDescent="0.2">
      <c r="A71" s="5" t="str">
        <f>CONCATENATE("net self ha_selfip { address 10.6.9.",B1,"/24 allow-service { default } traffic-group traffic-group-local-only vlan ha_vlan }")</f>
        <v>net self ha_selfip { address 10.6.9.3/24 allow-service { default } traffic-group traffic-group-local-only vlan ha_vlan }</v>
      </c>
    </row>
    <row r="72" spans="1:1" x14ac:dyDescent="0.2">
      <c r="A72" s="5"/>
    </row>
    <row r="74" spans="1:1" x14ac:dyDescent="0.2">
      <c r="A74" t="str">
        <f>CONCATENATE("ltm node ",A12," { address ",B12," }")</f>
        <v>ltm node gateway.ispa2_node { address 203.0.113.33 }</v>
      </c>
    </row>
    <row r="75" spans="1:1" x14ac:dyDescent="0.2">
      <c r="A75" t="str">
        <f>CONCATENATE("ltm node ",A35," { address ",B35," }")</f>
        <v>ltm node gateway.ispb2_node { address 198.51.100.33 }</v>
      </c>
    </row>
    <row r="77" spans="1:1" x14ac:dyDescent="0.2">
      <c r="A77" t="str">
        <f>CONCATENATE("ltm node server01.app",B5,"_node { address 10.",B5,".8.","11 }")</f>
        <v>ltm node server01.app2_node { address 10.2.8.11 }</v>
      </c>
    </row>
    <row r="78" spans="1:1" x14ac:dyDescent="0.2">
      <c r="A78" t="str">
        <f>CONCATENATE("ltm node server02.app",B5,"_node { address 10.",B5,".8.","12 }")</f>
        <v>ltm node server02.app2_node { address 10.2.8.12 }</v>
      </c>
    </row>
    <row r="79" spans="1:1" x14ac:dyDescent="0.2">
      <c r="A79" t="str">
        <f>CONCATENATE("ltm node server03.app",B5,"_node { address 10.",B5,".8.","13 }")</f>
        <v>ltm node server03.app2_node { address 10.2.8.13 }</v>
      </c>
    </row>
    <row r="80" spans="1:1" x14ac:dyDescent="0.2">
      <c r="A80" t="str">
        <f>CONCATENATE("ltm pool http_pool { members {server01.app",B5,"_node:http server02.app",B5,"_node:http server03.app",B5,"_node:http } monitor http  }")</f>
        <v>ltm pool http_pool { members {server01.app2_node:http server02.app2_node:http server03.app2_node:http } monitor http  }</v>
      </c>
    </row>
    <row r="81" spans="1:1" x14ac:dyDescent="0.2">
      <c r="A81" t="str">
        <f>CONCATENATE("ltm pool https_pool { members {server01.app",B5,"_node:https server02.app",B5,"_node:https server03.app",B5,"_node:https } monitor https  }")</f>
        <v>ltm pool https_pool { members {server01.app2_node:https server02.app2_node:https server03.app2_node:https } monitor https  }</v>
      </c>
    </row>
    <row r="82" spans="1:1" x14ac:dyDescent="0.2">
      <c r="A82" t="str">
        <f>CONCATENATE("ltm pool ssh_pool { members {server01.app",B5,"_node:ssh server02.app",B5,"_node:ssh server03.app",B5,"_node:ssh } monitor tcp  }")</f>
        <v>ltm pool ssh_pool { members {server01.app2_node:ssh server02.app2_node:ssh server03.app2_node:ssh } monitor tcp  }</v>
      </c>
    </row>
    <row r="83" spans="1:1" x14ac:dyDescent="0.2">
      <c r="A83" t="s">
        <v>12</v>
      </c>
    </row>
    <row r="84" spans="1:1" x14ac:dyDescent="0.2">
      <c r="A84" t="str">
        <f>CONCATENATE("ltm pool dns_pool { members { ",A12,":domain ",A35,":domain } monitor dns_monitor  }")</f>
        <v>ltm pool dns_pool { members { gateway.ispa2_node:domain gateway.ispb2_node:domain } monitor dns_monitor  }</v>
      </c>
    </row>
    <row r="85" spans="1:1" x14ac:dyDescent="0.2">
      <c r="A85" t="str">
        <f>CONCATENATE("ltm pool router_pool { members { ",A12,":0 ",A35,":0 } monitor gateway_icmp  }")</f>
        <v>ltm pool router_pool { members { gateway.ispa2_node:0 gateway.ispb2_node:0 } monitor gateway_icmp  }</v>
      </c>
    </row>
    <row r="86" spans="1:1" x14ac:dyDescent="0.2">
      <c r="A86" t="s">
        <v>13</v>
      </c>
    </row>
    <row r="88" spans="1:1" x14ac:dyDescent="0.2">
      <c r="A88" t="str">
        <f>CONCATENATE("ltm virtual ispa",B5,"_www.example.com_http_virtual { destination ",B20,":http ip-protocol tcp mask 255.255.255.255 pool http_pool profiles { http { } tcp { }  }  }")</f>
        <v>ltm virtual ispa2_www.example.com_http_virtual { destination 203.0.113.41:http ip-protocol tcp mask 255.255.255.255 pool http_pool profiles { http { } tcp { }  }  }</v>
      </c>
    </row>
    <row r="89" spans="1:1" x14ac:dyDescent="0.2">
      <c r="A89" t="str">
        <f>CONCATENATE("ltm virtual ispb",B5,"_www.example.com_http_virtual { destination ",B43,":http ip-protocol tcp mask 255.255.255.255 pool http_pool profiles { http { } tcp { }  }  }")</f>
        <v>ltm virtual ispb2_www.example.com_http_virtual { destination 198.51.100.41:http ip-protocol tcp mask 255.255.255.255 pool http_pool profiles { http { } tcp { }  }  }</v>
      </c>
    </row>
    <row r="91" spans="1:1" x14ac:dyDescent="0.2">
      <c r="A91" t="str">
        <f>CONCATENATE("ltm virtual wildcard_routing_virtual { destination 0.0.0.0:any ip-forward ip-protocol tcp mask any profiles { fastL4 { } } source 0.0.0.0/0 source-address-translation { type automap } translate-address disabled translate-port disabled vlans { app",B5,"_vlan } vlans-enabled }")</f>
        <v>ltm virtual wildcard_routing_virtual { destination 0.0.0.0:any ip-forward ip-protocol tcp mask any profiles { fastL4 { } } source 0.0.0.0/0 source-address-translation { type automap } translate-address disabled translate-port disabled vlans { app2_vlan } vlans-enabled }</v>
      </c>
    </row>
    <row r="93" spans="1:1" x14ac:dyDescent="0.2">
      <c r="A93" t="s">
        <v>15</v>
      </c>
    </row>
    <row r="94" spans="1:1" x14ac:dyDescent="0.2">
      <c r="A94" t="s">
        <v>16</v>
      </c>
    </row>
    <row r="95" spans="1:1" x14ac:dyDescent="0.2">
      <c r="A95" t="s">
        <v>14</v>
      </c>
    </row>
    <row r="96" spans="1:1" x14ac:dyDescent="0.2">
      <c r="A96" t="str">
        <f>CONCATENATE("ltm virtual nsa",B5,"_tcp_virtual { destination ",B19,":domain ip-protocol tcp mask 255.255.255.255 profiles { dns_profile { } tcp { } } }")</f>
        <v>ltm virtual nsa2_tcp_virtual { destination 203.0.113.40:domain ip-protocol tcp mask 255.255.255.255 profiles { dns_profile { } tcp { } } }</v>
      </c>
    </row>
    <row r="97" spans="1:1" x14ac:dyDescent="0.2">
      <c r="A97" t="str">
        <f>CONCATENATE("ltm virtual nsb",B5,"_tcp_virtual { destination ",B42,":domain ip-protocol tcp mask 255.255.255.255 profiles { dns_profile { } tcp { } } }")</f>
        <v>ltm virtual nsb2_tcp_virtual { destination 198.51.100.40:domain ip-protocol tcp mask 255.255.255.255 profiles { dns_profile { } tcp { } } }</v>
      </c>
    </row>
    <row r="98" spans="1:1" x14ac:dyDescent="0.2">
      <c r="A98" t="str">
        <f>CONCATENATE("ltm virtual nsa",B5,"_udp_virtual { destination ",B19,":domain ip-protocol udp mask 255.255.255.255 pool dns_pool profiles { dns_profile { } udp_gtm_dns { } } source-address-translation { type automap } } ")</f>
        <v xml:space="preserve">ltm virtual nsa2_udp_virtual { destination 203.0.113.40:domain ip-protocol udp mask 255.255.255.255 pool dns_pool profiles { dns_profile { } udp_gtm_dns { } } source-address-translation { type automap } } </v>
      </c>
    </row>
    <row r="99" spans="1:1" x14ac:dyDescent="0.2">
      <c r="A99" t="str">
        <f>CONCATENATE("ltm virtual nsb",B5,"_udp_virtual { destination ",B42,":domain ip-protocol udp mask 255.255.255.255 pool dns_pool profiles { dns_profile { } udp_gtm_dns { } } source-address-translation { type automap } } ")</f>
        <v xml:space="preserve">ltm virtual nsb2_udp_virtual { destination 198.51.100.40:domain ip-protocol udp mask 255.255.255.255 pool dns_pool profiles { dns_profile { } udp_gtm_dns { } } source-address-translation { type automap } } </v>
      </c>
    </row>
    <row r="102" spans="1:1" x14ac:dyDescent="0.2">
      <c r="A102" t="s">
        <v>15</v>
      </c>
    </row>
    <row r="103" spans="1:1" x14ac:dyDescent="0.2">
      <c r="A103" t="str">
        <f>CONCATENATE("ltm dns nameserver internal_nameserver { address 10.",B5,".8.11 }")</f>
        <v>ltm dns nameserver internal_nameserver { address 10.2.8.11 }</v>
      </c>
    </row>
    <row r="104" spans="1:1" x14ac:dyDescent="0.2">
      <c r="A104" t="s">
        <v>21</v>
      </c>
    </row>
    <row r="105" spans="1:1" x14ac:dyDescent="0.2">
      <c r="A105" t="s">
        <v>20</v>
      </c>
    </row>
    <row r="106" spans="1:1" x14ac:dyDescent="0.2">
      <c r="A106" t="s">
        <v>19</v>
      </c>
    </row>
    <row r="107" spans="1:1" x14ac:dyDescent="0.2">
      <c r="A107" t="s">
        <v>18</v>
      </c>
    </row>
    <row r="108" spans="1:1" x14ac:dyDescent="0.2">
      <c r="A108" t="s">
        <v>17</v>
      </c>
    </row>
    <row r="110" spans="1:1" x14ac:dyDescent="0.2">
      <c r="A110" t="s">
        <v>24</v>
      </c>
    </row>
    <row r="111" spans="1:1" x14ac:dyDescent="0.2">
      <c r="A111" t="s">
        <v>25</v>
      </c>
    </row>
    <row r="113" spans="1:1" x14ac:dyDescent="0.2">
      <c r="A113" t="s">
        <v>26</v>
      </c>
    </row>
    <row r="114" spans="1:1" x14ac:dyDescent="0.2">
      <c r="A114" t="s">
        <v>27</v>
      </c>
    </row>
    <row r="115" spans="1:1" x14ac:dyDescent="0.2">
      <c r="A115" t="s">
        <v>28</v>
      </c>
    </row>
    <row r="117" spans="1:1" x14ac:dyDescent="0.2">
      <c r="A117" t="str">
        <f>CONCATENATE("sys state-mirroring addr 10.6.9.",B1)</f>
        <v>sys state-mirroring addr 10.6.9.3</v>
      </c>
    </row>
    <row r="118" spans="1:1" x14ac:dyDescent="0.2">
      <c r="A118" t="str">
        <f>CONCATENATE("modify cm device all configsync-ip 10.6.9.",B1)</f>
        <v>modify cm device all configsync-ip 10.6.9.3</v>
      </c>
    </row>
    <row r="119" spans="1:1" x14ac:dyDescent="0.2">
      <c r="A119" t="str">
        <f>CONCATENATE("modify cm device all { unicast-address { { effective-ip 10.6.9.",B1," effective-port cap ip 10.6.9.",B1," port cap }}}")</f>
        <v>modify cm device all { unicast-address { { effective-ip 10.6.9.3 effective-port cap ip 10.6.9.3 port cap }}}</v>
      </c>
    </row>
    <row r="121" spans="1:1" x14ac:dyDescent="0.2">
      <c r="A121" t="s">
        <v>36</v>
      </c>
    </row>
    <row r="122" spans="1:1" x14ac:dyDescent="0.2">
      <c r="A122" t="s">
        <v>35</v>
      </c>
    </row>
    <row r="123" spans="1:1" x14ac:dyDescent="0.2">
      <c r="A123" t="s">
        <v>37</v>
      </c>
    </row>
    <row r="124" spans="1:1" x14ac:dyDescent="0.2">
      <c r="A124" t="s">
        <v>43</v>
      </c>
    </row>
    <row r="125" spans="1:1" x14ac:dyDescent="0.2">
      <c r="A125" t="s">
        <v>44</v>
      </c>
    </row>
    <row r="126" spans="1:1" x14ac:dyDescent="0.2">
      <c r="A126" t="s">
        <v>38</v>
      </c>
    </row>
    <row r="127" spans="1:1" x14ac:dyDescent="0.2">
      <c r="A127" t="s">
        <v>41</v>
      </c>
    </row>
    <row r="128" spans="1:1" x14ac:dyDescent="0.2">
      <c r="A128" t="s">
        <v>42</v>
      </c>
    </row>
    <row r="129" spans="1:1" x14ac:dyDescent="0.2">
      <c r="A129" t="s">
        <v>45</v>
      </c>
    </row>
    <row r="130" spans="1:1" x14ac:dyDescent="0.2">
      <c r="A130" t="s">
        <v>39</v>
      </c>
    </row>
    <row r="131" spans="1:1" x14ac:dyDescent="0.2">
      <c r="A131" t="s">
        <v>40</v>
      </c>
    </row>
    <row r="132" spans="1:1" x14ac:dyDescent="0.2">
      <c r="A132" t="s">
        <v>46</v>
      </c>
    </row>
    <row r="135" spans="1:1" ht="48" x14ac:dyDescent="0.2">
      <c r="A135" s="7" t="s">
        <v>47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Sheet2!$A$1:$A$2</xm:f>
          </x14:formula1>
          <xm:sqref>B6:C6</xm:sqref>
        </x14:dataValidation>
        <x14:dataValidation type="list" allowBlank="1" showInputMessage="1" showErrorMessage="1">
          <x14:formula1>
            <xm:f>Sheet2!$C$1:$C$26</xm:f>
          </x14:formula1>
          <xm:sqref>B1</xm:sqref>
        </x14:dataValidation>
        <x14:dataValidation type="list" allowBlank="1" showInputMessage="1" showErrorMessage="1">
          <x14:formula1>
            <xm:f>Sheet2!$E$1:$E$3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28" sqref="C28"/>
    </sheetView>
  </sheetViews>
  <sheetFormatPr baseColWidth="10" defaultRowHeight="16" x14ac:dyDescent="0.2"/>
  <sheetData>
    <row r="1" spans="1:5" x14ac:dyDescent="0.2">
      <c r="A1" t="s">
        <v>1</v>
      </c>
      <c r="C1">
        <v>1</v>
      </c>
      <c r="D1">
        <v>1</v>
      </c>
      <c r="E1" t="s">
        <v>33</v>
      </c>
    </row>
    <row r="2" spans="1:5" x14ac:dyDescent="0.2">
      <c r="A2" t="s">
        <v>0</v>
      </c>
      <c r="C2">
        <v>2</v>
      </c>
      <c r="D2">
        <v>2</v>
      </c>
      <c r="E2" t="s">
        <v>34</v>
      </c>
    </row>
    <row r="3" spans="1:5" x14ac:dyDescent="0.2">
      <c r="C3">
        <v>3</v>
      </c>
      <c r="D3">
        <v>3</v>
      </c>
      <c r="E3" t="s">
        <v>32</v>
      </c>
    </row>
    <row r="4" spans="1:5" x14ac:dyDescent="0.2">
      <c r="C4">
        <v>4</v>
      </c>
      <c r="D4">
        <v>4</v>
      </c>
    </row>
    <row r="5" spans="1:5" x14ac:dyDescent="0.2">
      <c r="C5">
        <v>5</v>
      </c>
      <c r="D5">
        <v>16</v>
      </c>
    </row>
    <row r="6" spans="1:5" x14ac:dyDescent="0.2">
      <c r="C6">
        <v>6</v>
      </c>
    </row>
    <row r="7" spans="1:5" x14ac:dyDescent="0.2">
      <c r="C7">
        <v>7</v>
      </c>
    </row>
    <row r="8" spans="1:5" x14ac:dyDescent="0.2">
      <c r="C8">
        <v>8</v>
      </c>
    </row>
    <row r="9" spans="1:5" x14ac:dyDescent="0.2">
      <c r="C9">
        <v>9</v>
      </c>
    </row>
    <row r="10" spans="1:5" x14ac:dyDescent="0.2">
      <c r="C10">
        <v>10</v>
      </c>
    </row>
    <row r="11" spans="1:5" x14ac:dyDescent="0.2">
      <c r="C11">
        <v>11</v>
      </c>
    </row>
    <row r="12" spans="1:5" x14ac:dyDescent="0.2">
      <c r="C12">
        <v>12</v>
      </c>
    </row>
    <row r="13" spans="1:5" x14ac:dyDescent="0.2">
      <c r="C13">
        <v>13</v>
      </c>
    </row>
    <row r="14" spans="1:5" x14ac:dyDescent="0.2">
      <c r="C14">
        <v>14</v>
      </c>
    </row>
    <row r="15" spans="1:5" x14ac:dyDescent="0.2">
      <c r="C15">
        <v>15</v>
      </c>
    </row>
    <row r="16" spans="1:5" x14ac:dyDescent="0.2">
      <c r="C16">
        <v>16</v>
      </c>
    </row>
    <row r="17" spans="3:3" x14ac:dyDescent="0.2">
      <c r="C17">
        <v>17</v>
      </c>
    </row>
    <row r="18" spans="3:3" x14ac:dyDescent="0.2">
      <c r="C18">
        <v>18</v>
      </c>
    </row>
    <row r="19" spans="3:3" x14ac:dyDescent="0.2">
      <c r="C19">
        <v>19</v>
      </c>
    </row>
    <row r="20" spans="3:3" x14ac:dyDescent="0.2">
      <c r="C20">
        <v>20</v>
      </c>
    </row>
    <row r="21" spans="3:3" x14ac:dyDescent="0.2">
      <c r="C21">
        <v>21</v>
      </c>
    </row>
    <row r="22" spans="3:3" x14ac:dyDescent="0.2">
      <c r="C22">
        <v>22</v>
      </c>
    </row>
    <row r="23" spans="3:3" x14ac:dyDescent="0.2">
      <c r="C23">
        <v>23</v>
      </c>
    </row>
    <row r="24" spans="3:3" x14ac:dyDescent="0.2">
      <c r="C24">
        <v>24</v>
      </c>
    </row>
    <row r="25" spans="3:3" x14ac:dyDescent="0.2">
      <c r="C25">
        <v>25</v>
      </c>
    </row>
    <row r="26" spans="3:3" x14ac:dyDescent="0.2">
      <c r="C26">
        <v>26</v>
      </c>
    </row>
    <row r="27" spans="3:3" x14ac:dyDescent="0.2">
      <c r="C27"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gridzero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Mordasiewicz</dc:creator>
  <cp:lastModifiedBy>Microsoft Office User</cp:lastModifiedBy>
  <dcterms:created xsi:type="dcterms:W3CDTF">2013-11-30T23:59:10Z</dcterms:created>
  <dcterms:modified xsi:type="dcterms:W3CDTF">2017-06-19T21:34:10Z</dcterms:modified>
</cp:coreProperties>
</file>