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w-10\Downloads\"/>
    </mc:Choice>
  </mc:AlternateContent>
  <bookViews>
    <workbookView xWindow="0" yWindow="0" windowWidth="15255" windowHeight="6060"/>
  </bookViews>
  <sheets>
    <sheet name="StoneSelection" sheetId="1" r:id="rId1"/>
  </sheets>
  <definedNames>
    <definedName name="_xlnm._FilterDatabase" localSheetId="0" hidden="1">StoneSelection!$A$1:$AP$1</definedName>
  </definedNames>
  <calcPr calcId="152511"/>
</workbook>
</file>

<file path=xl/calcChain.xml><?xml version="1.0" encoding="utf-8"?>
<calcChain xmlns="http://schemas.openxmlformats.org/spreadsheetml/2006/main">
  <c r="AP7" i="1" l="1"/>
  <c r="AO7" i="1"/>
  <c r="A7" i="1"/>
  <c r="AP6" i="1"/>
  <c r="AO6" i="1"/>
  <c r="A6" i="1"/>
  <c r="AP5" i="1"/>
  <c r="AO5" i="1"/>
  <c r="A5" i="1"/>
  <c r="AP4" i="1"/>
  <c r="AO4" i="1"/>
  <c r="A4" i="1"/>
  <c r="AP3" i="1"/>
  <c r="AO3" i="1"/>
  <c r="A3" i="1"/>
  <c r="AP2" i="1"/>
  <c r="AO2" i="1"/>
  <c r="A2" i="1"/>
</calcChain>
</file>

<file path=xl/sharedStrings.xml><?xml version="1.0" encoding="utf-8"?>
<sst xmlns="http://schemas.openxmlformats.org/spreadsheetml/2006/main" count="156" uniqueCount="63">
  <si>
    <t>DNA</t>
  </si>
  <si>
    <t>Location</t>
  </si>
  <si>
    <t>Status</t>
  </si>
  <si>
    <t>Stock ID</t>
  </si>
  <si>
    <t>Shape</t>
  </si>
  <si>
    <t>Pointer</t>
  </si>
  <si>
    <t>Lab</t>
  </si>
  <si>
    <t>Certi No.</t>
  </si>
  <si>
    <t>BGM</t>
  </si>
  <si>
    <t>Color</t>
  </si>
  <si>
    <t>Clarity</t>
  </si>
  <si>
    <t>Cts</t>
  </si>
  <si>
    <t>Rap Price($)</t>
  </si>
  <si>
    <t>Rap Amt($)</t>
  </si>
  <si>
    <t>Disc(%)</t>
  </si>
  <si>
    <t>Net Amt($)</t>
  </si>
  <si>
    <t>Price/Cts</t>
  </si>
  <si>
    <t>Offer Disc(%)</t>
  </si>
  <si>
    <t>Offer Valid Days</t>
  </si>
  <si>
    <t>Offer Remark</t>
  </si>
  <si>
    <t>Cut</t>
  </si>
  <si>
    <t>Polish</t>
  </si>
  <si>
    <t>Symm</t>
  </si>
  <si>
    <t>Fls</t>
  </si>
  <si>
    <t>Length</t>
  </si>
  <si>
    <t>Width</t>
  </si>
  <si>
    <t>Depth</t>
  </si>
  <si>
    <t>Depth(%)</t>
  </si>
  <si>
    <t>Table(%)</t>
  </si>
  <si>
    <t>Key To Symbol</t>
  </si>
  <si>
    <t>Table White</t>
  </si>
  <si>
    <t>Crown White</t>
  </si>
  <si>
    <t>Table Black</t>
  </si>
  <si>
    <t>Crown Black</t>
  </si>
  <si>
    <t>Cr Ang</t>
  </si>
  <si>
    <t>Cr Ht</t>
  </si>
  <si>
    <t>Pav Ang</t>
  </si>
  <si>
    <t>Pav Ht</t>
  </si>
  <si>
    <t>Girdle Type</t>
  </si>
  <si>
    <t>Laser Insc</t>
  </si>
  <si>
    <t>Image</t>
  </si>
  <si>
    <t>HD Movie</t>
  </si>
  <si>
    <t>Hong Kong</t>
  </si>
  <si>
    <t>Offer</t>
  </si>
  <si>
    <t>ROUND</t>
  </si>
  <si>
    <t>3.00-99.99</t>
  </si>
  <si>
    <t>GIA</t>
  </si>
  <si>
    <t>NO BGM</t>
  </si>
  <si>
    <t>D</t>
  </si>
  <si>
    <t>FL</t>
  </si>
  <si>
    <t>3EX</t>
  </si>
  <si>
    <t>EX</t>
  </si>
  <si>
    <t>NON</t>
  </si>
  <si>
    <t/>
  </si>
  <si>
    <t>NONE</t>
  </si>
  <si>
    <t>Faceted</t>
  </si>
  <si>
    <t>Y</t>
  </si>
  <si>
    <t>VVS1</t>
  </si>
  <si>
    <t>Pinpoint</t>
  </si>
  <si>
    <t>NN</t>
  </si>
  <si>
    <t>-</t>
  </si>
  <si>
    <t>Cloud, Pinpoint, Feather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</si>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</sst>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name val="Calibri"/>
    </font>
    <font>
      <b/>
      <sz val="10"/>
      <name val="Calibri"/>
    </font>
    <font>
      <u/>
      <sz val="11"/>
      <color rgb="FF0000FF"/>
      <name val="Calibri"/>
    </font>
    <font>
      <u/>
      <sz val="9"/>
      <color rgb="FF0000FF"/>
      <name val="Calibri"/>
    </font>
    <font>
      <sz val="9"/>
      <name val="Calibri"/>
    </font>
    <font>
      <b/>
      <sz val="9"/>
      <name val="Calibri"/>
    </font>
    <font>
      <b/>
      <sz val="9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C6E0B4"/>
      </patternFill>
    </fill>
    <fill>
      <patternFill patternType="solid">
        <fgColor rgb="FFCCFFFF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>
      <alignment horizontal="center"/>
    </xf>
  </cellStyleXfs>
  <cellXfs count="15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wrapText="1"/>
    </xf>
    <xf numFmtId="0" fontId="0" fillId="0" borderId="0" xfId="0" applyNumberFormat="1" applyFont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Alignment="1" applyProtection="1">
      <alignment horizontal="center"/>
    </xf>
    <xf numFmtId="0" fontId="4" fillId="0" borderId="0" xfId="0" applyNumberFormat="1" applyFont="1" applyAlignment="1" applyProtection="1">
      <alignment horizontal="center"/>
    </xf>
    <xf numFmtId="0" fontId="5" fillId="0" borderId="0" xfId="0" applyNumberFormat="1" applyFont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 vertical="top" wrapText="1"/>
    </xf>
    <xf numFmtId="0" fontId="4" fillId="3" borderId="0" xfId="0" applyNumberFormat="1" applyFont="1" applyFill="1" applyAlignment="1" applyProtection="1">
      <alignment horizontal="center"/>
    </xf>
    <xf numFmtId="4" fontId="1" fillId="2" borderId="1" xfId="0" applyNumberFormat="1" applyFont="1" applyFill="1" applyBorder="1" applyAlignment="1" applyProtection="1">
      <alignment horizontal="center" vertical="top" wrapText="1"/>
    </xf>
    <xf numFmtId="4" fontId="4" fillId="0" borderId="0" xfId="0" applyNumberFormat="1" applyFont="1" applyAlignment="1" applyProtection="1">
      <alignment horizontal="center"/>
    </xf>
    <xf numFmtId="4" fontId="1" fillId="4" borderId="1" xfId="0" applyNumberFormat="1" applyFont="1" applyFill="1" applyBorder="1" applyAlignment="1" applyProtection="1">
      <alignment horizontal="center" vertical="top" wrapText="1"/>
    </xf>
    <xf numFmtId="2" fontId="1" fillId="2" borderId="1" xfId="0" applyNumberFormat="1" applyFont="1" applyFill="1" applyBorder="1" applyAlignment="1" applyProtection="1">
      <alignment horizontal="center" vertical="top" wrapText="1"/>
    </xf>
    <xf numFmtId="2" fontId="4" fillId="0" borderId="0" xfId="0" applyNumberFormat="1" applyFont="1" applyAlignment="1" applyProtection="1">
      <alignment horizontal="center"/>
    </xf>
    <xf numFmtId="4" fontId="6" fillId="4" borderId="0" xfId="0" applyNumberFormat="1" applyFont="1" applyFill="1" applyAlignment="1" applyProtection="1">
      <alignment horizontal="center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"/>
  <sheetViews>
    <sheetView tabSelected="1" topLeftCell="E1" workbookViewId="0">
      <pane ySplit="1" topLeftCell="A2" activePane="bottomLeft" state="frozen"/>
      <selection pane="bottomLeft" activeCell="R4" sqref="R4"/>
    </sheetView>
  </sheetViews>
  <sheetFormatPr defaultColWidth="7.85546875" defaultRowHeight="15"/>
  <cols>
    <col min="1" max="1" width="9.42578125" style="2" customWidth="1"/>
    <col min="2" max="2" width="10" style="2" customWidth="1"/>
    <col min="3" max="3" width="17" style="2" customWidth="1"/>
    <col min="4" max="5" width="10" style="2" customWidth="1"/>
    <col min="6" max="7" width="8.42578125" style="2" customWidth="1"/>
    <col min="8" max="8" width="14" style="2" customWidth="1"/>
    <col min="9" max="12" width="8.42578125" style="2" customWidth="1"/>
    <col min="13" max="13" width="9.42578125" style="2" customWidth="1"/>
    <col min="14" max="14" width="11" style="2" customWidth="1"/>
    <col min="15" max="15" width="8.42578125" style="2" customWidth="1"/>
    <col min="16" max="17" width="11" style="2" customWidth="1"/>
    <col min="18" max="19" width="8.42578125" style="2" customWidth="1"/>
    <col min="20" max="20" width="18" style="2" customWidth="1"/>
    <col min="21" max="24" width="8.42578125" style="2" customWidth="1"/>
    <col min="25" max="29" width="9.42578125" style="2" customWidth="1"/>
    <col min="30" max="30" width="40" style="2" customWidth="1"/>
    <col min="31" max="34" width="9" style="2" customWidth="1"/>
    <col min="35" max="43" width="7.85546875" style="2" customWidth="1"/>
    <col min="44" max="16384" width="7.85546875" style="2"/>
  </cols>
  <sheetData>
    <row r="1" spans="1:42" s="1" customFormat="1" ht="39.950000000000003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7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9" t="s">
        <v>11</v>
      </c>
      <c r="M1" s="9" t="s">
        <v>12</v>
      </c>
      <c r="N1" s="9" t="s">
        <v>13</v>
      </c>
      <c r="O1" s="11" t="s">
        <v>14</v>
      </c>
      <c r="P1" s="11" t="s">
        <v>15</v>
      </c>
      <c r="Q1" s="9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</row>
    <row r="2" spans="1:42">
      <c r="A2" s="4" t="str">
        <f>HYPERLINK("https://4e0s0i2r4n0u1s0.com/clientvideo/viewdetail.html?StoneNo=65372"," DNA ")</f>
        <v xml:space="preserve"> DNA </v>
      </c>
      <c r="B2" s="5" t="s">
        <v>42</v>
      </c>
      <c r="C2" s="5" t="s">
        <v>43</v>
      </c>
      <c r="D2" s="5">
        <v>65372</v>
      </c>
      <c r="E2" s="5" t="s">
        <v>44</v>
      </c>
      <c r="F2" s="8" t="s">
        <v>45</v>
      </c>
      <c r="G2" s="5" t="s">
        <v>46</v>
      </c>
      <c r="H2" s="5">
        <v>2223801989</v>
      </c>
      <c r="I2" s="5" t="s">
        <v>47</v>
      </c>
      <c r="J2" s="5" t="s">
        <v>48</v>
      </c>
      <c r="K2" s="5" t="s">
        <v>49</v>
      </c>
      <c r="L2" s="10">
        <v>10.29</v>
      </c>
      <c r="M2" s="10">
        <v>185000</v>
      </c>
      <c r="N2" s="10">
        <v>1903650</v>
      </c>
      <c r="O2" s="14">
        <v>-47.5</v>
      </c>
      <c r="P2" s="14">
        <v>999416.25</v>
      </c>
      <c r="Q2" s="10">
        <v>97125</v>
      </c>
      <c r="R2" s="5">
        <v>-50.12</v>
      </c>
      <c r="S2" s="5">
        <v>1</v>
      </c>
      <c r="T2" s="5">
        <v>11111</v>
      </c>
      <c r="U2" s="6" t="s">
        <v>50</v>
      </c>
      <c r="V2" s="6" t="s">
        <v>51</v>
      </c>
      <c r="W2" s="6" t="s">
        <v>51</v>
      </c>
      <c r="X2" s="13" t="s">
        <v>52</v>
      </c>
      <c r="Y2" s="13">
        <v>13.96</v>
      </c>
      <c r="Z2" s="13">
        <v>13.99</v>
      </c>
      <c r="AA2" s="13">
        <v>8.61</v>
      </c>
      <c r="AB2" s="13">
        <v>61.6</v>
      </c>
      <c r="AC2" s="5">
        <v>57</v>
      </c>
      <c r="AD2" s="5" t="s">
        <v>53</v>
      </c>
      <c r="AE2" s="5" t="s">
        <v>53</v>
      </c>
      <c r="AF2" s="5" t="s">
        <v>54</v>
      </c>
      <c r="AG2" s="5" t="s">
        <v>54</v>
      </c>
      <c r="AH2" s="13" t="s">
        <v>54</v>
      </c>
      <c r="AI2" s="13">
        <v>35.5</v>
      </c>
      <c r="AJ2" s="13">
        <v>15</v>
      </c>
      <c r="AK2" s="13">
        <v>41</v>
      </c>
      <c r="AL2" s="5">
        <v>43</v>
      </c>
      <c r="AM2" s="5" t="s">
        <v>55</v>
      </c>
      <c r="AN2" s="5" t="s">
        <v>56</v>
      </c>
      <c r="AO2" s="4" t="str">
        <f>HYPERLINK("https://4e0s0i2r4n0u1s0.com/img/2223801989/PR.jpg"," Image ")</f>
        <v xml:space="preserve"> Image </v>
      </c>
      <c r="AP2" s="4" t="str">
        <f>HYPERLINK("https://4e0s0i2r4n0u1s0.com/ViewHDImage.aspx?stoneid=406249431"," Video ")</f>
        <v xml:space="preserve"> Video </v>
      </c>
    </row>
    <row r="3" spans="1:42">
      <c r="A3" s="4" t="str">
        <f>HYPERLINK("https://4e0s0i2r4n0u1s0.com/clientvideo/viewdetail.html?StoneNo=65306"," DNA ")</f>
        <v xml:space="preserve"> DNA </v>
      </c>
      <c r="B3" s="5" t="s">
        <v>42</v>
      </c>
      <c r="C3" s="5" t="s">
        <v>43</v>
      </c>
      <c r="D3" s="5">
        <v>65306</v>
      </c>
      <c r="E3" s="5" t="s">
        <v>44</v>
      </c>
      <c r="F3" s="8" t="s">
        <v>45</v>
      </c>
      <c r="G3" s="5" t="s">
        <v>46</v>
      </c>
      <c r="H3" s="5">
        <v>6223790146</v>
      </c>
      <c r="I3" s="5" t="s">
        <v>47</v>
      </c>
      <c r="J3" s="5" t="s">
        <v>48</v>
      </c>
      <c r="K3" s="5" t="s">
        <v>49</v>
      </c>
      <c r="L3" s="10">
        <v>10.199999999999999</v>
      </c>
      <c r="M3" s="10">
        <v>185000</v>
      </c>
      <c r="N3" s="10">
        <v>1887000</v>
      </c>
      <c r="O3" s="14">
        <v>-47.08</v>
      </c>
      <c r="P3" s="14">
        <v>998600.4</v>
      </c>
      <c r="Q3" s="10">
        <v>97902</v>
      </c>
      <c r="R3" s="5">
        <v>95</v>
      </c>
      <c r="S3" s="5">
        <v>1</v>
      </c>
      <c r="T3" s="5">
        <v>222222</v>
      </c>
      <c r="U3" s="6" t="s">
        <v>50</v>
      </c>
      <c r="V3" s="6" t="s">
        <v>51</v>
      </c>
      <c r="W3" s="6" t="s">
        <v>51</v>
      </c>
      <c r="X3" s="13" t="s">
        <v>52</v>
      </c>
      <c r="Y3" s="13">
        <v>13.79</v>
      </c>
      <c r="Z3" s="13">
        <v>13.87</v>
      </c>
      <c r="AA3" s="13">
        <v>8.56</v>
      </c>
      <c r="AB3" s="13">
        <v>61.9</v>
      </c>
      <c r="AC3" s="5">
        <v>57</v>
      </c>
      <c r="AD3" s="5" t="s">
        <v>53</v>
      </c>
      <c r="AE3" s="5" t="s">
        <v>53</v>
      </c>
      <c r="AF3" s="5" t="s">
        <v>54</v>
      </c>
      <c r="AG3" s="5" t="s">
        <v>54</v>
      </c>
      <c r="AH3" s="13" t="s">
        <v>54</v>
      </c>
      <c r="AI3" s="13">
        <v>34.5</v>
      </c>
      <c r="AJ3" s="13">
        <v>14.5</v>
      </c>
      <c r="AK3" s="13">
        <v>40.799999999999997</v>
      </c>
      <c r="AL3" s="5">
        <v>43</v>
      </c>
      <c r="AM3" s="5" t="s">
        <v>55</v>
      </c>
      <c r="AN3" s="5" t="s">
        <v>56</v>
      </c>
      <c r="AO3" s="4" t="str">
        <f>HYPERLINK("https://4e0s0i2r4n0u1s0.com/img/6223790146/PR.jpg"," Image ")</f>
        <v xml:space="preserve"> Image </v>
      </c>
      <c r="AP3" s="4" t="str">
        <f>HYPERLINK("https://4e0s0i2r4n0u1s0.com/ViewHDImage.aspx?stoneid=397603482"," Video ")</f>
        <v xml:space="preserve"> Video </v>
      </c>
    </row>
    <row r="4" spans="1:42">
      <c r="A4" s="4" t="str">
        <f>HYPERLINK("https://4e0s0i2r4n0u1s0.com/clientvideo/viewdetail.html?StoneNo=63754"," DNA ")</f>
        <v xml:space="preserve"> DNA </v>
      </c>
      <c r="B4" s="5" t="s">
        <v>42</v>
      </c>
      <c r="C4" s="5" t="s">
        <v>43</v>
      </c>
      <c r="D4" s="5">
        <v>63754</v>
      </c>
      <c r="E4" s="5" t="s">
        <v>44</v>
      </c>
      <c r="F4" s="8" t="s">
        <v>45</v>
      </c>
      <c r="G4" s="5" t="s">
        <v>46</v>
      </c>
      <c r="H4" s="5">
        <v>5222289951</v>
      </c>
      <c r="I4" s="5" t="s">
        <v>47</v>
      </c>
      <c r="J4" s="5" t="s">
        <v>48</v>
      </c>
      <c r="K4" s="5" t="s">
        <v>57</v>
      </c>
      <c r="L4" s="10">
        <v>5.29</v>
      </c>
      <c r="M4" s="10">
        <v>97000</v>
      </c>
      <c r="N4" s="10">
        <v>513130</v>
      </c>
      <c r="O4" s="14">
        <v>-29.5</v>
      </c>
      <c r="P4" s="14">
        <v>361756.65</v>
      </c>
      <c r="Q4" s="10">
        <v>68385</v>
      </c>
      <c r="R4" s="5">
        <v>-30.57</v>
      </c>
      <c r="S4" s="5"/>
      <c r="T4" s="5"/>
      <c r="U4" s="6" t="s">
        <v>50</v>
      </c>
      <c r="V4" s="6" t="s">
        <v>51</v>
      </c>
      <c r="W4" s="6" t="s">
        <v>51</v>
      </c>
      <c r="X4" s="13" t="s">
        <v>52</v>
      </c>
      <c r="Y4" s="13">
        <v>11.22</v>
      </c>
      <c r="Z4" s="13">
        <v>11.26</v>
      </c>
      <c r="AA4" s="13">
        <v>6.93</v>
      </c>
      <c r="AB4" s="13">
        <v>61.6</v>
      </c>
      <c r="AC4" s="5">
        <v>58</v>
      </c>
      <c r="AD4" s="5" t="s">
        <v>58</v>
      </c>
      <c r="AE4" s="5" t="s">
        <v>59</v>
      </c>
      <c r="AF4" s="5" t="s">
        <v>54</v>
      </c>
      <c r="AG4" s="5" t="s">
        <v>59</v>
      </c>
      <c r="AH4" s="13" t="s">
        <v>60</v>
      </c>
      <c r="AI4" s="13">
        <v>33</v>
      </c>
      <c r="AJ4" s="13">
        <v>13.5</v>
      </c>
      <c r="AK4" s="13">
        <v>41.8</v>
      </c>
      <c r="AL4" s="5">
        <v>44.5</v>
      </c>
      <c r="AM4" s="5" t="s">
        <v>55</v>
      </c>
      <c r="AN4" s="5" t="s">
        <v>56</v>
      </c>
      <c r="AO4" s="4" t="str">
        <f>HYPERLINK("https://4e0s0i2r4n0u1s0.com/img/5222289951/PR.jpg"," Image ")</f>
        <v xml:space="preserve"> Image </v>
      </c>
      <c r="AP4" s="4" t="str">
        <f>HYPERLINK("https://4e0s0i2r4n0u1s0.com/ViewHDImage.aspx?stoneid=277934736"," Video ")</f>
        <v xml:space="preserve"> Video </v>
      </c>
    </row>
    <row r="5" spans="1:42">
      <c r="A5" s="4" t="str">
        <f>HYPERLINK("https://4e0s0i2r4n0u1s0.com/clientvideo/viewdetail.html?StoneNo=62939"," DNA ")</f>
        <v xml:space="preserve"> DNA </v>
      </c>
      <c r="B5" s="5" t="s">
        <v>42</v>
      </c>
      <c r="C5" s="5" t="s">
        <v>43</v>
      </c>
      <c r="D5" s="5">
        <v>62939</v>
      </c>
      <c r="E5" s="5" t="s">
        <v>44</v>
      </c>
      <c r="F5" s="8" t="s">
        <v>45</v>
      </c>
      <c r="G5" s="5" t="s">
        <v>46</v>
      </c>
      <c r="H5" s="5">
        <v>5222150530</v>
      </c>
      <c r="I5" s="5" t="s">
        <v>47</v>
      </c>
      <c r="J5" s="5" t="s">
        <v>48</v>
      </c>
      <c r="K5" s="5" t="s">
        <v>57</v>
      </c>
      <c r="L5" s="10">
        <v>6.18</v>
      </c>
      <c r="M5" s="10">
        <v>97000</v>
      </c>
      <c r="N5" s="10">
        <v>599460</v>
      </c>
      <c r="O5" s="14">
        <v>-28.5</v>
      </c>
      <c r="P5" s="14">
        <v>428613.9</v>
      </c>
      <c r="Q5" s="10">
        <v>69355</v>
      </c>
      <c r="R5" s="5"/>
      <c r="S5" s="5"/>
      <c r="T5" s="5"/>
      <c r="U5" s="6" t="s">
        <v>50</v>
      </c>
      <c r="V5" s="6" t="s">
        <v>51</v>
      </c>
      <c r="W5" s="6" t="s">
        <v>51</v>
      </c>
      <c r="X5" s="13" t="s">
        <v>52</v>
      </c>
      <c r="Y5" s="13">
        <v>11.7</v>
      </c>
      <c r="Z5" s="13">
        <v>11.81</v>
      </c>
      <c r="AA5" s="13">
        <v>7.33</v>
      </c>
      <c r="AB5" s="13">
        <v>62.3</v>
      </c>
      <c r="AC5" s="5">
        <v>58</v>
      </c>
      <c r="AD5" s="5" t="s">
        <v>58</v>
      </c>
      <c r="AE5" s="5" t="s">
        <v>53</v>
      </c>
      <c r="AF5" s="5" t="s">
        <v>54</v>
      </c>
      <c r="AG5" s="5" t="s">
        <v>54</v>
      </c>
      <c r="AH5" s="13" t="s">
        <v>54</v>
      </c>
      <c r="AI5" s="13">
        <v>33.5</v>
      </c>
      <c r="AJ5" s="13">
        <v>14</v>
      </c>
      <c r="AK5" s="13">
        <v>41.8</v>
      </c>
      <c r="AL5" s="5">
        <v>44.5</v>
      </c>
      <c r="AM5" s="5" t="s">
        <v>55</v>
      </c>
      <c r="AN5" s="5" t="s">
        <v>56</v>
      </c>
      <c r="AO5" s="4" t="str">
        <f>HYPERLINK("https://4e0s0i2r4n0u1s0.com/img/5222150530/PR.jpg"," Image ")</f>
        <v xml:space="preserve"> Image </v>
      </c>
      <c r="AP5" s="4" t="str">
        <f>HYPERLINK("https://4e0s0i2r4n0u1s0.com/ViewHDImage.aspx?stoneid=252563240"," Video ")</f>
        <v xml:space="preserve"> Video </v>
      </c>
    </row>
    <row r="6" spans="1:42">
      <c r="A6" s="4" t="str">
        <f>HYPERLINK("https://4e0s0i2r4n0u1s0.com/clientvideo/viewdetail.html?StoneNo=65257"," DNA ")</f>
        <v xml:space="preserve"> DNA </v>
      </c>
      <c r="B6" s="5" t="s">
        <v>42</v>
      </c>
      <c r="C6" s="5" t="s">
        <v>43</v>
      </c>
      <c r="D6" s="5">
        <v>65257</v>
      </c>
      <c r="E6" s="5" t="s">
        <v>44</v>
      </c>
      <c r="F6" s="8" t="s">
        <v>45</v>
      </c>
      <c r="G6" s="5" t="s">
        <v>46</v>
      </c>
      <c r="H6" s="5">
        <v>5222700243</v>
      </c>
      <c r="I6" s="5" t="s">
        <v>47</v>
      </c>
      <c r="J6" s="5" t="s">
        <v>48</v>
      </c>
      <c r="K6" s="5" t="s">
        <v>57</v>
      </c>
      <c r="L6" s="10">
        <v>8.99</v>
      </c>
      <c r="M6" s="10">
        <v>97000</v>
      </c>
      <c r="N6" s="10">
        <v>872030</v>
      </c>
      <c r="O6" s="14">
        <v>-13.02</v>
      </c>
      <c r="P6" s="14">
        <v>758491.69</v>
      </c>
      <c r="Q6" s="10">
        <v>84370.6</v>
      </c>
      <c r="R6" s="5"/>
      <c r="S6" s="5"/>
      <c r="T6" s="5"/>
      <c r="U6" s="6" t="s">
        <v>50</v>
      </c>
      <c r="V6" s="6" t="s">
        <v>51</v>
      </c>
      <c r="W6" s="6" t="s">
        <v>51</v>
      </c>
      <c r="X6" s="13" t="s">
        <v>52</v>
      </c>
      <c r="Y6" s="13">
        <v>13.14</v>
      </c>
      <c r="Z6" s="13">
        <v>13.23</v>
      </c>
      <c r="AA6" s="13">
        <v>8.2799999999999994</v>
      </c>
      <c r="AB6" s="13">
        <v>62.8</v>
      </c>
      <c r="AC6" s="5">
        <v>58</v>
      </c>
      <c r="AD6" s="5" t="s">
        <v>61</v>
      </c>
      <c r="AE6" s="5" t="s">
        <v>53</v>
      </c>
      <c r="AF6" s="5" t="s">
        <v>54</v>
      </c>
      <c r="AG6" s="5" t="s">
        <v>54</v>
      </c>
      <c r="AH6" s="13" t="s">
        <v>54</v>
      </c>
      <c r="AI6" s="13">
        <v>36</v>
      </c>
      <c r="AJ6" s="13">
        <v>15.5</v>
      </c>
      <c r="AK6" s="13">
        <v>40.799999999999997</v>
      </c>
      <c r="AL6" s="5">
        <v>43</v>
      </c>
      <c r="AM6" s="5" t="s">
        <v>55</v>
      </c>
      <c r="AN6" s="5" t="s">
        <v>56</v>
      </c>
      <c r="AO6" s="4" t="str">
        <f>HYPERLINK("https://4e0s0i2r4n0u1s0.com/img/5222700243/PR.jpg"," Image ")</f>
        <v xml:space="preserve"> Image </v>
      </c>
      <c r="AP6" s="4" t="str">
        <f>HYPERLINK("https://4e0s0i2r4n0u1s0.com/ViewHDImage.aspx?stoneid=387542435"," Video ")</f>
        <v xml:space="preserve"> Video </v>
      </c>
    </row>
    <row r="7" spans="1:42">
      <c r="A7" s="4" t="str">
        <f>HYPERLINK("https://4e0s0i2r4n0u1s0.com/clientvideo/viewdetail.html?StoneNo=62137"," DNA ")</f>
        <v xml:space="preserve"> DNA </v>
      </c>
      <c r="B7" s="5" t="s">
        <v>42</v>
      </c>
      <c r="C7" s="5" t="s">
        <v>43</v>
      </c>
      <c r="D7" s="5">
        <v>62137</v>
      </c>
      <c r="E7" s="5" t="s">
        <v>44</v>
      </c>
      <c r="F7" s="8" t="s">
        <v>45</v>
      </c>
      <c r="G7" s="5" t="s">
        <v>46</v>
      </c>
      <c r="H7" s="5">
        <v>6412935377</v>
      </c>
      <c r="I7" s="5" t="s">
        <v>47</v>
      </c>
      <c r="J7" s="5" t="s">
        <v>48</v>
      </c>
      <c r="K7" s="5" t="s">
        <v>57</v>
      </c>
      <c r="L7" s="10">
        <v>3.87</v>
      </c>
      <c r="M7" s="10">
        <v>56000</v>
      </c>
      <c r="N7" s="10">
        <v>216720</v>
      </c>
      <c r="O7" s="14">
        <v>-10.11</v>
      </c>
      <c r="P7" s="14">
        <v>194809.61</v>
      </c>
      <c r="Q7" s="10">
        <v>50338.400000000001</v>
      </c>
      <c r="R7" s="5"/>
      <c r="S7" s="5"/>
      <c r="T7" s="5"/>
      <c r="U7" s="6" t="s">
        <v>50</v>
      </c>
      <c r="V7" s="6" t="s">
        <v>51</v>
      </c>
      <c r="W7" s="6" t="s">
        <v>51</v>
      </c>
      <c r="X7" s="13" t="s">
        <v>52</v>
      </c>
      <c r="Y7" s="13">
        <v>10.06</v>
      </c>
      <c r="Z7" s="13">
        <v>10.11</v>
      </c>
      <c r="AA7" s="13">
        <v>6.22</v>
      </c>
      <c r="AB7" s="13">
        <v>61.7</v>
      </c>
      <c r="AC7" s="5">
        <v>58</v>
      </c>
      <c r="AD7" s="5" t="s">
        <v>58</v>
      </c>
      <c r="AE7" s="5" t="s">
        <v>62</v>
      </c>
      <c r="AF7" s="5" t="s">
        <v>54</v>
      </c>
      <c r="AG7" s="5" t="s">
        <v>59</v>
      </c>
      <c r="AH7" s="13" t="s">
        <v>59</v>
      </c>
      <c r="AI7" s="13">
        <v>35</v>
      </c>
      <c r="AJ7" s="13">
        <v>14.5</v>
      </c>
      <c r="AK7" s="13">
        <v>41.4</v>
      </c>
      <c r="AL7" s="5">
        <v>44</v>
      </c>
      <c r="AM7" s="5" t="s">
        <v>55</v>
      </c>
      <c r="AN7" s="5" t="s">
        <v>56</v>
      </c>
      <c r="AO7" s="4" t="str">
        <f>HYPERLINK("https://4e0s0i2r4n0u1s0.com/img/6412935377/PR.jpg"," Image ")</f>
        <v xml:space="preserve"> Image </v>
      </c>
      <c r="AP7" s="4" t="str">
        <f>HYPERLINK("https://4e0s0i2r4n0u1s0.com/ViewHDImage.aspx?stoneid=236977520"," Video ")</f>
        <v xml:space="preserve"> Video </v>
      </c>
    </row>
  </sheetData>
  <autoFilter ref="A1:AP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StoneSelection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SUNRISE DIAMOND PVT. LTD.</dc:title>
  <dc:creator>SUNRISE DIAMOND</dc:creator>
  <cp:lastModifiedBy>brainwaves-10</cp:lastModifiedBy>
  <dcterms:modified xsi:type="dcterms:W3CDTF">2023-05-18T09:17:00Z</dcterms:modified>
</cp:coreProperties>
</file>