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neill\Desktop\Hexapod and Rotator\Gravity motions\"/>
    </mc:Choice>
  </mc:AlternateContent>
  <bookViews>
    <workbookView xWindow="-12" yWindow="-12" windowWidth="28860" windowHeight="7272" activeTab="1"/>
  </bookViews>
  <sheets>
    <sheet name="Intro" sheetId="29" r:id="rId1"/>
    <sheet name="Camera Hex Motions in Elevation" sheetId="17" r:id="rId2"/>
  </sheets>
  <calcPr calcId="152511"/>
</workbook>
</file>

<file path=xl/calcChain.xml><?xml version="1.0" encoding="utf-8"?>
<calcChain xmlns="http://schemas.openxmlformats.org/spreadsheetml/2006/main">
  <c r="K42" i="17" l="1"/>
  <c r="T42" i="17" s="1"/>
  <c r="B42" i="17"/>
  <c r="K41" i="17"/>
  <c r="T41" i="17" s="1"/>
  <c r="B41" i="17"/>
  <c r="D41" i="17" s="1"/>
  <c r="AB39" i="17"/>
  <c r="S39" i="17"/>
  <c r="J39" i="17"/>
  <c r="A39" i="17"/>
  <c r="C37" i="17"/>
  <c r="K37" i="17" s="1"/>
  <c r="C36" i="17"/>
  <c r="K36" i="17" s="1"/>
  <c r="C35" i="17"/>
  <c r="K35" i="17" s="1"/>
  <c r="C34" i="17"/>
  <c r="K34" i="17" s="1"/>
  <c r="C33" i="17"/>
  <c r="K33" i="17" s="1"/>
  <c r="C32" i="17"/>
  <c r="K32" i="17" s="1"/>
  <c r="C31" i="17"/>
  <c r="K31" i="17" s="1"/>
  <c r="C30" i="17"/>
  <c r="K30" i="17" s="1"/>
  <c r="C29" i="17"/>
  <c r="K29" i="17" s="1"/>
  <c r="C28" i="17"/>
  <c r="C27" i="17"/>
  <c r="K27" i="17" s="1"/>
  <c r="C26" i="17"/>
  <c r="K26" i="17" s="1"/>
  <c r="C25" i="17"/>
  <c r="K25" i="17" s="1"/>
  <c r="C24" i="17"/>
  <c r="K24" i="17" s="1"/>
  <c r="C23" i="17"/>
  <c r="K23" i="17" s="1"/>
  <c r="C22" i="17"/>
  <c r="K22" i="17" s="1"/>
  <c r="C21" i="17"/>
  <c r="K21" i="17" s="1"/>
  <c r="C20" i="17"/>
  <c r="C19" i="17"/>
  <c r="K19" i="17" s="1"/>
  <c r="I18" i="17"/>
  <c r="H18" i="17"/>
  <c r="G18" i="17"/>
  <c r="F18" i="17"/>
  <c r="X18" i="17" s="1"/>
  <c r="E18" i="17"/>
  <c r="W18" i="17" s="1"/>
  <c r="D18" i="17"/>
  <c r="M18" i="17" s="1"/>
  <c r="AE18" i="17" s="1"/>
  <c r="I17" i="17"/>
  <c r="R17" i="17" s="1"/>
  <c r="AJ17" i="17" s="1"/>
  <c r="H17" i="17"/>
  <c r="G17" i="17"/>
  <c r="F17" i="17"/>
  <c r="X17" i="17" s="1"/>
  <c r="E17" i="17"/>
  <c r="W17" i="17" s="1"/>
  <c r="D17" i="17"/>
  <c r="M17" i="17" s="1"/>
  <c r="AE17" i="17" s="1"/>
  <c r="K28" i="17" l="1"/>
  <c r="AC28" i="17" s="1"/>
  <c r="B20" i="17"/>
  <c r="I20" i="17" s="1"/>
  <c r="K20" i="17"/>
  <c r="T43" i="17"/>
  <c r="AA18" i="17"/>
  <c r="R18" i="17"/>
  <c r="AJ18" i="17" s="1"/>
  <c r="L42" i="17"/>
  <c r="R42" i="17" s="1"/>
  <c r="H42" i="17"/>
  <c r="G42" i="17"/>
  <c r="F42" i="17"/>
  <c r="E42" i="17"/>
  <c r="D42" i="17"/>
  <c r="I41" i="17"/>
  <c r="H41" i="17"/>
  <c r="AA17" i="17"/>
  <c r="T36" i="17"/>
  <c r="B36" i="17"/>
  <c r="I36" i="17" s="1"/>
  <c r="I42" i="17"/>
  <c r="F41" i="17"/>
  <c r="G41" i="17"/>
  <c r="E41" i="17"/>
  <c r="L41" i="17"/>
  <c r="T32" i="17"/>
  <c r="AC32" i="17"/>
  <c r="B32" i="17"/>
  <c r="I32" i="17" s="1"/>
  <c r="V17" i="17"/>
  <c r="V18" i="17"/>
  <c r="B24" i="17"/>
  <c r="E24" i="17" s="1"/>
  <c r="T24" i="17"/>
  <c r="AC24" i="17"/>
  <c r="B28" i="17"/>
  <c r="G28" i="17" s="1"/>
  <c r="AC36" i="17"/>
  <c r="AC25" i="17"/>
  <c r="T25" i="17"/>
  <c r="B23" i="17"/>
  <c r="Z18" i="17"/>
  <c r="Q18" i="17"/>
  <c r="AI18" i="17" s="1"/>
  <c r="AC30" i="17"/>
  <c r="T30" i="17"/>
  <c r="B31" i="17"/>
  <c r="AC33" i="17"/>
  <c r="T33" i="17"/>
  <c r="Z17" i="17"/>
  <c r="Q17" i="17"/>
  <c r="AI17" i="17" s="1"/>
  <c r="AC34" i="17"/>
  <c r="T34" i="17"/>
  <c r="T19" i="17"/>
  <c r="AC19" i="17"/>
  <c r="AC21" i="17"/>
  <c r="T21" i="17"/>
  <c r="Y18" i="17"/>
  <c r="P18" i="17"/>
  <c r="AH18" i="17" s="1"/>
  <c r="AC26" i="17"/>
  <c r="T26" i="17"/>
  <c r="AC22" i="17"/>
  <c r="T22" i="17"/>
  <c r="B35" i="17"/>
  <c r="AC37" i="17"/>
  <c r="T37" i="17"/>
  <c r="Y17" i="17"/>
  <c r="P17" i="17"/>
  <c r="AH17" i="17" s="1"/>
  <c r="B27" i="17"/>
  <c r="AC29" i="17"/>
  <c r="T29" i="17"/>
  <c r="O17" i="17"/>
  <c r="AG17" i="17" s="1"/>
  <c r="O18" i="17"/>
  <c r="AG18" i="17" s="1"/>
  <c r="B22" i="17"/>
  <c r="B26" i="17"/>
  <c r="B30" i="17"/>
  <c r="B34" i="17"/>
  <c r="N17" i="17"/>
  <c r="AF17" i="17" s="1"/>
  <c r="N18" i="17"/>
  <c r="AF18" i="17" s="1"/>
  <c r="B21" i="17"/>
  <c r="B25" i="17"/>
  <c r="B29" i="17"/>
  <c r="B33" i="17"/>
  <c r="B37" i="17"/>
  <c r="C39" i="17"/>
  <c r="B19" i="17"/>
  <c r="D20" i="17" l="1"/>
  <c r="F32" i="17"/>
  <c r="AA42" i="17"/>
  <c r="H20" i="17"/>
  <c r="L20" i="17"/>
  <c r="F20" i="17"/>
  <c r="E20" i="17"/>
  <c r="G20" i="17"/>
  <c r="E32" i="17"/>
  <c r="L32" i="17"/>
  <c r="Q32" i="17" s="1"/>
  <c r="Z32" i="17" s="1"/>
  <c r="E28" i="17"/>
  <c r="H32" i="17"/>
  <c r="D32" i="17"/>
  <c r="D36" i="17"/>
  <c r="G32" i="17"/>
  <c r="D28" i="17"/>
  <c r="H36" i="17"/>
  <c r="G36" i="17"/>
  <c r="P42" i="17"/>
  <c r="Y42" i="17" s="1"/>
  <c r="T28" i="17"/>
  <c r="F36" i="17"/>
  <c r="L36" i="17"/>
  <c r="Q36" i="17" s="1"/>
  <c r="E36" i="17"/>
  <c r="G24" i="17"/>
  <c r="I24" i="17"/>
  <c r="D24" i="17"/>
  <c r="L28" i="17"/>
  <c r="H28" i="17"/>
  <c r="N42" i="17"/>
  <c r="W42" i="17" s="1"/>
  <c r="U42" i="17"/>
  <c r="M42" i="17"/>
  <c r="V42" i="17" s="1"/>
  <c r="O42" i="17"/>
  <c r="X42" i="17" s="1"/>
  <c r="Q42" i="17"/>
  <c r="Z42" i="17" s="1"/>
  <c r="F24" i="17"/>
  <c r="AC20" i="17"/>
  <c r="T20" i="17"/>
  <c r="L24" i="17"/>
  <c r="H24" i="17"/>
  <c r="R41" i="17"/>
  <c r="AA41" i="17" s="1"/>
  <c r="AA43" i="17" s="1"/>
  <c r="M41" i="17"/>
  <c r="V41" i="17" s="1"/>
  <c r="U41" i="17"/>
  <c r="N41" i="17"/>
  <c r="W41" i="17" s="1"/>
  <c r="P41" i="17"/>
  <c r="Y41" i="17" s="1"/>
  <c r="Y43" i="17" s="1"/>
  <c r="Q41" i="17"/>
  <c r="Z41" i="17" s="1"/>
  <c r="O41" i="17"/>
  <c r="X41" i="17" s="1"/>
  <c r="F28" i="17"/>
  <c r="I28" i="17"/>
  <c r="T31" i="17"/>
  <c r="AC31" i="17"/>
  <c r="K39" i="17"/>
  <c r="G22" i="17"/>
  <c r="H22" i="17"/>
  <c r="I22" i="17"/>
  <c r="L22" i="17"/>
  <c r="D22" i="17"/>
  <c r="E22" i="17"/>
  <c r="F22" i="17"/>
  <c r="B39" i="17"/>
  <c r="F19" i="17"/>
  <c r="G19" i="17"/>
  <c r="H19" i="17"/>
  <c r="I19" i="17"/>
  <c r="L19" i="17"/>
  <c r="E19" i="17"/>
  <c r="D19" i="17"/>
  <c r="I21" i="17"/>
  <c r="L21" i="17"/>
  <c r="D21" i="17"/>
  <c r="E21" i="17"/>
  <c r="F21" i="17"/>
  <c r="H21" i="17"/>
  <c r="G21" i="17"/>
  <c r="G26" i="17"/>
  <c r="H26" i="17"/>
  <c r="L26" i="17"/>
  <c r="I26" i="17"/>
  <c r="D26" i="17"/>
  <c r="F26" i="17"/>
  <c r="E26" i="17"/>
  <c r="E31" i="17"/>
  <c r="I31" i="17"/>
  <c r="F31" i="17"/>
  <c r="G31" i="17"/>
  <c r="H31" i="17"/>
  <c r="D31" i="17"/>
  <c r="L31" i="17"/>
  <c r="I25" i="17"/>
  <c r="L25" i="17"/>
  <c r="F25" i="17"/>
  <c r="D25" i="17"/>
  <c r="E25" i="17"/>
  <c r="G25" i="17"/>
  <c r="H25" i="17"/>
  <c r="G30" i="17"/>
  <c r="L30" i="17"/>
  <c r="D30" i="17"/>
  <c r="H30" i="17"/>
  <c r="I30" i="17"/>
  <c r="F30" i="17"/>
  <c r="E30" i="17"/>
  <c r="E35" i="17"/>
  <c r="I35" i="17"/>
  <c r="F35" i="17"/>
  <c r="G35" i="17"/>
  <c r="H35" i="17"/>
  <c r="D35" i="17"/>
  <c r="L35" i="17"/>
  <c r="AD20" i="17"/>
  <c r="U20" i="17"/>
  <c r="M20" i="17"/>
  <c r="V20" i="17" s="1"/>
  <c r="N20" i="17"/>
  <c r="W20" i="17" s="1"/>
  <c r="Q20" i="17"/>
  <c r="Z20" i="17" s="1"/>
  <c r="O20" i="17"/>
  <c r="X20" i="17" s="1"/>
  <c r="P20" i="17"/>
  <c r="Y20" i="17" s="1"/>
  <c r="AH20" i="17" s="1"/>
  <c r="R20" i="17"/>
  <c r="AA20" i="17" s="1"/>
  <c r="AD28" i="17"/>
  <c r="U28" i="17"/>
  <c r="Q28" i="17"/>
  <c r="Z28" i="17" s="1"/>
  <c r="M28" i="17"/>
  <c r="P28" i="17"/>
  <c r="Y28" i="17" s="1"/>
  <c r="AH28" i="17" s="1"/>
  <c r="N28" i="17"/>
  <c r="W28" i="17" s="1"/>
  <c r="O28" i="17"/>
  <c r="R28" i="17"/>
  <c r="I29" i="17"/>
  <c r="E29" i="17"/>
  <c r="L29" i="17"/>
  <c r="F29" i="17"/>
  <c r="D29" i="17"/>
  <c r="H29" i="17"/>
  <c r="G29" i="17"/>
  <c r="G34" i="17"/>
  <c r="D34" i="17"/>
  <c r="H34" i="17"/>
  <c r="I34" i="17"/>
  <c r="L34" i="17"/>
  <c r="E34" i="17"/>
  <c r="F34" i="17"/>
  <c r="AC35" i="17"/>
  <c r="T35" i="17"/>
  <c r="E23" i="17"/>
  <c r="F23" i="17"/>
  <c r="G23" i="17"/>
  <c r="H23" i="17"/>
  <c r="I23" i="17"/>
  <c r="D23" i="17"/>
  <c r="L23" i="17"/>
  <c r="I33" i="17"/>
  <c r="L33" i="17"/>
  <c r="E33" i="17"/>
  <c r="D33" i="17"/>
  <c r="F33" i="17"/>
  <c r="G33" i="17"/>
  <c r="H33" i="17"/>
  <c r="E27" i="17"/>
  <c r="I27" i="17"/>
  <c r="F27" i="17"/>
  <c r="G27" i="17"/>
  <c r="H27" i="17"/>
  <c r="L27" i="17"/>
  <c r="D27" i="17"/>
  <c r="AC23" i="17"/>
  <c r="T23" i="17"/>
  <c r="I37" i="17"/>
  <c r="L37" i="17"/>
  <c r="E37" i="17"/>
  <c r="F37" i="17"/>
  <c r="D37" i="17"/>
  <c r="G37" i="17"/>
  <c r="H37" i="17"/>
  <c r="T27" i="17"/>
  <c r="AC27" i="17"/>
  <c r="P32" i="17"/>
  <c r="O32" i="17"/>
  <c r="X32" i="17" s="1"/>
  <c r="N32" i="17" l="1"/>
  <c r="W32" i="17" s="1"/>
  <c r="AF32" i="17" s="1"/>
  <c r="V43" i="17"/>
  <c r="U32" i="17"/>
  <c r="M32" i="17"/>
  <c r="V32" i="17" s="1"/>
  <c r="AD32" i="17"/>
  <c r="R32" i="17"/>
  <c r="AA32" i="17" s="1"/>
  <c r="Z36" i="17"/>
  <c r="O36" i="17"/>
  <c r="X36" i="17" s="1"/>
  <c r="AJ20" i="17"/>
  <c r="N36" i="17"/>
  <c r="W36" i="17" s="1"/>
  <c r="AA28" i="17"/>
  <c r="Y32" i="17"/>
  <c r="AH32" i="17" s="1"/>
  <c r="V28" i="17"/>
  <c r="P36" i="17"/>
  <c r="Y36" i="17" s="1"/>
  <c r="AH36" i="17" s="1"/>
  <c r="U36" i="17"/>
  <c r="Z43" i="17"/>
  <c r="AI28" i="17" s="1"/>
  <c r="AD36" i="17"/>
  <c r="M36" i="17"/>
  <c r="V36" i="17" s="1"/>
  <c r="R36" i="17"/>
  <c r="AA36" i="17" s="1"/>
  <c r="AJ36" i="17" s="1"/>
  <c r="AJ28" i="17"/>
  <c r="AJ32" i="17"/>
  <c r="X43" i="17"/>
  <c r="AG32" i="17" s="1"/>
  <c r="W43" i="17"/>
  <c r="AD24" i="17"/>
  <c r="U24" i="17"/>
  <c r="M24" i="17"/>
  <c r="V24" i="17" s="1"/>
  <c r="O24" i="17"/>
  <c r="X24" i="17" s="1"/>
  <c r="P24" i="17"/>
  <c r="Y24" i="17" s="1"/>
  <c r="AH24" i="17" s="1"/>
  <c r="N24" i="17"/>
  <c r="W24" i="17" s="1"/>
  <c r="Q24" i="17"/>
  <c r="Z24" i="17" s="1"/>
  <c r="R24" i="17"/>
  <c r="AA24" i="17" s="1"/>
  <c r="AJ24" i="17" s="1"/>
  <c r="U43" i="17"/>
  <c r="X28" i="17"/>
  <c r="R37" i="17"/>
  <c r="AA37" i="17" s="1"/>
  <c r="AJ37" i="17" s="1"/>
  <c r="O37" i="17"/>
  <c r="X37" i="17" s="1"/>
  <c r="N37" i="17"/>
  <c r="W37" i="17" s="1"/>
  <c r="AD37" i="17"/>
  <c r="U37" i="17"/>
  <c r="M37" i="17"/>
  <c r="V37" i="17" s="1"/>
  <c r="Q37" i="17"/>
  <c r="Z37" i="17" s="1"/>
  <c r="P37" i="17"/>
  <c r="Y37" i="17" s="1"/>
  <c r="AH37" i="17" s="1"/>
  <c r="L39" i="17"/>
  <c r="O19" i="17"/>
  <c r="X19" i="17" s="1"/>
  <c r="AD19" i="17"/>
  <c r="P19" i="17"/>
  <c r="Y19" i="17" s="1"/>
  <c r="AH19" i="17" s="1"/>
  <c r="Q19" i="17"/>
  <c r="Z19" i="17" s="1"/>
  <c r="U19" i="17"/>
  <c r="R19" i="17"/>
  <c r="AA19" i="17" s="1"/>
  <c r="AJ19" i="17" s="1"/>
  <c r="N19" i="17"/>
  <c r="M19" i="17"/>
  <c r="V19" i="17" s="1"/>
  <c r="N23" i="17"/>
  <c r="W23" i="17" s="1"/>
  <c r="AF23" i="17" s="1"/>
  <c r="R23" i="17"/>
  <c r="AA23" i="17" s="1"/>
  <c r="AJ23" i="17" s="1"/>
  <c r="O23" i="17"/>
  <c r="X23" i="17" s="1"/>
  <c r="P23" i="17"/>
  <c r="Y23" i="17" s="1"/>
  <c r="AH23" i="17" s="1"/>
  <c r="Q23" i="17"/>
  <c r="Z23" i="17" s="1"/>
  <c r="AI23" i="17" s="1"/>
  <c r="M23" i="17"/>
  <c r="V23" i="17" s="1"/>
  <c r="U23" i="17"/>
  <c r="AD23" i="17"/>
  <c r="R25" i="17"/>
  <c r="AA25" i="17" s="1"/>
  <c r="AJ25" i="17" s="1"/>
  <c r="O25" i="17"/>
  <c r="AD25" i="17"/>
  <c r="U25" i="17"/>
  <c r="N25" i="17"/>
  <c r="W25" i="17" s="1"/>
  <c r="AF25" i="17" s="1"/>
  <c r="M25" i="17"/>
  <c r="V25" i="17" s="1"/>
  <c r="P25" i="17"/>
  <c r="Y25" i="17" s="1"/>
  <c r="AH25" i="17" s="1"/>
  <c r="Q25" i="17"/>
  <c r="Z25" i="17" s="1"/>
  <c r="R33" i="17"/>
  <c r="AA33" i="17" s="1"/>
  <c r="AJ33" i="17" s="1"/>
  <c r="N33" i="17"/>
  <c r="W33" i="17" s="1"/>
  <c r="AD33" i="17"/>
  <c r="U33" i="17"/>
  <c r="M33" i="17"/>
  <c r="V33" i="17" s="1"/>
  <c r="O33" i="17"/>
  <c r="X33" i="17" s="1"/>
  <c r="P33" i="17"/>
  <c r="Y33" i="17" s="1"/>
  <c r="AH33" i="17" s="1"/>
  <c r="Q33" i="17"/>
  <c r="Z33" i="17" s="1"/>
  <c r="N31" i="17"/>
  <c r="W31" i="17" s="1"/>
  <c r="AF31" i="17" s="1"/>
  <c r="O31" i="17"/>
  <c r="X31" i="17" s="1"/>
  <c r="AG31" i="17" s="1"/>
  <c r="P31" i="17"/>
  <c r="Y31" i="17" s="1"/>
  <c r="AH31" i="17" s="1"/>
  <c r="Q31" i="17"/>
  <c r="Z31" i="17" s="1"/>
  <c r="R31" i="17"/>
  <c r="AA31" i="17" s="1"/>
  <c r="AJ31" i="17" s="1"/>
  <c r="AD31" i="17"/>
  <c r="M31" i="17"/>
  <c r="V31" i="17" s="1"/>
  <c r="U31" i="17"/>
  <c r="I39" i="17"/>
  <c r="X25" i="17"/>
  <c r="AG25" i="17" s="1"/>
  <c r="P30" i="17"/>
  <c r="Y30" i="17" s="1"/>
  <c r="AH30" i="17" s="1"/>
  <c r="Q30" i="17"/>
  <c r="Z30" i="17" s="1"/>
  <c r="U30" i="17"/>
  <c r="R30" i="17"/>
  <c r="AA30" i="17" s="1"/>
  <c r="AJ30" i="17" s="1"/>
  <c r="AD30" i="17"/>
  <c r="M30" i="17"/>
  <c r="V30" i="17" s="1"/>
  <c r="O30" i="17"/>
  <c r="X30" i="17" s="1"/>
  <c r="AG30" i="17" s="1"/>
  <c r="N30" i="17"/>
  <c r="W30" i="17" s="1"/>
  <c r="T39" i="17"/>
  <c r="N27" i="17"/>
  <c r="W27" i="17" s="1"/>
  <c r="AF27" i="17" s="1"/>
  <c r="O27" i="17"/>
  <c r="X27" i="17" s="1"/>
  <c r="P27" i="17"/>
  <c r="Y27" i="17" s="1"/>
  <c r="AH27" i="17" s="1"/>
  <c r="R27" i="17"/>
  <c r="AA27" i="17" s="1"/>
  <c r="AJ27" i="17" s="1"/>
  <c r="Q27" i="17"/>
  <c r="Z27" i="17" s="1"/>
  <c r="M27" i="17"/>
  <c r="V27" i="17" s="1"/>
  <c r="AD27" i="17"/>
  <c r="U27" i="17"/>
  <c r="P34" i="17"/>
  <c r="Y34" i="17" s="1"/>
  <c r="AH34" i="17" s="1"/>
  <c r="U34" i="17"/>
  <c r="Q34" i="17"/>
  <c r="Z34" i="17" s="1"/>
  <c r="AI34" i="17" s="1"/>
  <c r="AD34" i="17"/>
  <c r="R34" i="17"/>
  <c r="AA34" i="17" s="1"/>
  <c r="AJ34" i="17" s="1"/>
  <c r="M34" i="17"/>
  <c r="V34" i="17" s="1"/>
  <c r="N34" i="17"/>
  <c r="W34" i="17" s="1"/>
  <c r="O34" i="17"/>
  <c r="X34" i="17" s="1"/>
  <c r="N35" i="17"/>
  <c r="W35" i="17" s="1"/>
  <c r="AF35" i="17" s="1"/>
  <c r="O35" i="17"/>
  <c r="X35" i="17" s="1"/>
  <c r="AG35" i="17" s="1"/>
  <c r="P35" i="17"/>
  <c r="Y35" i="17" s="1"/>
  <c r="AH35" i="17" s="1"/>
  <c r="R35" i="17"/>
  <c r="AA35" i="17" s="1"/>
  <c r="AJ35" i="17" s="1"/>
  <c r="Q35" i="17"/>
  <c r="Z35" i="17" s="1"/>
  <c r="AD35" i="17"/>
  <c r="U35" i="17"/>
  <c r="M35" i="17"/>
  <c r="V35" i="17" s="1"/>
  <c r="F39" i="17"/>
  <c r="E39" i="17"/>
  <c r="R29" i="17"/>
  <c r="AA29" i="17" s="1"/>
  <c r="AJ29" i="17" s="1"/>
  <c r="AD29" i="17"/>
  <c r="U29" i="17"/>
  <c r="M29" i="17"/>
  <c r="V29" i="17" s="1"/>
  <c r="N29" i="17"/>
  <c r="W29" i="17" s="1"/>
  <c r="O29" i="17"/>
  <c r="X29" i="17" s="1"/>
  <c r="P29" i="17"/>
  <c r="Y29" i="17" s="1"/>
  <c r="AH29" i="17" s="1"/>
  <c r="Q29" i="17"/>
  <c r="Z29" i="17" s="1"/>
  <c r="AI29" i="17" s="1"/>
  <c r="G39" i="17"/>
  <c r="AC39" i="17"/>
  <c r="H39" i="17"/>
  <c r="P22" i="17"/>
  <c r="Y22" i="17" s="1"/>
  <c r="AH22" i="17" s="1"/>
  <c r="Q22" i="17"/>
  <c r="Z22" i="17" s="1"/>
  <c r="AD22" i="17"/>
  <c r="R22" i="17"/>
  <c r="AA22" i="17" s="1"/>
  <c r="AJ22" i="17" s="1"/>
  <c r="U22" i="17"/>
  <c r="M22" i="17"/>
  <c r="V22" i="17" s="1"/>
  <c r="O22" i="17"/>
  <c r="X22" i="17" s="1"/>
  <c r="N22" i="17"/>
  <c r="W22" i="17" s="1"/>
  <c r="AF22" i="17" s="1"/>
  <c r="P26" i="17"/>
  <c r="Y26" i="17" s="1"/>
  <c r="AH26" i="17" s="1"/>
  <c r="U26" i="17"/>
  <c r="Q26" i="17"/>
  <c r="Z26" i="17" s="1"/>
  <c r="R26" i="17"/>
  <c r="AA26" i="17" s="1"/>
  <c r="AJ26" i="17" s="1"/>
  <c r="M26" i="17"/>
  <c r="V26" i="17" s="1"/>
  <c r="AD26" i="17"/>
  <c r="N26" i="17"/>
  <c r="W26" i="17" s="1"/>
  <c r="O26" i="17"/>
  <c r="X26" i="17" s="1"/>
  <c r="R21" i="17"/>
  <c r="AA21" i="17" s="1"/>
  <c r="AJ21" i="17" s="1"/>
  <c r="N21" i="17"/>
  <c r="W21" i="17" s="1"/>
  <c r="O21" i="17"/>
  <c r="X21" i="17" s="1"/>
  <c r="AG21" i="17" s="1"/>
  <c r="AD21" i="17"/>
  <c r="U21" i="17"/>
  <c r="M21" i="17"/>
  <c r="V21" i="17" s="1"/>
  <c r="Q21" i="17"/>
  <c r="Z21" i="17" s="1"/>
  <c r="P21" i="17"/>
  <c r="Y21" i="17" s="1"/>
  <c r="AH21" i="17" s="1"/>
  <c r="D39" i="17"/>
  <c r="AF21" i="17" l="1"/>
  <c r="AF29" i="17"/>
  <c r="AF34" i="17"/>
  <c r="AF30" i="17"/>
  <c r="AF33" i="17"/>
  <c r="AF37" i="17"/>
  <c r="AI27" i="17"/>
  <c r="AI33" i="17"/>
  <c r="AI25" i="17"/>
  <c r="AF26" i="17"/>
  <c r="AF36" i="17"/>
  <c r="AF24" i="17"/>
  <c r="AF20" i="17"/>
  <c r="AI36" i="17"/>
  <c r="AI20" i="17"/>
  <c r="AI22" i="17"/>
  <c r="AI30" i="17"/>
  <c r="AI31" i="17"/>
  <c r="AI19" i="17"/>
  <c r="AI37" i="17"/>
  <c r="AI32" i="17"/>
  <c r="AI26" i="17"/>
  <c r="AI24" i="17"/>
  <c r="AI21" i="17"/>
  <c r="AI35" i="17"/>
  <c r="AG19" i="17"/>
  <c r="AG37" i="17"/>
  <c r="AG29" i="17"/>
  <c r="AG33" i="17"/>
  <c r="AG22" i="17"/>
  <c r="AG28" i="17"/>
  <c r="AG34" i="17"/>
  <c r="AF28" i="17"/>
  <c r="AG24" i="17"/>
  <c r="AG26" i="17"/>
  <c r="AG27" i="17"/>
  <c r="AG23" i="17"/>
  <c r="AG36" i="17"/>
  <c r="AG20" i="17"/>
  <c r="AA39" i="17"/>
  <c r="Z39" i="17"/>
  <c r="Y39" i="17"/>
  <c r="Q39" i="17"/>
  <c r="U39" i="17"/>
  <c r="V39" i="17"/>
  <c r="M39" i="17"/>
  <c r="R39" i="17"/>
  <c r="O39" i="17"/>
  <c r="X39" i="17"/>
  <c r="AD39" i="17"/>
  <c r="N39" i="17"/>
  <c r="W19" i="17"/>
  <c r="AF19" i="17" s="1"/>
  <c r="P39" i="17"/>
  <c r="AE23" i="17" l="1"/>
  <c r="AE34" i="17"/>
  <c r="AE31" i="17"/>
  <c r="AE26" i="17"/>
  <c r="AE21" i="17"/>
  <c r="AE27" i="17"/>
  <c r="W39" i="17"/>
  <c r="AE20" i="17"/>
  <c r="AE36" i="17"/>
  <c r="AE32" i="17"/>
  <c r="AE28" i="17"/>
  <c r="AE24" i="17"/>
  <c r="AE19" i="17"/>
  <c r="AE30" i="17"/>
  <c r="AE22" i="17"/>
  <c r="AE29" i="17"/>
  <c r="AE33" i="17"/>
  <c r="AE25" i="17"/>
  <c r="AE37" i="17"/>
  <c r="AE35" i="17"/>
  <c r="AG39" i="17" l="1"/>
  <c r="AG41" i="17"/>
  <c r="AJ39" i="17"/>
  <c r="AJ41" i="17"/>
  <c r="AJ42" i="17"/>
  <c r="AJ40" i="17"/>
  <c r="AH41" i="17"/>
  <c r="AH42" i="17"/>
  <c r="AH39" i="17"/>
  <c r="AH40" i="17"/>
  <c r="AG42" i="17"/>
  <c r="AI41" i="17"/>
  <c r="AI42" i="17"/>
  <c r="AI39" i="17"/>
  <c r="AI40" i="17"/>
  <c r="AE42" i="17"/>
  <c r="AE40" i="17"/>
  <c r="AE39" i="17"/>
  <c r="AE41" i="17"/>
  <c r="AG40" i="17"/>
  <c r="AI43" i="17" l="1"/>
  <c r="AI45" i="17" s="1"/>
  <c r="AE43" i="17"/>
  <c r="AE45" i="17" s="1"/>
  <c r="AH43" i="17"/>
  <c r="AH45" i="17" s="1"/>
  <c r="AJ43" i="17"/>
  <c r="AG43" i="17"/>
  <c r="AG45" i="17" s="1"/>
  <c r="AF42" i="17"/>
  <c r="AF40" i="17"/>
  <c r="AF39" i="17"/>
  <c r="AF41" i="17"/>
  <c r="AF43" i="17" l="1"/>
  <c r="AF45" i="17" s="1"/>
</calcChain>
</file>

<file path=xl/comments1.xml><?xml version="1.0" encoding="utf-8"?>
<comments xmlns="http://schemas.openxmlformats.org/spreadsheetml/2006/main">
  <authors>
    <author>dneill</author>
  </authors>
  <commentList>
    <comment ref="AD44" authorId="0" shapeId="0">
      <text>
        <r>
          <rPr>
            <b/>
            <sz val="9"/>
            <color indexed="81"/>
            <rFont val="Tahoma"/>
            <family val="2"/>
          </rPr>
          <t>dneill:</t>
        </r>
        <r>
          <rPr>
            <sz val="9"/>
            <color indexed="81"/>
            <rFont val="Tahoma"/>
            <family val="2"/>
          </rPr>
          <t xml:space="preserve">
Total Range Allocation during elevation change</t>
        </r>
      </text>
    </comment>
  </commentList>
</comments>
</file>

<file path=xl/sharedStrings.xml><?xml version="1.0" encoding="utf-8"?>
<sst xmlns="http://schemas.openxmlformats.org/spreadsheetml/2006/main" count="79" uniqueCount="51">
  <si>
    <t>Elevation(deg)</t>
  </si>
  <si>
    <t>Zenith Angle</t>
  </si>
  <si>
    <t>rads</t>
  </si>
  <si>
    <t>degrees</t>
  </si>
  <si>
    <t>Horizon</t>
  </si>
  <si>
    <t>Pointing</t>
  </si>
  <si>
    <t>Zenith</t>
  </si>
  <si>
    <t>dx</t>
  </si>
  <si>
    <t>dy</t>
  </si>
  <si>
    <t>dz</t>
  </si>
  <si>
    <t>rx</t>
  </si>
  <si>
    <t>ry</t>
  </si>
  <si>
    <t>rz</t>
  </si>
  <si>
    <t>um</t>
  </si>
  <si>
    <t>deg</t>
  </si>
  <si>
    <t>M1M3</t>
  </si>
  <si>
    <t>M2</t>
  </si>
  <si>
    <t>Camera</t>
  </si>
  <si>
    <t>Camera Zenith Component</t>
  </si>
  <si>
    <t>Camera Horizon Components</t>
  </si>
  <si>
    <t>zenith angle</t>
  </si>
  <si>
    <t xml:space="preserve">deg </t>
  </si>
  <si>
    <t>Camera combined Components</t>
  </si>
  <si>
    <t>Camera Hexapod motions</t>
  </si>
  <si>
    <t>mean</t>
  </si>
  <si>
    <t>max</t>
  </si>
  <si>
    <t>min</t>
  </si>
  <si>
    <t>SF</t>
  </si>
  <si>
    <t>na</t>
  </si>
  <si>
    <t xml:space="preserve">The purpose of this spread sheet is to determing the motion of the Camera hexapod, as a function of time, during observing. </t>
  </si>
  <si>
    <t>Ten random days were investigated (297, 547, 891, 1188, 1485, 1782, 2079, 2376, 2673 and 2970)</t>
  </si>
  <si>
    <t>The telescope simulator was used to determine the elevation angle as a function of time</t>
  </si>
  <si>
    <t>The displacements (and rotations) of the hexapods, as a function of elevation angle, required to counteract gravitational deflections were determined earlier thru FEA.</t>
  </si>
  <si>
    <t>These displacements, as a function of elevation angle, were combined with the elevation angle, as a function of time, to determine the displacements as a function of time.</t>
  </si>
  <si>
    <t>The factor of safety (FOS) was defined as the ratio of the specified capacity (displacement, rotation, etc) to the motion required.</t>
  </si>
  <si>
    <t>The minimum FOS for velocities is only 1.0, however excess capacity for velocity is not necessary.</t>
  </si>
  <si>
    <t>This would only occur very rarely and have no effect on the image quality.</t>
  </si>
  <si>
    <t>For each case the minimum factor of safety (FOR) was determined for each day.</t>
  </si>
  <si>
    <t>For all displacements and rotations a reasonable FOS of at least 2.2 was determined.</t>
  </si>
  <si>
    <t>Since the 1.0 FOS would only occur very rarely it is unlikely to have any effect on telescope perfomance or image quality.</t>
  </si>
  <si>
    <t>Mean</t>
  </si>
  <si>
    <t>abs max</t>
  </si>
  <si>
    <t>TOT REQ</t>
  </si>
  <si>
    <t>These values are shown in Green on the individual sheets</t>
  </si>
  <si>
    <t>These values are shown in Blue on the individual sheets</t>
  </si>
  <si>
    <t>The velocity demand only approaches the minimal requirements &lt; 0.05 % of slews</t>
  </si>
  <si>
    <t>These displacements were compared to the hexapod gravity motion allocation to ensure that adequate displacement capacity would be available.</t>
  </si>
  <si>
    <t>The displacement FOS was determined relative to the motion allocation and not the entire hexapod motion requirement</t>
  </si>
  <si>
    <t>Considering the camera hexapod has a displacement buffer that is an order of magnitude larger than the gravity motion allocation, these FOS are substantial</t>
  </si>
  <si>
    <t>Consequently, if only the minimal velocity requirements are met, on very rare occations the camera hexapod may produce a negible increase in the slew and settle time.</t>
  </si>
  <si>
    <t>The velocities were also determined by comparing the displacements with the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</si>
</sst>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164" fontId="16" fillId="0" borderId="14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164" fontId="16" fillId="0" borderId="20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5" fontId="16" fillId="0" borderId="25" xfId="0" applyNumberFormat="1" applyFont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2" fontId="16" fillId="0" borderId="27" xfId="0" applyNumberFormat="1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0" fontId="0" fillId="36" borderId="0" xfId="0" applyFill="1"/>
    <xf numFmtId="0" fontId="0" fillId="35" borderId="0" xfId="0" applyFill="1"/>
    <xf numFmtId="0" fontId="0" fillId="0" borderId="0" xfId="0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Camera Hexapod Rotations 297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'Camera Hex Motions in Elevation'!$AH$18</c:f>
              <c:strCache>
                <c:ptCount val="1"/>
                <c:pt idx="0">
                  <c:v>rx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Elevation'!$AH$19:$AH$37</c:f>
              <c:numCache>
                <c:formatCode>General</c:formatCode>
                <c:ptCount val="19"/>
                <c:pt idx="0">
                  <c:v>1.7729177251383343E-2</c:v>
                </c:pt>
                <c:pt idx="1">
                  <c:v>1.7593194892944732E-2</c:v>
                </c:pt>
                <c:pt idx="2">
                  <c:v>1.7188306288149408E-2</c:v>
                </c:pt>
                <c:pt idx="3">
                  <c:v>1.6517592883758314E-2</c:v>
                </c:pt>
                <c:pt idx="4">
                  <c:v>1.5586159213766673E-2</c:v>
                </c:pt>
                <c:pt idx="5">
                  <c:v>1.4401094050818145E-2</c:v>
                </c:pt>
                <c:pt idx="6">
                  <c:v>1.2971416456364692E-2</c:v>
                </c:pt>
                <c:pt idx="7">
                  <c:v>1.1308007140163036E-2</c:v>
                </c:pt>
                <c:pt idx="8">
                  <c:v>9.4235256515034678E-3</c:v>
                </c:pt>
                <c:pt idx="9">
                  <c:v>7.3323140323957245E-3</c:v>
                </c:pt>
                <c:pt idx="10">
                  <c:v>5.0502876659693219E-3</c:v>
                </c:pt>
                <c:pt idx="11">
                  <c:v>2.5948141507979583E-3</c:v>
                </c:pt>
                <c:pt idx="12">
                  <c:v>-1.5418877012476212E-5</c:v>
                </c:pt>
                <c:pt idx="13">
                  <c:v>-2.7605459680185383E-3</c:v>
                </c:pt>
                <c:pt idx="14">
                  <c:v>-5.6196750475046263E-3</c:v>
                </c:pt>
                <c:pt idx="15">
                  <c:v>-8.5710464167865034E-3</c:v>
                </c:pt>
                <c:pt idx="16">
                  <c:v>-1.1592198357657181E-2</c:v>
                </c:pt>
                <c:pt idx="17">
                  <c:v>-1.4660138079625216E-2</c:v>
                </c:pt>
                <c:pt idx="18">
                  <c:v>-1.7751516708933775E-2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'Camera Hex Motions in Elevation'!$AI$18</c:f>
              <c:strCache>
                <c:ptCount val="1"/>
                <c:pt idx="0">
                  <c:v>ry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Elevation'!$AI$19:$AI$37</c:f>
              <c:numCache>
                <c:formatCode>General</c:formatCode>
                <c:ptCount val="19"/>
                <c:pt idx="0">
                  <c:v>-2.2757636318980389E-6</c:v>
                </c:pt>
                <c:pt idx="1">
                  <c:v>-1.4516991068490209E-6</c:v>
                </c:pt>
                <c:pt idx="2">
                  <c:v>-6.9959464837935313E-7</c:v>
                </c:pt>
                <c:pt idx="3">
                  <c:v>-2.5174225551077286E-8</c:v>
                </c:pt>
                <c:pt idx="4">
                  <c:v>5.6642941499190138E-7</c:v>
                </c:pt>
                <c:pt idx="5">
                  <c:v>1.0707138123250001E-6</c:v>
                </c:pt>
                <c:pt idx="6">
                  <c:v>1.4838410576892742E-6</c:v>
                </c:pt>
                <c:pt idx="7">
                  <c:v>1.8026670032944485E-6</c:v>
                </c:pt>
                <c:pt idx="8">
                  <c:v>2.0247651911820978E-6</c:v>
                </c:pt>
                <c:pt idx="9">
                  <c:v>2.1484453200358453E-6</c:v>
                </c:pt>
                <c:pt idx="10">
                  <c:v>2.1727661093950108E-6</c:v>
                </c:pt>
                <c:pt idx="11">
                  <c:v>2.0975424633672779E-6</c:v>
                </c:pt>
                <c:pt idx="12">
                  <c:v>1.9233468793201947E-6</c:v>
                </c:pt>
                <c:pt idx="13">
                  <c:v>1.6515050908305309E-6</c:v>
                </c:pt>
                <c:pt idx="14">
                  <c:v>1.2840859780512521E-6</c:v>
                </c:pt>
                <c:pt idx="15">
                  <c:v>8.2388582228433317E-7</c:v>
                </c:pt>
                <c:pt idx="16">
                  <c:v>2.7440702459161052E-7</c:v>
                </c:pt>
                <c:pt idx="17">
                  <c:v>-3.6016854959209944E-7</c:v>
                </c:pt>
                <c:pt idx="18">
                  <c:v>-1.0750113969800554E-6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'Camera Hex Motions in Elevation'!$AJ$18</c:f>
              <c:strCache>
                <c:ptCount val="1"/>
                <c:pt idx="0">
                  <c:v>rz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Elevation'!$AJ$19:$AJ$37</c:f>
              <c:numCache>
                <c:formatCode>General</c:formatCode>
                <c:ptCount val="19"/>
                <c:pt idx="0">
                  <c:v>-3.4417703676455191E-5</c:v>
                </c:pt>
                <c:pt idx="1">
                  <c:v>-2.9488523549557138E-5</c:v>
                </c:pt>
                <c:pt idx="2">
                  <c:v>-2.4653150615847196E-5</c:v>
                </c:pt>
                <c:pt idx="3">
                  <c:v>-1.9948384983028922E-5</c:v>
                </c:pt>
                <c:pt idx="4">
                  <c:v>-1.5410032758383195E-5</c:v>
                </c:pt>
                <c:pt idx="5">
                  <c:v>-1.1072633542671597E-5</c:v>
                </c:pt>
                <c:pt idx="6">
                  <c:v>-6.9691975629189125E-6</c:v>
                </c:pt>
                <c:pt idx="7">
                  <c:v>-3.130954444653478E-6</c:v>
                </c:pt>
                <c:pt idx="8">
                  <c:v>4.1288446440016576E-7</c:v>
                </c:pt>
                <c:pt idx="9">
                  <c:v>3.6353484103156754E-6</c:v>
                </c:pt>
                <c:pt idx="10">
                  <c:v>6.5119124966877E-6</c:v>
                </c:pt>
                <c:pt idx="11">
                  <c:v>9.0206843339020711E-6</c:v>
                </c:pt>
                <c:pt idx="12">
                  <c:v>1.1142570653439741E-5</c:v>
                </c:pt>
                <c:pt idx="13">
                  <c:v>1.2861422619179016E-5</c:v>
                </c:pt>
                <c:pt idx="14">
                  <c:v>1.416415872978946E-5</c:v>
                </c:pt>
                <c:pt idx="15">
                  <c:v>1.5040864376855721E-5</c:v>
                </c:pt>
                <c:pt idx="16">
                  <c:v>1.5484867301034311E-5</c:v>
                </c:pt>
                <c:pt idx="17">
                  <c:v>1.5492788371975917E-5</c:v>
                </c:pt>
                <c:pt idx="18">
                  <c:v>1.5064567305547804E-5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25920"/>
        <c:axId val="-2078029184"/>
      </c:scatterChart>
      <c:valAx>
        <c:axId val="-207802592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Zenith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29184"/>
        <c:crosses val="autoZero"/>
        <c:crossBetween val="midCat"/>
        <c:majorUnit val="10"/>
        <c:minorUnit val="5"/>
      </c:valAx>
      <c:valAx>
        <c:axId val="-2078029184"/>
        <c:scaling>
          <c:orientation val="minMax"/>
          <c:max val="2.0000000000000011E-2"/>
          <c:min val="-2.000000000000001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-2078025920"/>
        <c:crosses val="autoZero"/>
        <c:crossBetween val="midCat"/>
        <c:minorUnit val="5.0000000000000114E-3"/>
      </c:valAx>
      <c:spPr>
        <a:noFill/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Camera Hexapod Displacements 297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'Camera Hex Motions in Elevation'!$AE$18</c:f>
              <c:strCache>
                <c:ptCount val="1"/>
                <c:pt idx="0">
                  <c:v>dx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Elevation'!$AE$19:$AE$37</c:f>
              <c:numCache>
                <c:formatCode>General</c:formatCode>
                <c:ptCount val="19"/>
                <c:pt idx="0">
                  <c:v>0.92778579788333349</c:v>
                </c:pt>
                <c:pt idx="1">
                  <c:v>0.78267391848176437</c:v>
                </c:pt>
                <c:pt idx="2">
                  <c:v>0.63714962577894863</c:v>
                </c:pt>
                <c:pt idx="3">
                  <c:v>0.49232044751232562</c:v>
                </c:pt>
                <c:pt idx="4">
                  <c:v>0.34928862117875265</c:v>
                </c:pt>
                <c:pt idx="5">
                  <c:v>0.20914270534160695</c:v>
                </c:pt>
                <c:pt idx="6">
                  <c:v>7.294929504282599E-2</c:v>
                </c:pt>
                <c:pt idx="7">
                  <c:v>-5.8255095629386133E-2</c:v>
                </c:pt>
                <c:pt idx="8">
                  <c:v>-0.18347192203863716</c:v>
                </c:pt>
                <c:pt idx="9">
                  <c:v>-0.30174820852796591</c:v>
                </c:pt>
                <c:pt idx="10">
                  <c:v>-0.41218380114001363</c:v>
                </c:pt>
                <c:pt idx="11">
                  <c:v>-0.51393821833216924</c:v>
                </c:pt>
                <c:pt idx="12">
                  <c:v>-0.60623704754860341</c:v>
                </c:pt>
                <c:pt idx="13">
                  <c:v>-0.68837783896742155</c:v>
                </c:pt>
                <c:pt idx="14">
                  <c:v>-0.75973545156796152</c:v>
                </c:pt>
                <c:pt idx="15">
                  <c:v>-0.81976681083142799</c:v>
                </c:pt>
                <c:pt idx="16">
                  <c:v>-0.86801504186590028</c:v>
                </c:pt>
                <c:pt idx="17">
                  <c:v>-0.90411294650012808</c:v>
                </c:pt>
                <c:pt idx="18">
                  <c:v>-0.92778579788333349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'Camera Hex Motions in Elevation'!$AF$18</c:f>
              <c:strCache>
                <c:ptCount val="1"/>
                <c:pt idx="0">
                  <c:v>dy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Elevation'!$AF$19:$AF$37</c:f>
              <c:numCache>
                <c:formatCode>General</c:formatCode>
                <c:ptCount val="19"/>
                <c:pt idx="0">
                  <c:v>641.86051673229497</c:v>
                </c:pt>
                <c:pt idx="1">
                  <c:v>639.41971310413226</c:v>
                </c:pt>
                <c:pt idx="2">
                  <c:v>626.91585518983914</c:v>
                </c:pt>
                <c:pt idx="3">
                  <c:v>604.44410489817926</c:v>
                </c:pt>
                <c:pt idx="4">
                  <c:v>572.1754858176854</c:v>
                </c:pt>
                <c:pt idx="5">
                  <c:v>530.35558162388577</c:v>
                </c:pt>
                <c:pt idx="6">
                  <c:v>479.30266703924337</c:v>
                </c:pt>
                <c:pt idx="7">
                  <c:v>419.4052855703402</c:v>
                </c:pt>
                <c:pt idx="8">
                  <c:v>351.11929245718204</c:v>
                </c:pt>
                <c:pt idx="9">
                  <c:v>274.96438533957019</c:v>
                </c:pt>
                <c:pt idx="10">
                  <c:v>191.52014904425982</c:v>
                </c:pt>
                <c:pt idx="11">
                  <c:v>101.42164459446565</c:v>
                </c:pt>
                <c:pt idx="12">
                  <c:v>5.3545760120151726</c:v>
                </c:pt>
                <c:pt idx="13">
                  <c:v>-95.949928304297146</c:v>
                </c:pt>
                <c:pt idx="14">
                  <c:v>-201.72087990729244</c:v>
                </c:pt>
                <c:pt idx="15">
                  <c:v>-311.15329798902479</c:v>
                </c:pt>
                <c:pt idx="16">
                  <c:v>-423.41433577079164</c:v>
                </c:pt>
                <c:pt idx="17">
                  <c:v>-537.64961897000592</c:v>
                </c:pt>
                <c:pt idx="18">
                  <c:v>-652.98974810437153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'Camera Hex Motions in Elevation'!$AG$18</c:f>
              <c:strCache>
                <c:ptCount val="1"/>
                <c:pt idx="0">
                  <c:v>dz</c:v>
                </c:pt>
              </c:strCache>
            </c:strRef>
          </c:tx>
          <c:spPr>
            <a:ln w="28575">
              <a:noFill/>
            </a:ln>
          </c:spPr>
          <c:xVal>
            <c:numRef>
              <c:f>'Camera Hex Motions in Elevation'!$AC$19:$AC$37</c:f>
              <c:numCache>
                <c:formatCode>General</c:formatCode>
                <c:ptCount val="1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</c:numCache>
            </c:numRef>
          </c:xVal>
          <c:yVal>
            <c:numRef>
              <c:f>'Camera Hex Motions in Elevation'!$AG$19:$AG$37</c:f>
              <c:numCache>
                <c:formatCode>General</c:formatCode>
                <c:ptCount val="19"/>
                <c:pt idx="0">
                  <c:v>-605.17563444536688</c:v>
                </c:pt>
                <c:pt idx="1">
                  <c:v>-525.88025815033131</c:v>
                </c:pt>
                <c:pt idx="2">
                  <c:v>-447.26067828915359</c:v>
                </c:pt>
                <c:pt idx="3">
                  <c:v>-369.91523733637791</c:v>
                </c:pt>
                <c:pt idx="4">
                  <c:v>-294.43258080010872</c:v>
                </c:pt>
                <c:pt idx="5">
                  <c:v>-221.38717727426149</c:v>
                </c:pt>
                <c:pt idx="6">
                  <c:v>-151.33494638568811</c:v>
                </c:pt>
                <c:pt idx="7">
                  <c:v>-84.80902791014455</c:v>
                </c:pt>
                <c:pt idx="8">
                  <c:v>-22.315724256677186</c:v>
                </c:pt>
                <c:pt idx="9">
                  <c:v>35.669352799422541</c:v>
                </c:pt>
                <c:pt idx="10">
                  <c:v>88.704901809410899</c:v>
                </c:pt>
                <c:pt idx="11">
                  <c:v>136.38729022158179</c:v>
                </c:pt>
                <c:pt idx="12">
                  <c:v>178.3536262687054</c:v>
                </c:pt>
                <c:pt idx="13">
                  <c:v>214.28452079349631</c:v>
                </c:pt>
                <c:pt idx="14">
                  <c:v>243.90651799295415</c:v>
                </c:pt>
                <c:pt idx="15">
                  <c:v>266.9941765821394</c:v>
                </c:pt>
                <c:pt idx="16">
                  <c:v>283.37178553847934</c:v>
                </c:pt>
                <c:pt idx="17">
                  <c:v>292.91470136874557</c:v>
                </c:pt>
                <c:pt idx="18">
                  <c:v>295.55029672129956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24288"/>
        <c:axId val="-2078030816"/>
      </c:scatterChart>
      <c:valAx>
        <c:axId val="-207802428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Zenith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30816"/>
        <c:crosses val="autoZero"/>
        <c:crossBetween val="midCat"/>
        <c:majorUnit val="10"/>
        <c:minorUnit val="5"/>
      </c:valAx>
      <c:valAx>
        <c:axId val="-2078030816"/>
        <c:scaling>
          <c:orientation val="minMax"/>
          <c:max val="800"/>
          <c:min val="-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24288"/>
        <c:crosses val="autoZero"/>
        <c:crossBetween val="midCat"/>
        <c:majorUnit val="200"/>
      </c:valAx>
      <c:spPr>
        <a:noFill/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110490</xdr:colOff>
      <xdr:row>22</xdr:row>
      <xdr:rowOff>60960</xdr:rowOff>
    </xdr:from>
    <xdr:to>
      <xdr:col>16</xdr:col>
      <xdr:colOff>430530</xdr:colOff>
      <xdr:row>36</xdr:row>
      <xdr:rowOff>146685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478155</xdr:colOff>
      <xdr:row>22</xdr:row>
      <xdr:rowOff>24765</xdr:rowOff>
    </xdr:from>
    <xdr:to>
      <xdr:col>7</xdr:col>
      <xdr:colOff>211455</xdr:colOff>
      <xdr:row>36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opLeftCell="A7" workbookViewId="0">
      <selection activeCell="A14" sqref="A14:XFD14"/>
    </sheetView>
  </sheetViews>
  <sheetFormatPr defaultRowHeight="14.4" x14ac:dyDescent="0.3"/>
  <cols>
    <col min="2" max="2" width="240.44140625" customWidth="1"/>
  </cols>
  <sheetData>
    <row r="2" spans="2:2" x14ac:dyDescent="0.3">
      <c r="B2" t="s">
        <v>29</v>
      </c>
    </row>
    <row r="3" spans="2:2" x14ac:dyDescent="0.3">
      <c r="B3" t="s">
        <v>30</v>
      </c>
    </row>
    <row r="4" spans="2:2" x14ac:dyDescent="0.3">
      <c r="B4" t="s">
        <v>31</v>
      </c>
    </row>
    <row r="5" spans="2:2" x14ac:dyDescent="0.3">
      <c r="B5" t="s">
        <v>32</v>
      </c>
    </row>
    <row r="6" spans="2:2" x14ac:dyDescent="0.3">
      <c r="B6" t="s">
        <v>33</v>
      </c>
    </row>
    <row r="7" spans="2:2" x14ac:dyDescent="0.3">
      <c r="B7" s="34" t="s">
        <v>43</v>
      </c>
    </row>
    <row r="8" spans="2:2" x14ac:dyDescent="0.3">
      <c r="B8" t="s">
        <v>46</v>
      </c>
    </row>
    <row r="10" spans="2:2" x14ac:dyDescent="0.3">
      <c r="B10" t="s">
        <v>50</v>
      </c>
    </row>
    <row r="11" spans="2:2" x14ac:dyDescent="0.3">
      <c r="B11" s="33" t="s">
        <v>44</v>
      </c>
    </row>
    <row r="13" spans="2:2" x14ac:dyDescent="0.3">
      <c r="B13" t="s">
        <v>37</v>
      </c>
    </row>
    <row r="14" spans="2:2" x14ac:dyDescent="0.3">
      <c r="B14" t="s">
        <v>47</v>
      </c>
    </row>
    <row r="15" spans="2:2" x14ac:dyDescent="0.3">
      <c r="B15" t="s">
        <v>34</v>
      </c>
    </row>
    <row r="17" spans="2:2" x14ac:dyDescent="0.3">
      <c r="B17" t="s">
        <v>38</v>
      </c>
    </row>
    <row r="18" spans="2:2" x14ac:dyDescent="0.3">
      <c r="B18" t="s">
        <v>48</v>
      </c>
    </row>
    <row r="20" spans="2:2" x14ac:dyDescent="0.3">
      <c r="B20" t="s">
        <v>35</v>
      </c>
    </row>
    <row r="21" spans="2:2" x14ac:dyDescent="0.3">
      <c r="B21" t="s">
        <v>45</v>
      </c>
    </row>
    <row r="22" spans="2:2" x14ac:dyDescent="0.3">
      <c r="B22" t="s">
        <v>49</v>
      </c>
    </row>
    <row r="24" spans="2:2" x14ac:dyDescent="0.3">
      <c r="B24" t="s">
        <v>36</v>
      </c>
    </row>
    <row r="25" spans="2:2" x14ac:dyDescent="0.3">
      <c r="B2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J45"/>
  <sheetViews>
    <sheetView tabSelected="1" topLeftCell="M1" workbookViewId="0">
      <selection activeCell="M13" sqref="M13"/>
    </sheetView>
  </sheetViews>
  <sheetFormatPr defaultColWidth="9.109375" defaultRowHeight="14.4" x14ac:dyDescent="0.3"/>
  <cols>
    <col min="1" max="1" width="13.88671875" style="9" customWidth="1"/>
    <col min="2" max="2" width="17" style="9" customWidth="1"/>
    <col min="3" max="3" width="15.109375" style="9" customWidth="1"/>
    <col min="4" max="5" width="9.5546875" style="9" bestFit="1" customWidth="1"/>
    <col min="6" max="6" width="11.33203125" style="9" bestFit="1" customWidth="1"/>
    <col min="7" max="9" width="9.5546875" style="9" bestFit="1" customWidth="1"/>
    <col min="10" max="16384" width="9.109375" style="9"/>
  </cols>
  <sheetData>
    <row r="3" spans="3:36" x14ac:dyDescent="0.3">
      <c r="C3" s="9" t="s">
        <v>4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</row>
    <row r="4" spans="3:36" x14ac:dyDescent="0.3">
      <c r="C4" s="9" t="s">
        <v>5</v>
      </c>
      <c r="D4" s="9" t="s">
        <v>13</v>
      </c>
      <c r="E4" s="9" t="s">
        <v>13</v>
      </c>
      <c r="F4" s="9" t="s">
        <v>13</v>
      </c>
      <c r="G4" s="9" t="s">
        <v>14</v>
      </c>
      <c r="H4" s="9" t="s">
        <v>14</v>
      </c>
      <c r="I4" s="9" t="s">
        <v>14</v>
      </c>
    </row>
    <row r="5" spans="3:36" x14ac:dyDescent="0.3">
      <c r="C5" s="9" t="s">
        <v>15</v>
      </c>
      <c r="D5" s="1">
        <v>0</v>
      </c>
      <c r="E5" s="1">
        <v>0</v>
      </c>
      <c r="F5" s="1">
        <v>0</v>
      </c>
      <c r="G5" s="2">
        <v>0</v>
      </c>
      <c r="H5" s="2">
        <v>0</v>
      </c>
      <c r="I5" s="2">
        <v>0</v>
      </c>
    </row>
    <row r="6" spans="3:36" x14ac:dyDescent="0.3">
      <c r="C6" s="9" t="s">
        <v>16</v>
      </c>
      <c r="D6" s="1">
        <v>4.7022581426666665</v>
      </c>
      <c r="E6" s="1">
        <v>-1173.5712283333337</v>
      </c>
      <c r="F6" s="1">
        <v>-73.818377466666661</v>
      </c>
      <c r="G6" s="2">
        <v>-1.3159781565811567E-2</v>
      </c>
      <c r="H6" s="2">
        <v>-1.253263625855838E-5</v>
      </c>
      <c r="I6" s="2">
        <v>-9.7702494513178935E-5</v>
      </c>
    </row>
    <row r="7" spans="3:36" x14ac:dyDescent="0.3">
      <c r="C7" s="9" t="s">
        <v>17</v>
      </c>
      <c r="D7" s="1">
        <v>-0.19930118043333347</v>
      </c>
      <c r="E7" s="1">
        <v>-1324.6820513333332</v>
      </c>
      <c r="F7" s="1">
        <v>-9.5013145000000083</v>
      </c>
      <c r="G7" s="2">
        <v>-3.5469085071444043E-2</v>
      </c>
      <c r="H7" s="2">
        <v>-8.6311729717778506E-6</v>
      </c>
      <c r="I7" s="2">
        <v>-7.3966740956843844E-6</v>
      </c>
    </row>
    <row r="10" spans="3:36" x14ac:dyDescent="0.3">
      <c r="C10" s="9" t="s">
        <v>6</v>
      </c>
      <c r="D10" s="9" t="s">
        <v>7</v>
      </c>
      <c r="E10" s="9" t="s">
        <v>8</v>
      </c>
      <c r="F10" s="9" t="s">
        <v>9</v>
      </c>
      <c r="G10" s="9" t="s">
        <v>10</v>
      </c>
      <c r="H10" s="9" t="s">
        <v>11</v>
      </c>
      <c r="I10" s="9" t="s">
        <v>12</v>
      </c>
    </row>
    <row r="11" spans="3:36" x14ac:dyDescent="0.3">
      <c r="C11" s="9" t="s">
        <v>5</v>
      </c>
      <c r="D11" s="9" t="s">
        <v>13</v>
      </c>
      <c r="E11" s="9" t="s">
        <v>13</v>
      </c>
      <c r="F11" s="9" t="s">
        <v>13</v>
      </c>
      <c r="G11" s="9" t="s">
        <v>14</v>
      </c>
      <c r="H11" s="9" t="s">
        <v>14</v>
      </c>
      <c r="I11" s="9" t="s">
        <v>14</v>
      </c>
    </row>
    <row r="12" spans="3:36" x14ac:dyDescent="0.3">
      <c r="C12" s="9" t="s">
        <v>15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</row>
    <row r="13" spans="3:36" x14ac:dyDescent="0.3">
      <c r="C13" s="9" t="s">
        <v>16</v>
      </c>
      <c r="D13" s="36">
        <v>9.4887070829999995</v>
      </c>
      <c r="E13" s="36">
        <v>-44.307643583333338</v>
      </c>
      <c r="F13" s="36">
        <v>-1035.4809533333332</v>
      </c>
      <c r="G13" s="36">
        <v>1.9403865084273149E-4</v>
      </c>
      <c r="H13" s="36">
        <v>-4.2375269068662201E-5</v>
      </c>
      <c r="I13" s="36">
        <v>-2.1110256775084621E-4</v>
      </c>
    </row>
    <row r="14" spans="3:36" x14ac:dyDescent="0.3">
      <c r="C14" s="9" t="s">
        <v>17</v>
      </c>
      <c r="D14" s="36">
        <v>1.6562704153333336</v>
      </c>
      <c r="E14" s="36">
        <v>-29.83178649666667</v>
      </c>
      <c r="F14" s="36">
        <v>-910.22724566666648</v>
      </c>
      <c r="G14" s="36">
        <v>1.160888887307733E-5</v>
      </c>
      <c r="H14" s="36">
        <v>-9.8319252066958342E-6</v>
      </c>
      <c r="I14" s="36">
        <v>-5.687894507768738E-5</v>
      </c>
    </row>
    <row r="16" spans="3:36" x14ac:dyDescent="0.3">
      <c r="D16" s="37" t="s">
        <v>18</v>
      </c>
      <c r="E16" s="37"/>
      <c r="F16" s="37"/>
      <c r="G16" s="37"/>
      <c r="H16" s="37"/>
      <c r="I16" s="37"/>
      <c r="M16" s="37" t="s">
        <v>19</v>
      </c>
      <c r="N16" s="37"/>
      <c r="O16" s="37"/>
      <c r="P16" s="37"/>
      <c r="Q16" s="37"/>
      <c r="R16" s="37"/>
      <c r="V16" s="37" t="s">
        <v>22</v>
      </c>
      <c r="W16" s="37"/>
      <c r="X16" s="37"/>
      <c r="Y16" s="37"/>
      <c r="Z16" s="37"/>
      <c r="AA16" s="37"/>
      <c r="AC16" s="11"/>
      <c r="AD16" s="12"/>
      <c r="AE16" s="40" t="s">
        <v>23</v>
      </c>
      <c r="AF16" s="40"/>
      <c r="AG16" s="40"/>
      <c r="AH16" s="40"/>
      <c r="AI16" s="40"/>
      <c r="AJ16" s="40"/>
    </row>
    <row r="17" spans="1:36" x14ac:dyDescent="0.3">
      <c r="B17" s="37" t="s">
        <v>1</v>
      </c>
      <c r="C17" s="37"/>
      <c r="D17" s="9" t="str">
        <f t="shared" ref="D17:I17" si="0">D11</f>
        <v>um</v>
      </c>
      <c r="E17" s="9" t="str">
        <f t="shared" si="0"/>
        <v>um</v>
      </c>
      <c r="F17" s="9" t="str">
        <f t="shared" si="0"/>
        <v>um</v>
      </c>
      <c r="G17" s="9" t="str">
        <f t="shared" si="0"/>
        <v>deg</v>
      </c>
      <c r="H17" s="9" t="str">
        <f t="shared" si="0"/>
        <v>deg</v>
      </c>
      <c r="I17" s="9" t="str">
        <f t="shared" si="0"/>
        <v>deg</v>
      </c>
      <c r="K17" s="37" t="s">
        <v>20</v>
      </c>
      <c r="L17" s="37"/>
      <c r="M17" s="9" t="str">
        <f t="shared" ref="M17:R18" si="1">D17</f>
        <v>um</v>
      </c>
      <c r="N17" s="9" t="str">
        <f t="shared" si="1"/>
        <v>um</v>
      </c>
      <c r="O17" s="9" t="str">
        <f t="shared" si="1"/>
        <v>um</v>
      </c>
      <c r="P17" s="9" t="str">
        <f t="shared" si="1"/>
        <v>deg</v>
      </c>
      <c r="Q17" s="9" t="str">
        <f t="shared" si="1"/>
        <v>deg</v>
      </c>
      <c r="R17" s="9" t="str">
        <f t="shared" si="1"/>
        <v>deg</v>
      </c>
      <c r="T17" s="37" t="s">
        <v>20</v>
      </c>
      <c r="U17" s="37"/>
      <c r="V17" s="9" t="str">
        <f t="shared" ref="V17:AA18" si="2">D17</f>
        <v>um</v>
      </c>
      <c r="W17" s="9" t="str">
        <f t="shared" si="2"/>
        <v>um</v>
      </c>
      <c r="X17" s="9" t="str">
        <f t="shared" si="2"/>
        <v>um</v>
      </c>
      <c r="Y17" s="9" t="str">
        <f t="shared" si="2"/>
        <v>deg</v>
      </c>
      <c r="Z17" s="9" t="str">
        <f t="shared" si="2"/>
        <v>deg</v>
      </c>
      <c r="AA17" s="9" t="str">
        <f t="shared" si="2"/>
        <v>deg</v>
      </c>
      <c r="AC17" s="38" t="s">
        <v>20</v>
      </c>
      <c r="AD17" s="39"/>
      <c r="AE17" s="18" t="str">
        <f t="shared" ref="AE17:AJ18" si="3">M17</f>
        <v>um</v>
      </c>
      <c r="AF17" s="18" t="str">
        <f t="shared" si="3"/>
        <v>um</v>
      </c>
      <c r="AG17" s="18" t="str">
        <f t="shared" si="3"/>
        <v>um</v>
      </c>
      <c r="AH17" s="18" t="str">
        <f t="shared" si="3"/>
        <v>deg</v>
      </c>
      <c r="AI17" s="18" t="str">
        <f t="shared" si="3"/>
        <v>deg</v>
      </c>
      <c r="AJ17" s="18" t="str">
        <f t="shared" si="3"/>
        <v>deg</v>
      </c>
    </row>
    <row r="18" spans="1:36" x14ac:dyDescent="0.3">
      <c r="A18" s="9" t="s">
        <v>0</v>
      </c>
      <c r="B18" s="9" t="s">
        <v>2</v>
      </c>
      <c r="C18" s="9" t="s">
        <v>3</v>
      </c>
      <c r="D18" s="9" t="str">
        <f t="shared" ref="D18:I18" si="4">D10</f>
        <v>dx</v>
      </c>
      <c r="E18" s="9" t="str">
        <f t="shared" si="4"/>
        <v>dy</v>
      </c>
      <c r="F18" s="9" t="str">
        <f t="shared" si="4"/>
        <v>dz</v>
      </c>
      <c r="G18" s="9" t="str">
        <f t="shared" si="4"/>
        <v>rx</v>
      </c>
      <c r="H18" s="9" t="str">
        <f t="shared" si="4"/>
        <v>ry</v>
      </c>
      <c r="I18" s="9" t="str">
        <f t="shared" si="4"/>
        <v>rz</v>
      </c>
      <c r="K18" s="9" t="s">
        <v>21</v>
      </c>
      <c r="L18" s="9" t="s">
        <v>2</v>
      </c>
      <c r="M18" s="9" t="str">
        <f t="shared" si="1"/>
        <v>dx</v>
      </c>
      <c r="N18" s="9" t="str">
        <f t="shared" si="1"/>
        <v>dy</v>
      </c>
      <c r="O18" s="9" t="str">
        <f t="shared" si="1"/>
        <v>dz</v>
      </c>
      <c r="P18" s="9" t="str">
        <f t="shared" si="1"/>
        <v>rx</v>
      </c>
      <c r="Q18" s="9" t="str">
        <f t="shared" si="1"/>
        <v>ry</v>
      </c>
      <c r="R18" s="9" t="str">
        <f t="shared" si="1"/>
        <v>rz</v>
      </c>
      <c r="T18" s="9" t="s">
        <v>21</v>
      </c>
      <c r="U18" s="9" t="s">
        <v>2</v>
      </c>
      <c r="V18" s="9" t="str">
        <f t="shared" si="2"/>
        <v>dx</v>
      </c>
      <c r="W18" s="9" t="str">
        <f t="shared" si="2"/>
        <v>dy</v>
      </c>
      <c r="X18" s="9" t="str">
        <f t="shared" si="2"/>
        <v>dz</v>
      </c>
      <c r="Y18" s="9" t="str">
        <f t="shared" si="2"/>
        <v>rx</v>
      </c>
      <c r="Z18" s="9" t="str">
        <f t="shared" si="2"/>
        <v>ry</v>
      </c>
      <c r="AA18" s="9" t="str">
        <f t="shared" si="2"/>
        <v>rz</v>
      </c>
      <c r="AC18" s="17" t="s">
        <v>21</v>
      </c>
      <c r="AD18" s="19" t="s">
        <v>2</v>
      </c>
      <c r="AE18" s="18" t="str">
        <f t="shared" si="3"/>
        <v>dx</v>
      </c>
      <c r="AF18" s="18" t="str">
        <f t="shared" si="3"/>
        <v>dy</v>
      </c>
      <c r="AG18" s="18" t="str">
        <f t="shared" si="3"/>
        <v>dz</v>
      </c>
      <c r="AH18" s="18" t="str">
        <f t="shared" si="3"/>
        <v>rx</v>
      </c>
      <c r="AI18" s="18" t="str">
        <f t="shared" si="3"/>
        <v>ry</v>
      </c>
      <c r="AJ18" s="18" t="str">
        <f t="shared" si="3"/>
        <v>rz</v>
      </c>
    </row>
    <row r="19" spans="1:36" x14ac:dyDescent="0.3">
      <c r="A19" s="9">
        <v>0</v>
      </c>
      <c r="B19" s="9">
        <f>C19*PI()/180</f>
        <v>1.5707963267948966</v>
      </c>
      <c r="C19" s="9">
        <f>90-A19</f>
        <v>90</v>
      </c>
      <c r="D19" s="9">
        <f t="shared" ref="D19:I34" si="5">COS($B19)*D$14</f>
        <v>1.014588570128246E-16</v>
      </c>
      <c r="E19" s="9">
        <f t="shared" si="5"/>
        <v>-1.8274183566777501E-15</v>
      </c>
      <c r="F19" s="9">
        <f t="shared" si="5"/>
        <v>-5.5758175182212267E-14</v>
      </c>
      <c r="G19" s="9">
        <f t="shared" si="5"/>
        <v>7.1113061330282812E-22</v>
      </c>
      <c r="H19" s="9">
        <f t="shared" si="5"/>
        <v>-6.0227839878802583E-22</v>
      </c>
      <c r="I19" s="9">
        <f t="shared" si="5"/>
        <v>-3.4842575839380474E-21</v>
      </c>
      <c r="K19" s="9">
        <f t="shared" ref="K19:K37" si="6">C19</f>
        <v>90</v>
      </c>
      <c r="L19" s="9">
        <f t="shared" ref="L19:L37" si="7">B19</f>
        <v>1.5707963267948966</v>
      </c>
      <c r="M19" s="9">
        <f t="shared" ref="M19:R34" si="8">SIN($L19)*D$7</f>
        <v>-0.19930118043333347</v>
      </c>
      <c r="N19" s="9">
        <f t="shared" si="8"/>
        <v>-1324.6820513333332</v>
      </c>
      <c r="O19" s="9">
        <f t="shared" si="8"/>
        <v>-9.5013145000000083</v>
      </c>
      <c r="P19" s="9">
        <f t="shared" si="8"/>
        <v>-3.5469085071444043E-2</v>
      </c>
      <c r="Q19" s="9">
        <f t="shared" si="8"/>
        <v>-8.6311729717778506E-6</v>
      </c>
      <c r="R19" s="9">
        <f t="shared" si="8"/>
        <v>-7.3966740956843844E-6</v>
      </c>
      <c r="T19" s="9">
        <f t="shared" ref="T19:U34" si="9">K19</f>
        <v>90</v>
      </c>
      <c r="U19" s="9">
        <f t="shared" si="9"/>
        <v>1.5707963267948966</v>
      </c>
      <c r="V19" s="9">
        <f>D19+M19</f>
        <v>-0.19930118043333336</v>
      </c>
      <c r="W19" s="9">
        <f t="shared" ref="W19:AA34" si="10">E19+N19</f>
        <v>-1324.6820513333332</v>
      </c>
      <c r="X19" s="9">
        <f t="shared" si="10"/>
        <v>-9.5013145000000634</v>
      </c>
      <c r="Y19" s="9">
        <f t="shared" si="10"/>
        <v>-3.5469085071444043E-2</v>
      </c>
      <c r="Z19" s="9">
        <f t="shared" si="10"/>
        <v>-8.6311729717778506E-6</v>
      </c>
      <c r="AA19" s="9">
        <f t="shared" si="10"/>
        <v>-7.3966740956843878E-6</v>
      </c>
      <c r="AC19" s="16">
        <f t="shared" ref="AC19:AD34" si="11">K19</f>
        <v>90</v>
      </c>
      <c r="AD19" s="15">
        <f t="shared" si="11"/>
        <v>1.5707963267948966</v>
      </c>
      <c r="AE19" s="8">
        <f>-V19+V$39</f>
        <v>0.92778579788333349</v>
      </c>
      <c r="AF19" s="8">
        <f>-W19+W$43</f>
        <v>641.86051673229497</v>
      </c>
      <c r="AG19" s="8">
        <f>-X19+X$43</f>
        <v>-605.17563444536688</v>
      </c>
      <c r="AH19" s="8">
        <f>-Y19+Y$43</f>
        <v>1.7729177251383343E-2</v>
      </c>
      <c r="AI19" s="8">
        <f>-Z19+Z$43</f>
        <v>-2.2757636318980389E-6</v>
      </c>
      <c r="AJ19" s="8">
        <f>-AA19+AA$43</f>
        <v>-3.4417703676455191E-5</v>
      </c>
    </row>
    <row r="20" spans="1:36" x14ac:dyDescent="0.3">
      <c r="A20" s="9">
        <v>5</v>
      </c>
      <c r="B20" s="9">
        <f t="shared" ref="B20:B37" si="12">C20*PI()/180</f>
        <v>1.4835298641951802</v>
      </c>
      <c r="C20" s="9">
        <f>90-A20</f>
        <v>85</v>
      </c>
      <c r="D20" s="9">
        <f t="shared" si="5"/>
        <v>0.14435347823934894</v>
      </c>
      <c r="E20" s="9">
        <f t="shared" si="5"/>
        <v>-2.6000115096065421</v>
      </c>
      <c r="F20" s="9">
        <f t="shared" si="5"/>
        <v>-79.331531665233413</v>
      </c>
      <c r="G20" s="9">
        <f t="shared" si="5"/>
        <v>1.0117813322080788E-6</v>
      </c>
      <c r="H20" s="9">
        <f t="shared" si="5"/>
        <v>-8.5690874402899771E-7</v>
      </c>
      <c r="I20" s="9">
        <f t="shared" si="5"/>
        <v>-4.9573267049490973E-6</v>
      </c>
      <c r="K20" s="9">
        <f t="shared" si="6"/>
        <v>85</v>
      </c>
      <c r="L20" s="9">
        <f t="shared" si="7"/>
        <v>1.4835298641951802</v>
      </c>
      <c r="M20" s="9">
        <f t="shared" si="8"/>
        <v>-0.19854277927111313</v>
      </c>
      <c r="N20" s="9">
        <f t="shared" si="8"/>
        <v>-1319.641236195564</v>
      </c>
      <c r="O20" s="9">
        <f t="shared" si="8"/>
        <v>-9.4651591298022328</v>
      </c>
      <c r="P20" s="9">
        <f t="shared" si="8"/>
        <v>-3.533411449433764E-2</v>
      </c>
      <c r="Q20" s="9">
        <f t="shared" si="8"/>
        <v>-8.5983287527978708E-6</v>
      </c>
      <c r="R20" s="9">
        <f t="shared" si="8"/>
        <v>-7.3685275176333405E-6</v>
      </c>
      <c r="T20" s="9">
        <f t="shared" si="9"/>
        <v>85</v>
      </c>
      <c r="U20" s="9">
        <f t="shared" si="9"/>
        <v>1.4835298641951802</v>
      </c>
      <c r="V20" s="9">
        <f t="shared" ref="V20:AA37" si="13">D20+M20</f>
        <v>-5.4189301031764198E-2</v>
      </c>
      <c r="W20" s="9">
        <f t="shared" si="10"/>
        <v>-1322.2412477051705</v>
      </c>
      <c r="X20" s="9">
        <f t="shared" si="10"/>
        <v>-88.796690795035644</v>
      </c>
      <c r="Y20" s="9">
        <f t="shared" si="10"/>
        <v>-3.5333102713005431E-2</v>
      </c>
      <c r="Z20" s="9">
        <f t="shared" si="10"/>
        <v>-9.4552374968268687E-6</v>
      </c>
      <c r="AA20" s="9">
        <f t="shared" si="10"/>
        <v>-1.2325854222582438E-5</v>
      </c>
      <c r="AC20" s="16">
        <f t="shared" si="11"/>
        <v>85</v>
      </c>
      <c r="AD20" s="15">
        <f t="shared" si="11"/>
        <v>1.4835298641951802</v>
      </c>
      <c r="AE20" s="8">
        <f>-V20+V$39</f>
        <v>0.78267391848176437</v>
      </c>
      <c r="AF20" s="8">
        <f>-W20+W$43</f>
        <v>639.41971310413226</v>
      </c>
      <c r="AG20" s="8">
        <f>-X20+X$43</f>
        <v>-525.88025815033131</v>
      </c>
      <c r="AH20" s="8">
        <f>-Y20+Y$43</f>
        <v>1.7593194892944732E-2</v>
      </c>
      <c r="AI20" s="8">
        <f>-Z20+Z$43</f>
        <v>-1.4516991068490209E-6</v>
      </c>
      <c r="AJ20" s="8">
        <f>-AA20+AA$43</f>
        <v>-2.9488523549557138E-5</v>
      </c>
    </row>
    <row r="21" spans="1:36" x14ac:dyDescent="0.3">
      <c r="A21" s="35">
        <v>10</v>
      </c>
      <c r="B21" s="9">
        <f t="shared" si="12"/>
        <v>1.3962634015954636</v>
      </c>
      <c r="C21" s="9">
        <f>90-A21</f>
        <v>80</v>
      </c>
      <c r="D21" s="9">
        <f t="shared" si="5"/>
        <v>0.28760833934628333</v>
      </c>
      <c r="E21" s="9">
        <f t="shared" si="5"/>
        <v>-5.1802353616951091</v>
      </c>
      <c r="F21" s="9">
        <f t="shared" si="5"/>
        <v>-158.05930247280602</v>
      </c>
      <c r="G21" s="9">
        <f t="shared" si="5"/>
        <v>2.0158623975477837E-6</v>
      </c>
      <c r="H21" s="9">
        <f t="shared" si="5"/>
        <v>-1.7072958951002897E-6</v>
      </c>
      <c r="I21" s="9">
        <f t="shared" si="5"/>
        <v>-9.876925160357835E-6</v>
      </c>
      <c r="K21" s="9">
        <f t="shared" si="6"/>
        <v>80</v>
      </c>
      <c r="L21" s="9">
        <f t="shared" si="7"/>
        <v>1.3962634015954636</v>
      </c>
      <c r="M21" s="9">
        <f t="shared" si="8"/>
        <v>-0.19627334767523177</v>
      </c>
      <c r="N21" s="9">
        <f t="shared" si="8"/>
        <v>-1304.5571544291822</v>
      </c>
      <c r="O21" s="9">
        <f t="shared" si="8"/>
        <v>-9.3569681834073197</v>
      </c>
      <c r="P21" s="9">
        <f t="shared" si="8"/>
        <v>-3.4930229970607657E-2</v>
      </c>
      <c r="Q21" s="9">
        <f t="shared" si="8"/>
        <v>-8.5000460601962471E-6</v>
      </c>
      <c r="R21" s="9">
        <f t="shared" si="8"/>
        <v>-7.2843019959345446E-6</v>
      </c>
      <c r="T21" s="9">
        <f t="shared" si="9"/>
        <v>80</v>
      </c>
      <c r="U21" s="9">
        <f t="shared" si="9"/>
        <v>1.3962634015954636</v>
      </c>
      <c r="V21" s="9">
        <f t="shared" si="13"/>
        <v>9.1334991671051552E-2</v>
      </c>
      <c r="W21" s="9">
        <f t="shared" si="10"/>
        <v>-1309.7373897908774</v>
      </c>
      <c r="X21" s="9">
        <f t="shared" si="10"/>
        <v>-167.41627065621336</v>
      </c>
      <c r="Y21" s="9">
        <f t="shared" si="10"/>
        <v>-3.4928214108210107E-2</v>
      </c>
      <c r="Z21" s="9">
        <f t="shared" si="10"/>
        <v>-1.0207341955296536E-5</v>
      </c>
      <c r="AA21" s="9">
        <f t="shared" si="10"/>
        <v>-1.716122715629238E-5</v>
      </c>
      <c r="AC21" s="16">
        <f t="shared" si="11"/>
        <v>80</v>
      </c>
      <c r="AD21" s="15">
        <f t="shared" si="11"/>
        <v>1.3962634015954636</v>
      </c>
      <c r="AE21" s="8">
        <f>-V21+V$39</f>
        <v>0.63714962577894863</v>
      </c>
      <c r="AF21" s="8">
        <f>-W21+W$43</f>
        <v>626.91585518983914</v>
      </c>
      <c r="AG21" s="8">
        <f>-X21+X$43</f>
        <v>-447.26067828915359</v>
      </c>
      <c r="AH21" s="8">
        <f>-Y21+Y$43</f>
        <v>1.7188306288149408E-2</v>
      </c>
      <c r="AI21" s="8">
        <f>-Z21+Z$43</f>
        <v>-6.9959464837935313E-7</v>
      </c>
      <c r="AJ21" s="8">
        <f>-AA21+AA$43</f>
        <v>-2.4653150615847196E-5</v>
      </c>
    </row>
    <row r="22" spans="1:36" x14ac:dyDescent="0.3">
      <c r="A22" s="35">
        <v>15</v>
      </c>
      <c r="B22" s="9">
        <f t="shared" si="12"/>
        <v>1.3089969389957472</v>
      </c>
      <c r="C22" s="9">
        <f>90-A22</f>
        <v>75</v>
      </c>
      <c r="D22" s="9">
        <f t="shared" si="5"/>
        <v>0.42867432732812882</v>
      </c>
      <c r="E22" s="9">
        <f t="shared" si="5"/>
        <v>-7.7210344947695395</v>
      </c>
      <c r="F22" s="9">
        <f t="shared" si="5"/>
        <v>-235.58414654974419</v>
      </c>
      <c r="G22" s="9">
        <f t="shared" si="5"/>
        <v>3.0046015328311528E-6</v>
      </c>
      <c r="H22" s="9">
        <f t="shared" si="5"/>
        <v>-2.5446894935164198E-6</v>
      </c>
      <c r="I22" s="9">
        <f t="shared" si="5"/>
        <v>-1.4721354251445769E-5</v>
      </c>
      <c r="K22" s="9">
        <f t="shared" si="6"/>
        <v>75</v>
      </c>
      <c r="L22" s="9">
        <f t="shared" si="7"/>
        <v>1.3089969389957472</v>
      </c>
      <c r="M22" s="9">
        <f t="shared" si="8"/>
        <v>-0.19251015739045432</v>
      </c>
      <c r="N22" s="9">
        <f t="shared" si="8"/>
        <v>-1279.5446050044479</v>
      </c>
      <c r="O22" s="9">
        <f t="shared" si="8"/>
        <v>-9.1775650592448148</v>
      </c>
      <c r="P22" s="9">
        <f t="shared" si="8"/>
        <v>-3.4260505305351845E-2</v>
      </c>
      <c r="Q22" s="9">
        <f t="shared" si="8"/>
        <v>-8.3370728846083929E-6</v>
      </c>
      <c r="R22" s="9">
        <f t="shared" si="8"/>
        <v>-7.1446385376648858E-6</v>
      </c>
      <c r="T22" s="9">
        <f t="shared" si="9"/>
        <v>75</v>
      </c>
      <c r="U22" s="9">
        <f t="shared" si="9"/>
        <v>1.3089969389957472</v>
      </c>
      <c r="V22" s="9">
        <f t="shared" si="13"/>
        <v>0.2361641699376745</v>
      </c>
      <c r="W22" s="9">
        <f t="shared" si="10"/>
        <v>-1287.2656394992175</v>
      </c>
      <c r="X22" s="9">
        <f t="shared" si="10"/>
        <v>-244.761711608989</v>
      </c>
      <c r="Y22" s="9">
        <f t="shared" si="10"/>
        <v>-3.4257500703819013E-2</v>
      </c>
      <c r="Z22" s="9">
        <f t="shared" si="10"/>
        <v>-1.0881762378124812E-5</v>
      </c>
      <c r="AA22" s="9">
        <f t="shared" si="10"/>
        <v>-2.1865992789110654E-5</v>
      </c>
      <c r="AC22" s="16">
        <f t="shared" si="11"/>
        <v>75</v>
      </c>
      <c r="AD22" s="15">
        <f t="shared" si="11"/>
        <v>1.3089969389957472</v>
      </c>
      <c r="AE22" s="8">
        <f>-V22+V$39</f>
        <v>0.49232044751232562</v>
      </c>
      <c r="AF22" s="8">
        <f>-W22+W$43</f>
        <v>604.44410489817926</v>
      </c>
      <c r="AG22" s="8">
        <f>-X22+X$43</f>
        <v>-369.91523733637791</v>
      </c>
      <c r="AH22" s="8">
        <f>-Y22+Y$43</f>
        <v>1.6517592883758314E-2</v>
      </c>
      <c r="AI22" s="8">
        <f>-Z22+Z$43</f>
        <v>-2.5174225551077286E-8</v>
      </c>
      <c r="AJ22" s="8">
        <f>-AA22+AA$43</f>
        <v>-1.9948384983028922E-5</v>
      </c>
    </row>
    <row r="23" spans="1:36" x14ac:dyDescent="0.3">
      <c r="A23" s="35">
        <v>20</v>
      </c>
      <c r="B23" s="9">
        <f t="shared" si="12"/>
        <v>1.2217304763960306</v>
      </c>
      <c r="C23" s="9">
        <f>90-A23</f>
        <v>70</v>
      </c>
      <c r="D23" s="9">
        <f t="shared" si="5"/>
        <v>0.56647784483837182</v>
      </c>
      <c r="E23" s="9">
        <f t="shared" si="5"/>
        <v>-10.203071893250685</v>
      </c>
      <c r="F23" s="9">
        <f t="shared" si="5"/>
        <v>-311.31605302184204</v>
      </c>
      <c r="G23" s="9">
        <f t="shared" si="5"/>
        <v>3.970473836221671E-6</v>
      </c>
      <c r="H23" s="9">
        <f t="shared" si="5"/>
        <v>-3.3627164683613655E-6</v>
      </c>
      <c r="I23" s="9">
        <f t="shared" si="5"/>
        <v>-1.9453744947683484E-5</v>
      </c>
      <c r="K23" s="9">
        <f t="shared" si="6"/>
        <v>70</v>
      </c>
      <c r="L23" s="9">
        <f t="shared" si="7"/>
        <v>1.2217304763960306</v>
      </c>
      <c r="M23" s="9">
        <f t="shared" si="8"/>
        <v>-0.18728184856712432</v>
      </c>
      <c r="N23" s="9">
        <f t="shared" si="8"/>
        <v>-1244.7939485254731</v>
      </c>
      <c r="O23" s="9">
        <f t="shared" si="8"/>
        <v>-8.9283151234161604</v>
      </c>
      <c r="P23" s="9">
        <f t="shared" si="8"/>
        <v>-3.3330037507663592E-2</v>
      </c>
      <c r="Q23" s="9">
        <f t="shared" si="8"/>
        <v>-8.1106495503064255E-6</v>
      </c>
      <c r="R23" s="9">
        <f t="shared" si="8"/>
        <v>-6.9506000660728974E-6</v>
      </c>
      <c r="T23" s="9">
        <f t="shared" si="9"/>
        <v>70</v>
      </c>
      <c r="U23" s="9">
        <f t="shared" si="9"/>
        <v>1.2217304763960306</v>
      </c>
      <c r="V23" s="9">
        <f t="shared" si="13"/>
        <v>0.3791959962712475</v>
      </c>
      <c r="W23" s="9">
        <f t="shared" si="10"/>
        <v>-1254.9970204187237</v>
      </c>
      <c r="X23" s="9">
        <f t="shared" si="10"/>
        <v>-320.24436814525819</v>
      </c>
      <c r="Y23" s="9">
        <f t="shared" si="10"/>
        <v>-3.3326067033827372E-2</v>
      </c>
      <c r="Z23" s="9">
        <f t="shared" si="10"/>
        <v>-1.1473366018667791E-5</v>
      </c>
      <c r="AA23" s="9">
        <f t="shared" si="10"/>
        <v>-2.6404345013756381E-5</v>
      </c>
      <c r="AC23" s="16">
        <f t="shared" si="11"/>
        <v>70</v>
      </c>
      <c r="AD23" s="15">
        <f t="shared" si="11"/>
        <v>1.2217304763960306</v>
      </c>
      <c r="AE23" s="8">
        <f>-V23+V$39</f>
        <v>0.34928862117875265</v>
      </c>
      <c r="AF23" s="8">
        <f>-W23+W$43</f>
        <v>572.1754858176854</v>
      </c>
      <c r="AG23" s="8">
        <f>-X23+X$43</f>
        <v>-294.43258080010872</v>
      </c>
      <c r="AH23" s="8">
        <f>-Y23+Y$43</f>
        <v>1.5586159213766673E-2</v>
      </c>
      <c r="AI23" s="8">
        <f>-Z23+Z$43</f>
        <v>5.6642941499190138E-7</v>
      </c>
      <c r="AJ23" s="8">
        <f>-AA23+AA$43</f>
        <v>-1.5410032758383195E-5</v>
      </c>
    </row>
    <row r="24" spans="1:36" x14ac:dyDescent="0.3">
      <c r="A24" s="35">
        <v>25</v>
      </c>
      <c r="B24" s="9">
        <f t="shared" si="12"/>
        <v>1.1344640137963142</v>
      </c>
      <c r="C24" s="9">
        <f>90-A24</f>
        <v>65</v>
      </c>
      <c r="D24" s="9">
        <f t="shared" si="5"/>
        <v>0.69997012390071978</v>
      </c>
      <c r="E24" s="9">
        <f t="shared" si="5"/>
        <v>-12.607457753840938</v>
      </c>
      <c r="F24" s="9">
        <f t="shared" si="5"/>
        <v>-384.67865635267117</v>
      </c>
      <c r="G24" s="9">
        <f t="shared" si="5"/>
        <v>4.9061284362808886E-6</v>
      </c>
      <c r="H24" s="9">
        <f t="shared" si="5"/>
        <v>-4.1551511404183604E-6</v>
      </c>
      <c r="I24" s="9">
        <f t="shared" si="5"/>
        <v>-2.4038080898376952E-5</v>
      </c>
      <c r="K24" s="9">
        <f t="shared" si="6"/>
        <v>65</v>
      </c>
      <c r="L24" s="9">
        <f t="shared" si="7"/>
        <v>1.1344640137963142</v>
      </c>
      <c r="M24" s="9">
        <f t="shared" si="8"/>
        <v>-0.18062821179232655</v>
      </c>
      <c r="N24" s="9">
        <f t="shared" si="8"/>
        <v>-1200.5696584710831</v>
      </c>
      <c r="O24" s="9">
        <f t="shared" si="8"/>
        <v>-8.6111153184342424</v>
      </c>
      <c r="P24" s="9">
        <f t="shared" si="8"/>
        <v>-3.2145907999315125E-2</v>
      </c>
      <c r="Q24" s="9">
        <f t="shared" si="8"/>
        <v>-7.8224992755825292E-6</v>
      </c>
      <c r="R24" s="9">
        <f t="shared" si="8"/>
        <v>-6.703663331091028E-6</v>
      </c>
      <c r="T24" s="9">
        <f t="shared" si="9"/>
        <v>65</v>
      </c>
      <c r="U24" s="9">
        <f t="shared" si="9"/>
        <v>1.1344640137963142</v>
      </c>
      <c r="V24" s="9">
        <f t="shared" si="13"/>
        <v>0.5193419121083932</v>
      </c>
      <c r="W24" s="9">
        <f t="shared" si="10"/>
        <v>-1213.177116224924</v>
      </c>
      <c r="X24" s="9">
        <f t="shared" si="10"/>
        <v>-393.28977167110543</v>
      </c>
      <c r="Y24" s="9">
        <f t="shared" si="10"/>
        <v>-3.2141001870878844E-2</v>
      </c>
      <c r="Z24" s="9">
        <f t="shared" si="10"/>
        <v>-1.197765041600089E-5</v>
      </c>
      <c r="AA24" s="9">
        <f t="shared" si="10"/>
        <v>-3.0741744229467979E-5</v>
      </c>
      <c r="AC24" s="16">
        <f t="shared" si="11"/>
        <v>65</v>
      </c>
      <c r="AD24" s="15">
        <f t="shared" si="11"/>
        <v>1.1344640137963142</v>
      </c>
      <c r="AE24" s="8">
        <f>-V24+V$39</f>
        <v>0.20914270534160695</v>
      </c>
      <c r="AF24" s="8">
        <f>-W24+W$43</f>
        <v>530.35558162388577</v>
      </c>
      <c r="AG24" s="8">
        <f>-X24+X$43</f>
        <v>-221.38717727426149</v>
      </c>
      <c r="AH24" s="8">
        <f>-Y24+Y$43</f>
        <v>1.4401094050818145E-2</v>
      </c>
      <c r="AI24" s="8">
        <f>-Z24+Z$43</f>
        <v>1.0707138123250001E-6</v>
      </c>
      <c r="AJ24" s="8">
        <f>-AA24+AA$43</f>
        <v>-1.1072633542671597E-5</v>
      </c>
    </row>
    <row r="25" spans="1:36" x14ac:dyDescent="0.3">
      <c r="A25" s="35">
        <v>30</v>
      </c>
      <c r="B25" s="9">
        <f t="shared" si="12"/>
        <v>1.0471975511965976</v>
      </c>
      <c r="C25" s="9">
        <f>90-A25</f>
        <v>60</v>
      </c>
      <c r="D25" s="9">
        <f t="shared" si="5"/>
        <v>0.82813520766666704</v>
      </c>
      <c r="E25" s="9">
        <f t="shared" si="5"/>
        <v>-14.915893248333338</v>
      </c>
      <c r="F25" s="9">
        <f t="shared" si="5"/>
        <v>-455.11362283333335</v>
      </c>
      <c r="G25" s="9">
        <f t="shared" si="5"/>
        <v>5.8044444365386669E-6</v>
      </c>
      <c r="H25" s="9">
        <f t="shared" si="5"/>
        <v>-4.9159626033479179E-6</v>
      </c>
      <c r="I25" s="9">
        <f t="shared" si="5"/>
        <v>-2.8439472538843697E-5</v>
      </c>
      <c r="K25" s="9">
        <f t="shared" si="6"/>
        <v>60</v>
      </c>
      <c r="L25" s="9">
        <f t="shared" si="7"/>
        <v>1.0471975511965976</v>
      </c>
      <c r="M25" s="9">
        <f t="shared" si="8"/>
        <v>-0.17259988525949288</v>
      </c>
      <c r="N25" s="9">
        <f t="shared" si="8"/>
        <v>-1147.2083083919483</v>
      </c>
      <c r="O25" s="9">
        <f t="shared" si="8"/>
        <v>-8.2283797263454481</v>
      </c>
      <c r="P25" s="9">
        <f t="shared" si="8"/>
        <v>-3.0717128720861929E-2</v>
      </c>
      <c r="Q25" s="9">
        <f t="shared" si="8"/>
        <v>-7.4748150580172458E-6</v>
      </c>
      <c r="R25" s="9">
        <f t="shared" si="8"/>
        <v>-6.4057076703769665E-6</v>
      </c>
      <c r="T25" s="9">
        <f t="shared" si="9"/>
        <v>60</v>
      </c>
      <c r="U25" s="9">
        <f t="shared" si="9"/>
        <v>1.0471975511965976</v>
      </c>
      <c r="V25" s="9">
        <f t="shared" si="13"/>
        <v>0.65553532240717416</v>
      </c>
      <c r="W25" s="9">
        <f t="shared" si="10"/>
        <v>-1162.1242016402816</v>
      </c>
      <c r="X25" s="9">
        <f t="shared" si="10"/>
        <v>-463.3420025596788</v>
      </c>
      <c r="Y25" s="9">
        <f t="shared" si="10"/>
        <v>-3.0711324276425391E-2</v>
      </c>
      <c r="Z25" s="9">
        <f t="shared" si="10"/>
        <v>-1.2390777661365164E-5</v>
      </c>
      <c r="AA25" s="9">
        <f t="shared" si="10"/>
        <v>-3.4845180209220663E-5</v>
      </c>
      <c r="AC25" s="16">
        <f t="shared" si="11"/>
        <v>60</v>
      </c>
      <c r="AD25" s="15">
        <f t="shared" si="11"/>
        <v>1.0471975511965976</v>
      </c>
      <c r="AE25" s="8">
        <f>-V25+V$39</f>
        <v>7.294929504282599E-2</v>
      </c>
      <c r="AF25" s="8">
        <f>-W25+W$43</f>
        <v>479.30266703924337</v>
      </c>
      <c r="AG25" s="8">
        <f>-X25+X$43</f>
        <v>-151.33494638568811</v>
      </c>
      <c r="AH25" s="8">
        <f>-Y25+Y$43</f>
        <v>1.2971416456364692E-2</v>
      </c>
      <c r="AI25" s="8">
        <f>-Z25+Z$43</f>
        <v>1.4838410576892742E-6</v>
      </c>
      <c r="AJ25" s="8">
        <f>-AA25+AA$43</f>
        <v>-6.9691975629189125E-6</v>
      </c>
    </row>
    <row r="26" spans="1:36" x14ac:dyDescent="0.3">
      <c r="A26" s="35">
        <v>35</v>
      </c>
      <c r="B26" s="9">
        <f t="shared" si="12"/>
        <v>0.95993108859688125</v>
      </c>
      <c r="C26" s="9">
        <f>90-A26</f>
        <v>55</v>
      </c>
      <c r="D26" s="9">
        <f t="shared" si="5"/>
        <v>0.9499976824605606</v>
      </c>
      <c r="E26" s="9">
        <f t="shared" si="5"/>
        <v>-17.110809788743328</v>
      </c>
      <c r="F26" s="9">
        <f t="shared" si="5"/>
        <v>-522.08489983911477</v>
      </c>
      <c r="G26" s="9">
        <f t="shared" si="5"/>
        <v>6.6585851098150076E-6</v>
      </c>
      <c r="H26" s="9">
        <f t="shared" si="5"/>
        <v>-5.6393606225266193E-6</v>
      </c>
      <c r="I26" s="9">
        <f t="shared" si="5"/>
        <v>-3.2624422621066802E-5</v>
      </c>
      <c r="K26" s="9">
        <f t="shared" si="6"/>
        <v>55</v>
      </c>
      <c r="L26" s="9">
        <f t="shared" si="7"/>
        <v>0.95993108859688125</v>
      </c>
      <c r="M26" s="9">
        <f t="shared" si="8"/>
        <v>-0.16325796938117432</v>
      </c>
      <c r="N26" s="9">
        <f t="shared" si="8"/>
        <v>-1085.1160103826351</v>
      </c>
      <c r="O26" s="9">
        <f t="shared" si="8"/>
        <v>-7.7830211961076472</v>
      </c>
      <c r="P26" s="9">
        <f t="shared" si="8"/>
        <v>-2.9054573545333549E-2</v>
      </c>
      <c r="Q26" s="9">
        <f t="shared" si="8"/>
        <v>-7.0702429844437188E-6</v>
      </c>
      <c r="R26" s="9">
        <f t="shared" si="8"/>
        <v>-6.0590007064192929E-6</v>
      </c>
      <c r="T26" s="9">
        <f t="shared" si="9"/>
        <v>55</v>
      </c>
      <c r="U26" s="9">
        <f t="shared" si="9"/>
        <v>0.95993108859688125</v>
      </c>
      <c r="V26" s="9">
        <f t="shared" si="13"/>
        <v>0.78673971307938628</v>
      </c>
      <c r="W26" s="9">
        <f t="shared" si="10"/>
        <v>-1102.2268201713784</v>
      </c>
      <c r="X26" s="9">
        <f t="shared" si="10"/>
        <v>-529.86792103522237</v>
      </c>
      <c r="Y26" s="9">
        <f t="shared" si="10"/>
        <v>-2.9047914960223735E-2</v>
      </c>
      <c r="Z26" s="9">
        <f t="shared" si="10"/>
        <v>-1.2709603606970338E-5</v>
      </c>
      <c r="AA26" s="9">
        <f t="shared" si="10"/>
        <v>-3.8683423327486098E-5</v>
      </c>
      <c r="AC26" s="16">
        <f t="shared" si="11"/>
        <v>55</v>
      </c>
      <c r="AD26" s="15">
        <f t="shared" si="11"/>
        <v>0.95993108859688125</v>
      </c>
      <c r="AE26" s="8">
        <f>-V26+V$39</f>
        <v>-5.8255095629386133E-2</v>
      </c>
      <c r="AF26" s="8">
        <f>-W26+W$43</f>
        <v>419.4052855703402</v>
      </c>
      <c r="AG26" s="8">
        <f>-X26+X$43</f>
        <v>-84.80902791014455</v>
      </c>
      <c r="AH26" s="8">
        <f>-Y26+Y$43</f>
        <v>1.1308007140163036E-2</v>
      </c>
      <c r="AI26" s="8">
        <f>-Z26+Z$43</f>
        <v>1.8026670032944485E-6</v>
      </c>
      <c r="AJ26" s="8">
        <f>-AA26+AA$43</f>
        <v>-3.130954444653478E-6</v>
      </c>
    </row>
    <row r="27" spans="1:36" x14ac:dyDescent="0.3">
      <c r="A27" s="35">
        <v>40</v>
      </c>
      <c r="B27" s="9">
        <f t="shared" si="12"/>
        <v>0.87266462599716477</v>
      </c>
      <c r="C27" s="9">
        <f>90-A27</f>
        <v>50</v>
      </c>
      <c r="D27" s="9">
        <f t="shared" si="5"/>
        <v>1.0646301012666453</v>
      </c>
      <c r="E27" s="9">
        <f t="shared" si="5"/>
        <v>-19.17550273487155</v>
      </c>
      <c r="F27" s="9">
        <f t="shared" si="5"/>
        <v>-585.08279551363898</v>
      </c>
      <c r="G27" s="9">
        <f t="shared" si="5"/>
        <v>7.4620499298420406E-6</v>
      </c>
      <c r="H27" s="9">
        <f t="shared" si="5"/>
        <v>-6.3198397022288499E-6</v>
      </c>
      <c r="I27" s="9">
        <f t="shared" si="5"/>
        <v>-3.6561081147978627E-5</v>
      </c>
      <c r="K27" s="9">
        <f t="shared" si="6"/>
        <v>50</v>
      </c>
      <c r="L27" s="9">
        <f t="shared" si="7"/>
        <v>0.87266462599716477</v>
      </c>
      <c r="M27" s="9">
        <f t="shared" si="8"/>
        <v>-0.15267356177800789</v>
      </c>
      <c r="N27" s="9">
        <f t="shared" si="8"/>
        <v>-1014.7653243233486</v>
      </c>
      <c r="O27" s="9">
        <f t="shared" si="8"/>
        <v>-7.2784291750507775</v>
      </c>
      <c r="P27" s="9">
        <f t="shared" si="8"/>
        <v>-2.7170895521494008E-2</v>
      </c>
      <c r="Q27" s="9">
        <f t="shared" si="8"/>
        <v>-6.6118620926291383E-6</v>
      </c>
      <c r="R27" s="9">
        <f t="shared" si="8"/>
        <v>-5.6661810885611145E-6</v>
      </c>
      <c r="T27" s="9">
        <f t="shared" si="9"/>
        <v>50</v>
      </c>
      <c r="U27" s="9">
        <f t="shared" si="9"/>
        <v>0.87266462599716477</v>
      </c>
      <c r="V27" s="9">
        <f t="shared" si="13"/>
        <v>0.91195653948863731</v>
      </c>
      <c r="W27" s="9">
        <f t="shared" si="10"/>
        <v>-1033.9408270582203</v>
      </c>
      <c r="X27" s="9">
        <f t="shared" si="10"/>
        <v>-592.36122468868973</v>
      </c>
      <c r="Y27" s="9">
        <f t="shared" si="10"/>
        <v>-2.7163433471564167E-2</v>
      </c>
      <c r="Z27" s="9">
        <f t="shared" si="10"/>
        <v>-1.2931701794857987E-5</v>
      </c>
      <c r="AA27" s="9">
        <f t="shared" si="10"/>
        <v>-4.2227262236539742E-5</v>
      </c>
      <c r="AC27" s="16">
        <f t="shared" si="11"/>
        <v>50</v>
      </c>
      <c r="AD27" s="15">
        <f t="shared" si="11"/>
        <v>0.87266462599716477</v>
      </c>
      <c r="AE27" s="8">
        <f>-V27+V$39</f>
        <v>-0.18347192203863716</v>
      </c>
      <c r="AF27" s="8">
        <f>-W27+W$43</f>
        <v>351.11929245718204</v>
      </c>
      <c r="AG27" s="8">
        <f>-X27+X$43</f>
        <v>-22.315724256677186</v>
      </c>
      <c r="AH27" s="8">
        <f>-Y27+Y$43</f>
        <v>9.4235256515034678E-3</v>
      </c>
      <c r="AI27" s="8">
        <f>-Z27+Z$43</f>
        <v>2.0247651911820978E-6</v>
      </c>
      <c r="AJ27" s="8">
        <f>-AA27+AA$43</f>
        <v>4.1288446440016576E-7</v>
      </c>
    </row>
    <row r="28" spans="1:36" x14ac:dyDescent="0.3">
      <c r="A28" s="35">
        <v>45</v>
      </c>
      <c r="B28" s="9">
        <f t="shared" si="12"/>
        <v>0.78539816339744828</v>
      </c>
      <c r="C28" s="9">
        <f>90-A28</f>
        <v>45</v>
      </c>
      <c r="D28" s="9">
        <f t="shared" si="5"/>
        <v>1.1711600421608599</v>
      </c>
      <c r="E28" s="9">
        <f t="shared" si="5"/>
        <v>-21.094258526702284</v>
      </c>
      <c r="F28" s="9">
        <f t="shared" si="5"/>
        <v>-643.62785783165339</v>
      </c>
      <c r="G28" s="9">
        <f t="shared" si="5"/>
        <v>8.2087240441940394E-6</v>
      </c>
      <c r="H28" s="9">
        <f t="shared" si="5"/>
        <v>-6.9522209857735726E-6</v>
      </c>
      <c r="I28" s="9">
        <f t="shared" si="5"/>
        <v>-4.0219487771169947E-5</v>
      </c>
      <c r="K28" s="9">
        <f t="shared" si="6"/>
        <v>45</v>
      </c>
      <c r="L28" s="9">
        <f t="shared" si="7"/>
        <v>0.78539816339744828</v>
      </c>
      <c r="M28" s="9">
        <f t="shared" si="8"/>
        <v>-0.14092721618289375</v>
      </c>
      <c r="N28" s="9">
        <f t="shared" si="8"/>
        <v>-936.6916614139061</v>
      </c>
      <c r="O28" s="9">
        <f t="shared" si="8"/>
        <v>-6.7184439131360767</v>
      </c>
      <c r="P28" s="9">
        <f t="shared" si="8"/>
        <v>-2.5080430576500619E-2</v>
      </c>
      <c r="Q28" s="9">
        <f t="shared" si="8"/>
        <v>-6.103160937938163E-6</v>
      </c>
      <c r="R28" s="9">
        <f t="shared" si="8"/>
        <v>-5.2302384112853019E-6</v>
      </c>
      <c r="T28" s="9">
        <f t="shared" si="9"/>
        <v>45</v>
      </c>
      <c r="U28" s="9">
        <f t="shared" si="9"/>
        <v>0.78539816339744828</v>
      </c>
      <c r="V28" s="9">
        <f t="shared" si="13"/>
        <v>1.0302328259779661</v>
      </c>
      <c r="W28" s="9">
        <f t="shared" si="10"/>
        <v>-957.78591994060844</v>
      </c>
      <c r="X28" s="9">
        <f t="shared" si="10"/>
        <v>-650.34630174478946</v>
      </c>
      <c r="Y28" s="9">
        <f t="shared" si="10"/>
        <v>-2.5072221852456424E-2</v>
      </c>
      <c r="Z28" s="9">
        <f t="shared" si="10"/>
        <v>-1.3055381923711735E-5</v>
      </c>
      <c r="AA28" s="9">
        <f t="shared" si="10"/>
        <v>-4.5449726182455251E-5</v>
      </c>
      <c r="AC28" s="16">
        <f t="shared" si="11"/>
        <v>45</v>
      </c>
      <c r="AD28" s="15">
        <f t="shared" si="11"/>
        <v>0.78539816339744828</v>
      </c>
      <c r="AE28" s="8">
        <f>-V28+V$39</f>
        <v>-0.30174820852796591</v>
      </c>
      <c r="AF28" s="8">
        <f>-W28+W$43</f>
        <v>274.96438533957019</v>
      </c>
      <c r="AG28" s="8">
        <f>-X28+X$43</f>
        <v>35.669352799422541</v>
      </c>
      <c r="AH28" s="8">
        <f>-Y28+Y$43</f>
        <v>7.3323140323957245E-3</v>
      </c>
      <c r="AI28" s="8">
        <f>-Z28+Z$43</f>
        <v>2.1484453200358453E-6</v>
      </c>
      <c r="AJ28" s="8">
        <f>-AA28+AA$43</f>
        <v>3.6353484103156754E-6</v>
      </c>
    </row>
    <row r="29" spans="1:36" x14ac:dyDescent="0.3">
      <c r="A29" s="35">
        <v>50</v>
      </c>
      <c r="B29" s="9">
        <f t="shared" si="12"/>
        <v>0.69813170079773179</v>
      </c>
      <c r="C29" s="9">
        <f>90-A29</f>
        <v>40</v>
      </c>
      <c r="D29" s="9">
        <f t="shared" si="5"/>
        <v>1.268776747968462</v>
      </c>
      <c r="E29" s="9">
        <f t="shared" si="5"/>
        <v>-22.852474274083267</v>
      </c>
      <c r="F29" s="9">
        <f t="shared" si="5"/>
        <v>-697.27452351844272</v>
      </c>
      <c r="G29" s="9">
        <f t="shared" si="5"/>
        <v>8.8929248120066236E-6</v>
      </c>
      <c r="H29" s="9">
        <f t="shared" si="5"/>
        <v>-7.5316916697507528E-6</v>
      </c>
      <c r="I29" s="9">
        <f t="shared" si="5"/>
        <v>-4.3571799807231966E-5</v>
      </c>
      <c r="K29" s="9">
        <f t="shared" si="6"/>
        <v>40</v>
      </c>
      <c r="L29" s="9">
        <f t="shared" si="7"/>
        <v>0.69813170079773179</v>
      </c>
      <c r="M29" s="9">
        <f t="shared" si="8"/>
        <v>-0.1281083293784481</v>
      </c>
      <c r="N29" s="9">
        <f t="shared" si="8"/>
        <v>-851.48920937121477</v>
      </c>
      <c r="O29" s="9">
        <f t="shared" si="8"/>
        <v>-6.1073272363350615</v>
      </c>
      <c r="P29" s="9">
        <f t="shared" si="8"/>
        <v>-2.2799088410842029E-2</v>
      </c>
      <c r="Q29" s="9">
        <f t="shared" si="8"/>
        <v>-5.5480110433201484E-6</v>
      </c>
      <c r="R29" s="9">
        <f t="shared" si="8"/>
        <v>-4.75449046159531E-6</v>
      </c>
      <c r="T29" s="9">
        <f t="shared" si="9"/>
        <v>40</v>
      </c>
      <c r="U29" s="9">
        <f t="shared" si="9"/>
        <v>0.69813170079773179</v>
      </c>
      <c r="V29" s="9">
        <f t="shared" si="13"/>
        <v>1.1406684185900138</v>
      </c>
      <c r="W29" s="9">
        <f t="shared" si="10"/>
        <v>-874.34168364529808</v>
      </c>
      <c r="X29" s="9">
        <f t="shared" si="10"/>
        <v>-703.38185075477782</v>
      </c>
      <c r="Y29" s="9">
        <f t="shared" si="10"/>
        <v>-2.2790195486030021E-2</v>
      </c>
      <c r="Z29" s="9">
        <f t="shared" si="10"/>
        <v>-1.30797027130709E-5</v>
      </c>
      <c r="AA29" s="9">
        <f t="shared" si="10"/>
        <v>-4.8326290268827276E-5</v>
      </c>
      <c r="AC29" s="16">
        <f t="shared" si="11"/>
        <v>40</v>
      </c>
      <c r="AD29" s="15">
        <f t="shared" si="11"/>
        <v>0.69813170079773179</v>
      </c>
      <c r="AE29" s="8">
        <f>-V29+V$39</f>
        <v>-0.41218380114001363</v>
      </c>
      <c r="AF29" s="8">
        <f>-W29+W$43</f>
        <v>191.52014904425982</v>
      </c>
      <c r="AG29" s="8">
        <f>-X29+X$43</f>
        <v>88.704901809410899</v>
      </c>
      <c r="AH29" s="8">
        <f>-Y29+Y$43</f>
        <v>5.0502876659693219E-3</v>
      </c>
      <c r="AI29" s="8">
        <f>-Z29+Z$43</f>
        <v>2.1727661093950108E-6</v>
      </c>
      <c r="AJ29" s="8">
        <f>-AA29+AA$43</f>
        <v>6.5119124966877E-6</v>
      </c>
    </row>
    <row r="30" spans="1:36" x14ac:dyDescent="0.3">
      <c r="A30" s="35">
        <v>55</v>
      </c>
      <c r="B30" s="9">
        <f t="shared" si="12"/>
        <v>0.6108652381980153</v>
      </c>
      <c r="C30" s="9">
        <f>90-A30</f>
        <v>35</v>
      </c>
      <c r="D30" s="9">
        <f t="shared" si="5"/>
        <v>1.3567372966156777</v>
      </c>
      <c r="E30" s="9">
        <f t="shared" si="5"/>
        <v>-24.436768893537245</v>
      </c>
      <c r="F30" s="9">
        <f t="shared" si="5"/>
        <v>-745.61450905538823</v>
      </c>
      <c r="G30" s="9">
        <f t="shared" si="5"/>
        <v>9.5094450523050254E-6</v>
      </c>
      <c r="H30" s="9">
        <f t="shared" si="5"/>
        <v>-8.0538416323613605E-6</v>
      </c>
      <c r="I30" s="9">
        <f t="shared" si="5"/>
        <v>-4.6592504137388902E-5</v>
      </c>
      <c r="K30" s="9">
        <f t="shared" si="6"/>
        <v>35</v>
      </c>
      <c r="L30" s="9">
        <f t="shared" si="7"/>
        <v>0.6108652381980153</v>
      </c>
      <c r="M30" s="9">
        <f t="shared" si="8"/>
        <v>-0.11431446083350824</v>
      </c>
      <c r="N30" s="9">
        <f t="shared" si="8"/>
        <v>-759.80641030196671</v>
      </c>
      <c r="O30" s="9">
        <f t="shared" si="8"/>
        <v>-5.4497301115605259</v>
      </c>
      <c r="P30" s="9">
        <f t="shared" si="8"/>
        <v>-2.0344231415910963E-2</v>
      </c>
      <c r="Q30" s="9">
        <f t="shared" si="8"/>
        <v>-4.950637434681807E-6</v>
      </c>
      <c r="R30" s="9">
        <f t="shared" si="8"/>
        <v>-4.2425579686527454E-6</v>
      </c>
      <c r="T30" s="9">
        <f t="shared" si="9"/>
        <v>35</v>
      </c>
      <c r="U30" s="9">
        <f t="shared" si="9"/>
        <v>0.6108652381980153</v>
      </c>
      <c r="V30" s="9">
        <f t="shared" si="13"/>
        <v>1.2424228357821694</v>
      </c>
      <c r="W30" s="9">
        <f t="shared" si="10"/>
        <v>-784.2431791955039</v>
      </c>
      <c r="X30" s="9">
        <f t="shared" si="10"/>
        <v>-751.06423916694871</v>
      </c>
      <c r="Y30" s="9">
        <f t="shared" si="10"/>
        <v>-2.0334721970858657E-2</v>
      </c>
      <c r="Z30" s="9">
        <f t="shared" si="10"/>
        <v>-1.3004479067043167E-5</v>
      </c>
      <c r="AA30" s="9">
        <f t="shared" si="10"/>
        <v>-5.0835062106041647E-5</v>
      </c>
      <c r="AC30" s="16">
        <f t="shared" si="11"/>
        <v>35</v>
      </c>
      <c r="AD30" s="15">
        <f t="shared" si="11"/>
        <v>0.6108652381980153</v>
      </c>
      <c r="AE30" s="8">
        <f>-V30+V$39</f>
        <v>-0.51393821833216924</v>
      </c>
      <c r="AF30" s="8">
        <f>-W30+W$43</f>
        <v>101.42164459446565</v>
      </c>
      <c r="AG30" s="8">
        <f>-X30+X$43</f>
        <v>136.38729022158179</v>
      </c>
      <c r="AH30" s="8">
        <f>-Y30+Y$43</f>
        <v>2.5948141507979583E-3</v>
      </c>
      <c r="AI30" s="8">
        <f>-Z30+Z$43</f>
        <v>2.0975424633672779E-6</v>
      </c>
      <c r="AJ30" s="8">
        <f>-AA30+AA$43</f>
        <v>9.0206843339020711E-6</v>
      </c>
    </row>
    <row r="31" spans="1:36" x14ac:dyDescent="0.3">
      <c r="A31" s="35">
        <v>60</v>
      </c>
      <c r="B31" s="9">
        <f t="shared" si="12"/>
        <v>0.52359877559829882</v>
      </c>
      <c r="C31" s="9">
        <f>90-A31</f>
        <v>30</v>
      </c>
      <c r="D31" s="9">
        <f t="shared" si="5"/>
        <v>1.4343722552152702</v>
      </c>
      <c r="E31" s="9">
        <f t="shared" si="5"/>
        <v>-25.835084946386917</v>
      </c>
      <c r="F31" s="9">
        <f t="shared" si="5"/>
        <v>-788.2799179640723</v>
      </c>
      <c r="G31" s="9">
        <f t="shared" si="5"/>
        <v>1.0053592673795473E-5</v>
      </c>
      <c r="H31" s="9">
        <f t="shared" si="5"/>
        <v>-8.5146969971071607E-6</v>
      </c>
      <c r="I31" s="9">
        <f t="shared" si="5"/>
        <v>-4.9258611377737128E-5</v>
      </c>
      <c r="K31" s="9">
        <f t="shared" si="6"/>
        <v>30</v>
      </c>
      <c r="L31" s="9">
        <f t="shared" si="7"/>
        <v>0.52359877559829882</v>
      </c>
      <c r="M31" s="9">
        <f t="shared" si="8"/>
        <v>-9.9650590216666723E-2</v>
      </c>
      <c r="N31" s="9">
        <f t="shared" si="8"/>
        <v>-662.3410256666665</v>
      </c>
      <c r="O31" s="9">
        <f t="shared" si="8"/>
        <v>-4.7506572500000033</v>
      </c>
      <c r="P31" s="9">
        <f t="shared" si="8"/>
        <v>-1.7734542535722018E-2</v>
      </c>
      <c r="Q31" s="9">
        <f t="shared" si="8"/>
        <v>-4.3155864858889245E-6</v>
      </c>
      <c r="R31" s="9">
        <f t="shared" si="8"/>
        <v>-3.6983370478421918E-6</v>
      </c>
      <c r="T31" s="9">
        <f t="shared" si="9"/>
        <v>30</v>
      </c>
      <c r="U31" s="9">
        <f t="shared" si="9"/>
        <v>0.52359877559829882</v>
      </c>
      <c r="V31" s="9">
        <f t="shared" si="13"/>
        <v>1.3347216649986036</v>
      </c>
      <c r="W31" s="9">
        <f t="shared" si="10"/>
        <v>-688.17611061305342</v>
      </c>
      <c r="X31" s="9">
        <f t="shared" si="10"/>
        <v>-793.03057521407231</v>
      </c>
      <c r="Y31" s="9">
        <f t="shared" si="10"/>
        <v>-1.7724488943048223E-2</v>
      </c>
      <c r="Z31" s="9">
        <f t="shared" si="10"/>
        <v>-1.2830283482996084E-5</v>
      </c>
      <c r="AA31" s="9">
        <f t="shared" si="10"/>
        <v>-5.2956948425579316E-5</v>
      </c>
      <c r="AC31" s="16">
        <f t="shared" si="11"/>
        <v>30</v>
      </c>
      <c r="AD31" s="15">
        <f t="shared" si="11"/>
        <v>0.52359877559829882</v>
      </c>
      <c r="AE31" s="8">
        <f>-V31+V$39</f>
        <v>-0.60623704754860341</v>
      </c>
      <c r="AF31" s="8">
        <f>-W31+W$43</f>
        <v>5.3545760120151726</v>
      </c>
      <c r="AG31" s="8">
        <f>-X31+X$43</f>
        <v>178.3536262687054</v>
      </c>
      <c r="AH31" s="8">
        <f>-Y31+Y$43</f>
        <v>-1.5418877012476212E-5</v>
      </c>
      <c r="AI31" s="8">
        <f>-Z31+Z$43</f>
        <v>1.9233468793201947E-6</v>
      </c>
      <c r="AJ31" s="8">
        <f>-AA31+AA$43</f>
        <v>1.1142570653439741E-5</v>
      </c>
    </row>
    <row r="32" spans="1:36" x14ac:dyDescent="0.3">
      <c r="A32" s="35">
        <v>65</v>
      </c>
      <c r="B32" s="9">
        <f t="shared" si="12"/>
        <v>0.43633231299858238</v>
      </c>
      <c r="C32" s="9">
        <f>90-A32</f>
        <v>25</v>
      </c>
      <c r="D32" s="9">
        <f t="shared" si="5"/>
        <v>1.5010907748550266</v>
      </c>
      <c r="E32" s="9">
        <f t="shared" si="5"/>
        <v>-27.036780403143787</v>
      </c>
      <c r="F32" s="9">
        <f t="shared" si="5"/>
        <v>-824.94604072062157</v>
      </c>
      <c r="G32" s="9">
        <f t="shared" si="5"/>
        <v>1.0521226384513105E-5</v>
      </c>
      <c r="H32" s="9">
        <f t="shared" si="5"/>
        <v>-8.9107503763903584E-6</v>
      </c>
      <c r="I32" s="9">
        <f t="shared" si="5"/>
        <v>-5.1549830842338001E-5</v>
      </c>
      <c r="K32" s="9">
        <f t="shared" si="6"/>
        <v>25</v>
      </c>
      <c r="L32" s="9">
        <f t="shared" si="7"/>
        <v>0.43633231299858238</v>
      </c>
      <c r="M32" s="9">
        <f t="shared" si="8"/>
        <v>-8.4228318437604893E-2</v>
      </c>
      <c r="N32" s="9">
        <f t="shared" si="8"/>
        <v>-559.83482589359733</v>
      </c>
      <c r="O32" s="9">
        <f t="shared" si="8"/>
        <v>-4.0154290182417061</v>
      </c>
      <c r="P32" s="9">
        <f t="shared" si="8"/>
        <v>-1.4989883078426674E-2</v>
      </c>
      <c r="Q32" s="9">
        <f t="shared" si="8"/>
        <v>-3.6476913181160625E-6</v>
      </c>
      <c r="R32" s="9">
        <f t="shared" si="8"/>
        <v>-3.1259695489805947E-6</v>
      </c>
      <c r="T32" s="9">
        <f t="shared" si="9"/>
        <v>25</v>
      </c>
      <c r="U32" s="9">
        <f t="shared" si="9"/>
        <v>0.43633231299858238</v>
      </c>
      <c r="V32" s="9">
        <f t="shared" si="13"/>
        <v>1.4168624564174217</v>
      </c>
      <c r="W32" s="9">
        <f t="shared" si="10"/>
        <v>-586.87160629674111</v>
      </c>
      <c r="X32" s="9">
        <f t="shared" si="10"/>
        <v>-828.96146973886323</v>
      </c>
      <c r="Y32" s="9">
        <f t="shared" si="10"/>
        <v>-1.4979361852042161E-2</v>
      </c>
      <c r="Z32" s="9">
        <f t="shared" si="10"/>
        <v>-1.255844169450642E-5</v>
      </c>
      <c r="AA32" s="9">
        <f t="shared" si="10"/>
        <v>-5.4675800391318592E-5</v>
      </c>
      <c r="AC32" s="16">
        <f t="shared" si="11"/>
        <v>25</v>
      </c>
      <c r="AD32" s="15">
        <f t="shared" si="11"/>
        <v>0.43633231299858238</v>
      </c>
      <c r="AE32" s="8">
        <f>-V32+V$39</f>
        <v>-0.68837783896742155</v>
      </c>
      <c r="AF32" s="8">
        <f>-W32+W$43</f>
        <v>-95.949928304297146</v>
      </c>
      <c r="AG32" s="8">
        <f>-X32+X$43</f>
        <v>214.28452079349631</v>
      </c>
      <c r="AH32" s="8">
        <f>-Y32+Y$43</f>
        <v>-2.7605459680185383E-3</v>
      </c>
      <c r="AI32" s="8">
        <f>-Z32+Z$43</f>
        <v>1.6515050908305309E-6</v>
      </c>
      <c r="AJ32" s="8">
        <f>-AA32+AA$43</f>
        <v>1.2861422619179016E-5</v>
      </c>
    </row>
    <row r="33" spans="1:36" x14ac:dyDescent="0.3">
      <c r="A33" s="35">
        <v>70</v>
      </c>
      <c r="B33" s="9">
        <f t="shared" si="12"/>
        <v>0.3490658503988659</v>
      </c>
      <c r="C33" s="9">
        <f>90-A33</f>
        <v>20</v>
      </c>
      <c r="D33" s="9">
        <f t="shared" si="5"/>
        <v>1.5563850873147453</v>
      </c>
      <c r="E33" s="9">
        <f t="shared" si="5"/>
        <v>-28.032709635778378</v>
      </c>
      <c r="F33" s="9">
        <f t="shared" si="5"/>
        <v>-855.33382599124877</v>
      </c>
      <c r="G33" s="9">
        <f t="shared" si="5"/>
        <v>1.0908787209554407E-5</v>
      </c>
      <c r="H33" s="9">
        <f t="shared" si="5"/>
        <v>-9.238987564851043E-6</v>
      </c>
      <c r="I33" s="9">
        <f t="shared" si="5"/>
        <v>-5.3448724967589799E-5</v>
      </c>
      <c r="K33" s="9">
        <f t="shared" si="6"/>
        <v>20</v>
      </c>
      <c r="L33" s="9">
        <f t="shared" si="7"/>
        <v>0.3490658503988659</v>
      </c>
      <c r="M33" s="9">
        <f t="shared" si="8"/>
        <v>-6.8165018296783675E-2</v>
      </c>
      <c r="N33" s="9">
        <f t="shared" si="8"/>
        <v>-453.06794505796745</v>
      </c>
      <c r="O33" s="9">
        <f t="shared" si="8"/>
        <v>-3.2496409470722574</v>
      </c>
      <c r="P33" s="9">
        <f t="shared" si="8"/>
        <v>-1.2131141559765628E-2</v>
      </c>
      <c r="Q33" s="9">
        <f t="shared" si="8"/>
        <v>-2.9520350168760983E-6</v>
      </c>
      <c r="R33" s="9">
        <f t="shared" si="8"/>
        <v>-2.5298115343392342E-6</v>
      </c>
      <c r="T33" s="9">
        <f t="shared" si="9"/>
        <v>20</v>
      </c>
      <c r="U33" s="9">
        <f t="shared" si="9"/>
        <v>0.3490658503988659</v>
      </c>
      <c r="V33" s="9">
        <f t="shared" si="13"/>
        <v>1.4882200690179617</v>
      </c>
      <c r="W33" s="9">
        <f t="shared" si="10"/>
        <v>-481.10065469374581</v>
      </c>
      <c r="X33" s="9">
        <f t="shared" si="10"/>
        <v>-858.58346693832107</v>
      </c>
      <c r="Y33" s="9">
        <f t="shared" si="10"/>
        <v>-1.2120232772556073E-2</v>
      </c>
      <c r="Z33" s="9">
        <f t="shared" si="10"/>
        <v>-1.2191022581727142E-5</v>
      </c>
      <c r="AA33" s="9">
        <f t="shared" si="10"/>
        <v>-5.5978536501929036E-5</v>
      </c>
      <c r="AC33" s="16">
        <f t="shared" si="11"/>
        <v>20</v>
      </c>
      <c r="AD33" s="15">
        <f t="shared" si="11"/>
        <v>0.3490658503988659</v>
      </c>
      <c r="AE33" s="8">
        <f>-V33+V$39</f>
        <v>-0.75973545156796152</v>
      </c>
      <c r="AF33" s="8">
        <f>-W33+W$43</f>
        <v>-201.72087990729244</v>
      </c>
      <c r="AG33" s="8">
        <f>-X33+X$43</f>
        <v>243.90651799295415</v>
      </c>
      <c r="AH33" s="8">
        <f>-Y33+Y$43</f>
        <v>-5.6196750475046263E-3</v>
      </c>
      <c r="AI33" s="8">
        <f>-Z33+Z$43</f>
        <v>1.2840859780512521E-6</v>
      </c>
      <c r="AJ33" s="8">
        <f>-AA33+AA$43</f>
        <v>1.416415872978946E-5</v>
      </c>
    </row>
    <row r="34" spans="1:36" x14ac:dyDescent="0.3">
      <c r="A34" s="35">
        <v>75</v>
      </c>
      <c r="B34" s="9">
        <f t="shared" si="12"/>
        <v>0.26179938779914941</v>
      </c>
      <c r="C34" s="9">
        <f>90-A34</f>
        <v>15</v>
      </c>
      <c r="D34" s="9">
        <f t="shared" si="5"/>
        <v>1.5998343694889887</v>
      </c>
      <c r="E34" s="9">
        <f t="shared" si="5"/>
        <v>-28.815293021471824</v>
      </c>
      <c r="F34" s="9">
        <f t="shared" si="5"/>
        <v>-879.21200438139761</v>
      </c>
      <c r="G34" s="9">
        <f t="shared" si="5"/>
        <v>1.1213325577025191E-5</v>
      </c>
      <c r="H34" s="9">
        <f t="shared" si="5"/>
        <v>-9.4969104792899928E-6</v>
      </c>
      <c r="I34" s="9">
        <f t="shared" si="5"/>
        <v>-5.4940842022615714E-5</v>
      </c>
      <c r="K34" s="9">
        <f t="shared" si="6"/>
        <v>15</v>
      </c>
      <c r="L34" s="9">
        <f t="shared" si="7"/>
        <v>0.26179938779914941</v>
      </c>
      <c r="M34" s="9">
        <f t="shared" si="8"/>
        <v>-5.1582941207560559E-2</v>
      </c>
      <c r="N34" s="9">
        <f t="shared" si="8"/>
        <v>-342.85294359054166</v>
      </c>
      <c r="O34" s="9">
        <f t="shared" si="8"/>
        <v>-2.4591211461087363</v>
      </c>
      <c r="P34" s="9">
        <f t="shared" si="8"/>
        <v>-9.1800747288512206E-3</v>
      </c>
      <c r="Q34" s="9">
        <f t="shared" si="8"/>
        <v>-2.2339119466702295E-6</v>
      </c>
      <c r="R34" s="9">
        <f t="shared" si="8"/>
        <v>-1.9144001263795835E-6</v>
      </c>
      <c r="T34" s="9">
        <f t="shared" si="9"/>
        <v>15</v>
      </c>
      <c r="U34" s="9">
        <f t="shared" si="9"/>
        <v>0.26179938779914941</v>
      </c>
      <c r="V34" s="9">
        <f t="shared" si="13"/>
        <v>1.5482514282814281</v>
      </c>
      <c r="W34" s="9">
        <f t="shared" si="10"/>
        <v>-371.66823661201346</v>
      </c>
      <c r="X34" s="9">
        <f t="shared" si="10"/>
        <v>-881.67112552750632</v>
      </c>
      <c r="Y34" s="9">
        <f t="shared" si="10"/>
        <v>-9.1688614032741957E-3</v>
      </c>
      <c r="Z34" s="9">
        <f t="shared" si="10"/>
        <v>-1.1730822425960223E-5</v>
      </c>
      <c r="AA34" s="9">
        <f t="shared" si="10"/>
        <v>-5.6855242148995297E-5</v>
      </c>
      <c r="AC34" s="16">
        <f t="shared" si="11"/>
        <v>15</v>
      </c>
      <c r="AD34" s="15">
        <f t="shared" si="11"/>
        <v>0.26179938779914941</v>
      </c>
      <c r="AE34" s="8">
        <f>-V34+V$39</f>
        <v>-0.81976681083142799</v>
      </c>
      <c r="AF34" s="8">
        <f>-W34+W$43</f>
        <v>-311.15329798902479</v>
      </c>
      <c r="AG34" s="8">
        <f>-X34+X$43</f>
        <v>266.9941765821394</v>
      </c>
      <c r="AH34" s="8">
        <f>-Y34+Y$43</f>
        <v>-8.5710464167865034E-3</v>
      </c>
      <c r="AI34" s="8">
        <f>-Z34+Z$43</f>
        <v>8.2388582228433317E-7</v>
      </c>
      <c r="AJ34" s="8">
        <f>-AA34+AA$43</f>
        <v>1.5040864376855721E-5</v>
      </c>
    </row>
    <row r="35" spans="1:36" x14ac:dyDescent="0.3">
      <c r="A35" s="35">
        <v>80</v>
      </c>
      <c r="B35" s="9">
        <f t="shared" si="12"/>
        <v>0.17453292519943295</v>
      </c>
      <c r="C35" s="9">
        <f>90-A35</f>
        <v>10</v>
      </c>
      <c r="D35" s="9">
        <f>COS($B35)*D$14</f>
        <v>1.6311079461050169</v>
      </c>
      <c r="E35" s="9">
        <f>COS($B35)*E$14</f>
        <v>-29.378574628122234</v>
      </c>
      <c r="F35" s="9">
        <f>COS($B35)*F$14</f>
        <v>-896.39884853548085</v>
      </c>
      <c r="G35" s="9">
        <f>COS($B35)*G$14</f>
        <v>1.143252376606371E-5</v>
      </c>
      <c r="H35" s="9">
        <f>COS($B35)*H$14</f>
        <v>-9.6825561705902137E-6</v>
      </c>
      <c r="I35" s="9">
        <f>COS($B35)*I$14</f>
        <v>-5.6014826095662101E-5</v>
      </c>
      <c r="K35" s="9">
        <f t="shared" si="6"/>
        <v>10</v>
      </c>
      <c r="L35" s="9">
        <f t="shared" si="7"/>
        <v>0.17453292519943295</v>
      </c>
      <c r="M35" s="9">
        <f>SIN($L35)*D$7</f>
        <v>-3.4608286789116427E-2</v>
      </c>
      <c r="N35" s="9">
        <f>SIN($L35)*E$7</f>
        <v>-230.02862420212438</v>
      </c>
      <c r="O35" s="9">
        <f>SIN($L35)*F$7</f>
        <v>-1.6498859483653827</v>
      </c>
      <c r="P35" s="9">
        <f>SIN($L35)*G$7</f>
        <v>-6.1591419861695817E-3</v>
      </c>
      <c r="Q35" s="9">
        <f>SIN($L35)*H$7</f>
        <v>-1.4987874576772872E-6</v>
      </c>
      <c r="R35" s="9">
        <f>SIN($L35)*I$7</f>
        <v>-1.2844189775117833E-6</v>
      </c>
      <c r="T35" s="9">
        <f t="shared" ref="T35:U37" si="14">K35</f>
        <v>10</v>
      </c>
      <c r="U35" s="9">
        <f t="shared" si="14"/>
        <v>0.17453292519943295</v>
      </c>
      <c r="V35" s="9">
        <f t="shared" si="13"/>
        <v>1.5964996593159004</v>
      </c>
      <c r="W35" s="9">
        <f t="shared" si="13"/>
        <v>-259.40719883024661</v>
      </c>
      <c r="X35" s="9">
        <f t="shared" si="13"/>
        <v>-898.04873448384626</v>
      </c>
      <c r="Y35" s="9">
        <f t="shared" si="13"/>
        <v>-6.1477094624035177E-3</v>
      </c>
      <c r="Z35" s="9">
        <f t="shared" si="13"/>
        <v>-1.11813436282675E-5</v>
      </c>
      <c r="AA35" s="9">
        <f t="shared" si="13"/>
        <v>-5.7299245073173887E-5</v>
      </c>
      <c r="AC35" s="16">
        <f t="shared" ref="AC35:AD37" si="15">K35</f>
        <v>10</v>
      </c>
      <c r="AD35" s="15">
        <f t="shared" si="15"/>
        <v>0.17453292519943295</v>
      </c>
      <c r="AE35" s="8">
        <f>-V35+V$39</f>
        <v>-0.86801504186590028</v>
      </c>
      <c r="AF35" s="8">
        <f>-W35+W$43</f>
        <v>-423.41433577079164</v>
      </c>
      <c r="AG35" s="8">
        <f>-X35+X$43</f>
        <v>283.37178553847934</v>
      </c>
      <c r="AH35" s="8">
        <f>-Y35+Y$43</f>
        <v>-1.1592198357657181E-2</v>
      </c>
      <c r="AI35" s="8">
        <f>-Z35+Z$43</f>
        <v>2.7440702459161052E-7</v>
      </c>
      <c r="AJ35" s="8">
        <f>-AA35+AA$43</f>
        <v>1.5484867301034311E-5</v>
      </c>
    </row>
    <row r="36" spans="1:36" x14ac:dyDescent="0.3">
      <c r="A36" s="35">
        <v>85</v>
      </c>
      <c r="B36" s="9">
        <f t="shared" si="12"/>
        <v>8.7266462599716474E-2</v>
      </c>
      <c r="C36" s="9">
        <f>90-A36</f>
        <v>5</v>
      </c>
      <c r="D36" s="9">
        <f>COS($B36)*D$14</f>
        <v>1.6499678063612804</v>
      </c>
      <c r="E36" s="9">
        <f>COS($B36)*E$14</f>
        <v>-29.718267542584265</v>
      </c>
      <c r="F36" s="9">
        <f>COS($B36)*F$14</f>
        <v>-906.76355619178594</v>
      </c>
      <c r="G36" s="9">
        <f>COS($B36)*G$14</f>
        <v>1.1564713546095895E-5</v>
      </c>
      <c r="H36" s="9">
        <f>COS($B36)*H$14</f>
        <v>-9.7945117629449788E-6</v>
      </c>
      <c r="I36" s="9">
        <f>COS($B36)*I$14</f>
        <v>-5.6662503519443758E-5</v>
      </c>
      <c r="K36" s="9">
        <f t="shared" si="6"/>
        <v>5</v>
      </c>
      <c r="L36" s="9">
        <f t="shared" si="7"/>
        <v>8.7266462599716474E-2</v>
      </c>
      <c r="M36" s="9">
        <f>SIN($L36)*D$7</f>
        <v>-1.7370242411152214E-2</v>
      </c>
      <c r="N36" s="9">
        <f>SIN($L36)*E$7</f>
        <v>-115.45364808844811</v>
      </c>
      <c r="O36" s="9">
        <f>SIN($L36)*F$7</f>
        <v>-0.82809412232659507</v>
      </c>
      <c r="P36" s="9">
        <f>SIN($L36)*G$7</f>
        <v>-3.0913344539815796E-3</v>
      </c>
      <c r="Q36" s="9">
        <f>SIN($L36)*H$7</f>
        <v>-7.5225629113881063E-7</v>
      </c>
      <c r="R36" s="9">
        <f>SIN($L36)*I$7</f>
        <v>-6.4466262467173534E-7</v>
      </c>
      <c r="T36" s="9">
        <f t="shared" si="14"/>
        <v>5</v>
      </c>
      <c r="U36" s="9">
        <f t="shared" si="14"/>
        <v>8.7266462599716474E-2</v>
      </c>
      <c r="V36" s="9">
        <f t="shared" si="13"/>
        <v>1.6325975639501282</v>
      </c>
      <c r="W36" s="9">
        <f t="shared" si="13"/>
        <v>-145.17191563103236</v>
      </c>
      <c r="X36" s="9">
        <f t="shared" si="13"/>
        <v>-907.59165031411248</v>
      </c>
      <c r="Y36" s="9">
        <f t="shared" si="13"/>
        <v>-3.0797697404354838E-3</v>
      </c>
      <c r="Z36" s="9">
        <f t="shared" si="13"/>
        <v>-1.054676805408379E-5</v>
      </c>
      <c r="AA36" s="9">
        <f t="shared" si="13"/>
        <v>-5.7307166144115493E-5</v>
      </c>
      <c r="AC36" s="16">
        <f t="shared" si="15"/>
        <v>5</v>
      </c>
      <c r="AD36" s="15">
        <f t="shared" si="15"/>
        <v>8.7266462599716474E-2</v>
      </c>
      <c r="AE36" s="8">
        <f>-V36+V$39</f>
        <v>-0.90411294650012808</v>
      </c>
      <c r="AF36" s="8">
        <f>-W36+W$43</f>
        <v>-537.64961897000592</v>
      </c>
      <c r="AG36" s="8">
        <f>-X36+X$43</f>
        <v>292.91470136874557</v>
      </c>
      <c r="AH36" s="8">
        <f>-Y36+Y$43</f>
        <v>-1.4660138079625216E-2</v>
      </c>
      <c r="AI36" s="8">
        <f>-Z36+Z$43</f>
        <v>-3.6016854959209944E-7</v>
      </c>
      <c r="AJ36" s="8">
        <f>-AA36+AA$43</f>
        <v>1.5492788371975917E-5</v>
      </c>
    </row>
    <row r="37" spans="1:36" x14ac:dyDescent="0.3">
      <c r="A37" s="35">
        <v>90</v>
      </c>
      <c r="B37" s="9">
        <f t="shared" si="12"/>
        <v>0</v>
      </c>
      <c r="C37" s="9">
        <f>90-A37</f>
        <v>0</v>
      </c>
      <c r="D37" s="9">
        <f>COS($B37)*D$14</f>
        <v>1.6562704153333336</v>
      </c>
      <c r="E37" s="9">
        <f>COS($B37)*E$14</f>
        <v>-29.83178649666667</v>
      </c>
      <c r="F37" s="9">
        <f>COS($B37)*F$14</f>
        <v>-910.22724566666648</v>
      </c>
      <c r="G37" s="9">
        <f>COS($B37)*G$14</f>
        <v>1.160888887307733E-5</v>
      </c>
      <c r="H37" s="9">
        <f>COS($B37)*H$14</f>
        <v>-9.8319252066958342E-6</v>
      </c>
      <c r="I37" s="9">
        <f>COS($B37)*I$14</f>
        <v>-5.687894507768738E-5</v>
      </c>
      <c r="K37" s="9">
        <f t="shared" si="6"/>
        <v>0</v>
      </c>
      <c r="L37" s="9">
        <f t="shared" si="7"/>
        <v>0</v>
      </c>
      <c r="M37" s="9">
        <f>SIN($L37)*D$7</f>
        <v>0</v>
      </c>
      <c r="N37" s="9">
        <f>SIN($L37)*E$7</f>
        <v>0</v>
      </c>
      <c r="O37" s="9">
        <f>SIN($L37)*F$7</f>
        <v>0</v>
      </c>
      <c r="P37" s="9">
        <f>SIN($L37)*G$7</f>
        <v>0</v>
      </c>
      <c r="Q37" s="9">
        <f>SIN($L37)*H$7</f>
        <v>0</v>
      </c>
      <c r="R37" s="9">
        <f>SIN($L37)*I$7</f>
        <v>0</v>
      </c>
      <c r="T37" s="9">
        <f t="shared" si="14"/>
        <v>0</v>
      </c>
      <c r="U37" s="9">
        <f t="shared" si="14"/>
        <v>0</v>
      </c>
      <c r="V37" s="9">
        <f t="shared" si="13"/>
        <v>1.6562704153333336</v>
      </c>
      <c r="W37" s="9">
        <f t="shared" si="13"/>
        <v>-29.83178649666667</v>
      </c>
      <c r="X37" s="9">
        <f t="shared" si="13"/>
        <v>-910.22724566666648</v>
      </c>
      <c r="Y37" s="9">
        <f t="shared" si="13"/>
        <v>1.160888887307733E-5</v>
      </c>
      <c r="Z37" s="9">
        <f t="shared" si="13"/>
        <v>-9.8319252066958342E-6</v>
      </c>
      <c r="AA37" s="9">
        <f t="shared" si="13"/>
        <v>-5.687894507768738E-5</v>
      </c>
      <c r="AC37" s="16">
        <f t="shared" si="15"/>
        <v>0</v>
      </c>
      <c r="AD37" s="15">
        <f t="shared" si="15"/>
        <v>0</v>
      </c>
      <c r="AE37" s="8">
        <f>-V37+V$39</f>
        <v>-0.92778579788333349</v>
      </c>
      <c r="AF37" s="8">
        <f>-W37+W$43</f>
        <v>-652.98974810437153</v>
      </c>
      <c r="AG37" s="8">
        <f>-X37+X$43</f>
        <v>295.55029672129956</v>
      </c>
      <c r="AH37" s="8">
        <f>-Y37+Y$43</f>
        <v>-1.7751516708933775E-2</v>
      </c>
      <c r="AI37" s="8">
        <f>-Z37+Z$43</f>
        <v>-1.0750113969800554E-6</v>
      </c>
      <c r="AJ37" s="8">
        <f>-AA37+AA$43</f>
        <v>1.5064567305547804E-5</v>
      </c>
    </row>
    <row r="39" spans="1:36" x14ac:dyDescent="0.3">
      <c r="A39">
        <f>(MAX(A19:A37)+MIN(A19:A37))/2</f>
        <v>45</v>
      </c>
      <c r="B39">
        <f>(MAX(B19:B37)+MIN(B19:B37))/2</f>
        <v>0.78539816339744828</v>
      </c>
      <c r="C39">
        <f>(MAX(C19:C37)+MIN(C19:C37))/2</f>
        <v>45</v>
      </c>
      <c r="D39">
        <f>(MAX(D19:D37)+MIN(D19:D37))/2</f>
        <v>0.82813520766666682</v>
      </c>
      <c r="E39">
        <f>(MAX(E19:E37)+MIN(E19:E37))/2</f>
        <v>-14.915893248333337</v>
      </c>
      <c r="F39">
        <f>(MAX(F19:F37)+MIN(F19:F37))/2</f>
        <v>-455.11362283333324</v>
      </c>
      <c r="G39">
        <f>(MAX(G19:G37)+MIN(G19:G37))/2</f>
        <v>5.8044444365386652E-6</v>
      </c>
      <c r="H39">
        <f>(MAX(H19:H37)+MIN(H19:H37))/2</f>
        <v>-4.9159626033479171E-6</v>
      </c>
      <c r="I39">
        <f>(MAX(I19:I37)+MIN(I19:I37))/2</f>
        <v>-2.8439472538843693E-5</v>
      </c>
      <c r="J39">
        <f>(MAX(J19:J37)+MIN(J19:J37))/2</f>
        <v>0</v>
      </c>
      <c r="K39">
        <f>(MAX(K19:K37)+MIN(K19:K37))/2</f>
        <v>45</v>
      </c>
      <c r="L39">
        <f>(MAX(L19:L37)+MIN(L19:L37))/2</f>
        <v>0.78539816339744828</v>
      </c>
      <c r="M39">
        <f>(MAX(M19:M37)+MIN(M19:M37))/2</f>
        <v>-9.9650590216666737E-2</v>
      </c>
      <c r="N39">
        <f>(MAX(N19:N37)+MIN(N19:N37))/2</f>
        <v>-662.34102566666661</v>
      </c>
      <c r="O39">
        <f>(MAX(O19:O37)+MIN(O19:O37))/2</f>
        <v>-4.7506572500000042</v>
      </c>
      <c r="P39">
        <f>(MAX(P19:P37)+MIN(P19:P37))/2</f>
        <v>-1.7734542535722021E-2</v>
      </c>
      <c r="Q39">
        <f>(MAX(Q19:Q37)+MIN(Q19:Q37))/2</f>
        <v>-4.3155864858889253E-6</v>
      </c>
      <c r="R39">
        <f>(MAX(R19:R37)+MIN(R19:R37))/2</f>
        <v>-3.6983370478421922E-6</v>
      </c>
      <c r="S39">
        <f>(MAX(S19:S37)+MIN(S19:S37))/2</f>
        <v>0</v>
      </c>
      <c r="T39">
        <f>(MAX(T19:T37)+MIN(T19:T37))/2</f>
        <v>45</v>
      </c>
      <c r="U39">
        <f>(MAX(U19:U37)+MIN(U19:U37))/2</f>
        <v>0.78539816339744828</v>
      </c>
      <c r="V39">
        <f>(MAX(V19:V37)+MIN(V19:V37))/2</f>
        <v>0.72848461745000015</v>
      </c>
      <c r="W39">
        <f>(MAX(W19:W37)+MIN(W19:W37))/2</f>
        <v>-677.25691891499991</v>
      </c>
      <c r="X39">
        <f>(MAX(X19:X37)+MIN(X19:X37))/2</f>
        <v>-459.86428008333326</v>
      </c>
      <c r="Y39">
        <f>(MAX(Y19:Y37)+MIN(Y19:Y37))/2</f>
        <v>-1.7728738091285483E-2</v>
      </c>
      <c r="Z39">
        <f>(MAX(Z19:Z37)+MIN(Z19:Z37))/2</f>
        <v>-1.0855437842424375E-5</v>
      </c>
      <c r="AA39">
        <f>(MAX(AA19:AA37)+MIN(AA19:AA37))/2</f>
        <v>-3.2351920119899939E-5</v>
      </c>
      <c r="AB39">
        <f>(MAX(AB19:AB37)+MIN(AB19:AB37))/2</f>
        <v>0</v>
      </c>
      <c r="AC39">
        <f>(MAX(AC19:AC37)+MIN(AC19:AC37))/2</f>
        <v>45</v>
      </c>
      <c r="AD39">
        <f>(MAX(AD19:AD37)+MIN(AD19:AD37))/2</f>
        <v>0.78539816339744828</v>
      </c>
      <c r="AE39" s="3">
        <f>(MAX(AE19:AE37)+MIN(AE19:AE37))/2</f>
        <v>0</v>
      </c>
      <c r="AF39" s="3">
        <f>(MAX(AF19:AF37)+MIN(AF19:AF37))/2</f>
        <v>-5.5646156860382803</v>
      </c>
      <c r="AG39" s="3">
        <f>(MAX(AG19:AG37)+MIN(AG19:AG37))/2</f>
        <v>-154.81266886203366</v>
      </c>
      <c r="AH39" s="3">
        <f>(MAX(AH19:AH37)+MIN(AH19:AH37))/2</f>
        <v>-1.1169728775215632E-5</v>
      </c>
      <c r="AI39" s="3">
        <f>(MAX(AI19:AI37)+MIN(AI19:AI37))/2</f>
        <v>-5.1498761251514056E-8</v>
      </c>
      <c r="AJ39" s="3">
        <f>(MAX(AJ19:AJ37)+MIN(AJ19:AJ37))/2</f>
        <v>-9.4624576522396372E-6</v>
      </c>
    </row>
    <row r="40" spans="1:36" x14ac:dyDescent="0.3">
      <c r="AD40" s="20" t="s">
        <v>24</v>
      </c>
      <c r="AE40" s="21">
        <f>(MAX(AE19:AE37)+MIN(AE19:AE37))/2</f>
        <v>0</v>
      </c>
      <c r="AF40" s="21">
        <f>(MAX(AF19:AF37)+MIN(AF19:AF37))/2</f>
        <v>-5.5646156860382803</v>
      </c>
      <c r="AG40" s="21">
        <f>(MAX(AG19:AG37)+MIN(AG19:AG37))/2</f>
        <v>-154.81266886203366</v>
      </c>
      <c r="AH40" s="22">
        <f>(MAX(AH19:AH37)+MIN(AH19:AH37))/2</f>
        <v>-1.1169728775215632E-5</v>
      </c>
      <c r="AI40" s="22">
        <f>(MAX(AI19:AI37)+MIN(AI19:AI37))/2</f>
        <v>-5.1498761251514056E-8</v>
      </c>
      <c r="AJ40" s="23">
        <f>(MAX(AJ19:AJ37)+MIN(AJ19:AJ37))/2</f>
        <v>-9.4624576522396372E-6</v>
      </c>
    </row>
    <row r="41" spans="1:36" x14ac:dyDescent="0.3">
      <c r="B41" s="10">
        <f t="shared" ref="B41:B42" si="16">C41*PI()/180</f>
        <v>1.2217304763960306</v>
      </c>
      <c r="C41" s="10">
        <v>70</v>
      </c>
      <c r="D41" s="10">
        <f t="shared" ref="D41:I42" si="17">COS($B41)*D$14</f>
        <v>0.56647784483837182</v>
      </c>
      <c r="E41" s="10">
        <f t="shared" si="17"/>
        <v>-10.203071893250685</v>
      </c>
      <c r="F41" s="10">
        <f t="shared" si="17"/>
        <v>-311.31605302184204</v>
      </c>
      <c r="G41" s="10">
        <f t="shared" si="17"/>
        <v>3.970473836221671E-6</v>
      </c>
      <c r="H41" s="10">
        <f t="shared" si="17"/>
        <v>-3.3627164683613655E-6</v>
      </c>
      <c r="I41" s="10">
        <f t="shared" si="17"/>
        <v>-1.9453744947683484E-5</v>
      </c>
      <c r="J41" s="10"/>
      <c r="K41" s="10">
        <f>C41</f>
        <v>70</v>
      </c>
      <c r="L41" s="10">
        <f t="shared" ref="L41:L42" si="18">B41</f>
        <v>1.2217304763960306</v>
      </c>
      <c r="M41" s="10">
        <f t="shared" ref="M41:R42" si="19">SIN($L41)*D$7</f>
        <v>-0.18728184856712432</v>
      </c>
      <c r="N41" s="10">
        <f t="shared" si="19"/>
        <v>-1244.7939485254731</v>
      </c>
      <c r="O41" s="10">
        <f t="shared" si="19"/>
        <v>-8.9283151234161604</v>
      </c>
      <c r="P41" s="10">
        <f t="shared" si="19"/>
        <v>-3.3330037507663592E-2</v>
      </c>
      <c r="Q41" s="10">
        <f t="shared" si="19"/>
        <v>-8.1106495503064255E-6</v>
      </c>
      <c r="R41" s="10">
        <f t="shared" si="19"/>
        <v>-6.9506000660728974E-6</v>
      </c>
      <c r="S41" s="10"/>
      <c r="T41" s="10">
        <f t="shared" ref="T41:U42" si="20">K41</f>
        <v>70</v>
      </c>
      <c r="U41" s="10">
        <f t="shared" si="20"/>
        <v>1.2217304763960306</v>
      </c>
      <c r="V41" s="10">
        <f t="shared" ref="V41:AA42" si="21">D41+M41</f>
        <v>0.3791959962712475</v>
      </c>
      <c r="W41" s="10">
        <f t="shared" si="21"/>
        <v>-1254.9970204187237</v>
      </c>
      <c r="X41" s="10">
        <f t="shared" si="21"/>
        <v>-320.24436814525819</v>
      </c>
      <c r="Y41" s="10">
        <f t="shared" si="21"/>
        <v>-3.3326067033827372E-2</v>
      </c>
      <c r="Z41" s="10">
        <f t="shared" si="21"/>
        <v>-1.1473366018667791E-5</v>
      </c>
      <c r="AA41" s="10">
        <f t="shared" si="21"/>
        <v>-2.6404345013756381E-5</v>
      </c>
      <c r="AD41" s="24" t="s">
        <v>25</v>
      </c>
      <c r="AE41" s="4">
        <f>MAX(AE19:AE37)</f>
        <v>0.92778579788333349</v>
      </c>
      <c r="AF41" s="4">
        <f>MAX(AF19:AF37)</f>
        <v>641.86051673229497</v>
      </c>
      <c r="AG41" s="4">
        <f>MAX(AG19:AG37)</f>
        <v>295.55029672129956</v>
      </c>
      <c r="AH41" s="5">
        <f>MAX(AH19:AH37)</f>
        <v>1.7729177251383343E-2</v>
      </c>
      <c r="AI41" s="5">
        <f>MAX(AI19:AI37)</f>
        <v>2.1727661093950108E-6</v>
      </c>
      <c r="AJ41" s="25">
        <f>MAX(AJ19:AJ37)</f>
        <v>1.5492788371975917E-5</v>
      </c>
    </row>
    <row r="42" spans="1:36" x14ac:dyDescent="0.3">
      <c r="B42" s="10">
        <f t="shared" si="16"/>
        <v>6.1086523819801536E-2</v>
      </c>
      <c r="C42" s="10">
        <v>3.5</v>
      </c>
      <c r="D42" s="10">
        <f t="shared" si="17"/>
        <v>1.6531811371408387</v>
      </c>
      <c r="E42" s="10">
        <f t="shared" si="17"/>
        <v>-29.776144201414557</v>
      </c>
      <c r="F42" s="10">
        <f t="shared" si="17"/>
        <v>-908.52948837158931</v>
      </c>
      <c r="G42" s="10">
        <f t="shared" si="17"/>
        <v>1.1587235955230895E-5</v>
      </c>
      <c r="H42" s="10">
        <f t="shared" si="17"/>
        <v>-9.8135866842842184E-6</v>
      </c>
      <c r="I42" s="10">
        <f t="shared" si="17"/>
        <v>-5.6772854379565934E-5</v>
      </c>
      <c r="J42" s="10"/>
      <c r="K42" s="10">
        <f>C42</f>
        <v>3.5</v>
      </c>
      <c r="L42" s="10">
        <f t="shared" si="18"/>
        <v>6.1086523819801536E-2</v>
      </c>
      <c r="M42" s="10">
        <f t="shared" si="19"/>
        <v>-1.2167045993028001E-2</v>
      </c>
      <c r="N42" s="10">
        <f t="shared" si="19"/>
        <v>-80.8699045819383</v>
      </c>
      <c r="O42" s="10">
        <f t="shared" si="19"/>
        <v>-0.58004137388635935</v>
      </c>
      <c r="P42" s="10">
        <f t="shared" si="19"/>
        <v>-2.1653358422492534E-3</v>
      </c>
      <c r="Q42" s="10">
        <f t="shared" si="19"/>
        <v>-5.2692050439976825E-7</v>
      </c>
      <c r="R42" s="10">
        <f t="shared" si="19"/>
        <v>-4.5155615095683988E-7</v>
      </c>
      <c r="S42" s="10"/>
      <c r="T42" s="10">
        <f t="shared" si="20"/>
        <v>3.5</v>
      </c>
      <c r="U42" s="10">
        <f t="shared" si="20"/>
        <v>6.1086523819801536E-2</v>
      </c>
      <c r="V42" s="10">
        <f t="shared" si="21"/>
        <v>1.6410140911478106</v>
      </c>
      <c r="W42" s="10">
        <f t="shared" si="21"/>
        <v>-110.64604878335285</v>
      </c>
      <c r="X42" s="10">
        <f t="shared" si="21"/>
        <v>-909.1095297454757</v>
      </c>
      <c r="Y42" s="10">
        <f t="shared" si="21"/>
        <v>-2.1537486062940224E-3</v>
      </c>
      <c r="Z42" s="10">
        <f t="shared" si="21"/>
        <v>-1.0340507188683986E-5</v>
      </c>
      <c r="AA42" s="10">
        <f t="shared" si="21"/>
        <v>-5.722441053052277E-5</v>
      </c>
      <c r="AD42" s="24" t="s">
        <v>26</v>
      </c>
      <c r="AE42" s="4">
        <f>MIN(AE19:AE37)</f>
        <v>-0.92778579788333349</v>
      </c>
      <c r="AF42" s="4">
        <f>MIN(AF19:AF37)</f>
        <v>-652.98974810437153</v>
      </c>
      <c r="AG42" s="4">
        <f>MIN(AG19:AG37)</f>
        <v>-605.17563444536688</v>
      </c>
      <c r="AH42" s="5">
        <f>MIN(AH19:AH37)</f>
        <v>-1.7751516708933775E-2</v>
      </c>
      <c r="AI42" s="5">
        <f>MIN(AI19:AI37)</f>
        <v>-2.2757636318980389E-6</v>
      </c>
      <c r="AJ42" s="25">
        <f>MIN(AJ19:AJ37)</f>
        <v>-3.4417703676455191E-5</v>
      </c>
    </row>
    <row r="43" spans="1:36" ht="15" thickBot="1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3" t="s">
        <v>40</v>
      </c>
      <c r="T43" s="14">
        <f>T41/2+T42/2</f>
        <v>36.75</v>
      </c>
      <c r="U43" s="14">
        <f t="shared" ref="U43:AA43" si="22">U41/2+U42/2</f>
        <v>0.64140850010791606</v>
      </c>
      <c r="V43" s="14">
        <f t="shared" si="22"/>
        <v>1.0101050437095291</v>
      </c>
      <c r="W43" s="14">
        <f t="shared" si="22"/>
        <v>-682.82153460103825</v>
      </c>
      <c r="X43" s="14">
        <f t="shared" si="22"/>
        <v>-614.67694894536692</v>
      </c>
      <c r="Y43" s="14">
        <f t="shared" si="22"/>
        <v>-1.7739907820060699E-2</v>
      </c>
      <c r="Z43" s="14">
        <f t="shared" si="22"/>
        <v>-1.090693660367589E-5</v>
      </c>
      <c r="AA43" s="14">
        <f t="shared" si="22"/>
        <v>-4.1814377772139576E-5</v>
      </c>
      <c r="AD43" s="26" t="s">
        <v>41</v>
      </c>
      <c r="AE43" s="6">
        <f>MAX(AE41,-AE42)</f>
        <v>0.92778579788333349</v>
      </c>
      <c r="AF43" s="6">
        <f t="shared" ref="AF43:AJ43" si="23">MAX(AF41,-AF42)</f>
        <v>652.98974810437153</v>
      </c>
      <c r="AG43" s="6">
        <f t="shared" si="23"/>
        <v>605.17563444536688</v>
      </c>
      <c r="AH43" s="6">
        <f t="shared" si="23"/>
        <v>1.7751516708933775E-2</v>
      </c>
      <c r="AI43" s="6">
        <f t="shared" si="23"/>
        <v>2.2757636318980389E-6</v>
      </c>
      <c r="AJ43" s="27">
        <f t="shared" si="23"/>
        <v>3.4417703676455191E-5</v>
      </c>
    </row>
    <row r="44" spans="1:36" ht="15" thickBot="1" x14ac:dyDescent="0.35">
      <c r="AD44" s="28" t="s">
        <v>42</v>
      </c>
      <c r="AE44" s="7">
        <v>2600</v>
      </c>
      <c r="AF44" s="7">
        <v>2600</v>
      </c>
      <c r="AG44" s="7">
        <v>1845</v>
      </c>
      <c r="AH44" s="7">
        <v>6.6000000000000003E-2</v>
      </c>
      <c r="AI44" s="7">
        <v>6.6000000000000003E-2</v>
      </c>
      <c r="AJ44" s="29" t="s">
        <v>28</v>
      </c>
    </row>
    <row r="45" spans="1:36" x14ac:dyDescent="0.3">
      <c r="AC45" s="9">
        <v>297</v>
      </c>
      <c r="AD45" s="30" t="s">
        <v>27</v>
      </c>
      <c r="AE45" s="31">
        <f>AE44/AE43/2</f>
        <v>1401.1854923473095</v>
      </c>
      <c r="AF45" s="31">
        <f t="shared" ref="AF45:AI45" si="24">AF44/AF43/2</f>
        <v>1.9908428942014764</v>
      </c>
      <c r="AG45" s="31">
        <f t="shared" si="24"/>
        <v>1.5243508619534154</v>
      </c>
      <c r="AH45" s="31">
        <f t="shared" si="24"/>
        <v>1.858996081354116</v>
      </c>
      <c r="AI45" s="31">
        <f t="shared" si="24"/>
        <v>14500.62719056515</v>
      </c>
      <c r="AJ45" s="32" t="s">
        <v>28</v>
      </c>
    </row>
  </sheetData>
  <mergeCells count="8">
    <mergeCell ref="D16:I16"/>
    <mergeCell ref="M16:R16"/>
    <mergeCell ref="V16:AA16"/>
    <mergeCell ref="AE16:AJ16"/>
    <mergeCell ref="B17:C17"/>
    <mergeCell ref="K17:L17"/>
    <mergeCell ref="T17:U17"/>
    <mergeCell ref="AC17:AD1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Camera Hex Motions in Elevation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dneill</dc:creator>
  <cp:lastModifiedBy>Doug Neill</cp:lastModifiedBy>
  <dcterms:created xsi:type="dcterms:W3CDTF">2014-04-23T17:18:25Z</dcterms:created>
  <dcterms:modified xsi:type="dcterms:W3CDTF">2020-07-23T23:32:24Z</dcterms:modified>
</cp:coreProperties>
</file>