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eill\Desktop\Hexapod and Rotator\Gravity motions\"/>
    </mc:Choice>
  </mc:AlternateContent>
  <bookViews>
    <workbookView xWindow="-12" yWindow="7260" windowWidth="28860" windowHeight="7320" tabRatio="671" activeTab="1"/>
  </bookViews>
  <sheets>
    <sheet name="Intro" sheetId="29" r:id="rId1"/>
    <sheet name="M2 Hex Motions in Elevation" sheetId="17" r:id="rId2"/>
  </sheets>
  <calcPr calcId="152511"/>
</workbook>
</file>

<file path=xl/calcChain.xml><?xml version="1.0" encoding="utf-8"?>
<calcChain xmlns="http://schemas.openxmlformats.org/spreadsheetml/2006/main">
  <c r="M37" i="17" l="1"/>
  <c r="K42" i="17" l="1"/>
  <c r="T42" i="17" s="1"/>
  <c r="B42" i="17"/>
  <c r="K41" i="17"/>
  <c r="T41" i="17" s="1"/>
  <c r="T43" i="17" s="1"/>
  <c r="B41" i="17"/>
  <c r="AB39" i="17"/>
  <c r="S39" i="17"/>
  <c r="J39" i="17"/>
  <c r="A39" i="17"/>
  <c r="C37" i="17"/>
  <c r="K37" i="17" s="1"/>
  <c r="C36" i="17"/>
  <c r="C35" i="17"/>
  <c r="C34" i="17"/>
  <c r="K34" i="17" s="1"/>
  <c r="C33" i="17"/>
  <c r="K33" i="17" s="1"/>
  <c r="C32" i="17"/>
  <c r="K32" i="17" s="1"/>
  <c r="C31" i="17"/>
  <c r="C30" i="17"/>
  <c r="K30" i="17" s="1"/>
  <c r="C29" i="17"/>
  <c r="K29" i="17" s="1"/>
  <c r="C28" i="17"/>
  <c r="K28" i="17" s="1"/>
  <c r="AC28" i="17" s="1"/>
  <c r="C27" i="17"/>
  <c r="C26" i="17"/>
  <c r="K26" i="17" s="1"/>
  <c r="C25" i="17"/>
  <c r="K25" i="17" s="1"/>
  <c r="C24" i="17"/>
  <c r="K24" i="17" s="1"/>
  <c r="C23" i="17"/>
  <c r="C22" i="17"/>
  <c r="K22" i="17" s="1"/>
  <c r="C21" i="17"/>
  <c r="K21" i="17" s="1"/>
  <c r="C20" i="17"/>
  <c r="B20" i="17" s="1"/>
  <c r="C19" i="17"/>
  <c r="K19" i="17" s="1"/>
  <c r="I18" i="17"/>
  <c r="AA18" i="17" s="1"/>
  <c r="H18" i="17"/>
  <c r="G18" i="17"/>
  <c r="F18" i="17"/>
  <c r="X18" i="17" s="1"/>
  <c r="E18" i="17"/>
  <c r="W18" i="17" s="1"/>
  <c r="D18" i="17"/>
  <c r="M18" i="17" s="1"/>
  <c r="AE18" i="17" s="1"/>
  <c r="I17" i="17"/>
  <c r="R17" i="17" s="1"/>
  <c r="AJ17" i="17" s="1"/>
  <c r="H17" i="17"/>
  <c r="G17" i="17"/>
  <c r="F17" i="17"/>
  <c r="X17" i="17" s="1"/>
  <c r="E17" i="17"/>
  <c r="W17" i="17" s="1"/>
  <c r="D17" i="17"/>
  <c r="M17" i="17" s="1"/>
  <c r="AE17" i="17" s="1"/>
  <c r="R18" i="17" l="1"/>
  <c r="AJ18" i="17" s="1"/>
  <c r="L42" i="17"/>
  <c r="U42" i="17" s="1"/>
  <c r="F42" i="17"/>
  <c r="E42" i="17"/>
  <c r="G42" i="17"/>
  <c r="H42" i="17"/>
  <c r="I42" i="17"/>
  <c r="D42" i="17"/>
  <c r="H41" i="17"/>
  <c r="I41" i="17"/>
  <c r="E41" i="17"/>
  <c r="D41" i="17"/>
  <c r="F41" i="17"/>
  <c r="G41" i="17"/>
  <c r="F20" i="17"/>
  <c r="D20" i="17"/>
  <c r="E20" i="17"/>
  <c r="G20" i="17"/>
  <c r="H20" i="17"/>
  <c r="I20" i="17"/>
  <c r="AA17" i="17"/>
  <c r="K36" i="17"/>
  <c r="T36" i="17" s="1"/>
  <c r="B36" i="17"/>
  <c r="L36" i="17" s="1"/>
  <c r="K20" i="17"/>
  <c r="L41" i="17"/>
  <c r="T32" i="17"/>
  <c r="AC32" i="17"/>
  <c r="B32" i="17"/>
  <c r="L32" i="17" s="1"/>
  <c r="V17" i="17"/>
  <c r="V18" i="17"/>
  <c r="B24" i="17"/>
  <c r="T24" i="17"/>
  <c r="AC24" i="17"/>
  <c r="B28" i="17"/>
  <c r="AC25" i="17"/>
  <c r="T25" i="17"/>
  <c r="B23" i="17"/>
  <c r="K23" i="17"/>
  <c r="Z18" i="17"/>
  <c r="Q18" i="17"/>
  <c r="AI18" i="17" s="1"/>
  <c r="AC30" i="17"/>
  <c r="T30" i="17"/>
  <c r="K31" i="17"/>
  <c r="B31" i="17"/>
  <c r="AC33" i="17"/>
  <c r="T33" i="17"/>
  <c r="Z17" i="17"/>
  <c r="Q17" i="17"/>
  <c r="AI17" i="17" s="1"/>
  <c r="AC34" i="17"/>
  <c r="T34" i="17"/>
  <c r="T19" i="17"/>
  <c r="AC19" i="17"/>
  <c r="T28" i="17"/>
  <c r="AC21" i="17"/>
  <c r="T21" i="17"/>
  <c r="Y18" i="17"/>
  <c r="P18" i="17"/>
  <c r="AH18" i="17" s="1"/>
  <c r="AC26" i="17"/>
  <c r="T26" i="17"/>
  <c r="L20" i="17"/>
  <c r="AC22" i="17"/>
  <c r="T22" i="17"/>
  <c r="B35" i="17"/>
  <c r="K35" i="17"/>
  <c r="AC37" i="17"/>
  <c r="T37" i="17"/>
  <c r="Y17" i="17"/>
  <c r="P17" i="17"/>
  <c r="AH17" i="17" s="1"/>
  <c r="B27" i="17"/>
  <c r="K27" i="17"/>
  <c r="AC29" i="17"/>
  <c r="T29" i="17"/>
  <c r="O17" i="17"/>
  <c r="AG17" i="17" s="1"/>
  <c r="O18" i="17"/>
  <c r="AG18" i="17" s="1"/>
  <c r="B22" i="17"/>
  <c r="B26" i="17"/>
  <c r="B30" i="17"/>
  <c r="B34" i="17"/>
  <c r="N17" i="17"/>
  <c r="AF17" i="17" s="1"/>
  <c r="N18" i="17"/>
  <c r="AF18" i="17" s="1"/>
  <c r="B21" i="17"/>
  <c r="B25" i="17"/>
  <c r="B29" i="17"/>
  <c r="B33" i="17"/>
  <c r="B37" i="17"/>
  <c r="C39" i="17"/>
  <c r="B19" i="17"/>
  <c r="AC36" i="17" l="1"/>
  <c r="M36" i="17"/>
  <c r="N36" i="17"/>
  <c r="O36" i="17"/>
  <c r="P36" i="17"/>
  <c r="Q36" i="17"/>
  <c r="R36" i="17"/>
  <c r="G31" i="17"/>
  <c r="H31" i="17"/>
  <c r="I31" i="17"/>
  <c r="D31" i="17"/>
  <c r="E31" i="17"/>
  <c r="F31" i="17"/>
  <c r="D30" i="17"/>
  <c r="E30" i="17"/>
  <c r="F30" i="17"/>
  <c r="G30" i="17"/>
  <c r="H30" i="17"/>
  <c r="I30" i="17"/>
  <c r="F26" i="17"/>
  <c r="D26" i="17"/>
  <c r="E26" i="17"/>
  <c r="G26" i="17"/>
  <c r="H26" i="17"/>
  <c r="I26" i="17"/>
  <c r="G27" i="17"/>
  <c r="H27" i="17"/>
  <c r="I27" i="17"/>
  <c r="F27" i="17"/>
  <c r="D27" i="17"/>
  <c r="E27" i="17"/>
  <c r="G23" i="17"/>
  <c r="H23" i="17"/>
  <c r="I23" i="17"/>
  <c r="F23" i="17"/>
  <c r="D23" i="17"/>
  <c r="E23" i="17"/>
  <c r="O20" i="17"/>
  <c r="X20" i="17" s="1"/>
  <c r="M20" i="17"/>
  <c r="V20" i="17" s="1"/>
  <c r="N20" i="17"/>
  <c r="W20" i="17" s="1"/>
  <c r="P20" i="17"/>
  <c r="Y20" i="17" s="1"/>
  <c r="Q20" i="17"/>
  <c r="Z20" i="17" s="1"/>
  <c r="R20" i="17"/>
  <c r="G21" i="17"/>
  <c r="H21" i="17"/>
  <c r="I21" i="17"/>
  <c r="E21" i="17"/>
  <c r="D21" i="17"/>
  <c r="F21" i="17"/>
  <c r="L28" i="17"/>
  <c r="F28" i="17"/>
  <c r="D28" i="17"/>
  <c r="E28" i="17"/>
  <c r="G28" i="17"/>
  <c r="H28" i="17"/>
  <c r="I28" i="17"/>
  <c r="D24" i="17"/>
  <c r="F24" i="17"/>
  <c r="E24" i="17"/>
  <c r="G24" i="17"/>
  <c r="H24" i="17"/>
  <c r="I24" i="17"/>
  <c r="F32" i="17"/>
  <c r="D32" i="17"/>
  <c r="E32" i="17"/>
  <c r="G32" i="17"/>
  <c r="H32" i="17"/>
  <c r="I32" i="17"/>
  <c r="N42" i="17"/>
  <c r="W42" i="17" s="1"/>
  <c r="O42" i="17"/>
  <c r="X42" i="17" s="1"/>
  <c r="P42" i="17"/>
  <c r="Y42" i="17" s="1"/>
  <c r="Q42" i="17"/>
  <c r="Z42" i="17" s="1"/>
  <c r="R42" i="17"/>
  <c r="M42" i="17"/>
  <c r="V42" i="17" s="1"/>
  <c r="F34" i="17"/>
  <c r="D34" i="17"/>
  <c r="E34" i="17"/>
  <c r="G34" i="17"/>
  <c r="H34" i="17"/>
  <c r="I34" i="17"/>
  <c r="H19" i="17"/>
  <c r="I19" i="17"/>
  <c r="D19" i="17"/>
  <c r="E19" i="17"/>
  <c r="F19" i="17"/>
  <c r="G19" i="17"/>
  <c r="G37" i="17"/>
  <c r="H37" i="17"/>
  <c r="I37" i="17"/>
  <c r="D37" i="17"/>
  <c r="E37" i="17"/>
  <c r="F37" i="17"/>
  <c r="G35" i="17"/>
  <c r="H35" i="17"/>
  <c r="I35" i="17"/>
  <c r="F35" i="17"/>
  <c r="D35" i="17"/>
  <c r="E35" i="17"/>
  <c r="G25" i="17"/>
  <c r="H25" i="17"/>
  <c r="I25" i="17"/>
  <c r="D25" i="17"/>
  <c r="E25" i="17"/>
  <c r="F25" i="17"/>
  <c r="D36" i="17"/>
  <c r="F36" i="17"/>
  <c r="E36" i="17"/>
  <c r="W36" i="17" s="1"/>
  <c r="G36" i="17"/>
  <c r="H36" i="17"/>
  <c r="Z36" i="17" s="1"/>
  <c r="I36" i="17"/>
  <c r="G33" i="17"/>
  <c r="H33" i="17"/>
  <c r="I33" i="17"/>
  <c r="F33" i="17"/>
  <c r="E33" i="17"/>
  <c r="D33" i="17"/>
  <c r="Q41" i="17"/>
  <c r="Z41" i="17" s="1"/>
  <c r="R41" i="17"/>
  <c r="AA41" i="17" s="1"/>
  <c r="M41" i="17"/>
  <c r="V41" i="17" s="1"/>
  <c r="P41" i="17"/>
  <c r="Y41" i="17" s="1"/>
  <c r="N41" i="17"/>
  <c r="W41" i="17" s="1"/>
  <c r="O41" i="17"/>
  <c r="X41" i="17" s="1"/>
  <c r="F22" i="17"/>
  <c r="D22" i="17"/>
  <c r="E22" i="17"/>
  <c r="G22" i="17"/>
  <c r="I22" i="17"/>
  <c r="H22" i="17"/>
  <c r="G29" i="17"/>
  <c r="H29" i="17"/>
  <c r="I29" i="17"/>
  <c r="D29" i="17"/>
  <c r="E29" i="17"/>
  <c r="F29" i="17"/>
  <c r="M32" i="17"/>
  <c r="O32" i="17"/>
  <c r="N32" i="17"/>
  <c r="P32" i="17"/>
  <c r="Q32" i="17"/>
  <c r="R32" i="17"/>
  <c r="AA32" i="17" s="1"/>
  <c r="AA42" i="17"/>
  <c r="AC20" i="17"/>
  <c r="T20" i="17"/>
  <c r="L24" i="17"/>
  <c r="AD24" i="17" s="1"/>
  <c r="U41" i="17"/>
  <c r="U43" i="17" s="1"/>
  <c r="T31" i="17"/>
  <c r="AC31" i="17"/>
  <c r="K39" i="17"/>
  <c r="AD36" i="17"/>
  <c r="U36" i="17"/>
  <c r="V36" i="17"/>
  <c r="L22" i="17"/>
  <c r="B39" i="17"/>
  <c r="L19" i="17"/>
  <c r="L21" i="17"/>
  <c r="L26" i="17"/>
  <c r="L31" i="17"/>
  <c r="L25" i="17"/>
  <c r="L30" i="17"/>
  <c r="L35" i="17"/>
  <c r="AD20" i="17"/>
  <c r="U20" i="17"/>
  <c r="AA20" i="17"/>
  <c r="L29" i="17"/>
  <c r="L34" i="17"/>
  <c r="AC35" i="17"/>
  <c r="T35" i="17"/>
  <c r="L23" i="17"/>
  <c r="L33" i="17"/>
  <c r="L27" i="17"/>
  <c r="AC23" i="17"/>
  <c r="T23" i="17"/>
  <c r="L37" i="17"/>
  <c r="T27" i="17"/>
  <c r="AC27" i="17"/>
  <c r="AD32" i="17"/>
  <c r="U32" i="17"/>
  <c r="U24" i="17" l="1"/>
  <c r="Z43" i="17"/>
  <c r="AA36" i="17"/>
  <c r="Z32" i="17"/>
  <c r="AI32" i="17" s="1"/>
  <c r="Y32" i="17"/>
  <c r="U28" i="17"/>
  <c r="AD28" i="17"/>
  <c r="Y43" i="17"/>
  <c r="AH32" i="17" s="1"/>
  <c r="Y36" i="17"/>
  <c r="X36" i="17"/>
  <c r="X32" i="17"/>
  <c r="W32" i="17"/>
  <c r="AF32" i="17" s="1"/>
  <c r="V32" i="17"/>
  <c r="W43" i="17"/>
  <c r="X43" i="17"/>
  <c r="P31" i="17"/>
  <c r="Q31" i="17"/>
  <c r="R31" i="17"/>
  <c r="O31" i="17"/>
  <c r="N31" i="17"/>
  <c r="W31" i="17" s="1"/>
  <c r="AF31" i="17" s="1"/>
  <c r="M31" i="17"/>
  <c r="P23" i="17"/>
  <c r="Q23" i="17"/>
  <c r="R23" i="17"/>
  <c r="AA23" i="17" s="1"/>
  <c r="M23" i="17"/>
  <c r="O23" i="17"/>
  <c r="N23" i="17"/>
  <c r="W23" i="17" s="1"/>
  <c r="AF23" i="17" s="1"/>
  <c r="P29" i="17"/>
  <c r="Y29" i="17" s="1"/>
  <c r="AH29" i="17" s="1"/>
  <c r="Q29" i="17"/>
  <c r="R29" i="17"/>
  <c r="AA29" i="17" s="1"/>
  <c r="O29" i="17"/>
  <c r="M29" i="17"/>
  <c r="V29" i="17" s="1"/>
  <c r="N29" i="17"/>
  <c r="P35" i="17"/>
  <c r="Q35" i="17"/>
  <c r="Z35" i="17" s="1"/>
  <c r="AI35" i="17" s="1"/>
  <c r="R35" i="17"/>
  <c r="M35" i="17"/>
  <c r="V35" i="17" s="1"/>
  <c r="N35" i="17"/>
  <c r="W35" i="17" s="1"/>
  <c r="AF35" i="17" s="1"/>
  <c r="O35" i="17"/>
  <c r="Q19" i="17"/>
  <c r="Z19" i="17" s="1"/>
  <c r="AI19" i="17" s="1"/>
  <c r="R19" i="17"/>
  <c r="AA19" i="17" s="1"/>
  <c r="M19" i="17"/>
  <c r="O19" i="17"/>
  <c r="X19" i="17" s="1"/>
  <c r="P19" i="17"/>
  <c r="Y19" i="17" s="1"/>
  <c r="AH19" i="17" s="1"/>
  <c r="N19" i="17"/>
  <c r="O30" i="17"/>
  <c r="M30" i="17"/>
  <c r="V30" i="17" s="1"/>
  <c r="N30" i="17"/>
  <c r="W30" i="17" s="1"/>
  <c r="P30" i="17"/>
  <c r="Y30" i="17" s="1"/>
  <c r="Q30" i="17"/>
  <c r="R30" i="17"/>
  <c r="AA30" i="17" s="1"/>
  <c r="O34" i="17"/>
  <c r="M34" i="17"/>
  <c r="V34" i="17" s="1"/>
  <c r="N34" i="17"/>
  <c r="P34" i="17"/>
  <c r="Q34" i="17"/>
  <c r="Z34" i="17" s="1"/>
  <c r="AI34" i="17" s="1"/>
  <c r="R34" i="17"/>
  <c r="AA34" i="17" s="1"/>
  <c r="P25" i="17"/>
  <c r="Y25" i="17" s="1"/>
  <c r="AH25" i="17" s="1"/>
  <c r="Q25" i="17"/>
  <c r="Z25" i="17" s="1"/>
  <c r="AI25" i="17" s="1"/>
  <c r="R25" i="17"/>
  <c r="AA25" i="17" s="1"/>
  <c r="N25" i="17"/>
  <c r="W25" i="17" s="1"/>
  <c r="AF25" i="17" s="1"/>
  <c r="M25" i="17"/>
  <c r="O25" i="17"/>
  <c r="X25" i="17" s="1"/>
  <c r="P21" i="17"/>
  <c r="Q21" i="17"/>
  <c r="R21" i="17"/>
  <c r="N21" i="17"/>
  <c r="W21" i="17" s="1"/>
  <c r="AF21" i="17" s="1"/>
  <c r="O21" i="17"/>
  <c r="X21" i="17" s="1"/>
  <c r="AG21" i="17" s="1"/>
  <c r="M21" i="17"/>
  <c r="M22" i="17"/>
  <c r="O22" i="17"/>
  <c r="N22" i="17"/>
  <c r="W22" i="17" s="1"/>
  <c r="AF22" i="17" s="1"/>
  <c r="P22" i="17"/>
  <c r="Q22" i="17"/>
  <c r="R22" i="17"/>
  <c r="AA22" i="17" s="1"/>
  <c r="P33" i="17"/>
  <c r="Y33" i="17" s="1"/>
  <c r="AH33" i="17" s="1"/>
  <c r="Q33" i="17"/>
  <c r="R33" i="17"/>
  <c r="AA33" i="17" s="1"/>
  <c r="N33" i="17"/>
  <c r="O33" i="17"/>
  <c r="X33" i="17" s="1"/>
  <c r="M33" i="17"/>
  <c r="M26" i="17"/>
  <c r="N26" i="17"/>
  <c r="W26" i="17" s="1"/>
  <c r="AF26" i="17" s="1"/>
  <c r="O26" i="17"/>
  <c r="X26" i="17" s="1"/>
  <c r="AG26" i="17" s="1"/>
  <c r="P26" i="17"/>
  <c r="Q26" i="17"/>
  <c r="Z26" i="17" s="1"/>
  <c r="AI26" i="17" s="1"/>
  <c r="R26" i="17"/>
  <c r="P37" i="17"/>
  <c r="Y37" i="17" s="1"/>
  <c r="AH37" i="17" s="1"/>
  <c r="Q37" i="17"/>
  <c r="Z37" i="17" s="1"/>
  <c r="R37" i="17"/>
  <c r="O37" i="17"/>
  <c r="X37" i="17" s="1"/>
  <c r="V37" i="17"/>
  <c r="N37" i="17"/>
  <c r="W37" i="17" s="1"/>
  <c r="AF37" i="17" s="1"/>
  <c r="P27" i="17"/>
  <c r="Q27" i="17"/>
  <c r="Z27" i="17" s="1"/>
  <c r="AI27" i="17" s="1"/>
  <c r="R27" i="17"/>
  <c r="N27" i="17"/>
  <c r="M27" i="17"/>
  <c r="O27" i="17"/>
  <c r="X27" i="17" s="1"/>
  <c r="V43" i="17"/>
  <c r="O24" i="17"/>
  <c r="X24" i="17" s="1"/>
  <c r="M24" i="17"/>
  <c r="V24" i="17" s="1"/>
  <c r="N24" i="17"/>
  <c r="W24" i="17" s="1"/>
  <c r="P24" i="17"/>
  <c r="Y24" i="17" s="1"/>
  <c r="AH24" i="17" s="1"/>
  <c r="Q24" i="17"/>
  <c r="Z24" i="17" s="1"/>
  <c r="R24" i="17"/>
  <c r="AA24" i="17" s="1"/>
  <c r="O28" i="17"/>
  <c r="X28" i="17" s="1"/>
  <c r="M28" i="17"/>
  <c r="V28" i="17" s="1"/>
  <c r="N28" i="17"/>
  <c r="W28" i="17" s="1"/>
  <c r="AF28" i="17" s="1"/>
  <c r="P28" i="17"/>
  <c r="Y28" i="17" s="1"/>
  <c r="Q28" i="17"/>
  <c r="Z28" i="17" s="1"/>
  <c r="R28" i="17"/>
  <c r="AA28" i="17" s="1"/>
  <c r="AI28" i="17"/>
  <c r="AI20" i="17"/>
  <c r="AI24" i="17"/>
  <c r="AF20" i="17"/>
  <c r="AA43" i="17"/>
  <c r="AI36" i="17"/>
  <c r="AD37" i="17"/>
  <c r="U37" i="17"/>
  <c r="L39" i="17"/>
  <c r="AD19" i="17"/>
  <c r="U19" i="17"/>
  <c r="V19" i="17"/>
  <c r="X23" i="17"/>
  <c r="Y23" i="17"/>
  <c r="U23" i="17"/>
  <c r="AD23" i="17"/>
  <c r="AD25" i="17"/>
  <c r="U25" i="17"/>
  <c r="V25" i="17"/>
  <c r="W33" i="17"/>
  <c r="AF33" i="17" s="1"/>
  <c r="AD33" i="17"/>
  <c r="U33" i="17"/>
  <c r="Z33" i="17"/>
  <c r="AI33" i="17" s="1"/>
  <c r="Y31" i="17"/>
  <c r="AH31" i="17" s="1"/>
  <c r="Z31" i="17"/>
  <c r="AI31" i="17" s="1"/>
  <c r="AD31" i="17"/>
  <c r="U31" i="17"/>
  <c r="I39" i="17"/>
  <c r="Z30" i="17"/>
  <c r="AI30" i="17" s="1"/>
  <c r="U30" i="17"/>
  <c r="AD30" i="17"/>
  <c r="X30" i="17"/>
  <c r="AG30" i="17" s="1"/>
  <c r="Y27" i="17"/>
  <c r="T39" i="17"/>
  <c r="W27" i="17"/>
  <c r="AF27" i="17" s="1"/>
  <c r="AA27" i="17"/>
  <c r="V27" i="17"/>
  <c r="AD27" i="17"/>
  <c r="U27" i="17"/>
  <c r="Y34" i="17"/>
  <c r="U34" i="17"/>
  <c r="AD34" i="17"/>
  <c r="W34" i="17"/>
  <c r="AF34" i="17" s="1"/>
  <c r="X34" i="17"/>
  <c r="AG34" i="17" s="1"/>
  <c r="V33" i="17"/>
  <c r="Z23" i="17"/>
  <c r="AI23" i="17" s="1"/>
  <c r="X31" i="17"/>
  <c r="X35" i="17"/>
  <c r="Y35" i="17"/>
  <c r="AH35" i="17" s="1"/>
  <c r="AA35" i="17"/>
  <c r="AD35" i="17"/>
  <c r="U35" i="17"/>
  <c r="F39" i="17"/>
  <c r="E39" i="17"/>
  <c r="AD29" i="17"/>
  <c r="U29" i="17"/>
  <c r="W29" i="17"/>
  <c r="AF29" i="17" s="1"/>
  <c r="X29" i="17"/>
  <c r="AG29" i="17" s="1"/>
  <c r="Z29" i="17"/>
  <c r="G39" i="17"/>
  <c r="AA37" i="17"/>
  <c r="V23" i="17"/>
  <c r="AC39" i="17"/>
  <c r="H39" i="17"/>
  <c r="AA31" i="17"/>
  <c r="Y22" i="17"/>
  <c r="Z22" i="17"/>
  <c r="AI22" i="17" s="1"/>
  <c r="AD22" i="17"/>
  <c r="U22" i="17"/>
  <c r="V22" i="17"/>
  <c r="Y26" i="17"/>
  <c r="U26" i="17"/>
  <c r="AA26" i="17"/>
  <c r="V26" i="17"/>
  <c r="AD26" i="17"/>
  <c r="AA21" i="17"/>
  <c r="AD21" i="17"/>
  <c r="U21" i="17"/>
  <c r="V21" i="17"/>
  <c r="Z21" i="17"/>
  <c r="AI21" i="17" s="1"/>
  <c r="Y21" i="17"/>
  <c r="AH21" i="17" s="1"/>
  <c r="D39" i="17"/>
  <c r="V31" i="17"/>
  <c r="X22" i="17"/>
  <c r="AG22" i="17" s="1"/>
  <c r="AH26" i="17" l="1"/>
  <c r="AH34" i="17"/>
  <c r="AH23" i="17"/>
  <c r="AH27" i="17"/>
  <c r="AH28" i="17"/>
  <c r="AH22" i="17"/>
  <c r="AI29" i="17"/>
  <c r="AH36" i="17"/>
  <c r="AI37" i="17"/>
  <c r="AH30" i="17"/>
  <c r="AG20" i="17"/>
  <c r="AG24" i="17"/>
  <c r="AG35" i="17"/>
  <c r="AG28" i="17"/>
  <c r="AG27" i="17"/>
  <c r="AG23" i="17"/>
  <c r="AG33" i="17"/>
  <c r="AG31" i="17"/>
  <c r="AG25" i="17"/>
  <c r="AG37" i="17"/>
  <c r="AG19" i="17"/>
  <c r="AH20" i="17"/>
  <c r="AF24" i="17"/>
  <c r="AF36" i="17"/>
  <c r="AF30" i="17"/>
  <c r="AG32" i="17"/>
  <c r="AG36" i="17"/>
  <c r="AJ26" i="17"/>
  <c r="AJ22" i="17"/>
  <c r="AJ31" i="17"/>
  <c r="AJ33" i="17"/>
  <c r="AJ19" i="17"/>
  <c r="AJ20" i="17"/>
  <c r="AJ28" i="17"/>
  <c r="AJ36" i="17"/>
  <c r="AJ24" i="17"/>
  <c r="AJ32" i="17"/>
  <c r="AJ29" i="17"/>
  <c r="AJ37" i="17"/>
  <c r="AJ35" i="17"/>
  <c r="AJ30" i="17"/>
  <c r="AJ21" i="17"/>
  <c r="AJ27" i="17"/>
  <c r="AJ23" i="17"/>
  <c r="AJ25" i="17"/>
  <c r="AJ34" i="17"/>
  <c r="AA39" i="17"/>
  <c r="Z39" i="17"/>
  <c r="Y39" i="17"/>
  <c r="Q39" i="17"/>
  <c r="U39" i="17"/>
  <c r="V39" i="17"/>
  <c r="M39" i="17"/>
  <c r="R39" i="17"/>
  <c r="O39" i="17"/>
  <c r="X39" i="17"/>
  <c r="AD39" i="17"/>
  <c r="N39" i="17"/>
  <c r="W19" i="17"/>
  <c r="AF19" i="17" s="1"/>
  <c r="P39" i="17"/>
  <c r="AE23" i="17" l="1"/>
  <c r="AE34" i="17"/>
  <c r="AE31" i="17"/>
  <c r="AE26" i="17"/>
  <c r="AE21" i="17"/>
  <c r="AE27" i="17"/>
  <c r="W39" i="17"/>
  <c r="AE20" i="17"/>
  <c r="AE36" i="17"/>
  <c r="AE32" i="17"/>
  <c r="AE28" i="17"/>
  <c r="AE24" i="17"/>
  <c r="AE19" i="17"/>
  <c r="AE30" i="17"/>
  <c r="AE22" i="17"/>
  <c r="AE29" i="17"/>
  <c r="AE33" i="17"/>
  <c r="AE25" i="17"/>
  <c r="AE37" i="17"/>
  <c r="AE35" i="17"/>
  <c r="AG39" i="17" l="1"/>
  <c r="AG41" i="17"/>
  <c r="AJ39" i="17"/>
  <c r="AJ41" i="17"/>
  <c r="AJ42" i="17"/>
  <c r="AJ40" i="17"/>
  <c r="AH41" i="17"/>
  <c r="AH42" i="17"/>
  <c r="AH39" i="17"/>
  <c r="AH40" i="17"/>
  <c r="AG42" i="17"/>
  <c r="AI41" i="17"/>
  <c r="AI42" i="17"/>
  <c r="AI39" i="17"/>
  <c r="AI40" i="17"/>
  <c r="AE42" i="17"/>
  <c r="AE40" i="17"/>
  <c r="AE39" i="17"/>
  <c r="AE41" i="17"/>
  <c r="AG40" i="17"/>
  <c r="AH43" i="17" l="1"/>
  <c r="AH45" i="17" s="1"/>
  <c r="AG43" i="17"/>
  <c r="AG45" i="17" s="1"/>
  <c r="AI43" i="17"/>
  <c r="AI45" i="17" s="1"/>
  <c r="AJ43" i="17"/>
  <c r="AE43" i="17"/>
  <c r="AE45" i="17" s="1"/>
  <c r="AF42" i="17"/>
  <c r="AF40" i="17"/>
  <c r="AF39" i="17"/>
  <c r="AF41" i="17"/>
  <c r="AF43" i="17" l="1"/>
  <c r="AF45" i="17" s="1"/>
</calcChain>
</file>

<file path=xl/comments1.xml><?xml version="1.0" encoding="utf-8"?>
<comments xmlns="http://schemas.openxmlformats.org/spreadsheetml/2006/main">
  <authors>
    <author>dneill</author>
  </authors>
  <commentList>
    <comment ref="AD44" authorId="0" shapeId="0">
      <text>
        <r>
          <rPr>
            <b/>
            <sz val="9"/>
            <color indexed="81"/>
            <rFont val="Tahoma"/>
            <charset val="1"/>
          </rPr>
          <t>dneill:</t>
        </r>
        <r>
          <rPr>
            <sz val="9"/>
            <color indexed="81"/>
            <rFont val="Tahoma"/>
            <charset val="1"/>
          </rPr>
          <t xml:space="preserve">
Total Range Allocation during elevation change</t>
        </r>
      </text>
    </comment>
  </commentList>
</comments>
</file>

<file path=xl/sharedStrings.xml><?xml version="1.0" encoding="utf-8"?>
<sst xmlns="http://schemas.openxmlformats.org/spreadsheetml/2006/main" count="81" uniqueCount="54">
  <si>
    <t>Elevation(deg)</t>
  </si>
  <si>
    <t>Zenith Angle</t>
  </si>
  <si>
    <t>rads</t>
  </si>
  <si>
    <t>degrees</t>
  </si>
  <si>
    <t>Horizon</t>
  </si>
  <si>
    <t>Pointing</t>
  </si>
  <si>
    <t>Zenith</t>
  </si>
  <si>
    <t>dx</t>
  </si>
  <si>
    <t>dy</t>
  </si>
  <si>
    <t>dz</t>
  </si>
  <si>
    <t>rx</t>
  </si>
  <si>
    <t>ry</t>
  </si>
  <si>
    <t>rz</t>
  </si>
  <si>
    <t>um</t>
  </si>
  <si>
    <t>deg</t>
  </si>
  <si>
    <t>M1M3</t>
  </si>
  <si>
    <t>M2</t>
  </si>
  <si>
    <t>zenith angle</t>
  </si>
  <si>
    <t xml:space="preserve">deg </t>
  </si>
  <si>
    <t>mean</t>
  </si>
  <si>
    <t>max</t>
  </si>
  <si>
    <t>min</t>
  </si>
  <si>
    <t>SF</t>
  </si>
  <si>
    <t>na</t>
  </si>
  <si>
    <t>Ten random days were investigated (297, 547, 891, 1188, 1485, 1782, 2079, 2376, 2673 and 2970)</t>
  </si>
  <si>
    <t>The telescope simulator was used to determine the elevation angle as a function of time</t>
  </si>
  <si>
    <t>The displacements (and rotations) of the hexapods, as a function of elevation angle, required to counteract gravitational deflections were determined earlier thru FEA.</t>
  </si>
  <si>
    <t>These displacements, as a function of elevation angle, were combined with the elevation angle, as a function of time, to determine the displacements as a function of time.</t>
  </si>
  <si>
    <t>The factor of safety (FOS) was defined as the ratio of the specified capacity (displacement, rotation, etc) to the motion required.</t>
  </si>
  <si>
    <t>For each case the minimum factor of safety (FOR) was determined for each day.</t>
  </si>
  <si>
    <t>Mean</t>
  </si>
  <si>
    <t>abs max</t>
  </si>
  <si>
    <t>TOT REQ</t>
  </si>
  <si>
    <t xml:space="preserve">The purpose of this spread sheet is to determing the motion of the M2 hexapod, as a function of time, during observing. </t>
  </si>
  <si>
    <t>M2 Zenith Component</t>
  </si>
  <si>
    <t>M2 Horizon Components</t>
  </si>
  <si>
    <t>M2 combined Components</t>
  </si>
  <si>
    <t>M2 Hexapod motions</t>
  </si>
  <si>
    <t>x = 1700 um, y = 1700 um, z = 1845 um, rx = 0.0114, ry = 0.0114</t>
  </si>
  <si>
    <t>The total displacement requirements from LTS-206 are much larger</t>
  </si>
  <si>
    <t>x = 13,400 um, y = 13,400 um, z = 11,900 um, rx = 0.23, ry = 0.23</t>
  </si>
  <si>
    <t>These displacements were compared to the hexapod elevation motion budget</t>
  </si>
  <si>
    <t>A single analysis buffer was provide to account for all uncertanty which was much larger than the actual gravitational budget</t>
  </si>
  <si>
    <t>x = 10,000 um, y = 10,00 um, z = 5,00 um, rx = 0.21, ry = 0.21</t>
  </si>
  <si>
    <t>Consequently, although the safety factors appear to be marginal, the margin is contained in the analysis buffer.</t>
  </si>
  <si>
    <t>These values are shown in Green on the individual sheets</t>
  </si>
  <si>
    <t>The velocities were also determined by comparing the displacements with the time.</t>
  </si>
  <si>
    <t>These displacements were compared to the hexapod gravity motion allocation to ensure that adequate displacement capacity would be available.</t>
  </si>
  <si>
    <t>The displacement FOS was determined relative to the motion allocation and not the entire hexapod motion requirement</t>
  </si>
  <si>
    <t>These values are shown in Blue on the individual sheets</t>
  </si>
  <si>
    <t>All FOS are positive</t>
  </si>
  <si>
    <t xml:space="preserve">Note about rx SOF: The safety factor for rx initialy looks marginal. </t>
  </si>
  <si>
    <t>However the analysis assumes that the Nominal position of the hexapod is aligned with the optical axis while zenith pointing</t>
  </si>
  <si>
    <t>Since the rotation is nearly entirely in one direction, by offsetting the mean rotation the effective FOS can be nearly doubled.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</si>
</sst>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8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33" borderId="10" xfId="0" applyNumberFormat="1" applyFill="1" applyBorder="1" applyAlignment="1">
      <alignment horizontal="center"/>
    </xf>
    <xf numFmtId="2" fontId="0" fillId="0" borderId="0" xfId="0" applyNumberFormat="1"/>
    <xf numFmtId="165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22" xfId="0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164" fontId="16" fillId="0" borderId="14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164" fontId="16" fillId="0" borderId="20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65" fontId="16" fillId="0" borderId="25" xfId="0" applyNumberFormat="1" applyFont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2" fontId="16" fillId="0" borderId="27" xfId="0" applyNumberFormat="1" applyFont="1" applyBorder="1" applyAlignment="1">
      <alignment horizontal="center"/>
    </xf>
    <xf numFmtId="2" fontId="16" fillId="0" borderId="28" xfId="0" applyNumberFormat="1" applyFont="1" applyBorder="1" applyAlignment="1">
      <alignment horizontal="center"/>
    </xf>
    <xf numFmtId="0" fontId="0" fillId="36" borderId="0" xfId="0" applyFill="1"/>
    <xf numFmtId="0" fontId="0" fillId="35" borderId="0" xfId="0" applyFill="1"/>
    <xf numFmtId="0" fontId="0" fillId="0" borderId="0" xfId="0" applyFill="1"/>
    <xf numFmtId="0" fontId="16" fillId="35" borderId="16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M2 Hexapod Rotations 297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 Hex Motions in Elevation'!$AH$18</c:f>
              <c:strCache>
                <c:ptCount val="1"/>
                <c:pt idx="0">
                  <c:v>rx</c:v>
                </c:pt>
              </c:strCache>
            </c:strRef>
          </c:tx>
          <c:spPr>
            <a:ln w="28575">
              <a:noFill/>
            </a:ln>
          </c:spPr>
          <c:xVal>
            <c:numRef>
              <c:f>'M2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'M2 Hex Motions in Elevation'!$AH$19:$AH$37</c:f>
              <c:numCache>
                <c:formatCode>General</c:formatCode>
                <c:ptCount val="19"/>
                <c:pt idx="0">
                  <c:v>6.7050349573509801E-3</c:v>
                </c:pt>
                <c:pt idx="1">
                  <c:v>6.6380464327104351E-3</c:v>
                </c:pt>
                <c:pt idx="2">
                  <c:v>6.471413847381988E-3</c:v>
                </c:pt>
                <c:pt idx="3">
                  <c:v>6.2064053759555027E-3</c:v>
                </c:pt>
                <c:pt idx="4">
                  <c:v>5.8450378929150188E-3</c:v>
                </c:pt>
                <c:pt idx="5">
                  <c:v>5.3900616230061274E-3</c:v>
                </c:pt>
                <c:pt idx="6">
                  <c:v>4.8449392103650218E-3</c:v>
                </c:pt>
                <c:pt idx="7">
                  <c:v>4.2138193657058082E-3</c:v>
                </c:pt>
                <c:pt idx="8">
                  <c:v>3.5015052921269271E-3</c:v>
                </c:pt>
                <c:pt idx="9">
                  <c:v>2.7134181298353096E-3</c:v>
                </c:pt>
                <c:pt idx="10">
                  <c:v>1.855555697996036E-3</c:v>
                </c:pt>
                <c:pt idx="11">
                  <c:v>9.344468477068997E-4</c:v>
                </c:pt>
                <c:pt idx="12">
                  <c:v>-4.2898226500668463E-5</c:v>
                </c:pt>
                <c:pt idx="13">
                  <c:v>-1.0690413384748555E-3</c:v>
                </c:pt>
                <c:pt idx="14">
                  <c:v>-2.1361729195313898E-3</c:v>
                </c:pt>
                <c:pt idx="15">
                  <c:v>-3.236171453986763E-3</c:v>
                </c:pt>
                <c:pt idx="16">
                  <c:v>-4.3606652887964951E-3</c:v>
                </c:pt>
                <c:pt idx="17">
                  <c:v>-5.501096346889744E-3</c:v>
                </c:pt>
                <c:pt idx="18">
                  <c:v>-6.6487852593033183E-3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'M2 Hex Motions in Elevation'!$AI$18</c:f>
              <c:strCache>
                <c:ptCount val="1"/>
                <c:pt idx="0">
                  <c:v>ry</c:v>
                </c:pt>
              </c:strCache>
            </c:strRef>
          </c:tx>
          <c:spPr>
            <a:ln w="28575">
              <a:noFill/>
            </a:ln>
          </c:spPr>
          <c:xVal>
            <c:numRef>
              <c:f>'M2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'M2 Hex Motions in Elevation'!$AI$19:$AI$37</c:f>
              <c:numCache>
                <c:formatCode>General</c:formatCode>
                <c:ptCount val="19"/>
                <c:pt idx="0">
                  <c:v>-2.2133039342200094E-5</c:v>
                </c:pt>
                <c:pt idx="1">
                  <c:v>-1.8487481757059132E-5</c:v>
                </c:pt>
                <c:pt idx="2">
                  <c:v>-1.496504999572924E-5</c:v>
                </c:pt>
                <c:pt idx="3">
                  <c:v>-1.1592551890816603E-5</c:v>
                </c:pt>
                <c:pt idx="4">
                  <c:v>-8.3956541892696263E-6</c:v>
                </c:pt>
                <c:pt idx="5">
                  <c:v>-5.3986872129367078E-6</c:v>
                </c:pt>
                <c:pt idx="6">
                  <c:v>-2.6244596901258565E-6</c:v>
                </c:pt>
                <c:pt idx="7">
                  <c:v>-9.4085167410060252E-8</c:v>
                </c:pt>
                <c:pt idx="8">
                  <c:v>2.1731786772109132E-6</c:v>
                </c:pt>
                <c:pt idx="9">
                  <c:v>4.1600765968681516E-6</c:v>
                </c:pt>
                <c:pt idx="10">
                  <c:v>5.8514870986713026E-6</c:v>
                </c:pt>
                <c:pt idx="11">
                  <c:v>7.2345375274000717E-6</c:v>
                </c:pt>
                <c:pt idx="12">
                  <c:v>8.2987020341831338E-6</c:v>
                </c:pt>
                <c:pt idx="13">
                  <c:v>9.0358816845637752E-6</c:v>
                </c:pt>
                <c:pt idx="14">
                  <c:v>9.4404660962813533E-6</c:v>
                </c:pt>
                <c:pt idx="15">
                  <c:v>9.5093761376679618E-6</c:v>
                </c:pt>
                <c:pt idx="16">
                  <c:v>9.2420873616996249E-6</c:v>
                </c:pt>
                <c:pt idx="17">
                  <c:v>8.6406339973548309E-6</c:v>
                </c:pt>
                <c:pt idx="18">
                  <c:v>7.7095934679037231E-6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'M2 Hex Motions in Elevation'!$AJ$18</c:f>
              <c:strCache>
                <c:ptCount val="1"/>
                <c:pt idx="0">
                  <c:v>rz</c:v>
                </c:pt>
              </c:strCache>
            </c:strRef>
          </c:tx>
          <c:spPr>
            <a:ln w="28575">
              <a:noFill/>
            </a:ln>
          </c:spPr>
          <c:xVal>
            <c:numRef>
              <c:f>'M2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'M2 Hex Motions in Elevation'!$AJ$19:$AJ$37</c:f>
              <c:numCache>
                <c:formatCode>General</c:formatCode>
                <c:ptCount val="19"/>
                <c:pt idx="0">
                  <c:v>-9.264003404294226E-5</c:v>
                </c:pt>
                <c:pt idx="1">
                  <c:v>-7.4613020443491665E-5</c:v>
                </c:pt>
                <c:pt idx="2">
                  <c:v>-5.7466778280165732E-5</c:v>
                </c:pt>
                <c:pt idx="3">
                  <c:v>-4.1331800809011471E-5</c:v>
                </c:pt>
                <c:pt idx="4">
                  <c:v>-2.6330884951150148E-5</c:v>
                </c:pt>
                <c:pt idx="5">
                  <c:v>-1.2578196734060724E-5</c:v>
                </c:pt>
                <c:pt idx="6">
                  <c:v>-1.7840241917538606E-7</c:v>
                </c:pt>
                <c:pt idx="7">
                  <c:v>1.0774128071568964E-5</c:v>
                </c:pt>
                <c:pt idx="8">
                  <c:v>2.0196039367819112E-5</c:v>
                </c:pt>
                <c:pt idx="9">
                  <c:v>2.8015625035505011E-5</c:v>
                </c:pt>
                <c:pt idx="10">
                  <c:v>3.4173373306100604E-5</c:v>
                </c:pt>
                <c:pt idx="11">
                  <c:v>3.8622419997116659E-5</c:v>
                </c:pt>
                <c:pt idx="12">
                  <c:v>4.1328905176826676E-5</c:v>
                </c:pt>
                <c:pt idx="13">
                  <c:v>4.2272230858792577E-5</c:v>
                </c:pt>
                <c:pt idx="14">
                  <c:v>4.1445217764979098E-5</c:v>
                </c:pt>
                <c:pt idx="15">
                  <c:v>3.8854159964394166E-5</c:v>
                </c:pt>
                <c:pt idx="16">
                  <c:v>3.4518776971423842E-5</c:v>
                </c:pt>
                <c:pt idx="17">
                  <c:v>2.8472063668420397E-5</c:v>
                </c:pt>
                <c:pt idx="18">
                  <c:v>2.0760039194725005E-5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10800"/>
        <c:axId val="688611888"/>
      </c:scatterChart>
      <c:valAx>
        <c:axId val="68861080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Zenith Angle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8611888"/>
        <c:crosses val="autoZero"/>
        <c:crossBetween val="midCat"/>
        <c:majorUnit val="10"/>
        <c:minorUnit val="5"/>
      </c:valAx>
      <c:valAx>
        <c:axId val="688611888"/>
        <c:scaling>
          <c:orientation val="minMax"/>
          <c:max val="2.0000000000000011E-2"/>
          <c:min val="-2.000000000000001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688610800"/>
        <c:crosses val="autoZero"/>
        <c:crossBetween val="midCat"/>
        <c:minorUnit val="5.0000000000000114E-3"/>
      </c:valAx>
      <c:spPr>
        <a:noFill/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M2 Hexapod Displacements 297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 Hex Motions in Elevation'!$AE$18</c:f>
              <c:strCache>
                <c:ptCount val="1"/>
                <c:pt idx="0">
                  <c:v>dx</c:v>
                </c:pt>
              </c:strCache>
            </c:strRef>
          </c:tx>
          <c:spPr>
            <a:ln w="28575">
              <a:noFill/>
            </a:ln>
          </c:spPr>
          <c:xVal>
            <c:numRef>
              <c:f>'M2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'M2 Hex Motions in Elevation'!$AE$19:$AE$37</c:f>
              <c:numCache>
                <c:formatCode>General</c:formatCode>
                <c:ptCount val="19"/>
                <c:pt idx="0">
                  <c:v>2.9423455690379425</c:v>
                </c:pt>
                <c:pt idx="1">
                  <c:v>2.1332437673875084</c:v>
                </c:pt>
                <c:pt idx="2">
                  <c:v>1.3660867427634464</c:v>
                </c:pt>
                <c:pt idx="3">
                  <c:v>0.64671302334522629</c:v>
                </c:pt>
                <c:pt idx="4">
                  <c:v>-1.9402522492655727E-2</c:v>
                </c:pt>
                <c:pt idx="5">
                  <c:v>-0.62719035323480732</c:v>
                </c:pt>
                <c:pt idx="6">
                  <c:v>-1.1720248364969539</c:v>
                </c:pt>
                <c:pt idx="7">
                  <c:v>-1.6497594528814172</c:v>
                </c:pt>
                <c:pt idx="8">
                  <c:v>-2.0567583534934624</c:v>
                </c:pt>
                <c:pt idx="9">
                  <c:v>-2.3899240309467746</c:v>
                </c:pt>
                <c:pt idx="10">
                  <c:v>-2.6467208932649999</c:v>
                </c:pt>
                <c:pt idx="11">
                  <c:v>-2.8251945612677112</c:v>
                </c:pt>
                <c:pt idx="12">
                  <c:v>-2.9239867425760604</c:v>
                </c:pt>
                <c:pt idx="13">
                  <c:v>-2.9423455690379416</c:v>
                </c:pt>
                <c:pt idx="14">
                  <c:v>-2.8801313188986182</c:v>
                </c:pt>
                <c:pt idx="15">
                  <c:v>-2.7378174801676387</c:v>
                </c:pt>
                <c:pt idx="16">
                  <c:v>-2.5164871470891939</c:v>
                </c:pt>
                <c:pt idx="17">
                  <c:v>-2.217824777140919</c:v>
                </c:pt>
                <c:pt idx="18">
                  <c:v>-1.8441033712953896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'M2 Hex Motions in Elevation'!$AF$18</c:f>
              <c:strCache>
                <c:ptCount val="1"/>
                <c:pt idx="0">
                  <c:v>dy</c:v>
                </c:pt>
              </c:strCache>
            </c:strRef>
          </c:tx>
          <c:spPr>
            <a:ln w="28575">
              <a:noFill/>
            </a:ln>
          </c:spPr>
          <c:xVal>
            <c:numRef>
              <c:f>'M2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'M2 Hex Motions in Elevation'!$AF$19:$AF$37</c:f>
              <c:numCache>
                <c:formatCode>General</c:formatCode>
                <c:ptCount val="19"/>
                <c:pt idx="0">
                  <c:v>556.66115819995434</c:v>
                </c:pt>
                <c:pt idx="1">
                  <c:v>556.05703095120884</c:v>
                </c:pt>
                <c:pt idx="2">
                  <c:v>546.52591580630974</c:v>
                </c:pt>
                <c:pt idx="3">
                  <c:v>528.14035030655396</c:v>
                </c:pt>
                <c:pt idx="4">
                  <c:v>501.04025970690304</c:v>
                </c:pt>
                <c:pt idx="5">
                  <c:v>465.43189206030206</c:v>
                </c:pt>
                <c:pt idx="6">
                  <c:v>421.58624854546224</c:v>
                </c:pt>
                <c:pt idx="7">
                  <c:v>369.83702098425476</c:v>
                </c:pt>
                <c:pt idx="8">
                  <c:v>310.57805224545814</c:v>
                </c:pt>
                <c:pt idx="9">
                  <c:v>244.26033886271853</c:v>
                </c:pt>
                <c:pt idx="10">
                  <c:v>171.38859867860867</c:v>
                </c:pt>
                <c:pt idx="11">
                  <c:v>92.517429637089549</c:v>
                </c:pt>
                <c:pt idx="12">
                  <c:v>8.2470889582806421</c:v>
                </c:pt>
                <c:pt idx="13">
                  <c:v>-80.781075181428946</c:v>
                </c:pt>
                <c:pt idx="14">
                  <c:v>-173.88950469626099</c:v>
                </c:pt>
                <c:pt idx="15">
                  <c:v>-270.36958821720077</c:v>
                </c:pt>
                <c:pt idx="16">
                  <c:v>-369.48705405238667</c:v>
                </c:pt>
                <c:pt idx="17">
                  <c:v>-470.48755843805066</c:v>
                </c:pt>
                <c:pt idx="18">
                  <c:v>-572.60242655004606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'M2 Hex Motions in Elevation'!$AG$18</c:f>
              <c:strCache>
                <c:ptCount val="1"/>
                <c:pt idx="0">
                  <c:v>dz</c:v>
                </c:pt>
              </c:strCache>
            </c:strRef>
          </c:tx>
          <c:spPr>
            <a:ln w="28575">
              <a:noFill/>
            </a:ln>
          </c:spPr>
          <c:xVal>
            <c:numRef>
              <c:f>'M2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'M2 Hex Motions in Elevation'!$AG$19:$AG$37</c:f>
              <c:numCache>
                <c:formatCode>General</c:formatCode>
                <c:ptCount val="19"/>
                <c:pt idx="0">
                  <c:v>-656.9706252403854</c:v>
                </c:pt>
                <c:pt idx="1">
                  <c:v>-567.00341486420371</c:v>
                </c:pt>
                <c:pt idx="2">
                  <c:v>-478.28271170794795</c:v>
                </c:pt>
                <c:pt idx="3">
                  <c:v>-391.48373389366259</c:v>
                </c:pt>
                <c:pt idx="4">
                  <c:v>-307.26707405316984</c:v>
                </c:pt>
                <c:pt idx="5">
                  <c:v>-226.2736718192657</c:v>
                </c:pt>
                <c:pt idx="6">
                  <c:v>-149.11993588810321</c:v>
                </c:pt>
                <c:pt idx="7">
                  <c:v>-76.393052776818422</c:v>
                </c:pt>
                <c:pt idx="8">
                  <c:v>-8.6465179795807217</c:v>
                </c:pt>
                <c:pt idx="9">
                  <c:v>53.604076467327104</c:v>
                </c:pt>
                <c:pt idx="10">
                  <c:v>109.88496595222705</c:v>
                </c:pt>
                <c:pt idx="11">
                  <c:v>159.76781892280894</c:v>
                </c:pt>
                <c:pt idx="12">
                  <c:v>202.87299674787664</c:v>
                </c:pt>
                <c:pt idx="13">
                  <c:v>238.87244299656322</c:v>
                </c:pt>
                <c:pt idx="14">
                  <c:v>267.49218014585642</c:v>
                </c:pt>
                <c:pt idx="15">
                  <c:v>288.51439471498009</c:v>
                </c:pt>
                <c:pt idx="16">
                  <c:v>301.77909495750305</c:v>
                </c:pt>
                <c:pt idx="17">
                  <c:v>307.18532849513485</c:v>
                </c:pt>
                <c:pt idx="18">
                  <c:v>304.69195062628114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43632"/>
        <c:axId val="1078242000"/>
      </c:scatterChart>
      <c:valAx>
        <c:axId val="107824363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Zenith Angle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242000"/>
        <c:crosses val="autoZero"/>
        <c:crossBetween val="midCat"/>
        <c:majorUnit val="10"/>
        <c:minorUnit val="5"/>
      </c:valAx>
      <c:valAx>
        <c:axId val="1078242000"/>
        <c:scaling>
          <c:orientation val="minMax"/>
          <c:max val="800"/>
          <c:min val="-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243632"/>
        <c:crosses val="autoZero"/>
        <c:crossBetween val="midCat"/>
        <c:majorUnit val="200"/>
      </c:valAx>
      <c:spPr>
        <a:noFill/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524510</xdr:colOff>
      <xdr:row>7</xdr:row>
      <xdr:rowOff>142240</xdr:rowOff>
    </xdr:from>
    <xdr:to>
      <xdr:col>22</xdr:col>
      <xdr:colOff>282575</xdr:colOff>
      <xdr:row>22</xdr:row>
      <xdr:rowOff>37465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222885</xdr:colOff>
      <xdr:row>7</xdr:row>
      <xdr:rowOff>128905</xdr:rowOff>
    </xdr:from>
    <xdr:to>
      <xdr:col>15</xdr:col>
      <xdr:colOff>403225</xdr:colOff>
      <xdr:row>22</xdr:row>
      <xdr:rowOff>24130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9"/>
  <sheetViews>
    <sheetView workbookViewId="0">
      <selection activeCell="H27" sqref="H27"/>
    </sheetView>
  </sheetViews>
  <sheetFormatPr defaultRowHeight="14.4" x14ac:dyDescent="0.3"/>
  <cols>
    <col min="2" max="2" width="155.6640625" customWidth="1"/>
  </cols>
  <sheetData>
    <row r="2" spans="2:2" x14ac:dyDescent="0.3">
      <c r="B2" t="s">
        <v>33</v>
      </c>
    </row>
    <row r="3" spans="2:2" x14ac:dyDescent="0.3">
      <c r="B3" t="s">
        <v>24</v>
      </c>
    </row>
    <row r="4" spans="2:2" x14ac:dyDescent="0.3">
      <c r="B4" t="s">
        <v>25</v>
      </c>
    </row>
    <row r="5" spans="2:2" x14ac:dyDescent="0.3">
      <c r="B5" t="s">
        <v>26</v>
      </c>
    </row>
    <row r="6" spans="2:2" x14ac:dyDescent="0.3">
      <c r="B6" t="s">
        <v>27</v>
      </c>
    </row>
    <row r="7" spans="2:2" x14ac:dyDescent="0.3">
      <c r="B7" s="29" t="s">
        <v>45</v>
      </c>
    </row>
    <row r="8" spans="2:2" s="30" customFormat="1" x14ac:dyDescent="0.3">
      <c r="B8" t="s">
        <v>47</v>
      </c>
    </row>
    <row r="9" spans="2:2" s="30" customFormat="1" x14ac:dyDescent="0.3">
      <c r="B9"/>
    </row>
    <row r="10" spans="2:2" x14ac:dyDescent="0.3">
      <c r="B10" t="s">
        <v>41</v>
      </c>
    </row>
    <row r="11" spans="2:2" x14ac:dyDescent="0.3">
      <c r="B11" t="s">
        <v>38</v>
      </c>
    </row>
    <row r="12" spans="2:2" x14ac:dyDescent="0.3">
      <c r="B12" t="s">
        <v>39</v>
      </c>
    </row>
    <row r="13" spans="2:2" x14ac:dyDescent="0.3">
      <c r="B13" t="s">
        <v>40</v>
      </c>
    </row>
    <row r="14" spans="2:2" x14ac:dyDescent="0.3">
      <c r="B14" t="s">
        <v>42</v>
      </c>
    </row>
    <row r="15" spans="2:2" x14ac:dyDescent="0.3">
      <c r="B15" t="s">
        <v>43</v>
      </c>
    </row>
    <row r="16" spans="2:2" x14ac:dyDescent="0.3">
      <c r="B16" t="s">
        <v>44</v>
      </c>
    </row>
    <row r="19" spans="2:2" x14ac:dyDescent="0.3">
      <c r="B19" t="s">
        <v>46</v>
      </c>
    </row>
    <row r="20" spans="2:2" x14ac:dyDescent="0.3">
      <c r="B20" s="28" t="s">
        <v>49</v>
      </c>
    </row>
    <row r="22" spans="2:2" x14ac:dyDescent="0.3">
      <c r="B22" t="s">
        <v>29</v>
      </c>
    </row>
    <row r="23" spans="2:2" x14ac:dyDescent="0.3">
      <c r="B23" t="s">
        <v>28</v>
      </c>
    </row>
    <row r="24" spans="2:2" x14ac:dyDescent="0.3">
      <c r="B24" t="s">
        <v>48</v>
      </c>
    </row>
    <row r="25" spans="2:2" x14ac:dyDescent="0.3">
      <c r="B25" t="s">
        <v>50</v>
      </c>
    </row>
    <row r="27" spans="2:2" x14ac:dyDescent="0.3">
      <c r="B27" t="s">
        <v>51</v>
      </c>
    </row>
    <row r="28" spans="2:2" x14ac:dyDescent="0.3">
      <c r="B28" t="s">
        <v>52</v>
      </c>
    </row>
    <row r="29" spans="2:2" x14ac:dyDescent="0.3">
      <c r="B29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J60"/>
  <sheetViews>
    <sheetView tabSelected="1" topLeftCell="A11" zoomScale="75" zoomScaleNormal="75" workbookViewId="0">
      <pane ySplit="8004" topLeftCell="A1609"/>
      <selection activeCell="B13" sqref="B13"/>
      <selection pane="bottomLeft" activeCell="A16" sqref="A16"/>
    </sheetView>
  </sheetViews>
  <sheetFormatPr defaultColWidth="9.109375" defaultRowHeight="14.4" x14ac:dyDescent="0.3"/>
  <cols>
    <col min="1" max="1" width="13.88671875" style="10" customWidth="1"/>
    <col min="2" max="2" width="17" style="10" customWidth="1"/>
    <col min="3" max="3" width="15.109375" style="10" customWidth="1"/>
    <col min="4" max="5" width="9.5546875" style="10" bestFit="1" customWidth="1"/>
    <col min="6" max="6" width="11.33203125" style="10" bestFit="1" customWidth="1"/>
    <col min="7" max="9" width="9.5546875" style="10" bestFit="1" customWidth="1"/>
    <col min="10" max="11" width="9.109375" style="10"/>
    <col min="12" max="16" width="9.33203125" style="10" bestFit="1" customWidth="1"/>
    <col min="17" max="18" width="13.109375" style="10" bestFit="1" customWidth="1"/>
    <col min="19" max="19" width="9.109375" style="10"/>
    <col min="20" max="25" width="9.33203125" style="10" bestFit="1" customWidth="1"/>
    <col min="26" max="26" width="13.109375" style="10" bestFit="1" customWidth="1"/>
    <col min="27" max="27" width="9.33203125" style="10" bestFit="1" customWidth="1"/>
    <col min="28" max="28" width="9.109375" style="10"/>
    <col min="29" max="34" width="9.33203125" style="10" bestFit="1" customWidth="1"/>
    <col min="35" max="35" width="11.44140625" style="10" bestFit="1" customWidth="1"/>
    <col min="36" max="36" width="12.5546875" style="10" bestFit="1" customWidth="1"/>
    <col min="37" max="16384" width="9.109375" style="10"/>
  </cols>
  <sheetData>
    <row r="3" spans="3:36" x14ac:dyDescent="0.3">
      <c r="C3" s="10" t="s">
        <v>4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</row>
    <row r="4" spans="3:36" x14ac:dyDescent="0.3">
      <c r="C4" s="10" t="s">
        <v>5</v>
      </c>
      <c r="D4" s="10" t="s">
        <v>13</v>
      </c>
      <c r="E4" s="10" t="s">
        <v>13</v>
      </c>
      <c r="F4" s="10" t="s">
        <v>13</v>
      </c>
      <c r="G4" s="10" t="s">
        <v>14</v>
      </c>
      <c r="H4" s="10" t="s">
        <v>14</v>
      </c>
      <c r="I4" s="10" t="s">
        <v>14</v>
      </c>
    </row>
    <row r="5" spans="3:36" x14ac:dyDescent="0.3">
      <c r="C5" s="10" t="s">
        <v>15</v>
      </c>
      <c r="D5" s="1">
        <v>0</v>
      </c>
      <c r="E5" s="1">
        <v>0</v>
      </c>
      <c r="F5" s="1">
        <v>0</v>
      </c>
      <c r="G5" s="2">
        <v>0</v>
      </c>
      <c r="H5" s="2">
        <v>0</v>
      </c>
      <c r="I5" s="2">
        <v>0</v>
      </c>
    </row>
    <row r="6" spans="3:36" x14ac:dyDescent="0.3">
      <c r="C6" s="10" t="s">
        <v>16</v>
      </c>
      <c r="D6" s="1">
        <v>4.7022581426666665</v>
      </c>
      <c r="E6" s="1">
        <v>-1173.5712283333337</v>
      </c>
      <c r="F6" s="1">
        <v>-73.818377466666661</v>
      </c>
      <c r="G6" s="2">
        <v>-1.3159781565811567E-2</v>
      </c>
      <c r="H6" s="2">
        <v>-1.253263625855838E-5</v>
      </c>
      <c r="I6" s="2">
        <v>-9.7702494513178935E-5</v>
      </c>
    </row>
    <row r="7" spans="3:36" x14ac:dyDescent="0.3">
      <c r="D7" s="1"/>
      <c r="E7" s="1"/>
      <c r="F7" s="1"/>
      <c r="G7" s="2"/>
      <c r="H7" s="2"/>
      <c r="I7" s="2"/>
    </row>
    <row r="10" spans="3:36" x14ac:dyDescent="0.3"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0" t="s">
        <v>11</v>
      </c>
      <c r="I10" s="10" t="s">
        <v>12</v>
      </c>
    </row>
    <row r="11" spans="3:36" x14ac:dyDescent="0.3">
      <c r="C11" s="10" t="s">
        <v>5</v>
      </c>
      <c r="D11" s="10" t="s">
        <v>13</v>
      </c>
      <c r="E11" s="10" t="s">
        <v>13</v>
      </c>
      <c r="F11" s="10" t="s">
        <v>13</v>
      </c>
      <c r="G11" s="10" t="s">
        <v>14</v>
      </c>
      <c r="H11" s="10" t="s">
        <v>14</v>
      </c>
      <c r="I11" s="10" t="s">
        <v>14</v>
      </c>
    </row>
    <row r="12" spans="3:36" x14ac:dyDescent="0.3">
      <c r="C12" s="10" t="s">
        <v>15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3:36" x14ac:dyDescent="0.3">
      <c r="C13" s="10" t="s">
        <v>16</v>
      </c>
      <c r="D13" s="3">
        <v>9.4887070829999995</v>
      </c>
      <c r="E13" s="3">
        <v>-44.307643583333338</v>
      </c>
      <c r="F13" s="3">
        <v>-1035.4809533333332</v>
      </c>
      <c r="G13" s="3">
        <v>1.9403865084273149E-4</v>
      </c>
      <c r="H13" s="3">
        <v>-4.2375269068662201E-5</v>
      </c>
      <c r="I13" s="3">
        <v>-2.1110256775084621E-4</v>
      </c>
    </row>
    <row r="14" spans="3:36" x14ac:dyDescent="0.3">
      <c r="D14" s="3"/>
      <c r="E14" s="3"/>
      <c r="F14" s="3"/>
      <c r="G14" s="3"/>
      <c r="H14" s="3"/>
      <c r="I14" s="3"/>
    </row>
    <row r="16" spans="3:36" x14ac:dyDescent="0.3">
      <c r="D16" s="39" t="s">
        <v>34</v>
      </c>
      <c r="E16" s="39"/>
      <c r="F16" s="39"/>
      <c r="G16" s="39"/>
      <c r="H16" s="39"/>
      <c r="I16" s="39"/>
      <c r="M16" s="39" t="s">
        <v>35</v>
      </c>
      <c r="N16" s="39"/>
      <c r="O16" s="39"/>
      <c r="P16" s="39"/>
      <c r="Q16" s="39"/>
      <c r="R16" s="39"/>
      <c r="V16" s="39" t="s">
        <v>36</v>
      </c>
      <c r="W16" s="39"/>
      <c r="X16" s="39"/>
      <c r="Y16" s="39"/>
      <c r="Z16" s="39"/>
      <c r="AA16" s="39"/>
      <c r="AC16" s="35"/>
      <c r="AD16" s="36"/>
      <c r="AE16" s="40" t="s">
        <v>37</v>
      </c>
      <c r="AF16" s="40"/>
      <c r="AG16" s="40"/>
      <c r="AH16" s="40"/>
      <c r="AI16" s="40"/>
      <c r="AJ16" s="40"/>
    </row>
    <row r="17" spans="1:36" x14ac:dyDescent="0.3">
      <c r="B17" s="39" t="s">
        <v>1</v>
      </c>
      <c r="C17" s="39"/>
      <c r="D17" s="10" t="str">
        <f t="shared" ref="D17:I17" si="0">D11</f>
        <v>um</v>
      </c>
      <c r="E17" s="10" t="str">
        <f t="shared" si="0"/>
        <v>um</v>
      </c>
      <c r="F17" s="10" t="str">
        <f t="shared" si="0"/>
        <v>um</v>
      </c>
      <c r="G17" s="10" t="str">
        <f t="shared" si="0"/>
        <v>deg</v>
      </c>
      <c r="H17" s="10" t="str">
        <f t="shared" si="0"/>
        <v>deg</v>
      </c>
      <c r="I17" s="10" t="str">
        <f t="shared" si="0"/>
        <v>deg</v>
      </c>
      <c r="K17" s="39" t="s">
        <v>17</v>
      </c>
      <c r="L17" s="39"/>
      <c r="M17" s="10" t="str">
        <f t="shared" ref="M17:R18" si="1">D17</f>
        <v>um</v>
      </c>
      <c r="N17" s="10" t="str">
        <f t="shared" si="1"/>
        <v>um</v>
      </c>
      <c r="O17" s="10" t="str">
        <f t="shared" si="1"/>
        <v>um</v>
      </c>
      <c r="P17" s="10" t="str">
        <f t="shared" si="1"/>
        <v>deg</v>
      </c>
      <c r="Q17" s="10" t="str">
        <f t="shared" si="1"/>
        <v>deg</v>
      </c>
      <c r="R17" s="10" t="str">
        <f t="shared" si="1"/>
        <v>deg</v>
      </c>
      <c r="T17" s="39" t="s">
        <v>17</v>
      </c>
      <c r="U17" s="39"/>
      <c r="V17" s="10" t="str">
        <f t="shared" ref="V17:AA18" si="2">D17</f>
        <v>um</v>
      </c>
      <c r="W17" s="10" t="str">
        <f t="shared" si="2"/>
        <v>um</v>
      </c>
      <c r="X17" s="10" t="str">
        <f t="shared" si="2"/>
        <v>um</v>
      </c>
      <c r="Y17" s="10" t="str">
        <f t="shared" si="2"/>
        <v>deg</v>
      </c>
      <c r="Z17" s="10" t="str">
        <f t="shared" si="2"/>
        <v>deg</v>
      </c>
      <c r="AA17" s="10" t="str">
        <f t="shared" si="2"/>
        <v>deg</v>
      </c>
      <c r="AC17" s="41" t="s">
        <v>17</v>
      </c>
      <c r="AD17" s="42"/>
      <c r="AE17" s="37" t="str">
        <f t="shared" ref="AE17:AJ18" si="3">M17</f>
        <v>um</v>
      </c>
      <c r="AF17" s="37" t="str">
        <f t="shared" si="3"/>
        <v>um</v>
      </c>
      <c r="AG17" s="37" t="str">
        <f t="shared" si="3"/>
        <v>um</v>
      </c>
      <c r="AH17" s="37" t="str">
        <f t="shared" si="3"/>
        <v>deg</v>
      </c>
      <c r="AI17" s="37" t="str">
        <f t="shared" si="3"/>
        <v>deg</v>
      </c>
      <c r="AJ17" s="37" t="str">
        <f t="shared" si="3"/>
        <v>deg</v>
      </c>
    </row>
    <row r="18" spans="1:36" x14ac:dyDescent="0.3">
      <c r="A18" s="10" t="s">
        <v>0</v>
      </c>
      <c r="B18" s="10" t="s">
        <v>2</v>
      </c>
      <c r="C18" s="10" t="s">
        <v>3</v>
      </c>
      <c r="D18" s="10" t="str">
        <f t="shared" ref="D18:I18" si="4">D10</f>
        <v>dx</v>
      </c>
      <c r="E18" s="10" t="str">
        <f t="shared" si="4"/>
        <v>dy</v>
      </c>
      <c r="F18" s="10" t="str">
        <f t="shared" si="4"/>
        <v>dz</v>
      </c>
      <c r="G18" s="10" t="str">
        <f t="shared" si="4"/>
        <v>rx</v>
      </c>
      <c r="H18" s="10" t="str">
        <f t="shared" si="4"/>
        <v>ry</v>
      </c>
      <c r="I18" s="10" t="str">
        <f t="shared" si="4"/>
        <v>rz</v>
      </c>
      <c r="K18" s="10" t="s">
        <v>18</v>
      </c>
      <c r="L18" s="10" t="s">
        <v>2</v>
      </c>
      <c r="M18" s="10" t="str">
        <f t="shared" si="1"/>
        <v>dx</v>
      </c>
      <c r="N18" s="10" t="str">
        <f t="shared" si="1"/>
        <v>dy</v>
      </c>
      <c r="O18" s="10" t="str">
        <f t="shared" si="1"/>
        <v>dz</v>
      </c>
      <c r="P18" s="10" t="str">
        <f t="shared" si="1"/>
        <v>rx</v>
      </c>
      <c r="Q18" s="10" t="str">
        <f t="shared" si="1"/>
        <v>ry</v>
      </c>
      <c r="R18" s="10" t="str">
        <f t="shared" si="1"/>
        <v>rz</v>
      </c>
      <c r="T18" s="10" t="s">
        <v>18</v>
      </c>
      <c r="U18" s="10" t="s">
        <v>2</v>
      </c>
      <c r="V18" s="10" t="str">
        <f t="shared" si="2"/>
        <v>dx</v>
      </c>
      <c r="W18" s="10" t="str">
        <f t="shared" si="2"/>
        <v>dy</v>
      </c>
      <c r="X18" s="10" t="str">
        <f t="shared" si="2"/>
        <v>dz</v>
      </c>
      <c r="Y18" s="10" t="str">
        <f t="shared" si="2"/>
        <v>rx</v>
      </c>
      <c r="Z18" s="10" t="str">
        <f t="shared" si="2"/>
        <v>ry</v>
      </c>
      <c r="AA18" s="10" t="str">
        <f t="shared" si="2"/>
        <v>rz</v>
      </c>
      <c r="AC18" s="31" t="s">
        <v>18</v>
      </c>
      <c r="AD18" s="32" t="s">
        <v>2</v>
      </c>
      <c r="AE18" s="37" t="str">
        <f t="shared" si="3"/>
        <v>dx</v>
      </c>
      <c r="AF18" s="37" t="str">
        <f t="shared" si="3"/>
        <v>dy</v>
      </c>
      <c r="AG18" s="37" t="str">
        <f t="shared" si="3"/>
        <v>dz</v>
      </c>
      <c r="AH18" s="37" t="str">
        <f t="shared" si="3"/>
        <v>rx</v>
      </c>
      <c r="AI18" s="37" t="str">
        <f t="shared" si="3"/>
        <v>ry</v>
      </c>
      <c r="AJ18" s="37" t="str">
        <f t="shared" si="3"/>
        <v>rz</v>
      </c>
    </row>
    <row r="19" spans="1:36" x14ac:dyDescent="0.3">
      <c r="A19" s="10">
        <v>0</v>
      </c>
      <c r="B19" s="10">
        <f>C19*PI()/180</f>
        <v>1.5707963267948966</v>
      </c>
      <c r="C19" s="10">
        <f>90-A19</f>
        <v>90</v>
      </c>
      <c r="D19" s="10">
        <f>COS($B19)*D$13</f>
        <v>5.8125374109089636E-16</v>
      </c>
      <c r="E19" s="14">
        <f t="shared" ref="E19:I34" si="5">COS($B19)*E$13</f>
        <v>-2.7141720538381334E-15</v>
      </c>
      <c r="F19" s="14">
        <f t="shared" si="5"/>
        <v>-6.34308945031819E-14</v>
      </c>
      <c r="G19" s="14">
        <f t="shared" si="5"/>
        <v>1.1886307663626284E-20</v>
      </c>
      <c r="H19" s="14">
        <f t="shared" si="5"/>
        <v>-2.5957997712904268E-21</v>
      </c>
      <c r="I19" s="14">
        <f t="shared" si="5"/>
        <v>-1.2931599235359576E-20</v>
      </c>
      <c r="K19" s="10">
        <f t="shared" ref="K19:K37" si="6">C19</f>
        <v>90</v>
      </c>
      <c r="L19" s="10">
        <f t="shared" ref="L19:L37" si="7">B19</f>
        <v>1.5707963267948966</v>
      </c>
      <c r="M19" s="10">
        <f>SIN($L19)*D$6</f>
        <v>4.7022581426666665</v>
      </c>
      <c r="N19" s="14">
        <f t="shared" ref="N19:R19" si="8">SIN($L19)*E$6</f>
        <v>-1173.5712283333337</v>
      </c>
      <c r="O19" s="14">
        <f t="shared" si="8"/>
        <v>-73.818377466666661</v>
      </c>
      <c r="P19" s="14">
        <f t="shared" si="8"/>
        <v>-1.3159781565811567E-2</v>
      </c>
      <c r="Q19" s="14">
        <f t="shared" si="8"/>
        <v>-1.253263625855838E-5</v>
      </c>
      <c r="R19" s="14">
        <f t="shared" si="8"/>
        <v>-9.7702494513178935E-5</v>
      </c>
      <c r="T19" s="10">
        <f t="shared" ref="T19:U34" si="9">K19</f>
        <v>90</v>
      </c>
      <c r="U19" s="10">
        <f t="shared" si="9"/>
        <v>1.5707963267948966</v>
      </c>
      <c r="V19" s="10">
        <f>D19+M19</f>
        <v>4.7022581426666674</v>
      </c>
      <c r="W19" s="10">
        <f t="shared" ref="W19:AA34" si="10">E19+N19</f>
        <v>-1173.5712283333337</v>
      </c>
      <c r="X19" s="10">
        <f t="shared" si="10"/>
        <v>-73.818377466666718</v>
      </c>
      <c r="Y19" s="10">
        <f t="shared" si="10"/>
        <v>-1.3159781565811567E-2</v>
      </c>
      <c r="Z19" s="10">
        <f t="shared" si="10"/>
        <v>-1.2532636258558384E-5</v>
      </c>
      <c r="AA19" s="10">
        <f t="shared" si="10"/>
        <v>-9.7702494513178948E-5</v>
      </c>
      <c r="AC19" s="33">
        <f t="shared" ref="AC19:AD34" si="11">K19</f>
        <v>90</v>
      </c>
      <c r="AD19" s="34">
        <f t="shared" si="11"/>
        <v>1.5707963267948966</v>
      </c>
      <c r="AE19" s="9">
        <f>-V19+V$39</f>
        <v>2.9423455690379425</v>
      </c>
      <c r="AF19" s="9">
        <f>-W19+W$43</f>
        <v>556.66115819995434</v>
      </c>
      <c r="AG19" s="9">
        <f>-X19+X$43</f>
        <v>-656.9706252403854</v>
      </c>
      <c r="AH19" s="9">
        <f>-Y19+Y$43</f>
        <v>6.7050349573509801E-3</v>
      </c>
      <c r="AI19" s="9">
        <f>-Z19+Z$43</f>
        <v>-2.2133039342200094E-5</v>
      </c>
      <c r="AJ19" s="9">
        <f>-AA19+AA$43</f>
        <v>-9.264003404294226E-5</v>
      </c>
    </row>
    <row r="20" spans="1:36" x14ac:dyDescent="0.3">
      <c r="A20" s="10">
        <v>5</v>
      </c>
      <c r="B20" s="10">
        <f t="shared" ref="B20:B37" si="12">C20*PI()/180</f>
        <v>1.4835298641951802</v>
      </c>
      <c r="C20" s="10">
        <f>90-A20</f>
        <v>85</v>
      </c>
      <c r="D20" s="14">
        <f t="shared" ref="D20:I37" si="13">COS($B20)*D$13</f>
        <v>0.8269953135338296</v>
      </c>
      <c r="E20" s="14">
        <f t="shared" si="5"/>
        <v>-3.8616655859039262</v>
      </c>
      <c r="F20" s="14">
        <f t="shared" si="5"/>
        <v>-90.248111588819796</v>
      </c>
      <c r="G20" s="14">
        <f t="shared" si="5"/>
        <v>1.6911582735951766E-5</v>
      </c>
      <c r="H20" s="14">
        <f t="shared" si="5"/>
        <v>-3.6932480498111177E-6</v>
      </c>
      <c r="I20" s="14">
        <f t="shared" si="5"/>
        <v>-1.8398801088262825E-5</v>
      </c>
      <c r="K20" s="10">
        <f t="shared" si="6"/>
        <v>85</v>
      </c>
      <c r="L20" s="10">
        <f t="shared" si="7"/>
        <v>1.4835298641951802</v>
      </c>
      <c r="M20" s="14">
        <f t="shared" ref="M20:M37" si="14">SIN($L20)*D$6</f>
        <v>4.6843646307832723</v>
      </c>
      <c r="N20" s="14">
        <f t="shared" ref="N20:N37" si="15">SIN($L20)*E$6</f>
        <v>-1169.1054354986843</v>
      </c>
      <c r="O20" s="14">
        <f t="shared" ref="O20:O37" si="16">SIN($L20)*F$6</f>
        <v>-73.537476254028505</v>
      </c>
      <c r="P20" s="14">
        <f t="shared" ref="P20:P37" si="17">SIN($L20)*G$6</f>
        <v>-1.3109704623906973E-2</v>
      </c>
      <c r="Q20" s="14">
        <f t="shared" ref="Q20:Q37" si="18">SIN($L20)*H$6</f>
        <v>-1.2484945793888229E-5</v>
      </c>
      <c r="R20" s="14">
        <f t="shared" ref="R20:R37" si="19">SIN($L20)*I$6</f>
        <v>-9.7330707024366711E-5</v>
      </c>
      <c r="T20" s="10">
        <f t="shared" si="9"/>
        <v>85</v>
      </c>
      <c r="U20" s="10">
        <f t="shared" si="9"/>
        <v>1.4835298641951802</v>
      </c>
      <c r="V20" s="10">
        <f t="shared" ref="V20:AA37" si="20">D20+M20</f>
        <v>5.5113599443171015</v>
      </c>
      <c r="W20" s="10">
        <f t="shared" si="10"/>
        <v>-1172.9671010845882</v>
      </c>
      <c r="X20" s="10">
        <f t="shared" si="10"/>
        <v>-163.78558784284832</v>
      </c>
      <c r="Y20" s="10">
        <f t="shared" si="10"/>
        <v>-1.3092793041171022E-2</v>
      </c>
      <c r="Z20" s="10">
        <f t="shared" si="10"/>
        <v>-1.6178193843699345E-5</v>
      </c>
      <c r="AA20" s="10">
        <f t="shared" si="10"/>
        <v>-1.1572950811262954E-4</v>
      </c>
      <c r="AC20" s="33">
        <f t="shared" si="11"/>
        <v>85</v>
      </c>
      <c r="AD20" s="34">
        <f t="shared" si="11"/>
        <v>1.4835298641951802</v>
      </c>
      <c r="AE20" s="9">
        <f>-V20+V$39</f>
        <v>2.1332437673875084</v>
      </c>
      <c r="AF20" s="9">
        <f>-W20+W$43</f>
        <v>556.05703095120884</v>
      </c>
      <c r="AG20" s="9">
        <f>-X20+X$43</f>
        <v>-567.00341486420371</v>
      </c>
      <c r="AH20" s="9">
        <f>-Y20+Y$43</f>
        <v>6.6380464327104351E-3</v>
      </c>
      <c r="AI20" s="9">
        <f>-Z20+Z$43</f>
        <v>-1.8487481757059132E-5</v>
      </c>
      <c r="AJ20" s="9">
        <f>-AA20+AA$43</f>
        <v>-7.4613020443491665E-5</v>
      </c>
    </row>
    <row r="21" spans="1:36" x14ac:dyDescent="0.3">
      <c r="A21" s="38">
        <v>10</v>
      </c>
      <c r="B21" s="10">
        <f t="shared" si="12"/>
        <v>1.3962634015954636</v>
      </c>
      <c r="C21" s="10">
        <f>90-A21</f>
        <v>80</v>
      </c>
      <c r="D21" s="14">
        <f t="shared" si="13"/>
        <v>1.6476966933782449</v>
      </c>
      <c r="E21" s="14">
        <f t="shared" si="5"/>
        <v>-7.6939415649616967</v>
      </c>
      <c r="F21" s="14">
        <f t="shared" si="5"/>
        <v>-179.80938055514912</v>
      </c>
      <c r="G21" s="14">
        <f t="shared" si="5"/>
        <v>3.3694458115790115E-5</v>
      </c>
      <c r="H21" s="14">
        <f t="shared" si="5"/>
        <v>-7.3583882519190345E-6</v>
      </c>
      <c r="I21" s="14">
        <f t="shared" si="5"/>
        <v>-3.6657576190744156E-5</v>
      </c>
      <c r="K21" s="10">
        <f t="shared" si="6"/>
        <v>80</v>
      </c>
      <c r="L21" s="10">
        <f t="shared" si="7"/>
        <v>1.3962634015954636</v>
      </c>
      <c r="M21" s="14">
        <f t="shared" si="14"/>
        <v>4.6308202755629182</v>
      </c>
      <c r="N21" s="14">
        <f t="shared" si="15"/>
        <v>-1155.7420443747274</v>
      </c>
      <c r="O21" s="14">
        <f t="shared" si="16"/>
        <v>-72.696910443955005</v>
      </c>
      <c r="P21" s="14">
        <f t="shared" si="17"/>
        <v>-1.2959854913958365E-2</v>
      </c>
      <c r="Q21" s="14">
        <f t="shared" si="18"/>
        <v>-1.2342237353110204E-5</v>
      </c>
      <c r="R21" s="14">
        <f t="shared" si="19"/>
        <v>-9.6218174085211327E-5</v>
      </c>
      <c r="T21" s="10">
        <f t="shared" si="9"/>
        <v>80</v>
      </c>
      <c r="U21" s="10">
        <f t="shared" si="9"/>
        <v>1.3962634015954636</v>
      </c>
      <c r="V21" s="10">
        <f t="shared" si="20"/>
        <v>6.2785169689411635</v>
      </c>
      <c r="W21" s="10">
        <f t="shared" si="10"/>
        <v>-1163.4359859396891</v>
      </c>
      <c r="X21" s="10">
        <f t="shared" si="10"/>
        <v>-252.50629099910412</v>
      </c>
      <c r="Y21" s="10">
        <f t="shared" si="10"/>
        <v>-1.2926160455842575E-2</v>
      </c>
      <c r="Z21" s="10">
        <f t="shared" si="10"/>
        <v>-1.9700625605029238E-5</v>
      </c>
      <c r="AA21" s="10">
        <f t="shared" si="10"/>
        <v>-1.3287575027595548E-4</v>
      </c>
      <c r="AC21" s="33">
        <f t="shared" si="11"/>
        <v>80</v>
      </c>
      <c r="AD21" s="34">
        <f t="shared" si="11"/>
        <v>1.3962634015954636</v>
      </c>
      <c r="AE21" s="9">
        <f>-V21+V$39</f>
        <v>1.3660867427634464</v>
      </c>
      <c r="AF21" s="9">
        <f>-W21+W$43</f>
        <v>546.52591580630974</v>
      </c>
      <c r="AG21" s="9">
        <f>-X21+X$43</f>
        <v>-478.28271170794795</v>
      </c>
      <c r="AH21" s="9">
        <f>-Y21+Y$43</f>
        <v>6.471413847381988E-3</v>
      </c>
      <c r="AI21" s="9">
        <f>-Z21+Z$43</f>
        <v>-1.496504999572924E-5</v>
      </c>
      <c r="AJ21" s="9">
        <f>-AA21+AA$43</f>
        <v>-5.7466778280165732E-5</v>
      </c>
    </row>
    <row r="22" spans="1:36" x14ac:dyDescent="0.3">
      <c r="A22" s="38">
        <v>15</v>
      </c>
      <c r="B22" s="10">
        <f t="shared" si="12"/>
        <v>1.3089969389957472</v>
      </c>
      <c r="C22" s="10">
        <f>90-A22</f>
        <v>75</v>
      </c>
      <c r="D22" s="14">
        <f t="shared" si="13"/>
        <v>2.4558581064795848</v>
      </c>
      <c r="E22" s="14">
        <f t="shared" si="5"/>
        <v>-11.467662002981164</v>
      </c>
      <c r="F22" s="14">
        <f t="shared" si="5"/>
        <v>-268.00219156358116</v>
      </c>
      <c r="G22" s="14">
        <f t="shared" si="5"/>
        <v>5.0220898324097194E-5</v>
      </c>
      <c r="H22" s="14">
        <f t="shared" si="5"/>
        <v>-1.0967526676313534E-5</v>
      </c>
      <c r="I22" s="14">
        <f t="shared" si="5"/>
        <v>-5.4637365003964206E-5</v>
      </c>
      <c r="K22" s="10">
        <f t="shared" si="6"/>
        <v>75</v>
      </c>
      <c r="L22" s="10">
        <f t="shared" si="7"/>
        <v>1.3089969389957472</v>
      </c>
      <c r="M22" s="14">
        <f t="shared" si="14"/>
        <v>4.5420325818797993</v>
      </c>
      <c r="N22" s="14">
        <f t="shared" si="15"/>
        <v>-1133.5827584369522</v>
      </c>
      <c r="O22" s="14">
        <f t="shared" si="16"/>
        <v>-71.303077249808339</v>
      </c>
      <c r="P22" s="14">
        <f t="shared" si="17"/>
        <v>-1.2711372882740187E-2</v>
      </c>
      <c r="Q22" s="14">
        <f t="shared" si="18"/>
        <v>-1.2105597033628341E-5</v>
      </c>
      <c r="R22" s="14">
        <f t="shared" si="19"/>
        <v>-9.4373362743145525E-5</v>
      </c>
      <c r="T22" s="10">
        <f t="shared" si="9"/>
        <v>75</v>
      </c>
      <c r="U22" s="10">
        <f t="shared" si="9"/>
        <v>1.3089969389957472</v>
      </c>
      <c r="V22" s="10">
        <f t="shared" si="20"/>
        <v>6.9978906883593837</v>
      </c>
      <c r="W22" s="10">
        <f t="shared" si="10"/>
        <v>-1145.0504204399333</v>
      </c>
      <c r="X22" s="10">
        <f t="shared" si="10"/>
        <v>-339.30526881338949</v>
      </c>
      <c r="Y22" s="10">
        <f t="shared" si="10"/>
        <v>-1.2661151984416089E-2</v>
      </c>
      <c r="Z22" s="10">
        <f t="shared" si="10"/>
        <v>-2.3073123709941875E-5</v>
      </c>
      <c r="AA22" s="10">
        <f t="shared" si="10"/>
        <v>-1.4901072774710974E-4</v>
      </c>
      <c r="AC22" s="33">
        <f t="shared" si="11"/>
        <v>75</v>
      </c>
      <c r="AD22" s="34">
        <f t="shared" si="11"/>
        <v>1.3089969389957472</v>
      </c>
      <c r="AE22" s="9">
        <f>-V22+V$39</f>
        <v>0.64671302334522629</v>
      </c>
      <c r="AF22" s="9">
        <f>-W22+W$43</f>
        <v>528.14035030655396</v>
      </c>
      <c r="AG22" s="9">
        <f>-X22+X$43</f>
        <v>-391.48373389366259</v>
      </c>
      <c r="AH22" s="9">
        <f>-Y22+Y$43</f>
        <v>6.2064053759555027E-3</v>
      </c>
      <c r="AI22" s="9">
        <f>-Z22+Z$43</f>
        <v>-1.1592551890816603E-5</v>
      </c>
      <c r="AJ22" s="9">
        <f>-AA22+AA$43</f>
        <v>-4.1331800809011471E-5</v>
      </c>
    </row>
    <row r="23" spans="1:36" x14ac:dyDescent="0.3">
      <c r="A23" s="38">
        <v>20</v>
      </c>
      <c r="B23" s="10">
        <f t="shared" si="12"/>
        <v>1.2217304763960306</v>
      </c>
      <c r="C23" s="10">
        <f>90-A23</f>
        <v>70</v>
      </c>
      <c r="D23" s="14">
        <f t="shared" si="13"/>
        <v>3.2453289565029486</v>
      </c>
      <c r="E23" s="14">
        <f t="shared" si="5"/>
        <v>-15.154106608794319</v>
      </c>
      <c r="F23" s="14">
        <f t="shared" si="5"/>
        <v>-354.1553440700668</v>
      </c>
      <c r="G23" s="14">
        <f t="shared" si="5"/>
        <v>6.6365127171950439E-5</v>
      </c>
      <c r="H23" s="14">
        <f t="shared" si="5"/>
        <v>-1.4493195600327627E-5</v>
      </c>
      <c r="I23" s="14">
        <f t="shared" si="5"/>
        <v>-7.2201330478561138E-5</v>
      </c>
      <c r="K23" s="10">
        <f t="shared" si="6"/>
        <v>70</v>
      </c>
      <c r="L23" s="10">
        <f t="shared" si="7"/>
        <v>1.2217304763960306</v>
      </c>
      <c r="M23" s="14">
        <f t="shared" si="14"/>
        <v>4.4186772776943171</v>
      </c>
      <c r="N23" s="14">
        <f t="shared" si="15"/>
        <v>-1102.7962232314881</v>
      </c>
      <c r="O23" s="14">
        <f t="shared" si="16"/>
        <v>-69.366584583815438</v>
      </c>
      <c r="P23" s="14">
        <f t="shared" si="17"/>
        <v>-1.2366149628547556E-2</v>
      </c>
      <c r="Q23" s="14">
        <f t="shared" si="18"/>
        <v>-1.1776825811161224E-5</v>
      </c>
      <c r="R23" s="14">
        <f t="shared" si="19"/>
        <v>-9.1810313126409936E-5</v>
      </c>
      <c r="T23" s="10">
        <f t="shared" si="9"/>
        <v>70</v>
      </c>
      <c r="U23" s="10">
        <f t="shared" si="9"/>
        <v>1.2217304763960306</v>
      </c>
      <c r="V23" s="10">
        <f t="shared" si="20"/>
        <v>7.6640062341972657</v>
      </c>
      <c r="W23" s="10">
        <f t="shared" si="10"/>
        <v>-1117.9503298402824</v>
      </c>
      <c r="X23" s="10">
        <f t="shared" si="10"/>
        <v>-423.52192865388224</v>
      </c>
      <c r="Y23" s="10">
        <f t="shared" si="10"/>
        <v>-1.2299784501375605E-2</v>
      </c>
      <c r="Z23" s="10">
        <f t="shared" si="10"/>
        <v>-2.6270021411488851E-5</v>
      </c>
      <c r="AA23" s="10">
        <f t="shared" si="10"/>
        <v>-1.6401164360497106E-4</v>
      </c>
      <c r="AC23" s="33">
        <f t="shared" si="11"/>
        <v>70</v>
      </c>
      <c r="AD23" s="34">
        <f t="shared" si="11"/>
        <v>1.2217304763960306</v>
      </c>
      <c r="AE23" s="9">
        <f>-V23+V$39</f>
        <v>-1.9402522492655727E-2</v>
      </c>
      <c r="AF23" s="9">
        <f>-W23+W$43</f>
        <v>501.04025970690304</v>
      </c>
      <c r="AG23" s="9">
        <f>-X23+X$43</f>
        <v>-307.26707405316984</v>
      </c>
      <c r="AH23" s="9">
        <f>-Y23+Y$43</f>
        <v>5.8450378929150188E-3</v>
      </c>
      <c r="AI23" s="9">
        <f>-Z23+Z$43</f>
        <v>-8.3956541892696263E-6</v>
      </c>
      <c r="AJ23" s="9">
        <f>-AA23+AA$43</f>
        <v>-2.6330884951150148E-5</v>
      </c>
    </row>
    <row r="24" spans="1:36" x14ac:dyDescent="0.3">
      <c r="A24" s="38">
        <v>25</v>
      </c>
      <c r="B24" s="10">
        <f t="shared" si="12"/>
        <v>1.1344640137963142</v>
      </c>
      <c r="C24" s="10">
        <f>90-A24</f>
        <v>65</v>
      </c>
      <c r="D24" s="14">
        <f t="shared" si="13"/>
        <v>4.0101008935841227</v>
      </c>
      <c r="E24" s="14">
        <f t="shared" si="5"/>
        <v>-18.72521931301479</v>
      </c>
      <c r="F24" s="14">
        <f t="shared" si="5"/>
        <v>-437.61316056333561</v>
      </c>
      <c r="G24" s="14">
        <f t="shared" si="5"/>
        <v>8.2004277329665684E-5</v>
      </c>
      <c r="H24" s="14">
        <f t="shared" si="5"/>
        <v>-1.7908562554592446E-5</v>
      </c>
      <c r="I24" s="14">
        <f t="shared" si="5"/>
        <v>-8.9215800231860857E-5</v>
      </c>
      <c r="K24" s="10">
        <f t="shared" si="6"/>
        <v>65</v>
      </c>
      <c r="L24" s="10">
        <f t="shared" si="7"/>
        <v>1.1344640137963142</v>
      </c>
      <c r="M24" s="14">
        <f t="shared" si="14"/>
        <v>4.2616931713552946</v>
      </c>
      <c r="N24" s="14">
        <f t="shared" si="15"/>
        <v>-1063.6167428806666</v>
      </c>
      <c r="O24" s="14">
        <f t="shared" si="16"/>
        <v>-66.902170324450765</v>
      </c>
      <c r="P24" s="14">
        <f t="shared" si="17"/>
        <v>-1.192681250879638E-2</v>
      </c>
      <c r="Q24" s="14">
        <f t="shared" si="18"/>
        <v>-1.1358425833229325E-5</v>
      </c>
      <c r="R24" s="14">
        <f t="shared" si="19"/>
        <v>-8.8548531590199628E-5</v>
      </c>
      <c r="T24" s="10">
        <f t="shared" si="9"/>
        <v>65</v>
      </c>
      <c r="U24" s="10">
        <f t="shared" si="9"/>
        <v>1.1344640137963142</v>
      </c>
      <c r="V24" s="10">
        <f t="shared" si="20"/>
        <v>8.2717940649394173</v>
      </c>
      <c r="W24" s="10">
        <f t="shared" si="10"/>
        <v>-1082.3419621936814</v>
      </c>
      <c r="X24" s="10">
        <f t="shared" si="10"/>
        <v>-504.51533088778638</v>
      </c>
      <c r="Y24" s="10">
        <f t="shared" si="10"/>
        <v>-1.1844808231466714E-2</v>
      </c>
      <c r="Z24" s="10">
        <f t="shared" si="10"/>
        <v>-2.926698838782177E-5</v>
      </c>
      <c r="AA24" s="10">
        <f t="shared" si="10"/>
        <v>-1.7776433182206048E-4</v>
      </c>
      <c r="AC24" s="33">
        <f t="shared" si="11"/>
        <v>65</v>
      </c>
      <c r="AD24" s="34">
        <f t="shared" si="11"/>
        <v>1.1344640137963142</v>
      </c>
      <c r="AE24" s="9">
        <f>-V24+V$39</f>
        <v>-0.62719035323480732</v>
      </c>
      <c r="AF24" s="9">
        <f>-W24+W$43</f>
        <v>465.43189206030206</v>
      </c>
      <c r="AG24" s="9">
        <f>-X24+X$43</f>
        <v>-226.2736718192657</v>
      </c>
      <c r="AH24" s="9">
        <f>-Y24+Y$43</f>
        <v>5.3900616230061274E-3</v>
      </c>
      <c r="AI24" s="9">
        <f>-Z24+Z$43</f>
        <v>-5.3986872129367078E-6</v>
      </c>
      <c r="AJ24" s="9">
        <f>-AA24+AA$43</f>
        <v>-1.2578196734060724E-5</v>
      </c>
    </row>
    <row r="25" spans="1:36" x14ac:dyDescent="0.3">
      <c r="A25" s="38">
        <v>30</v>
      </c>
      <c r="B25" s="10">
        <f t="shared" si="12"/>
        <v>1.0471975511965976</v>
      </c>
      <c r="C25" s="10">
        <f>90-A25</f>
        <v>60</v>
      </c>
      <c r="D25" s="14">
        <f t="shared" si="13"/>
        <v>4.7443535415000007</v>
      </c>
      <c r="E25" s="14">
        <f t="shared" si="5"/>
        <v>-22.153821791666672</v>
      </c>
      <c r="F25" s="14">
        <f t="shared" si="5"/>
        <v>-517.74047666666672</v>
      </c>
      <c r="G25" s="14">
        <f t="shared" si="5"/>
        <v>9.7019325421365772E-5</v>
      </c>
      <c r="H25" s="14">
        <f t="shared" si="5"/>
        <v>-2.1187634534331104E-5</v>
      </c>
      <c r="I25" s="14">
        <f t="shared" si="5"/>
        <v>-1.0555128387542313E-4</v>
      </c>
      <c r="K25" s="10">
        <f t="shared" si="6"/>
        <v>60</v>
      </c>
      <c r="L25" s="10">
        <f t="shared" si="7"/>
        <v>1.0471975511965976</v>
      </c>
      <c r="M25" s="14">
        <f t="shared" si="14"/>
        <v>4.0722750067015641</v>
      </c>
      <c r="N25" s="14">
        <f t="shared" si="15"/>
        <v>-1016.3424968871749</v>
      </c>
      <c r="O25" s="14">
        <f t="shared" si="16"/>
        <v>-63.928590152282098</v>
      </c>
      <c r="P25" s="14">
        <f t="shared" si="17"/>
        <v>-1.1396705144246974E-2</v>
      </c>
      <c r="Q25" s="14">
        <f t="shared" si="18"/>
        <v>-1.0853581376301517E-5</v>
      </c>
      <c r="R25" s="14">
        <f t="shared" si="19"/>
        <v>-8.4612842261522689E-5</v>
      </c>
      <c r="T25" s="10">
        <f t="shared" si="9"/>
        <v>60</v>
      </c>
      <c r="U25" s="10">
        <f t="shared" si="9"/>
        <v>1.0471975511965976</v>
      </c>
      <c r="V25" s="10">
        <f t="shared" si="20"/>
        <v>8.8166285482015638</v>
      </c>
      <c r="W25" s="10">
        <f t="shared" si="10"/>
        <v>-1038.4963186788416</v>
      </c>
      <c r="X25" s="10">
        <f t="shared" si="10"/>
        <v>-581.66906681894886</v>
      </c>
      <c r="Y25" s="10">
        <f t="shared" si="10"/>
        <v>-1.1299685818825608E-2</v>
      </c>
      <c r="Z25" s="10">
        <f t="shared" si="10"/>
        <v>-3.2041215910632621E-5</v>
      </c>
      <c r="AA25" s="10">
        <f t="shared" si="10"/>
        <v>-1.9016412613694582E-4</v>
      </c>
      <c r="AC25" s="33">
        <f t="shared" si="11"/>
        <v>60</v>
      </c>
      <c r="AD25" s="34">
        <f t="shared" si="11"/>
        <v>1.0471975511965976</v>
      </c>
      <c r="AE25" s="9">
        <f>-V25+V$39</f>
        <v>-1.1720248364969539</v>
      </c>
      <c r="AF25" s="9">
        <f>-W25+W$43</f>
        <v>421.58624854546224</v>
      </c>
      <c r="AG25" s="9">
        <f>-X25+X$43</f>
        <v>-149.11993588810321</v>
      </c>
      <c r="AH25" s="9">
        <f>-Y25+Y$43</f>
        <v>4.8449392103650218E-3</v>
      </c>
      <c r="AI25" s="9">
        <f>-Z25+Z$43</f>
        <v>-2.6244596901258565E-6</v>
      </c>
      <c r="AJ25" s="9">
        <f>-AA25+AA$43</f>
        <v>-1.7840241917538606E-7</v>
      </c>
    </row>
    <row r="26" spans="1:36" x14ac:dyDescent="0.3">
      <c r="A26" s="38">
        <v>35</v>
      </c>
      <c r="B26" s="10">
        <f t="shared" si="12"/>
        <v>0.95993108859688125</v>
      </c>
      <c r="C26" s="10">
        <f>90-A26</f>
        <v>55</v>
      </c>
      <c r="D26" s="14">
        <f t="shared" si="13"/>
        <v>5.4424987942460703</v>
      </c>
      <c r="E26" s="14">
        <f t="shared" si="5"/>
        <v>-25.413820309640634</v>
      </c>
      <c r="F26" s="14">
        <f t="shared" si="5"/>
        <v>-593.92747512231722</v>
      </c>
      <c r="G26" s="14">
        <f t="shared" si="5"/>
        <v>1.1129599786473885E-4</v>
      </c>
      <c r="H26" s="14">
        <f t="shared" si="5"/>
        <v>-2.4305455821819981E-5</v>
      </c>
      <c r="I26" s="14">
        <f t="shared" si="5"/>
        <v>-1.2108345851508565E-4</v>
      </c>
      <c r="K26" s="10">
        <f t="shared" si="6"/>
        <v>55</v>
      </c>
      <c r="L26" s="10">
        <f t="shared" si="7"/>
        <v>0.95993108859688125</v>
      </c>
      <c r="M26" s="14">
        <f t="shared" si="14"/>
        <v>3.8518643703399573</v>
      </c>
      <c r="N26" s="14">
        <f t="shared" si="15"/>
        <v>-961.33327080799347</v>
      </c>
      <c r="O26" s="14">
        <f t="shared" si="16"/>
        <v>-60.468474807916444</v>
      </c>
      <c r="P26" s="14">
        <f t="shared" si="17"/>
        <v>-1.0779861972031134E-2</v>
      </c>
      <c r="Q26" s="14">
        <f t="shared" si="18"/>
        <v>-1.0266134611528439E-5</v>
      </c>
      <c r="R26" s="14">
        <f t="shared" si="19"/>
        <v>-8.0033198112604525E-5</v>
      </c>
      <c r="T26" s="10">
        <f t="shared" si="9"/>
        <v>55</v>
      </c>
      <c r="U26" s="10">
        <f t="shared" si="9"/>
        <v>0.95993108859688125</v>
      </c>
      <c r="V26" s="10">
        <f t="shared" si="20"/>
        <v>9.2943631645860272</v>
      </c>
      <c r="W26" s="10">
        <f t="shared" si="10"/>
        <v>-986.74709111763411</v>
      </c>
      <c r="X26" s="10">
        <f t="shared" si="10"/>
        <v>-654.39594993023366</v>
      </c>
      <c r="Y26" s="10">
        <f t="shared" si="10"/>
        <v>-1.0668565974166395E-2</v>
      </c>
      <c r="Z26" s="10">
        <f t="shared" si="10"/>
        <v>-3.4571590433348418E-5</v>
      </c>
      <c r="AA26" s="10">
        <f t="shared" si="10"/>
        <v>-2.0111665662769017E-4</v>
      </c>
      <c r="AC26" s="33">
        <f t="shared" si="11"/>
        <v>55</v>
      </c>
      <c r="AD26" s="34">
        <f t="shared" si="11"/>
        <v>0.95993108859688125</v>
      </c>
      <c r="AE26" s="9">
        <f>-V26+V$39</f>
        <v>-1.6497594528814172</v>
      </c>
      <c r="AF26" s="9">
        <f>-W26+W$43</f>
        <v>369.83702098425476</v>
      </c>
      <c r="AG26" s="9">
        <f>-X26+X$43</f>
        <v>-76.393052776818422</v>
      </c>
      <c r="AH26" s="9">
        <f>-Y26+Y$43</f>
        <v>4.2138193657058082E-3</v>
      </c>
      <c r="AI26" s="9">
        <f>-Z26+Z$43</f>
        <v>-9.4085167410060252E-8</v>
      </c>
      <c r="AJ26" s="9">
        <f>-AA26+AA$43</f>
        <v>1.0774128071568964E-5</v>
      </c>
    </row>
    <row r="27" spans="1:36" x14ac:dyDescent="0.3">
      <c r="A27" s="38">
        <v>40</v>
      </c>
      <c r="B27" s="10">
        <f t="shared" si="12"/>
        <v>0.87266462599716477</v>
      </c>
      <c r="C27" s="10">
        <f>90-A27</f>
        <v>50</v>
      </c>
      <c r="D27" s="14">
        <f t="shared" si="13"/>
        <v>6.0992233448973048</v>
      </c>
      <c r="E27" s="14">
        <f t="shared" si="5"/>
        <v>-28.48040430977397</v>
      </c>
      <c r="F27" s="14">
        <f t="shared" si="5"/>
        <v>-665.59432686907223</v>
      </c>
      <c r="G27" s="14">
        <f t="shared" si="5"/>
        <v>1.2472564056200037E-4</v>
      </c>
      <c r="H27" s="14">
        <f t="shared" si="5"/>
        <v>-2.7238297914469324E-5</v>
      </c>
      <c r="I27" s="14">
        <f t="shared" si="5"/>
        <v>-1.3569411492325717E-4</v>
      </c>
      <c r="K27" s="10">
        <f t="shared" si="6"/>
        <v>50</v>
      </c>
      <c r="L27" s="10">
        <f t="shared" si="7"/>
        <v>0.87266462599716477</v>
      </c>
      <c r="M27" s="14">
        <f t="shared" si="14"/>
        <v>3.6021387203007666</v>
      </c>
      <c r="N27" s="14">
        <f t="shared" si="15"/>
        <v>-899.00771806906357</v>
      </c>
      <c r="O27" s="14">
        <f t="shared" si="16"/>
        <v>-56.548157858399179</v>
      </c>
      <c r="P27" s="14">
        <f t="shared" si="17"/>
        <v>-1.0080977541149514E-2</v>
      </c>
      <c r="Q27" s="14">
        <f t="shared" si="18"/>
        <v>-9.6005563635000665E-6</v>
      </c>
      <c r="R27" s="14">
        <f t="shared" si="19"/>
        <v>-7.4844453000683165E-5</v>
      </c>
      <c r="T27" s="10">
        <f t="shared" si="9"/>
        <v>50</v>
      </c>
      <c r="U27" s="10">
        <f t="shared" si="9"/>
        <v>0.87266462599716477</v>
      </c>
      <c r="V27" s="10">
        <f t="shared" si="20"/>
        <v>9.7013620651980723</v>
      </c>
      <c r="W27" s="10">
        <f t="shared" si="10"/>
        <v>-927.48812237883749</v>
      </c>
      <c r="X27" s="10">
        <f t="shared" si="10"/>
        <v>-722.14248472747136</v>
      </c>
      <c r="Y27" s="10">
        <f t="shared" si="10"/>
        <v>-9.9562519005875136E-3</v>
      </c>
      <c r="Z27" s="10">
        <f t="shared" si="10"/>
        <v>-3.6838854277969391E-5</v>
      </c>
      <c r="AA27" s="10">
        <f t="shared" si="10"/>
        <v>-2.1053856792394032E-4</v>
      </c>
      <c r="AC27" s="33">
        <f t="shared" si="11"/>
        <v>50</v>
      </c>
      <c r="AD27" s="34">
        <f t="shared" si="11"/>
        <v>0.87266462599716477</v>
      </c>
      <c r="AE27" s="9">
        <f>-V27+V$39</f>
        <v>-2.0567583534934624</v>
      </c>
      <c r="AF27" s="9">
        <f>-W27+W$43</f>
        <v>310.57805224545814</v>
      </c>
      <c r="AG27" s="9">
        <f>-X27+X$43</f>
        <v>-8.6465179795807217</v>
      </c>
      <c r="AH27" s="9">
        <f>-Y27+Y$43</f>
        <v>3.5015052921269271E-3</v>
      </c>
      <c r="AI27" s="9">
        <f>-Z27+Z$43</f>
        <v>2.1731786772109132E-6</v>
      </c>
      <c r="AJ27" s="9">
        <f>-AA27+AA$43</f>
        <v>2.0196039367819112E-5</v>
      </c>
    </row>
    <row r="28" spans="1:36" x14ac:dyDescent="0.3">
      <c r="A28" s="38">
        <v>45</v>
      </c>
      <c r="B28" s="10">
        <f t="shared" si="12"/>
        <v>0.78539816339744828</v>
      </c>
      <c r="C28" s="10">
        <f>90-A28</f>
        <v>45</v>
      </c>
      <c r="D28" s="14">
        <f t="shared" si="13"/>
        <v>6.7095291230821248</v>
      </c>
      <c r="E28" s="14">
        <f t="shared" si="5"/>
        <v>-31.330235236171625</v>
      </c>
      <c r="F28" s="14">
        <f t="shared" si="5"/>
        <v>-732.19560389151093</v>
      </c>
      <c r="G28" s="14">
        <f t="shared" si="5"/>
        <v>1.3720604582318424E-4</v>
      </c>
      <c r="H28" s="14">
        <f t="shared" si="5"/>
        <v>-2.99638401130556E-5</v>
      </c>
      <c r="I28" s="14">
        <f t="shared" si="5"/>
        <v>-1.4927205718251595E-4</v>
      </c>
      <c r="K28" s="10">
        <f t="shared" si="6"/>
        <v>45</v>
      </c>
      <c r="L28" s="10">
        <f t="shared" si="7"/>
        <v>0.78539816339744828</v>
      </c>
      <c r="M28" s="14">
        <f t="shared" si="14"/>
        <v>3.3249986195692598</v>
      </c>
      <c r="N28" s="14">
        <f t="shared" si="15"/>
        <v>-829.8401737599263</v>
      </c>
      <c r="O28" s="14">
        <f t="shared" si="16"/>
        <v>-52.197475282868226</v>
      </c>
      <c r="P28" s="14">
        <f t="shared" si="17"/>
        <v>-9.3053707841190807E-3</v>
      </c>
      <c r="Q28" s="14">
        <f t="shared" si="18"/>
        <v>-8.8619120845710307E-6</v>
      </c>
      <c r="R28" s="14">
        <f t="shared" si="19"/>
        <v>-6.9086096409110278E-5</v>
      </c>
      <c r="T28" s="10">
        <f t="shared" si="9"/>
        <v>45</v>
      </c>
      <c r="U28" s="10">
        <f t="shared" si="9"/>
        <v>0.78539816339744828</v>
      </c>
      <c r="V28" s="10">
        <f t="shared" si="20"/>
        <v>10.034527742651385</v>
      </c>
      <c r="W28" s="10">
        <f t="shared" si="10"/>
        <v>-861.17040899609788</v>
      </c>
      <c r="X28" s="10">
        <f t="shared" si="10"/>
        <v>-784.39307917437918</v>
      </c>
      <c r="Y28" s="10">
        <f t="shared" si="10"/>
        <v>-9.1681647382958961E-3</v>
      </c>
      <c r="Z28" s="10">
        <f t="shared" si="10"/>
        <v>-3.8825752197626629E-5</v>
      </c>
      <c r="AA28" s="10">
        <f t="shared" si="10"/>
        <v>-2.1835815359162622E-4</v>
      </c>
      <c r="AC28" s="33">
        <f t="shared" si="11"/>
        <v>45</v>
      </c>
      <c r="AD28" s="34">
        <f t="shared" si="11"/>
        <v>0.78539816339744828</v>
      </c>
      <c r="AE28" s="9">
        <f>-V28+V$39</f>
        <v>-2.3899240309467746</v>
      </c>
      <c r="AF28" s="9">
        <f>-W28+W$43</f>
        <v>244.26033886271853</v>
      </c>
      <c r="AG28" s="9">
        <f>-X28+X$43</f>
        <v>53.604076467327104</v>
      </c>
      <c r="AH28" s="9">
        <f>-Y28+Y$43</f>
        <v>2.7134181298353096E-3</v>
      </c>
      <c r="AI28" s="9">
        <f>-Z28+Z$43</f>
        <v>4.1600765968681516E-6</v>
      </c>
      <c r="AJ28" s="9">
        <f>-AA28+AA$43</f>
        <v>2.8015625035505011E-5</v>
      </c>
    </row>
    <row r="29" spans="1:36" x14ac:dyDescent="0.3">
      <c r="A29" s="38">
        <v>50</v>
      </c>
      <c r="B29" s="10">
        <f t="shared" si="12"/>
        <v>0.69813170079773179</v>
      </c>
      <c r="C29" s="10">
        <f>90-A29</f>
        <v>40</v>
      </c>
      <c r="D29" s="14">
        <f t="shared" si="13"/>
        <v>7.2687713333158372</v>
      </c>
      <c r="E29" s="14">
        <f t="shared" si="5"/>
        <v>-33.941624154708748</v>
      </c>
      <c r="F29" s="14">
        <f t="shared" si="5"/>
        <v>-793.22443025654172</v>
      </c>
      <c r="G29" s="14">
        <f t="shared" si="5"/>
        <v>1.4864223022837805E-4</v>
      </c>
      <c r="H29" s="14">
        <f t="shared" si="5"/>
        <v>-3.2461339395720187E-5</v>
      </c>
      <c r="I29" s="14">
        <f t="shared" si="5"/>
        <v>-1.6171394895368331E-4</v>
      </c>
      <c r="K29" s="10">
        <f t="shared" si="6"/>
        <v>40</v>
      </c>
      <c r="L29" s="10">
        <f t="shared" si="7"/>
        <v>0.69813170079773179</v>
      </c>
      <c r="M29" s="14">
        <f t="shared" si="14"/>
        <v>3.0225532716537722</v>
      </c>
      <c r="N29" s="14">
        <f t="shared" si="15"/>
        <v>-754.35704465727929</v>
      </c>
      <c r="O29" s="14">
        <f t="shared" si="16"/>
        <v>-47.449538402737353</v>
      </c>
      <c r="P29" s="14">
        <f t="shared" si="17"/>
        <v>-8.4589445366849998E-3</v>
      </c>
      <c r="Q29" s="14">
        <f t="shared" si="18"/>
        <v>-8.0558233037095938E-6</v>
      </c>
      <c r="R29" s="14">
        <f t="shared" si="19"/>
        <v>-6.2801952908538505E-5</v>
      </c>
      <c r="T29" s="10">
        <f t="shared" si="9"/>
        <v>40</v>
      </c>
      <c r="U29" s="10">
        <f t="shared" si="9"/>
        <v>0.69813170079773179</v>
      </c>
      <c r="V29" s="10">
        <f t="shared" si="20"/>
        <v>10.29132460496961</v>
      </c>
      <c r="W29" s="10">
        <f t="shared" si="10"/>
        <v>-788.29866881198802</v>
      </c>
      <c r="X29" s="10">
        <f t="shared" si="10"/>
        <v>-840.67396865927913</v>
      </c>
      <c r="Y29" s="10">
        <f t="shared" si="10"/>
        <v>-8.3103023064566225E-3</v>
      </c>
      <c r="Z29" s="10">
        <f t="shared" si="10"/>
        <v>-4.051716269942978E-5</v>
      </c>
      <c r="AA29" s="10">
        <f t="shared" si="10"/>
        <v>-2.2451590186222181E-4</v>
      </c>
      <c r="AC29" s="33">
        <f t="shared" si="11"/>
        <v>40</v>
      </c>
      <c r="AD29" s="34">
        <f t="shared" si="11"/>
        <v>0.69813170079773179</v>
      </c>
      <c r="AE29" s="9">
        <f>-V29+V$39</f>
        <v>-2.6467208932649999</v>
      </c>
      <c r="AF29" s="9">
        <f>-W29+W$43</f>
        <v>171.38859867860867</v>
      </c>
      <c r="AG29" s="9">
        <f>-X29+X$43</f>
        <v>109.88496595222705</v>
      </c>
      <c r="AH29" s="9">
        <f>-Y29+Y$43</f>
        <v>1.855555697996036E-3</v>
      </c>
      <c r="AI29" s="9">
        <f>-Z29+Z$43</f>
        <v>5.8514870986713026E-6</v>
      </c>
      <c r="AJ29" s="9">
        <f>-AA29+AA$43</f>
        <v>3.4173373306100604E-5</v>
      </c>
    </row>
    <row r="30" spans="1:36" x14ac:dyDescent="0.3">
      <c r="A30" s="38">
        <v>55</v>
      </c>
      <c r="B30" s="10">
        <f t="shared" si="12"/>
        <v>0.6108652381980153</v>
      </c>
      <c r="C30" s="10">
        <f>90-A30</f>
        <v>35</v>
      </c>
      <c r="D30" s="14">
        <f t="shared" si="13"/>
        <v>7.7726938046988856</v>
      </c>
      <c r="E30" s="14">
        <f t="shared" si="5"/>
        <v>-36.294696818915533</v>
      </c>
      <c r="F30" s="14">
        <f t="shared" si="5"/>
        <v>-848.21633974531403</v>
      </c>
      <c r="G30" s="14">
        <f t="shared" si="5"/>
        <v>1.589471575089014E-4</v>
      </c>
      <c r="H30" s="14">
        <f t="shared" si="5"/>
        <v>-3.4711788284890725E-5</v>
      </c>
      <c r="I30" s="14">
        <f t="shared" si="5"/>
        <v>-1.7292509992776107E-4</v>
      </c>
      <c r="K30" s="10">
        <f t="shared" si="6"/>
        <v>35</v>
      </c>
      <c r="L30" s="10">
        <f t="shared" si="7"/>
        <v>0.6108652381980153</v>
      </c>
      <c r="M30" s="14">
        <f t="shared" si="14"/>
        <v>2.6971044682734351</v>
      </c>
      <c r="N30" s="14">
        <f t="shared" si="15"/>
        <v>-673.13280295155334</v>
      </c>
      <c r="O30" s="14">
        <f t="shared" si="16"/>
        <v>-42.340481884547025</v>
      </c>
      <c r="P30" s="14">
        <f t="shared" si="17"/>
        <v>-7.5481406136763875E-3</v>
      </c>
      <c r="Q30" s="14">
        <f t="shared" si="18"/>
        <v>-7.1884248432678226E-6</v>
      </c>
      <c r="R30" s="14">
        <f t="shared" si="19"/>
        <v>-5.6039848625476806E-5</v>
      </c>
      <c r="T30" s="10">
        <f t="shared" si="9"/>
        <v>35</v>
      </c>
      <c r="U30" s="10">
        <f t="shared" si="9"/>
        <v>0.6108652381980153</v>
      </c>
      <c r="V30" s="10">
        <f t="shared" si="20"/>
        <v>10.469798272972321</v>
      </c>
      <c r="W30" s="10">
        <f t="shared" si="10"/>
        <v>-709.4274997704689</v>
      </c>
      <c r="X30" s="10">
        <f t="shared" si="10"/>
        <v>-890.55682162986102</v>
      </c>
      <c r="Y30" s="10">
        <f t="shared" si="10"/>
        <v>-7.3891934561674862E-3</v>
      </c>
      <c r="Z30" s="10">
        <f t="shared" si="10"/>
        <v>-4.1900213128158549E-5</v>
      </c>
      <c r="AA30" s="10">
        <f t="shared" si="10"/>
        <v>-2.2896494855323787E-4</v>
      </c>
      <c r="AC30" s="33">
        <f t="shared" si="11"/>
        <v>35</v>
      </c>
      <c r="AD30" s="34">
        <f t="shared" si="11"/>
        <v>0.6108652381980153</v>
      </c>
      <c r="AE30" s="9">
        <f>-V30+V$39</f>
        <v>-2.8251945612677112</v>
      </c>
      <c r="AF30" s="9">
        <f>-W30+W$43</f>
        <v>92.517429637089549</v>
      </c>
      <c r="AG30" s="9">
        <f>-X30+X$43</f>
        <v>159.76781892280894</v>
      </c>
      <c r="AH30" s="9">
        <f>-Y30+Y$43</f>
        <v>9.344468477068997E-4</v>
      </c>
      <c r="AI30" s="9">
        <f>-Z30+Z$43</f>
        <v>7.2345375274000717E-6</v>
      </c>
      <c r="AJ30" s="9">
        <f>-AA30+AA$43</f>
        <v>3.8622419997116659E-5</v>
      </c>
    </row>
    <row r="31" spans="1:36" x14ac:dyDescent="0.3">
      <c r="A31" s="38">
        <v>60</v>
      </c>
      <c r="B31" s="10">
        <f t="shared" si="12"/>
        <v>0.52359877559829882</v>
      </c>
      <c r="C31" s="10">
        <f>90-A31</f>
        <v>30</v>
      </c>
      <c r="D31" s="14">
        <f t="shared" si="13"/>
        <v>8.217461382947338</v>
      </c>
      <c r="E31" s="14">
        <f t="shared" si="5"/>
        <v>-38.371544924993252</v>
      </c>
      <c r="F31" s="14">
        <f t="shared" si="5"/>
        <v>-896.75281072159544</v>
      </c>
      <c r="G31" s="14">
        <f t="shared" si="5"/>
        <v>1.6804240094586427E-4</v>
      </c>
      <c r="H31" s="14">
        <f t="shared" si="5"/>
        <v>-3.6698059505662421E-5</v>
      </c>
      <c r="I31" s="14">
        <f t="shared" si="5"/>
        <v>-1.8282018647635843E-4</v>
      </c>
      <c r="K31" s="10">
        <f t="shared" si="6"/>
        <v>30</v>
      </c>
      <c r="L31" s="10">
        <f t="shared" si="7"/>
        <v>0.52359877559829882</v>
      </c>
      <c r="M31" s="14">
        <f t="shared" si="14"/>
        <v>2.3511290713333328</v>
      </c>
      <c r="N31" s="14">
        <f t="shared" si="15"/>
        <v>-586.78561416666673</v>
      </c>
      <c r="O31" s="14">
        <f t="shared" si="16"/>
        <v>-36.909188733333323</v>
      </c>
      <c r="P31" s="14">
        <f t="shared" si="17"/>
        <v>-6.5798907829057824E-3</v>
      </c>
      <c r="Q31" s="14">
        <f t="shared" si="18"/>
        <v>-6.2663181292791893E-6</v>
      </c>
      <c r="R31" s="14">
        <f t="shared" si="19"/>
        <v>-4.8851247256589461E-5</v>
      </c>
      <c r="T31" s="10">
        <f t="shared" si="9"/>
        <v>30</v>
      </c>
      <c r="U31" s="10">
        <f t="shared" si="9"/>
        <v>0.52359877559829882</v>
      </c>
      <c r="V31" s="10">
        <f t="shared" si="20"/>
        <v>10.56859045428067</v>
      </c>
      <c r="W31" s="10">
        <f t="shared" si="10"/>
        <v>-625.15715909165999</v>
      </c>
      <c r="X31" s="10">
        <f t="shared" si="10"/>
        <v>-933.66199945492872</v>
      </c>
      <c r="Y31" s="10">
        <f t="shared" si="10"/>
        <v>-6.4118483819599181E-3</v>
      </c>
      <c r="Z31" s="10">
        <f t="shared" si="10"/>
        <v>-4.2964377634941612E-5</v>
      </c>
      <c r="AA31" s="10">
        <f t="shared" si="10"/>
        <v>-2.3167143373294788E-4</v>
      </c>
      <c r="AC31" s="33">
        <f t="shared" si="11"/>
        <v>30</v>
      </c>
      <c r="AD31" s="34">
        <f t="shared" si="11"/>
        <v>0.52359877559829882</v>
      </c>
      <c r="AE31" s="9">
        <f>-V31+V$39</f>
        <v>-2.9239867425760604</v>
      </c>
      <c r="AF31" s="9">
        <f>-W31+W$43</f>
        <v>8.2470889582806421</v>
      </c>
      <c r="AG31" s="9">
        <f>-X31+X$43</f>
        <v>202.87299674787664</v>
      </c>
      <c r="AH31" s="9">
        <f>-Y31+Y$43</f>
        <v>-4.2898226500668463E-5</v>
      </c>
      <c r="AI31" s="9">
        <f>-Z31+Z$43</f>
        <v>8.2987020341831338E-6</v>
      </c>
      <c r="AJ31" s="9">
        <f>-AA31+AA$43</f>
        <v>4.1328905176826676E-5</v>
      </c>
    </row>
    <row r="32" spans="1:36" x14ac:dyDescent="0.3">
      <c r="A32" s="38">
        <v>65</v>
      </c>
      <c r="B32" s="10">
        <f t="shared" si="12"/>
        <v>0.43633231299858238</v>
      </c>
      <c r="C32" s="10">
        <f>90-A32</f>
        <v>25</v>
      </c>
      <c r="D32" s="14">
        <f t="shared" si="13"/>
        <v>8.5996891182327158</v>
      </c>
      <c r="E32" s="14">
        <f t="shared" si="5"/>
        <v>-40.156362404819461</v>
      </c>
      <c r="F32" s="14">
        <f t="shared" si="5"/>
        <v>-938.46445133413386</v>
      </c>
      <c r="G32" s="14">
        <f t="shared" si="5"/>
        <v>1.7585874024485316E-4</v>
      </c>
      <c r="H32" s="14">
        <f t="shared" si="5"/>
        <v>-3.8405036334701845E-5</v>
      </c>
      <c r="I32" s="14">
        <f t="shared" si="5"/>
        <v>-1.9132390101602389E-4</v>
      </c>
      <c r="K32" s="10">
        <f t="shared" si="6"/>
        <v>25</v>
      </c>
      <c r="L32" s="10">
        <f t="shared" si="7"/>
        <v>0.43633231299858238</v>
      </c>
      <c r="M32" s="14">
        <f t="shared" si="14"/>
        <v>1.9872601625098365</v>
      </c>
      <c r="N32" s="14">
        <f t="shared" si="15"/>
        <v>-495.97263254713096</v>
      </c>
      <c r="O32" s="14">
        <f t="shared" si="16"/>
        <v>-31.19699436948148</v>
      </c>
      <c r="P32" s="14">
        <f t="shared" si="17"/>
        <v>-5.5615640102305844E-3</v>
      </c>
      <c r="Q32" s="14">
        <f t="shared" si="18"/>
        <v>-5.2965209506204059E-6</v>
      </c>
      <c r="R32" s="14">
        <f t="shared" si="19"/>
        <v>-4.1290858398889905E-5</v>
      </c>
      <c r="T32" s="10">
        <f t="shared" si="9"/>
        <v>25</v>
      </c>
      <c r="U32" s="10">
        <f t="shared" si="9"/>
        <v>0.43633231299858238</v>
      </c>
      <c r="V32" s="10">
        <f t="shared" si="20"/>
        <v>10.586949280742552</v>
      </c>
      <c r="W32" s="10">
        <f t="shared" si="10"/>
        <v>-536.1289949519504</v>
      </c>
      <c r="X32" s="10">
        <f t="shared" si="10"/>
        <v>-969.6614457036153</v>
      </c>
      <c r="Y32" s="10">
        <f t="shared" si="10"/>
        <v>-5.385705269985731E-3</v>
      </c>
      <c r="Z32" s="10">
        <f t="shared" si="10"/>
        <v>-4.3701557285322253E-5</v>
      </c>
      <c r="AA32" s="10">
        <f t="shared" si="10"/>
        <v>-2.3261475941491379E-4</v>
      </c>
      <c r="AC32" s="33">
        <f t="shared" si="11"/>
        <v>25</v>
      </c>
      <c r="AD32" s="34">
        <f t="shared" si="11"/>
        <v>0.43633231299858238</v>
      </c>
      <c r="AE32" s="9">
        <f>-V32+V$39</f>
        <v>-2.9423455690379416</v>
      </c>
      <c r="AF32" s="9">
        <f>-W32+W$43</f>
        <v>-80.781075181428946</v>
      </c>
      <c r="AG32" s="9">
        <f>-X32+X$43</f>
        <v>238.87244299656322</v>
      </c>
      <c r="AH32" s="9">
        <f>-Y32+Y$43</f>
        <v>-1.0690413384748555E-3</v>
      </c>
      <c r="AI32" s="9">
        <f>-Z32+Z$43</f>
        <v>9.0358816845637752E-6</v>
      </c>
      <c r="AJ32" s="9">
        <f>-AA32+AA$43</f>
        <v>4.2272230858792577E-5</v>
      </c>
    </row>
    <row r="33" spans="1:36" x14ac:dyDescent="0.3">
      <c r="A33" s="38">
        <v>70</v>
      </c>
      <c r="B33" s="10">
        <f t="shared" si="12"/>
        <v>0.3490658503988659</v>
      </c>
      <c r="C33" s="10">
        <f>90-A33</f>
        <v>20</v>
      </c>
      <c r="D33" s="14">
        <f t="shared" si="13"/>
        <v>8.9164680266940817</v>
      </c>
      <c r="E33" s="14">
        <f t="shared" si="5"/>
        <v>-41.635565719670446</v>
      </c>
      <c r="F33" s="14">
        <f t="shared" si="5"/>
        <v>-973.03381081169084</v>
      </c>
      <c r="G33" s="14">
        <f t="shared" si="5"/>
        <v>1.8233668834416816E-4</v>
      </c>
      <c r="H33" s="14">
        <f t="shared" si="5"/>
        <v>-3.9819727647639225E-5</v>
      </c>
      <c r="I33" s="14">
        <f t="shared" si="5"/>
        <v>-1.9837152514442748E-4</v>
      </c>
      <c r="K33" s="10">
        <f t="shared" si="6"/>
        <v>20</v>
      </c>
      <c r="L33" s="10">
        <f t="shared" si="7"/>
        <v>0.3490658503988659</v>
      </c>
      <c r="M33" s="14">
        <f t="shared" si="14"/>
        <v>1.608267003909146</v>
      </c>
      <c r="N33" s="14">
        <f t="shared" si="15"/>
        <v>-401.3849997174479</v>
      </c>
      <c r="O33" s="14">
        <f t="shared" si="16"/>
        <v>-25.247372041217645</v>
      </c>
      <c r="P33" s="14">
        <f t="shared" si="17"/>
        <v>-4.5009103772733648E-3</v>
      </c>
      <c r="Q33" s="14">
        <f t="shared" si="18"/>
        <v>-4.2864140494006099E-6</v>
      </c>
      <c r="R33" s="14">
        <f t="shared" si="19"/>
        <v>-3.3416221176672822E-5</v>
      </c>
      <c r="T33" s="10">
        <f t="shared" si="9"/>
        <v>20</v>
      </c>
      <c r="U33" s="10">
        <f t="shared" si="9"/>
        <v>0.3490658503988659</v>
      </c>
      <c r="V33" s="10">
        <f t="shared" si="20"/>
        <v>10.524735030603228</v>
      </c>
      <c r="W33" s="10">
        <f t="shared" si="10"/>
        <v>-443.02056543711836</v>
      </c>
      <c r="X33" s="10">
        <f t="shared" si="10"/>
        <v>-998.2811828529085</v>
      </c>
      <c r="Y33" s="10">
        <f t="shared" si="10"/>
        <v>-4.3185736889291967E-3</v>
      </c>
      <c r="Z33" s="10">
        <f t="shared" si="10"/>
        <v>-4.4106141697039831E-5</v>
      </c>
      <c r="AA33" s="10">
        <f t="shared" si="10"/>
        <v>-2.3178774632110031E-4</v>
      </c>
      <c r="AC33" s="33">
        <f t="shared" si="11"/>
        <v>20</v>
      </c>
      <c r="AD33" s="34">
        <f t="shared" si="11"/>
        <v>0.3490658503988659</v>
      </c>
      <c r="AE33" s="9">
        <f>-V33+V$39</f>
        <v>-2.8801313188986182</v>
      </c>
      <c r="AF33" s="9">
        <f>-W33+W$43</f>
        <v>-173.88950469626099</v>
      </c>
      <c r="AG33" s="9">
        <f>-X33+X$43</f>
        <v>267.49218014585642</v>
      </c>
      <c r="AH33" s="9">
        <f>-Y33+Y$43</f>
        <v>-2.1361729195313898E-3</v>
      </c>
      <c r="AI33" s="9">
        <f>-Z33+Z$43</f>
        <v>9.4404660962813533E-6</v>
      </c>
      <c r="AJ33" s="9">
        <f>-AA33+AA$43</f>
        <v>4.1445217764979098E-5</v>
      </c>
    </row>
    <row r="34" spans="1:36" x14ac:dyDescent="0.3">
      <c r="A34" s="38">
        <v>75</v>
      </c>
      <c r="B34" s="10">
        <f t="shared" si="12"/>
        <v>0.26179938779914941</v>
      </c>
      <c r="C34" s="10">
        <f>90-A34</f>
        <v>15</v>
      </c>
      <c r="D34" s="14">
        <f t="shared" si="13"/>
        <v>9.1653872295617091</v>
      </c>
      <c r="E34" s="14">
        <f t="shared" si="5"/>
        <v>-42.797897239152789</v>
      </c>
      <c r="F34" s="14">
        <f t="shared" si="5"/>
        <v>-1000.1977954550921</v>
      </c>
      <c r="G34" s="14">
        <f t="shared" si="5"/>
        <v>1.8742694414728144E-4</v>
      </c>
      <c r="H34" s="14">
        <f t="shared" si="5"/>
        <v>-4.0931366789369132E-5</v>
      </c>
      <c r="I34" s="14">
        <f t="shared" si="5"/>
        <v>-2.0390942218648014E-4</v>
      </c>
      <c r="K34" s="10">
        <f t="shared" si="6"/>
        <v>15</v>
      </c>
      <c r="L34" s="10">
        <f t="shared" si="7"/>
        <v>0.26179938779914941</v>
      </c>
      <c r="M34" s="14">
        <f t="shared" si="14"/>
        <v>1.2170339623105393</v>
      </c>
      <c r="N34" s="14">
        <f t="shared" si="15"/>
        <v>-303.74258467702577</v>
      </c>
      <c r="O34" s="14">
        <f t="shared" si="16"/>
        <v>-19.1056019669401</v>
      </c>
      <c r="P34" s="14">
        <f t="shared" si="17"/>
        <v>-3.4060020986211048E-3</v>
      </c>
      <c r="Q34" s="14">
        <f t="shared" si="18"/>
        <v>-3.243684949057308E-6</v>
      </c>
      <c r="R34" s="14">
        <f t="shared" si="19"/>
        <v>-2.5287266334035244E-5</v>
      </c>
      <c r="T34" s="10">
        <f t="shared" si="9"/>
        <v>15</v>
      </c>
      <c r="U34" s="10">
        <f t="shared" si="9"/>
        <v>0.26179938779914941</v>
      </c>
      <c r="V34" s="10">
        <f t="shared" si="20"/>
        <v>10.382421191872249</v>
      </c>
      <c r="W34" s="10">
        <f t="shared" si="10"/>
        <v>-346.54048191617858</v>
      </c>
      <c r="X34" s="10">
        <f t="shared" si="10"/>
        <v>-1019.3033974220322</v>
      </c>
      <c r="Y34" s="10">
        <f t="shared" si="10"/>
        <v>-3.2185751544738235E-3</v>
      </c>
      <c r="Z34" s="10">
        <f t="shared" si="10"/>
        <v>-4.417505173842644E-5</v>
      </c>
      <c r="AA34" s="10">
        <f t="shared" si="10"/>
        <v>-2.2919668852051537E-4</v>
      </c>
      <c r="AC34" s="33">
        <f t="shared" si="11"/>
        <v>15</v>
      </c>
      <c r="AD34" s="34">
        <f t="shared" si="11"/>
        <v>0.26179938779914941</v>
      </c>
      <c r="AE34" s="9">
        <f>-V34+V$39</f>
        <v>-2.7378174801676387</v>
      </c>
      <c r="AF34" s="9">
        <f>-W34+W$43</f>
        <v>-270.36958821720077</v>
      </c>
      <c r="AG34" s="9">
        <f>-X34+X$43</f>
        <v>288.51439471498009</v>
      </c>
      <c r="AH34" s="9">
        <f>-Y34+Y$43</f>
        <v>-3.236171453986763E-3</v>
      </c>
      <c r="AI34" s="9">
        <f>-Z34+Z$43</f>
        <v>9.5093761376679618E-6</v>
      </c>
      <c r="AJ34" s="9">
        <f>-AA34+AA$43</f>
        <v>3.8854159964394166E-5</v>
      </c>
    </row>
    <row r="35" spans="1:36" x14ac:dyDescent="0.3">
      <c r="A35" s="38">
        <v>80</v>
      </c>
      <c r="B35" s="10">
        <f t="shared" si="12"/>
        <v>0.17453292519943295</v>
      </c>
      <c r="C35" s="10">
        <f>90-A35</f>
        <v>10</v>
      </c>
      <c r="D35" s="14">
        <f t="shared" si="13"/>
        <v>9.3445523014002525</v>
      </c>
      <c r="E35" s="14">
        <f t="shared" si="13"/>
        <v>-43.634510918568282</v>
      </c>
      <c r="F35" s="14">
        <f t="shared" si="13"/>
        <v>-1019.7496709391389</v>
      </c>
      <c r="G35" s="14">
        <f t="shared" si="13"/>
        <v>1.9109076773395078E-4</v>
      </c>
      <c r="H35" s="14">
        <f t="shared" si="13"/>
        <v>-4.1731493514796945E-5</v>
      </c>
      <c r="I35" s="14">
        <f t="shared" si="13"/>
        <v>-2.0789544540181828E-4</v>
      </c>
      <c r="K35" s="10">
        <f t="shared" si="6"/>
        <v>10</v>
      </c>
      <c r="L35" s="10">
        <f t="shared" si="7"/>
        <v>0.17453292519943295</v>
      </c>
      <c r="M35" s="14">
        <f t="shared" si="14"/>
        <v>0.81653855739355119</v>
      </c>
      <c r="N35" s="14">
        <f t="shared" si="15"/>
        <v>-203.7885051624244</v>
      </c>
      <c r="O35" s="14">
        <f t="shared" si="16"/>
        <v>-12.818426725416259</v>
      </c>
      <c r="P35" s="14">
        <f t="shared" si="17"/>
        <v>-2.2851720873980417E-3</v>
      </c>
      <c r="Q35" s="14">
        <f t="shared" si="18"/>
        <v>-2.1762694476611588E-6</v>
      </c>
      <c r="R35" s="14">
        <f t="shared" si="19"/>
        <v>-1.6965860125726781E-5</v>
      </c>
      <c r="T35" s="10">
        <f t="shared" ref="T35:U37" si="21">K35</f>
        <v>10</v>
      </c>
      <c r="U35" s="10">
        <f t="shared" si="21"/>
        <v>0.17453292519943295</v>
      </c>
      <c r="V35" s="10">
        <f t="shared" si="20"/>
        <v>10.161090858793804</v>
      </c>
      <c r="W35" s="10">
        <f t="shared" si="20"/>
        <v>-247.42301608099268</v>
      </c>
      <c r="X35" s="10">
        <f t="shared" si="20"/>
        <v>-1032.5680976645551</v>
      </c>
      <c r="Y35" s="10">
        <f t="shared" si="20"/>
        <v>-2.094081319664091E-3</v>
      </c>
      <c r="Z35" s="10">
        <f t="shared" si="20"/>
        <v>-4.3907762962458103E-5</v>
      </c>
      <c r="AA35" s="10">
        <f t="shared" si="20"/>
        <v>-2.2486130552754505E-4</v>
      </c>
      <c r="AC35" s="33">
        <f t="shared" ref="AC35:AD37" si="22">K35</f>
        <v>10</v>
      </c>
      <c r="AD35" s="34">
        <f t="shared" si="22"/>
        <v>0.17453292519943295</v>
      </c>
      <c r="AE35" s="9">
        <f>-V35+V$39</f>
        <v>-2.5164871470891939</v>
      </c>
      <c r="AF35" s="9">
        <f>-W35+W$43</f>
        <v>-369.48705405238667</v>
      </c>
      <c r="AG35" s="9">
        <f>-X35+X$43</f>
        <v>301.77909495750305</v>
      </c>
      <c r="AH35" s="9">
        <f>-Y35+Y$43</f>
        <v>-4.3606652887964951E-3</v>
      </c>
      <c r="AI35" s="9">
        <f>-Z35+Z$43</f>
        <v>9.2420873616996249E-6</v>
      </c>
      <c r="AJ35" s="9">
        <f>-AA35+AA$43</f>
        <v>3.4518776971423842E-5</v>
      </c>
    </row>
    <row r="36" spans="1:36" x14ac:dyDescent="0.3">
      <c r="A36" s="38">
        <v>85</v>
      </c>
      <c r="B36" s="10">
        <f t="shared" si="12"/>
        <v>8.7266462599716474E-2</v>
      </c>
      <c r="C36" s="10">
        <f>90-A36</f>
        <v>5</v>
      </c>
      <c r="D36" s="14">
        <f t="shared" si="13"/>
        <v>9.4525996878301921</v>
      </c>
      <c r="E36" s="14">
        <f t="shared" si="13"/>
        <v>-44.139039622655424</v>
      </c>
      <c r="F36" s="14">
        <f t="shared" si="13"/>
        <v>-1031.5406356856527</v>
      </c>
      <c r="G36" s="14">
        <f t="shared" si="13"/>
        <v>1.9330027519440452E-4</v>
      </c>
      <c r="H36" s="14">
        <f t="shared" si="13"/>
        <v>-4.2214018376412425E-5</v>
      </c>
      <c r="I36" s="14">
        <f t="shared" si="13"/>
        <v>-2.102992587469465E-4</v>
      </c>
      <c r="K36" s="10">
        <f t="shared" si="6"/>
        <v>5</v>
      </c>
      <c r="L36" s="10">
        <f t="shared" si="7"/>
        <v>8.7266462599716474E-2</v>
      </c>
      <c r="M36" s="14">
        <f t="shared" si="14"/>
        <v>0.40982880101533686</v>
      </c>
      <c r="N36" s="14">
        <f t="shared" si="15"/>
        <v>-102.28347207267323</v>
      </c>
      <c r="O36" s="14">
        <f t="shared" si="16"/>
        <v>-6.4336955165343257</v>
      </c>
      <c r="P36" s="14">
        <f t="shared" si="17"/>
        <v>-1.1469505367652471E-3</v>
      </c>
      <c r="Q36" s="14">
        <f t="shared" si="18"/>
        <v>-1.0922912217008873E-6</v>
      </c>
      <c r="R36" s="14">
        <f t="shared" si="19"/>
        <v>-8.5153334775951074E-6</v>
      </c>
      <c r="T36" s="10">
        <f t="shared" si="21"/>
        <v>5</v>
      </c>
      <c r="U36" s="10">
        <f t="shared" si="21"/>
        <v>8.7266462599716474E-2</v>
      </c>
      <c r="V36" s="10">
        <f t="shared" si="20"/>
        <v>9.8624284888455289</v>
      </c>
      <c r="W36" s="10">
        <f t="shared" si="20"/>
        <v>-146.42251169532867</v>
      </c>
      <c r="X36" s="10">
        <f t="shared" si="20"/>
        <v>-1037.9743312021869</v>
      </c>
      <c r="Y36" s="10">
        <f t="shared" si="20"/>
        <v>-9.5365026157084257E-4</v>
      </c>
      <c r="Z36" s="10">
        <f t="shared" si="20"/>
        <v>-4.3306309598113309E-5</v>
      </c>
      <c r="AA36" s="10">
        <f t="shared" si="20"/>
        <v>-2.1881459222454161E-4</v>
      </c>
      <c r="AC36" s="33">
        <f t="shared" si="22"/>
        <v>5</v>
      </c>
      <c r="AD36" s="34">
        <f t="shared" si="22"/>
        <v>8.7266462599716474E-2</v>
      </c>
      <c r="AE36" s="9">
        <f>-V36+V$39</f>
        <v>-2.217824777140919</v>
      </c>
      <c r="AF36" s="9">
        <f>-W36+W$43</f>
        <v>-470.48755843805066</v>
      </c>
      <c r="AG36" s="9">
        <f>-X36+X$43</f>
        <v>307.18532849513485</v>
      </c>
      <c r="AH36" s="9">
        <f>-Y36+Y$43</f>
        <v>-5.501096346889744E-3</v>
      </c>
      <c r="AI36" s="9">
        <f>-Z36+Z$43</f>
        <v>8.6406339973548309E-6</v>
      </c>
      <c r="AJ36" s="9">
        <f>-AA36+AA$43</f>
        <v>2.8472063668420397E-5</v>
      </c>
    </row>
    <row r="37" spans="1:36" x14ac:dyDescent="0.3">
      <c r="A37" s="38">
        <v>90</v>
      </c>
      <c r="B37" s="10">
        <f t="shared" si="12"/>
        <v>0</v>
      </c>
      <c r="C37" s="10">
        <f>90-A37</f>
        <v>0</v>
      </c>
      <c r="D37" s="14">
        <f t="shared" si="13"/>
        <v>9.4887070829999995</v>
      </c>
      <c r="E37" s="14">
        <f t="shared" si="13"/>
        <v>-44.307643583333338</v>
      </c>
      <c r="F37" s="14">
        <f t="shared" si="13"/>
        <v>-1035.4809533333332</v>
      </c>
      <c r="G37" s="14">
        <f t="shared" si="13"/>
        <v>1.9403865084273149E-4</v>
      </c>
      <c r="H37" s="14">
        <f t="shared" si="13"/>
        <v>-4.2375269068662201E-5</v>
      </c>
      <c r="I37" s="14">
        <f t="shared" si="13"/>
        <v>-2.1110256775084621E-4</v>
      </c>
      <c r="K37" s="10">
        <f t="shared" si="6"/>
        <v>0</v>
      </c>
      <c r="L37" s="43">
        <f t="shared" si="7"/>
        <v>0</v>
      </c>
      <c r="M37" s="43">
        <f>SIN($L37)*D$6</f>
        <v>0</v>
      </c>
      <c r="N37" s="43">
        <f t="shared" si="15"/>
        <v>0</v>
      </c>
      <c r="O37" s="43">
        <f t="shared" si="16"/>
        <v>0</v>
      </c>
      <c r="P37" s="43">
        <f t="shared" si="17"/>
        <v>0</v>
      </c>
      <c r="Q37" s="43">
        <f t="shared" si="18"/>
        <v>0</v>
      </c>
      <c r="R37" s="43">
        <f t="shared" si="19"/>
        <v>0</v>
      </c>
      <c r="S37" s="43"/>
      <c r="T37" s="43">
        <f t="shared" si="21"/>
        <v>0</v>
      </c>
      <c r="U37" s="43">
        <f t="shared" si="21"/>
        <v>0</v>
      </c>
      <c r="V37" s="10">
        <f t="shared" si="20"/>
        <v>9.4887070829999995</v>
      </c>
      <c r="W37" s="10">
        <f t="shared" si="20"/>
        <v>-44.307643583333338</v>
      </c>
      <c r="X37" s="10">
        <f t="shared" si="20"/>
        <v>-1035.4809533333332</v>
      </c>
      <c r="Y37" s="10">
        <f t="shared" si="20"/>
        <v>1.9403865084273149E-4</v>
      </c>
      <c r="Z37" s="10">
        <f t="shared" si="20"/>
        <v>-4.2375269068662201E-5</v>
      </c>
      <c r="AA37" s="10">
        <f t="shared" si="20"/>
        <v>-2.1110256775084621E-4</v>
      </c>
      <c r="AC37" s="33">
        <f t="shared" si="22"/>
        <v>0</v>
      </c>
      <c r="AD37" s="34">
        <f t="shared" si="22"/>
        <v>0</v>
      </c>
      <c r="AE37" s="9">
        <f>-V37+V$39</f>
        <v>-1.8441033712953896</v>
      </c>
      <c r="AF37" s="9">
        <f>-W37+W$43</f>
        <v>-572.60242655004606</v>
      </c>
      <c r="AG37" s="9">
        <f>-X37+X$43</f>
        <v>304.69195062628114</v>
      </c>
      <c r="AH37" s="9">
        <f>-Y37+Y$43</f>
        <v>-6.6487852593033183E-3</v>
      </c>
      <c r="AI37" s="9">
        <f>-Z37+Z$43</f>
        <v>7.7095934679037231E-6</v>
      </c>
      <c r="AJ37" s="9">
        <f>-AA37+AA$43</f>
        <v>2.0760039194725005E-5</v>
      </c>
    </row>
    <row r="39" spans="1:36" x14ac:dyDescent="0.3">
      <c r="A39">
        <f>(MAX(A19:A37)+MIN(A19:A37))/2</f>
        <v>45</v>
      </c>
      <c r="B39">
        <f>(MAX(B19:B37)+MIN(B19:B37))/2</f>
        <v>0.78539816339744828</v>
      </c>
      <c r="C39">
        <f>(MAX(C19:C37)+MIN(C19:C37))/2</f>
        <v>45</v>
      </c>
      <c r="D39">
        <f>(MAX(D19:D37)+MIN(D19:D37))/2</f>
        <v>4.7443535414999998</v>
      </c>
      <c r="E39">
        <f>(MAX(E19:E37)+MIN(E19:E37))/2</f>
        <v>-22.153821791666669</v>
      </c>
      <c r="F39">
        <f>(MAX(F19:F37)+MIN(F19:F37))/2</f>
        <v>-517.74047666666661</v>
      </c>
      <c r="G39">
        <f>(MAX(G19:G37)+MIN(G19:G37))/2</f>
        <v>9.7019325421365745E-5</v>
      </c>
      <c r="H39">
        <f>(MAX(H19:H37)+MIN(H19:H37))/2</f>
        <v>-2.11876345343311E-5</v>
      </c>
      <c r="I39">
        <f>(MAX(I19:I37)+MIN(I19:I37))/2</f>
        <v>-1.0555128387542311E-4</v>
      </c>
      <c r="J39">
        <f>(MAX(J19:J37)+MIN(J19:J37))/2</f>
        <v>0</v>
      </c>
      <c r="K39">
        <f>(MAX(K19:K37)+MIN(K19:K37))/2</f>
        <v>45</v>
      </c>
      <c r="L39">
        <f>(MAX(L19:L37)+MIN(L19:L37))/2</f>
        <v>0.78539816339744828</v>
      </c>
      <c r="M39">
        <f>(MAX(M19:M37)+MIN(M19:M37))/2</f>
        <v>2.3511290713333333</v>
      </c>
      <c r="N39">
        <f>(MAX(N19:N37)+MIN(N19:N37))/2</f>
        <v>-586.78561416666685</v>
      </c>
      <c r="O39">
        <f>(MAX(O19:O37)+MIN(O19:O37))/2</f>
        <v>-36.90918873333333</v>
      </c>
      <c r="P39">
        <f>(MAX(P19:P37)+MIN(P19:P37))/2</f>
        <v>-6.5798907829057833E-3</v>
      </c>
      <c r="Q39">
        <f>(MAX(Q19:Q37)+MIN(Q19:Q37))/2</f>
        <v>-6.2663181292791902E-6</v>
      </c>
      <c r="R39">
        <f>(MAX(R19:R37)+MIN(R19:R37))/2</f>
        <v>-4.8851247256589467E-5</v>
      </c>
      <c r="S39">
        <f>(MAX(S19:S37)+MIN(S19:S37))/2</f>
        <v>0</v>
      </c>
      <c r="T39">
        <f>(MAX(T19:T37)+MIN(T19:T37))/2</f>
        <v>45</v>
      </c>
      <c r="U39">
        <f>(MAX(U19:U37)+MIN(U19:U37))/2</f>
        <v>0.78539816339744828</v>
      </c>
      <c r="V39">
        <f>(MAX(V19:V37)+MIN(V19:V37))/2</f>
        <v>7.6446037117046099</v>
      </c>
      <c r="W39">
        <f>(MAX(W19:W37)+MIN(W19:W37))/2</f>
        <v>-608.93943595833355</v>
      </c>
      <c r="X39">
        <f>(MAX(X19:X37)+MIN(X19:X37))/2</f>
        <v>-555.89635433442686</v>
      </c>
      <c r="Y39">
        <f>(MAX(Y19:Y37)+MIN(Y19:Y37))/2</f>
        <v>-6.4828714574844178E-3</v>
      </c>
      <c r="Z39">
        <f>(MAX(Z19:Z37)+MIN(Z19:Z37))/2</f>
        <v>-2.835384399849241E-5</v>
      </c>
      <c r="AA39">
        <f>(MAX(AA19:AA37)+MIN(AA19:AA37))/2</f>
        <v>-1.6515862696404637E-4</v>
      </c>
      <c r="AB39">
        <f>(MAX(AB19:AB37)+MIN(AB19:AB37))/2</f>
        <v>0</v>
      </c>
      <c r="AC39">
        <f>(MAX(AC19:AC37)+MIN(AC19:AC37))/2</f>
        <v>45</v>
      </c>
      <c r="AD39">
        <f>(MAX(AD19:AD37)+MIN(AD19:AD37))/2</f>
        <v>0.78539816339744828</v>
      </c>
      <c r="AE39" s="4">
        <f>(MAX(AE19:AE37)+MIN(AE19:AE37))/2</f>
        <v>4.4408920985006262E-16</v>
      </c>
      <c r="AF39" s="4">
        <f>(MAX(AF19:AF37)+MIN(AF19:AF37))/2</f>
        <v>-7.9706341750458591</v>
      </c>
      <c r="AG39" s="4">
        <f>(MAX(AG19:AG37)+MIN(AG19:AG37))/2</f>
        <v>-174.89264837262527</v>
      </c>
      <c r="AH39" s="4">
        <f>(MAX(AH19:AH37)+MIN(AH19:AH37))/2</f>
        <v>2.8124849023830872E-5</v>
      </c>
      <c r="AI39" s="4">
        <f>(MAX(AI19:AI37)+MIN(AI19:AI37))/2</f>
        <v>-6.3118316022660661E-6</v>
      </c>
      <c r="AJ39" s="4">
        <f>(MAX(AJ19:AJ37)+MIN(AJ19:AJ37))/2</f>
        <v>-2.5183901592074842E-5</v>
      </c>
    </row>
    <row r="40" spans="1:36" x14ac:dyDescent="0.3">
      <c r="AD40" s="15" t="s">
        <v>19</v>
      </c>
      <c r="AE40" s="16">
        <f>(MAX(AE19:AE37)+MIN(AE19:AE37))/2</f>
        <v>4.4408920985006262E-16</v>
      </c>
      <c r="AF40" s="16">
        <f>(MAX(AF19:AF37)+MIN(AF19:AF37))/2</f>
        <v>-7.9706341750458591</v>
      </c>
      <c r="AG40" s="16">
        <f>(MAX(AG19:AG37)+MIN(AG19:AG37))/2</f>
        <v>-174.89264837262527</v>
      </c>
      <c r="AH40" s="17">
        <f>(MAX(AH19:AH37)+MIN(AH19:AH37))/2</f>
        <v>2.8124849023830872E-5</v>
      </c>
      <c r="AI40" s="17">
        <f>(MAX(AI19:AI37)+MIN(AI19:AI37))/2</f>
        <v>-6.3118316022660661E-6</v>
      </c>
      <c r="AJ40" s="18">
        <f>(MAX(AJ19:AJ37)+MIN(AJ19:AJ37))/2</f>
        <v>-2.5183901592074842E-5</v>
      </c>
    </row>
    <row r="41" spans="1:36" x14ac:dyDescent="0.3">
      <c r="B41" s="11">
        <f t="shared" ref="B41:B42" si="23">C41*PI()/180</f>
        <v>1.2217304763960306</v>
      </c>
      <c r="C41" s="11">
        <v>70</v>
      </c>
      <c r="D41" s="14">
        <f>COS($B41)*D$13</f>
        <v>3.2453289565029486</v>
      </c>
      <c r="E41" s="11">
        <f>COS($B41)*E$13</f>
        <v>-15.154106608794319</v>
      </c>
      <c r="F41" s="14">
        <f t="shared" ref="F41:I42" si="24">COS($B41)*F$13</f>
        <v>-354.1553440700668</v>
      </c>
      <c r="G41" s="14">
        <f t="shared" si="24"/>
        <v>6.6365127171950439E-5</v>
      </c>
      <c r="H41" s="14">
        <f t="shared" si="24"/>
        <v>-1.4493195600327627E-5</v>
      </c>
      <c r="I41" s="14">
        <f t="shared" si="24"/>
        <v>-7.2201330478561138E-5</v>
      </c>
      <c r="J41" s="11"/>
      <c r="K41" s="11">
        <f>C41</f>
        <v>70</v>
      </c>
      <c r="L41" s="11">
        <f t="shared" ref="L41:L42" si="25">B41</f>
        <v>1.2217304763960306</v>
      </c>
      <c r="M41" s="11">
        <f>SIN($L41)*D$6</f>
        <v>4.4186772776943171</v>
      </c>
      <c r="N41" s="14">
        <f t="shared" ref="N41:R42" si="26">SIN($L41)*E$6</f>
        <v>-1102.7962232314881</v>
      </c>
      <c r="O41" s="14">
        <f t="shared" si="26"/>
        <v>-69.366584583815438</v>
      </c>
      <c r="P41" s="14">
        <f t="shared" si="26"/>
        <v>-1.2366149628547556E-2</v>
      </c>
      <c r="Q41" s="14">
        <f t="shared" si="26"/>
        <v>-1.1776825811161224E-5</v>
      </c>
      <c r="R41" s="14">
        <f t="shared" si="26"/>
        <v>-9.1810313126409936E-5</v>
      </c>
      <c r="S41" s="11"/>
      <c r="T41" s="11">
        <f t="shared" ref="T41:U42" si="27">K41</f>
        <v>70</v>
      </c>
      <c r="U41" s="11">
        <f t="shared" si="27"/>
        <v>1.2217304763960306</v>
      </c>
      <c r="V41" s="11">
        <f t="shared" ref="V41:AA42" si="28">D41+M41</f>
        <v>7.6640062341972657</v>
      </c>
      <c r="W41" s="11">
        <f t="shared" si="28"/>
        <v>-1117.9503298402824</v>
      </c>
      <c r="X41" s="11">
        <f t="shared" si="28"/>
        <v>-423.52192865388224</v>
      </c>
      <c r="Y41" s="11">
        <f t="shared" si="28"/>
        <v>-1.2299784501375605E-2</v>
      </c>
      <c r="Z41" s="11">
        <f t="shared" si="28"/>
        <v>-2.6270021411488851E-5</v>
      </c>
      <c r="AA41" s="11">
        <f t="shared" si="28"/>
        <v>-1.6401164360497106E-4</v>
      </c>
      <c r="AD41" s="19" t="s">
        <v>20</v>
      </c>
      <c r="AE41" s="5">
        <f>MAX(AE19:AE37)</f>
        <v>2.9423455690379425</v>
      </c>
      <c r="AF41" s="5">
        <f>MAX(AF19:AF37)</f>
        <v>556.66115819995434</v>
      </c>
      <c r="AG41" s="5">
        <f>MAX(AG19:AG37)</f>
        <v>307.18532849513485</v>
      </c>
      <c r="AH41" s="6">
        <f>MAX(AH19:AH37)</f>
        <v>6.7050349573509801E-3</v>
      </c>
      <c r="AI41" s="6">
        <f>MAX(AI19:AI37)</f>
        <v>9.5093761376679618E-6</v>
      </c>
      <c r="AJ41" s="20">
        <f>MAX(AJ19:AJ37)</f>
        <v>4.2272230858792577E-5</v>
      </c>
    </row>
    <row r="42" spans="1:36" x14ac:dyDescent="0.3">
      <c r="B42" s="11">
        <f t="shared" si="23"/>
        <v>6.1086523819801536E-2</v>
      </c>
      <c r="C42" s="11">
        <v>3.5</v>
      </c>
      <c r="D42" s="14">
        <f>COS($B42)*D$13</f>
        <v>9.4710087315743454</v>
      </c>
      <c r="E42" s="14">
        <f t="shared" ref="E42" si="29">COS($B42)*E$13</f>
        <v>-44.225000896598345</v>
      </c>
      <c r="F42" s="14">
        <f t="shared" si="24"/>
        <v>-1033.5495726250492</v>
      </c>
      <c r="G42" s="14">
        <f t="shared" si="24"/>
        <v>1.9367672964496082E-4</v>
      </c>
      <c r="H42" s="14">
        <f t="shared" si="24"/>
        <v>-4.2296230649921522E-5</v>
      </c>
      <c r="I42" s="14">
        <f t="shared" si="24"/>
        <v>-2.107088189083294E-4</v>
      </c>
      <c r="J42" s="11"/>
      <c r="K42" s="11">
        <f>C42</f>
        <v>3.5</v>
      </c>
      <c r="L42" s="11">
        <f t="shared" si="25"/>
        <v>6.1086523819801536E-2</v>
      </c>
      <c r="M42" s="11">
        <f>SIN($L42)*D$6</f>
        <v>0.28706599212568862</v>
      </c>
      <c r="N42" s="14">
        <f t="shared" si="26"/>
        <v>-71.64480952987806</v>
      </c>
      <c r="O42" s="14">
        <f t="shared" si="26"/>
        <v>-4.5065041351727873</v>
      </c>
      <c r="P42" s="14">
        <f t="shared" si="26"/>
        <v>-8.033854451905281E-4</v>
      </c>
      <c r="Q42" s="14">
        <f t="shared" si="26"/>
        <v>-7.6509914010658199E-7</v>
      </c>
      <c r="R42" s="14">
        <f t="shared" si="26"/>
        <v>-5.964594598941941E-6</v>
      </c>
      <c r="S42" s="11"/>
      <c r="T42" s="11">
        <f t="shared" si="27"/>
        <v>3.5</v>
      </c>
      <c r="U42" s="11">
        <f t="shared" si="27"/>
        <v>6.1086523819801536E-2</v>
      </c>
      <c r="V42" s="11">
        <f t="shared" si="28"/>
        <v>9.7580747237000338</v>
      </c>
      <c r="W42" s="11">
        <f t="shared" si="28"/>
        <v>-115.86981042647641</v>
      </c>
      <c r="X42" s="11">
        <f t="shared" si="28"/>
        <v>-1038.0560767602219</v>
      </c>
      <c r="Y42" s="11">
        <f t="shared" si="28"/>
        <v>-6.0970871554556728E-4</v>
      </c>
      <c r="Z42" s="11">
        <f t="shared" si="28"/>
        <v>-4.3061329790028104E-5</v>
      </c>
      <c r="AA42" s="11">
        <f t="shared" si="28"/>
        <v>-2.1667341350727136E-4</v>
      </c>
      <c r="AD42" s="19" t="s">
        <v>21</v>
      </c>
      <c r="AE42" s="5">
        <f>MIN(AE19:AE37)</f>
        <v>-2.9423455690379416</v>
      </c>
      <c r="AF42" s="5">
        <f>MIN(AF19:AF37)</f>
        <v>-572.60242655004606</v>
      </c>
      <c r="AG42" s="5">
        <f>MIN(AG19:AG37)</f>
        <v>-656.9706252403854</v>
      </c>
      <c r="AH42" s="6">
        <f>MIN(AH19:AH37)</f>
        <v>-6.6487852593033183E-3</v>
      </c>
      <c r="AI42" s="6">
        <f>MIN(AI19:AI37)</f>
        <v>-2.2133039342200094E-5</v>
      </c>
      <c r="AJ42" s="20">
        <f>MIN(AJ19:AJ37)</f>
        <v>-9.264003404294226E-5</v>
      </c>
    </row>
    <row r="43" spans="1:36" ht="15" thickBot="1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2" t="s">
        <v>30</v>
      </c>
      <c r="T43" s="13">
        <f>T41/2+T42/2</f>
        <v>36.75</v>
      </c>
      <c r="U43" s="13">
        <f t="shared" ref="U43:AA43" si="30">U41/2+U42/2</f>
        <v>0.64140850010791606</v>
      </c>
      <c r="V43" s="13">
        <f t="shared" si="30"/>
        <v>8.7110404789486502</v>
      </c>
      <c r="W43" s="13">
        <f t="shared" si="30"/>
        <v>-616.91007013337935</v>
      </c>
      <c r="X43" s="13">
        <f t="shared" si="30"/>
        <v>-730.78900270705208</v>
      </c>
      <c r="Y43" s="13">
        <f t="shared" si="30"/>
        <v>-6.4547466084605865E-3</v>
      </c>
      <c r="Z43" s="13">
        <f t="shared" si="30"/>
        <v>-3.4665675600758478E-5</v>
      </c>
      <c r="AA43" s="13">
        <f t="shared" si="30"/>
        <v>-1.9034252855612121E-4</v>
      </c>
      <c r="AD43" s="21" t="s">
        <v>31</v>
      </c>
      <c r="AE43" s="7">
        <f>MAX(AE41,-AE42)</f>
        <v>2.9423455690379425</v>
      </c>
      <c r="AF43" s="7">
        <f t="shared" ref="AF43:AJ43" si="31">MAX(AF41,-AF42)</f>
        <v>572.60242655004606</v>
      </c>
      <c r="AG43" s="7">
        <f t="shared" si="31"/>
        <v>656.9706252403854</v>
      </c>
      <c r="AH43" s="7">
        <f t="shared" si="31"/>
        <v>6.7050349573509801E-3</v>
      </c>
      <c r="AI43" s="7">
        <f t="shared" si="31"/>
        <v>2.2133039342200094E-5</v>
      </c>
      <c r="AJ43" s="22">
        <f t="shared" si="31"/>
        <v>9.264003404294226E-5</v>
      </c>
    </row>
    <row r="44" spans="1:36" ht="15" thickBot="1" x14ac:dyDescent="0.35">
      <c r="AD44" s="23" t="s">
        <v>32</v>
      </c>
      <c r="AE44" s="8">
        <v>1700</v>
      </c>
      <c r="AF44" s="8">
        <v>1700</v>
      </c>
      <c r="AG44" s="8">
        <v>1845</v>
      </c>
      <c r="AH44" s="8">
        <v>1.14E-2</v>
      </c>
      <c r="AI44" s="8">
        <v>1.14E-2</v>
      </c>
      <c r="AJ44" s="24" t="s">
        <v>23</v>
      </c>
    </row>
    <row r="45" spans="1:36" x14ac:dyDescent="0.3">
      <c r="AC45" s="10">
        <v>297</v>
      </c>
      <c r="AD45" s="25" t="s">
        <v>22</v>
      </c>
      <c r="AE45" s="26">
        <f>AE44/AE43/2</f>
        <v>288.88517003049515</v>
      </c>
      <c r="AF45" s="26">
        <f t="shared" ref="AF45:AI45" si="32">AF44/AF43/2</f>
        <v>1.4844505726622328</v>
      </c>
      <c r="AG45" s="26">
        <f t="shared" si="32"/>
        <v>1.4041723702067463</v>
      </c>
      <c r="AH45" s="26">
        <f t="shared" si="32"/>
        <v>0.8501074246825332</v>
      </c>
      <c r="AI45" s="26">
        <f t="shared" si="32"/>
        <v>257.53354123091719</v>
      </c>
      <c r="AJ45" s="27" t="s">
        <v>23</v>
      </c>
    </row>
    <row r="55" spans="31:36" x14ac:dyDescent="0.3">
      <c r="AF55" s="14"/>
      <c r="AG55" s="14"/>
      <c r="AH55" s="14"/>
      <c r="AI55" s="14"/>
      <c r="AJ55" s="14"/>
    </row>
    <row r="56" spans="31:36" x14ac:dyDescent="0.3">
      <c r="AE56" s="14"/>
      <c r="AF56" s="14"/>
      <c r="AG56" s="14"/>
      <c r="AH56" s="14"/>
      <c r="AI56" s="14"/>
      <c r="AJ56" s="14"/>
    </row>
    <row r="57" spans="31:36" x14ac:dyDescent="0.3">
      <c r="AE57" s="14"/>
      <c r="AF57" s="14"/>
      <c r="AG57" s="14"/>
      <c r="AH57" s="14"/>
      <c r="AI57" s="14"/>
      <c r="AJ57" s="14"/>
    </row>
    <row r="58" spans="31:36" x14ac:dyDescent="0.3">
      <c r="AE58" s="14"/>
      <c r="AF58" s="14"/>
      <c r="AG58" s="14"/>
      <c r="AH58" s="14"/>
      <c r="AI58" s="14"/>
      <c r="AJ58" s="14"/>
    </row>
    <row r="59" spans="31:36" x14ac:dyDescent="0.3">
      <c r="AE59" s="14"/>
      <c r="AF59" s="14"/>
      <c r="AG59" s="14"/>
      <c r="AH59" s="14"/>
      <c r="AI59" s="14"/>
      <c r="AJ59" s="14"/>
    </row>
    <row r="60" spans="31:36" x14ac:dyDescent="0.3">
      <c r="AE60" s="14"/>
      <c r="AF60" s="14"/>
      <c r="AG60" s="14"/>
      <c r="AH60" s="14"/>
      <c r="AI60" s="14"/>
      <c r="AJ60" s="14"/>
    </row>
  </sheetData>
  <mergeCells count="8">
    <mergeCell ref="B17:C17"/>
    <mergeCell ref="K17:L17"/>
    <mergeCell ref="T17:U17"/>
    <mergeCell ref="AC17:AD17"/>
    <mergeCell ref="D16:I16"/>
    <mergeCell ref="M16:R16"/>
    <mergeCell ref="V16:AA16"/>
    <mergeCell ref="AE16:AJ1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M2 Hex Motions in Elevation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dneill</dc:creator>
  <cp:lastModifiedBy>Doug Neill</cp:lastModifiedBy>
  <dcterms:created xsi:type="dcterms:W3CDTF">2014-04-23T17:18:25Z</dcterms:created>
  <dcterms:modified xsi:type="dcterms:W3CDTF">2020-07-23T23:54:09Z</dcterms:modified>
</cp:coreProperties>
</file>