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nab\lammps_education_gcmc_win\"/>
    </mc:Choice>
  </mc:AlternateContent>
  <xr:revisionPtr revIDLastSave="0" documentId="13_ncr:1_{9FFDAE81-05D2-47E1-BE8A-64EC3547041A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H2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2" l="1"/>
  <c r="AH5" i="2" s="1"/>
  <c r="AN5" i="1" s="1"/>
  <c r="AN6" i="1"/>
  <c r="AN4" i="1"/>
  <c r="AN3" i="1"/>
  <c r="AM4" i="1"/>
  <c r="AM5" i="1"/>
  <c r="AH6" i="2"/>
  <c r="AH3" i="2"/>
  <c r="AH4" i="2"/>
  <c r="AB6" i="2"/>
  <c r="AG6" i="2"/>
  <c r="AG7" i="2"/>
  <c r="AH7" i="2" s="1"/>
  <c r="AN7" i="1" s="1"/>
  <c r="AG8" i="2"/>
  <c r="AH8" i="2" s="1"/>
  <c r="AN8" i="1" s="1"/>
  <c r="AG9" i="2"/>
  <c r="AH9" i="2" s="1"/>
  <c r="AN9" i="1" s="1"/>
  <c r="AG3" i="2"/>
  <c r="AG4" i="2"/>
  <c r="AM9" i="1" l="1"/>
  <c r="AO9" i="1" s="1"/>
  <c r="AM8" i="1"/>
  <c r="AO8" i="1" s="1"/>
  <c r="AM7" i="1"/>
  <c r="AO7" i="1" s="1"/>
  <c r="AM6" i="1"/>
  <c r="AO5" i="1"/>
  <c r="AO4" i="1"/>
  <c r="AM3" i="1"/>
  <c r="AO3" i="1" l="1"/>
  <c r="B17" i="1"/>
  <c r="B18" i="1" s="1"/>
  <c r="C3" i="1"/>
  <c r="AB4" i="1"/>
  <c r="AB5" i="1"/>
  <c r="AB6" i="1"/>
  <c r="AB7" i="1"/>
  <c r="AB8" i="1"/>
  <c r="AB9" i="1"/>
  <c r="C9" i="2"/>
  <c r="D9" i="2" s="1"/>
  <c r="D9" i="1" s="1"/>
  <c r="AB9" i="2"/>
  <c r="AC9" i="2" s="1"/>
  <c r="AH9" i="1" s="1"/>
  <c r="W9" i="2"/>
  <c r="X9" i="2" s="1"/>
  <c r="R9" i="2"/>
  <c r="S9" i="2" s="1"/>
  <c r="V9" i="1" s="1"/>
  <c r="W9" i="1" s="1"/>
  <c r="M9" i="2"/>
  <c r="N9" i="2" s="1"/>
  <c r="P9" i="1" s="1"/>
  <c r="H9" i="2"/>
  <c r="I9" i="2" s="1"/>
  <c r="J9" i="1" s="1"/>
  <c r="AG9" i="1"/>
  <c r="AA9" i="1"/>
  <c r="U9" i="1"/>
  <c r="O9" i="1"/>
  <c r="I9" i="1"/>
  <c r="C9" i="1"/>
  <c r="C6" i="2"/>
  <c r="D6" i="2" s="1"/>
  <c r="D6" i="1" s="1"/>
  <c r="AC6" i="2"/>
  <c r="AB4" i="2"/>
  <c r="AB5" i="2"/>
  <c r="AB7" i="2"/>
  <c r="AC7" i="2" s="1"/>
  <c r="AH7" i="1" s="1"/>
  <c r="AB8" i="2"/>
  <c r="AB3" i="2"/>
  <c r="AC3" i="2" s="1"/>
  <c r="AH3" i="1" s="1"/>
  <c r="W3" i="2"/>
  <c r="X3" i="2" s="1"/>
  <c r="AB3" i="1" s="1"/>
  <c r="AH6" i="1" l="1"/>
  <c r="AO6" i="1"/>
  <c r="AC9" i="1"/>
  <c r="E9" i="1"/>
  <c r="AI9" i="1"/>
  <c r="Q9" i="1"/>
  <c r="K9" i="1"/>
  <c r="AC5" i="2"/>
  <c r="AH5" i="1" s="1"/>
  <c r="AC8" i="2"/>
  <c r="AH8" i="1" s="1"/>
  <c r="AC4" i="2"/>
  <c r="AH4" i="1" s="1"/>
  <c r="B14" i="1"/>
  <c r="W4" i="2"/>
  <c r="W5" i="2"/>
  <c r="W6" i="2"/>
  <c r="W7" i="2"/>
  <c r="W8" i="2"/>
  <c r="R3" i="2"/>
  <c r="R4" i="2"/>
  <c r="R5" i="2"/>
  <c r="R6" i="2"/>
  <c r="R7" i="2"/>
  <c r="R8" i="2"/>
  <c r="H3" i="2"/>
  <c r="H4" i="2"/>
  <c r="H5" i="2"/>
  <c r="H6" i="2"/>
  <c r="H7" i="2"/>
  <c r="H8" i="2"/>
  <c r="M4" i="2"/>
  <c r="M5" i="2"/>
  <c r="M6" i="2"/>
  <c r="M7" i="2"/>
  <c r="M8" i="2"/>
  <c r="M3" i="2"/>
  <c r="C4" i="2"/>
  <c r="C5" i="2"/>
  <c r="C7" i="2"/>
  <c r="C8" i="2"/>
  <c r="C3" i="2"/>
  <c r="N4" i="2" l="1"/>
  <c r="P4" i="1" s="1"/>
  <c r="I5" i="2"/>
  <c r="J5" i="1" s="1"/>
  <c r="S7" i="2"/>
  <c r="V7" i="1" s="1"/>
  <c r="S3" i="2"/>
  <c r="V3" i="1" s="1"/>
  <c r="X5" i="2"/>
  <c r="D3" i="2"/>
  <c r="D3" i="1" s="1"/>
  <c r="D5" i="2"/>
  <c r="D5" i="1" s="1"/>
  <c r="N7" i="2"/>
  <c r="P7" i="1" s="1"/>
  <c r="I8" i="2"/>
  <c r="J8" i="1" s="1"/>
  <c r="I4" i="2"/>
  <c r="J4" i="1" s="1"/>
  <c r="S6" i="2"/>
  <c r="V6" i="1" s="1"/>
  <c r="X8" i="2"/>
  <c r="X4" i="2"/>
  <c r="D4" i="2"/>
  <c r="D4" i="1" s="1"/>
  <c r="D8" i="2"/>
  <c r="D8" i="1" s="1"/>
  <c r="N6" i="2"/>
  <c r="P6" i="1" s="1"/>
  <c r="I7" i="2"/>
  <c r="J7" i="1" s="1"/>
  <c r="I3" i="2"/>
  <c r="J3" i="1" s="1"/>
  <c r="S5" i="2"/>
  <c r="V5" i="1" s="1"/>
  <c r="X7" i="2"/>
  <c r="D7" i="2"/>
  <c r="D7" i="1" s="1"/>
  <c r="N3" i="2"/>
  <c r="P3" i="1" s="1"/>
  <c r="N5" i="2"/>
  <c r="P5" i="1" s="1"/>
  <c r="I6" i="2"/>
  <c r="J6" i="1" s="1"/>
  <c r="S8" i="2"/>
  <c r="V8" i="1" s="1"/>
  <c r="S4" i="2"/>
  <c r="V4" i="1" s="1"/>
  <c r="X6" i="2"/>
  <c r="N8" i="2"/>
  <c r="P8" i="1" s="1"/>
  <c r="AG6" i="1"/>
  <c r="AI6" i="1" s="1"/>
  <c r="AG7" i="1"/>
  <c r="AI7" i="1" s="1"/>
  <c r="AG4" i="1"/>
  <c r="AI4" i="1" s="1"/>
  <c r="AG8" i="1"/>
  <c r="AI8" i="1" s="1"/>
  <c r="AG5" i="1"/>
  <c r="AI5" i="1" s="1"/>
  <c r="AG3" i="1"/>
  <c r="AI3" i="1" s="1"/>
  <c r="AA4" i="1"/>
  <c r="O7" i="1"/>
  <c r="C6" i="1"/>
  <c r="E6" i="1" s="1"/>
  <c r="AA7" i="1"/>
  <c r="O8" i="1"/>
  <c r="O6" i="1"/>
  <c r="AA8" i="1"/>
  <c r="C5" i="1"/>
  <c r="I8" i="1"/>
  <c r="I3" i="1"/>
  <c r="C7" i="1"/>
  <c r="O4" i="1"/>
  <c r="I7" i="1"/>
  <c r="O3" i="1"/>
  <c r="AA5" i="1"/>
  <c r="U5" i="1"/>
  <c r="U4" i="1"/>
  <c r="I6" i="1"/>
  <c r="U8" i="1"/>
  <c r="U3" i="1"/>
  <c r="AA6" i="1"/>
  <c r="C8" i="1"/>
  <c r="I4" i="1"/>
  <c r="U6" i="1"/>
  <c r="AA3" i="1"/>
  <c r="AC3" i="1" s="1"/>
  <c r="C4" i="1"/>
  <c r="I5" i="1"/>
  <c r="O5" i="1"/>
  <c r="U7" i="1"/>
  <c r="AC7" i="1" l="1"/>
  <c r="W7" i="1"/>
  <c r="W5" i="1"/>
  <c r="W3" i="1"/>
  <c r="Q7" i="1"/>
  <c r="Q6" i="1"/>
  <c r="Q4" i="1"/>
  <c r="Q3" i="1"/>
  <c r="K6" i="1"/>
  <c r="K5" i="1"/>
  <c r="K4" i="1"/>
  <c r="K3" i="1"/>
  <c r="E8" i="1"/>
  <c r="E5" i="1"/>
  <c r="Q5" i="1"/>
  <c r="W6" i="1"/>
  <c r="AC6" i="1"/>
  <c r="W4" i="1"/>
  <c r="K7" i="1"/>
  <c r="K8" i="1"/>
  <c r="Q8" i="1"/>
  <c r="AC4" i="1"/>
  <c r="E4" i="1"/>
  <c r="E3" i="1"/>
  <c r="W8" i="1"/>
  <c r="AC5" i="1"/>
  <c r="E7" i="1"/>
  <c r="AC8" i="1"/>
</calcChain>
</file>

<file path=xl/sharedStrings.xml><?xml version="1.0" encoding="utf-8"?>
<sst xmlns="http://schemas.openxmlformats.org/spreadsheetml/2006/main" count="144" uniqueCount="33">
  <si>
    <t>MPa</t>
  </si>
  <si>
    <t>nH</t>
    <phoneticPr fontId="1"/>
  </si>
  <si>
    <t>nHe</t>
    <phoneticPr fontId="1"/>
  </si>
  <si>
    <t>y0</t>
    <phoneticPr fontId="1"/>
  </si>
  <si>
    <t>A1</t>
    <phoneticPr fontId="1"/>
  </si>
  <si>
    <t>tau1</t>
    <phoneticPr fontId="1"/>
  </si>
  <si>
    <t>A2</t>
    <phoneticPr fontId="1"/>
  </si>
  <si>
    <t>tau2</t>
    <phoneticPr fontId="1"/>
  </si>
  <si>
    <t>X0</t>
    <phoneticPr fontId="1"/>
  </si>
  <si>
    <t>V[A^3]</t>
    <phoneticPr fontId="1"/>
  </si>
  <si>
    <t>H</t>
    <phoneticPr fontId="1"/>
  </si>
  <si>
    <t>He</t>
    <phoneticPr fontId="1"/>
  </si>
  <si>
    <t>excess wt.%</t>
    <phoneticPr fontId="1"/>
  </si>
  <si>
    <t>nCH</t>
    <phoneticPr fontId="1"/>
  </si>
  <si>
    <t>absolute wt.%</t>
    <phoneticPr fontId="1"/>
  </si>
  <si>
    <t>total mass</t>
    <phoneticPr fontId="1"/>
  </si>
  <si>
    <t>358.15K (85 degree of Celsius)</t>
    <phoneticPr fontId="1"/>
  </si>
  <si>
    <t>313.15K (40 degree of Celsius)</t>
    <phoneticPr fontId="1"/>
  </si>
  <si>
    <t>273.15K (0 degree of Celsius)</t>
    <phoneticPr fontId="1"/>
  </si>
  <si>
    <t>MPa</t>
    <phoneticPr fontId="1"/>
  </si>
  <si>
    <t>233.15K (-40 degree of Celsius)</t>
    <phoneticPr fontId="1"/>
  </si>
  <si>
    <t>dblexp_XOffset</t>
    <phoneticPr fontId="1"/>
  </si>
  <si>
    <t>248.15K (-25 degree of Celsius)</t>
    <phoneticPr fontId="1"/>
  </si>
  <si>
    <t>298.15K (25 degree of Celsius)</t>
    <phoneticPr fontId="1"/>
  </si>
  <si>
    <t>Adsorbents</t>
  </si>
  <si>
    <t>parameter</t>
    <phoneticPr fontId="1"/>
  </si>
  <si>
    <t>The green cell is the input area. (緑色のマスに計算から得られた値を入力します）</t>
    <rPh sb="35" eb="37">
      <t>ミドリイロ</t>
    </rPh>
    <rPh sb="41" eb="43">
      <t>ケイサン</t>
    </rPh>
    <rPh sb="45" eb="46">
      <t>エ</t>
    </rPh>
    <rPh sb="49" eb="50">
      <t>アタイ</t>
    </rPh>
    <rPh sb="51" eb="53">
      <t>ニュウリョク</t>
    </rPh>
    <phoneticPr fontId="1"/>
  </si>
  <si>
    <t>n/A^3 = y0 + A1*exp(-(MPa-X0)/tau1)+A2*exp(-(MPa-X0)/tau2)</t>
    <phoneticPr fontId="1"/>
  </si>
  <si>
    <t>Since the number of hydrogen molecules is output by GCMC, a double coefficient is applied at the end of the equation to obtain the number of hydrogen. (水素分子の数をGCMCでは出力しているため、水素の数にするために式の最後に２倍の係数がかけられている)</t>
    <phoneticPr fontId="1"/>
  </si>
  <si>
    <t>wt.%</t>
    <phoneticPr fontId="1"/>
  </si>
  <si>
    <t>nH2</t>
    <phoneticPr fontId="1"/>
  </si>
  <si>
    <t>from plot_gcmc.gpl</t>
    <phoneticPr fontId="1"/>
  </si>
  <si>
    <t>423.15K (150 degree of Celsius)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</si>
</sst>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/>
    <xf numFmtId="0" fontId="2" fillId="0" borderId="0" xfId="0" applyFont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2.5221</c:v>
                </c:pt>
                <c:pt idx="1">
                  <c:v>5.0218999999999996</c:v>
                </c:pt>
                <c:pt idx="2">
                  <c:v>15.0274</c:v>
                </c:pt>
                <c:pt idx="3">
                  <c:v>30.001799999999999</c:v>
                </c:pt>
              </c:numCache>
            </c:numRef>
          </c:xVal>
          <c:yVal>
            <c:numRef>
              <c:f>'H2'!$E$3:$E$8</c:f>
              <c:numCache>
                <c:formatCode>General</c:formatCode>
                <c:ptCount val="6"/>
                <c:pt idx="0">
                  <c:v>0.47282274359779941</c:v>
                </c:pt>
                <c:pt idx="1">
                  <c:v>0.77776431252249512</c:v>
                </c:pt>
                <c:pt idx="2">
                  <c:v>2.0604607073851047</c:v>
                </c:pt>
                <c:pt idx="3">
                  <c:v>2.5644462668743744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A93-B9BF-0E928D7ECB16}"/>
            </c:ext>
          </c:extLst>
        </c:ser>
        <c:ser>
          <c:idx val="3"/>
          <c:order val="1"/>
          <c:tx>
            <c:strRef>
              <c:f>'H2'!$G$1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  <c:pt idx="0">
                  <c:v>2.5026999999999999</c:v>
                </c:pt>
                <c:pt idx="1">
                  <c:v>4.9962</c:v>
                </c:pt>
                <c:pt idx="2">
                  <c:v>14.9991</c:v>
                </c:pt>
                <c:pt idx="3">
                  <c:v>29.989899999999999</c:v>
                </c:pt>
              </c:numCache>
            </c:numRef>
          </c:xVal>
          <c:yVal>
            <c:numRef>
              <c:f>'H2'!$K$3:$K$8</c:f>
              <c:numCache>
                <c:formatCode>General</c:formatCode>
                <c:ptCount val="6"/>
                <c:pt idx="0">
                  <c:v>0.16941124055910153</c:v>
                </c:pt>
                <c:pt idx="1">
                  <c:v>0.64928867327524808</c:v>
                </c:pt>
                <c:pt idx="2">
                  <c:v>1.587770399937587</c:v>
                </c:pt>
                <c:pt idx="3">
                  <c:v>1.9062149954269736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BB5-954A-F82E6299D9F9}"/>
            </c:ext>
          </c:extLst>
        </c:ser>
        <c:ser>
          <c:idx val="1"/>
          <c:order val="2"/>
          <c:tx>
            <c:strRef>
              <c:f>'H2'!$M$1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2.4899</c:v>
                </c:pt>
                <c:pt idx="1">
                  <c:v>4.9969000000000001</c:v>
                </c:pt>
                <c:pt idx="2">
                  <c:v>15.0161</c:v>
                </c:pt>
                <c:pt idx="3">
                  <c:v>30.001000000000001</c:v>
                </c:pt>
              </c:numCache>
            </c:numRef>
          </c:xVal>
          <c:yVal>
            <c:numRef>
              <c:f>'H2'!$Q$3:$Q$8</c:f>
              <c:numCache>
                <c:formatCode>General</c:formatCode>
                <c:ptCount val="6"/>
                <c:pt idx="0">
                  <c:v>0.13283273867186537</c:v>
                </c:pt>
                <c:pt idx="1">
                  <c:v>0.45206882126316911</c:v>
                </c:pt>
                <c:pt idx="2">
                  <c:v>1.2415575820348193</c:v>
                </c:pt>
                <c:pt idx="3">
                  <c:v>1.736367588309282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2-4A93-B9BF-0E928D7ECB16}"/>
            </c:ext>
          </c:extLst>
        </c:ser>
        <c:ser>
          <c:idx val="4"/>
          <c:order val="3"/>
          <c:tx>
            <c:strRef>
              <c:f>'H2'!$S$1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  <c:pt idx="0">
                  <c:v>2.5051999999999999</c:v>
                </c:pt>
                <c:pt idx="1">
                  <c:v>4.9835000000000003</c:v>
                </c:pt>
                <c:pt idx="2">
                  <c:v>15.0192</c:v>
                </c:pt>
                <c:pt idx="3">
                  <c:v>30.002600000000001</c:v>
                </c:pt>
              </c:numCache>
            </c:numRef>
          </c:xVal>
          <c:yVal>
            <c:numRef>
              <c:f>'H2'!$W$3:$W$8</c:f>
              <c:numCache>
                <c:formatCode>General</c:formatCode>
                <c:ptCount val="6"/>
                <c:pt idx="0">
                  <c:v>0.15913083549332993</c:v>
                </c:pt>
                <c:pt idx="1">
                  <c:v>0.36774307570696535</c:v>
                </c:pt>
                <c:pt idx="2">
                  <c:v>0.9588838935948647</c:v>
                </c:pt>
                <c:pt idx="3">
                  <c:v>1.4983491008929877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BB5-954A-F82E6299D9F9}"/>
            </c:ext>
          </c:extLst>
        </c:ser>
        <c:ser>
          <c:idx val="2"/>
          <c:order val="4"/>
          <c:tx>
            <c:strRef>
              <c:f>'H2'!$Y$1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  <c:pt idx="0">
                  <c:v>2.5363000000000002</c:v>
                </c:pt>
                <c:pt idx="1">
                  <c:v>4.9787999999999997</c:v>
                </c:pt>
                <c:pt idx="2">
                  <c:v>14.9886</c:v>
                </c:pt>
                <c:pt idx="3">
                  <c:v>29.979199999999999</c:v>
                </c:pt>
              </c:numCache>
            </c:numRef>
          </c:xVal>
          <c:yVal>
            <c:numRef>
              <c:f>'H2'!$AC$3:$AC$8</c:f>
              <c:numCache>
                <c:formatCode>General</c:formatCode>
                <c:ptCount val="6"/>
                <c:pt idx="0">
                  <c:v>9.3700951496680118E-2</c:v>
                </c:pt>
                <c:pt idx="1">
                  <c:v>0.29793416346911888</c:v>
                </c:pt>
                <c:pt idx="2">
                  <c:v>0.81957052174980627</c:v>
                </c:pt>
                <c:pt idx="3">
                  <c:v>1.4061267610538097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2-4A93-B9BF-0E928D7ECB16}"/>
            </c:ext>
          </c:extLst>
        </c:ser>
        <c:ser>
          <c:idx val="5"/>
          <c:order val="5"/>
          <c:tx>
            <c:strRef>
              <c:f>'H2'!$AE$1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2.5287000000000002</c:v>
                </c:pt>
                <c:pt idx="1">
                  <c:v>5.0038</c:v>
                </c:pt>
                <c:pt idx="2">
                  <c:v>15.0101</c:v>
                </c:pt>
                <c:pt idx="3">
                  <c:v>29.965599999999998</c:v>
                </c:pt>
              </c:numCache>
            </c:numRef>
          </c:xVal>
          <c:yVal>
            <c:numRef>
              <c:f>'H2'!$AI$3:$AI$8</c:f>
              <c:numCache>
                <c:formatCode>General</c:formatCode>
                <c:ptCount val="6"/>
                <c:pt idx="0">
                  <c:v>6.8839039212730754E-2</c:v>
                </c:pt>
                <c:pt idx="1">
                  <c:v>0.24728564371977479</c:v>
                </c:pt>
                <c:pt idx="2">
                  <c:v>0.67668456046060621</c:v>
                </c:pt>
                <c:pt idx="3">
                  <c:v>1.1017069835853692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59D-B772-ADDFA9F63302}"/>
            </c:ext>
          </c:extLst>
        </c:ser>
        <c:ser>
          <c:idx val="6"/>
          <c:order val="6"/>
          <c:tx>
            <c:strRef>
              <c:f>'H2'!$AK$1</c:f>
              <c:strCache>
                <c:ptCount val="1"/>
                <c:pt idx="0">
                  <c:v>423.15K (150 degree of Celsius)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'H2'!$AK$3:$AK$9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15.2058</c:v>
                </c:pt>
                <c:pt idx="3">
                  <c:v>29.7181</c:v>
                </c:pt>
              </c:numCache>
            </c:numRef>
          </c:xVal>
          <c:yVal>
            <c:numRef>
              <c:f>'H2'!$AO$3:$AO$9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0.51307614391956824</c:v>
                </c:pt>
                <c:pt idx="3">
                  <c:v>0.89331047952924925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6E6-AC26-5DF8B43BF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2.5221</c:v>
                </c:pt>
                <c:pt idx="1">
                  <c:v>5.0218999999999996</c:v>
                </c:pt>
                <c:pt idx="2">
                  <c:v>15.0274</c:v>
                </c:pt>
                <c:pt idx="3">
                  <c:v>30.001799999999999</c:v>
                </c:pt>
              </c:numCache>
            </c:numRef>
          </c:xVal>
          <c:yVal>
            <c:numRef>
              <c:f>'H2'!$B$3:$B$8</c:f>
              <c:numCache>
                <c:formatCode>General</c:formatCode>
                <c:ptCount val="6"/>
                <c:pt idx="0">
                  <c:v>1.0780000000000001</c:v>
                </c:pt>
                <c:pt idx="1">
                  <c:v>1.5963000000000001</c:v>
                </c:pt>
                <c:pt idx="2">
                  <c:v>3.323</c:v>
                </c:pt>
                <c:pt idx="3">
                  <c:v>4.4021999999999997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6-4C21-89B0-6E36710B0211}"/>
            </c:ext>
          </c:extLst>
        </c:ser>
        <c:ser>
          <c:idx val="3"/>
          <c:order val="1"/>
          <c:tx>
            <c:strRef>
              <c:f>'H2'!$G$1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  <c:pt idx="0">
                  <c:v>2.5026999999999999</c:v>
                </c:pt>
                <c:pt idx="1">
                  <c:v>4.9962</c:v>
                </c:pt>
                <c:pt idx="2">
                  <c:v>14.9991</c:v>
                </c:pt>
                <c:pt idx="3">
                  <c:v>29.989899999999999</c:v>
                </c:pt>
              </c:numCache>
            </c:numRef>
          </c:xVal>
          <c:yVal>
            <c:numRef>
              <c:f>'H2'!$H$3:$H$8</c:f>
              <c:numCache>
                <c:formatCode>General</c:formatCode>
                <c:ptCount val="6"/>
                <c:pt idx="0">
                  <c:v>0.79290000000000005</c:v>
                </c:pt>
                <c:pt idx="1">
                  <c:v>1.5150999999999999</c:v>
                </c:pt>
                <c:pt idx="2">
                  <c:v>3.0371999999999999</c:v>
                </c:pt>
                <c:pt idx="3">
                  <c:v>3.9975999999999998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6-4C21-89B0-6E36710B0211}"/>
            </c:ext>
          </c:extLst>
        </c:ser>
        <c:ser>
          <c:idx val="1"/>
          <c:order val="2"/>
          <c:tx>
            <c:strRef>
              <c:f>'H2'!$M$1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2.4899</c:v>
                </c:pt>
                <c:pt idx="1">
                  <c:v>4.9969000000000001</c:v>
                </c:pt>
                <c:pt idx="2">
                  <c:v>15.0161</c:v>
                </c:pt>
                <c:pt idx="3">
                  <c:v>30.001000000000001</c:v>
                </c:pt>
              </c:numCache>
            </c:numRef>
          </c:xVal>
          <c:yVal>
            <c:numRef>
              <c:f>'H2'!$N$3:$N$8</c:f>
              <c:numCache>
                <c:formatCode>General</c:formatCode>
                <c:ptCount val="6"/>
                <c:pt idx="0">
                  <c:v>0.64910000000000001</c:v>
                </c:pt>
                <c:pt idx="1">
                  <c:v>1.1667000000000001</c:v>
                </c:pt>
                <c:pt idx="2">
                  <c:v>2.5011000000000001</c:v>
                </c:pt>
                <c:pt idx="3">
                  <c:v>3.5954999999999999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6-4C21-89B0-6E36710B0211}"/>
            </c:ext>
          </c:extLst>
        </c:ser>
        <c:ser>
          <c:idx val="4"/>
          <c:order val="3"/>
          <c:tx>
            <c:strRef>
              <c:f>'H2'!$S$1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  <c:pt idx="0">
                  <c:v>2.5051999999999999</c:v>
                </c:pt>
                <c:pt idx="1">
                  <c:v>4.9835000000000003</c:v>
                </c:pt>
                <c:pt idx="2">
                  <c:v>15.0192</c:v>
                </c:pt>
                <c:pt idx="3">
                  <c:v>30.002600000000001</c:v>
                </c:pt>
              </c:numCache>
            </c:numRef>
          </c:xVal>
          <c:yVal>
            <c:numRef>
              <c:f>'H2'!$T$3:$T$8</c:f>
              <c:numCache>
                <c:formatCode>General</c:formatCode>
                <c:ptCount val="6"/>
                <c:pt idx="0">
                  <c:v>0.53810000000000002</c:v>
                </c:pt>
                <c:pt idx="1">
                  <c:v>1.0073000000000001</c:v>
                </c:pt>
                <c:pt idx="2">
                  <c:v>2.0964</c:v>
                </c:pt>
                <c:pt idx="3">
                  <c:v>3.2578999999999998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66-4C21-89B0-6E36710B0211}"/>
            </c:ext>
          </c:extLst>
        </c:ser>
        <c:ser>
          <c:idx val="2"/>
          <c:order val="4"/>
          <c:tx>
            <c:strRef>
              <c:f>'H2'!$Y$1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  <c:pt idx="0">
                  <c:v>2.5363000000000002</c:v>
                </c:pt>
                <c:pt idx="1">
                  <c:v>4.9787999999999997</c:v>
                </c:pt>
                <c:pt idx="2">
                  <c:v>14.9886</c:v>
                </c:pt>
                <c:pt idx="3">
                  <c:v>29.979199999999999</c:v>
                </c:pt>
              </c:numCache>
            </c:numRef>
          </c:xVal>
          <c:yVal>
            <c:numRef>
              <c:f>'H2'!$Z$3:$Z$8</c:f>
              <c:numCache>
                <c:formatCode>General</c:formatCode>
                <c:ptCount val="6"/>
                <c:pt idx="0">
                  <c:v>0.50109999999999999</c:v>
                </c:pt>
                <c:pt idx="1">
                  <c:v>0.83709999999999996</c:v>
                </c:pt>
                <c:pt idx="2">
                  <c:v>1.9165000000000001</c:v>
                </c:pt>
                <c:pt idx="3">
                  <c:v>2.9436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66-4C21-89B0-6E36710B0211}"/>
            </c:ext>
          </c:extLst>
        </c:ser>
        <c:ser>
          <c:idx val="5"/>
          <c:order val="5"/>
          <c:tx>
            <c:strRef>
              <c:f>'H2'!$AE$1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2.5287000000000002</c:v>
                </c:pt>
                <c:pt idx="1">
                  <c:v>5.0038</c:v>
                </c:pt>
                <c:pt idx="2">
                  <c:v>15.0101</c:v>
                </c:pt>
                <c:pt idx="3">
                  <c:v>29.965599999999998</c:v>
                </c:pt>
              </c:numCache>
            </c:numRef>
          </c:xVal>
          <c:yVal>
            <c:numRef>
              <c:f>'H2'!$AF$3:$AF$8</c:f>
              <c:numCache>
                <c:formatCode>General</c:formatCode>
                <c:ptCount val="6"/>
                <c:pt idx="0">
                  <c:v>0.34670000000000001</c:v>
                </c:pt>
                <c:pt idx="1">
                  <c:v>0.69179999999999997</c:v>
                </c:pt>
                <c:pt idx="2">
                  <c:v>1.502</c:v>
                </c:pt>
                <c:pt idx="3">
                  <c:v>2.4470999999999998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66-4C21-89B0-6E36710B0211}"/>
            </c:ext>
          </c:extLst>
        </c:ser>
        <c:ser>
          <c:idx val="6"/>
          <c:order val="6"/>
          <c:tx>
            <c:strRef>
              <c:f>'H2'!$AK$1</c:f>
              <c:strCache>
                <c:ptCount val="1"/>
                <c:pt idx="0">
                  <c:v>423.15K (150 degree of Celsius)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'H2'!$AK$3:$AK$9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15.2058</c:v>
                </c:pt>
                <c:pt idx="3">
                  <c:v>29.7181</c:v>
                </c:pt>
              </c:numCache>
            </c:numRef>
          </c:xVal>
          <c:yVal>
            <c:numRef>
              <c:f>'H2'!$AL$3:$AL$9</c:f>
              <c:numCache>
                <c:formatCode>General</c:formatCode>
                <c:ptCount val="7"/>
                <c:pt idx="2">
                  <c:v>1.2128000000000001</c:v>
                </c:pt>
                <c:pt idx="3">
                  <c:v>1.9943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F-4516-B4CD-9D2A9A96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12</xdr:row>
      <xdr:rowOff>57150</xdr:rowOff>
    </xdr:from>
    <xdr:to>
      <xdr:col>8</xdr:col>
      <xdr:colOff>501650</xdr:colOff>
      <xdr:row>29</xdr:row>
      <xdr:rowOff>28576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55364A-D0D0-4269-AB58-3E774AAF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12</xdr:row>
      <xdr:rowOff>63500</xdr:rowOff>
    </xdr:from>
    <xdr:to>
      <xdr:col>15</xdr:col>
      <xdr:colOff>628650</xdr:colOff>
      <xdr:row>29</xdr:row>
      <xdr:rowOff>34926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D3864F-DB9C-4609-B09C-9E398018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"/>
  <sheetViews>
    <sheetView tabSelected="1" zoomScaleNormal="100" workbookViewId="0">
      <selection activeCell="H57" sqref="H57"/>
    </sheetView>
  </sheetViews>
  <sheetFormatPr defaultRowHeight="18.75"/>
  <cols>
    <col min="5" max="5" width="12.25" bestFit="1" customWidth="1"/>
  </cols>
  <sheetData>
    <row r="1" spans="1:41">
      <c r="A1" s="1" t="s">
        <v>20</v>
      </c>
      <c r="B1" s="1"/>
      <c r="C1" s="1"/>
      <c r="D1" s="1"/>
      <c r="E1" s="1"/>
      <c r="G1" t="s">
        <v>22</v>
      </c>
      <c r="M1" t="s">
        <v>18</v>
      </c>
      <c r="S1" t="s">
        <v>23</v>
      </c>
      <c r="Y1" t="s">
        <v>17</v>
      </c>
      <c r="AE1" t="s">
        <v>16</v>
      </c>
      <c r="AK1" t="s">
        <v>32</v>
      </c>
    </row>
    <row r="2" spans="1:41">
      <c r="A2" s="1" t="s">
        <v>0</v>
      </c>
      <c r="B2" s="1" t="s">
        <v>14</v>
      </c>
      <c r="C2" s="1" t="s">
        <v>1</v>
      </c>
      <c r="D2" s="1"/>
      <c r="E2" s="1" t="s">
        <v>12</v>
      </c>
      <c r="G2" s="1" t="s">
        <v>0</v>
      </c>
      <c r="H2" s="1" t="s">
        <v>14</v>
      </c>
      <c r="I2" s="1" t="s">
        <v>1</v>
      </c>
      <c r="J2" s="1"/>
      <c r="K2" s="1" t="s">
        <v>12</v>
      </c>
      <c r="M2" s="1" t="s">
        <v>0</v>
      </c>
      <c r="N2" s="1" t="s">
        <v>14</v>
      </c>
      <c r="O2" s="1" t="s">
        <v>1</v>
      </c>
      <c r="P2" s="1"/>
      <c r="Q2" s="1" t="s">
        <v>12</v>
      </c>
      <c r="S2" s="1" t="s">
        <v>0</v>
      </c>
      <c r="T2" s="1" t="s">
        <v>14</v>
      </c>
      <c r="U2" s="1" t="s">
        <v>1</v>
      </c>
      <c r="V2" s="1"/>
      <c r="W2" s="1" t="s">
        <v>12</v>
      </c>
      <c r="Y2" s="1" t="s">
        <v>0</v>
      </c>
      <c r="Z2" s="1" t="s">
        <v>14</v>
      </c>
      <c r="AA2" s="1" t="s">
        <v>1</v>
      </c>
      <c r="AB2" s="1"/>
      <c r="AC2" s="1" t="s">
        <v>12</v>
      </c>
      <c r="AE2" s="1" t="s">
        <v>0</v>
      </c>
      <c r="AF2" s="1" t="s">
        <v>14</v>
      </c>
      <c r="AG2" s="1" t="s">
        <v>1</v>
      </c>
      <c r="AH2" s="1"/>
      <c r="AI2" s="1" t="s">
        <v>12</v>
      </c>
      <c r="AK2" s="1" t="s">
        <v>0</v>
      </c>
      <c r="AL2" s="1" t="s">
        <v>14</v>
      </c>
      <c r="AM2" s="1" t="s">
        <v>1</v>
      </c>
      <c r="AN2" s="1"/>
      <c r="AO2" s="1" t="s">
        <v>12</v>
      </c>
    </row>
    <row r="3" spans="1:41">
      <c r="A3" s="2">
        <v>2.5221</v>
      </c>
      <c r="B3" s="2">
        <v>1.0780000000000001</v>
      </c>
      <c r="C3">
        <f>(B3/100)*($B$14)/(1-B3/100)</f>
        <v>307.57032813732036</v>
      </c>
      <c r="D3">
        <f>He!$D3</f>
        <v>173.48685985081411</v>
      </c>
      <c r="E3">
        <f t="shared" ref="E3:E8" si="0">(C3-D3)/($B$14+C3-D3)*100</f>
        <v>0.47282274359779941</v>
      </c>
      <c r="G3" s="2">
        <v>2.5026999999999999</v>
      </c>
      <c r="H3" s="2">
        <v>0.79290000000000005</v>
      </c>
      <c r="I3">
        <f t="shared" ref="I3:I8" si="1">(H3/100)*($B$14)/(1-H3/100)</f>
        <v>225.57669360358278</v>
      </c>
      <c r="J3">
        <f>He!$I3</f>
        <v>177.68092425114668</v>
      </c>
      <c r="K3">
        <f t="shared" ref="K3:K8" si="2">(I3-J3)/($B$14+I3-J3)*100</f>
        <v>0.16941124055910153</v>
      </c>
      <c r="M3" s="2">
        <v>2.4899</v>
      </c>
      <c r="N3" s="2">
        <v>0.64910000000000001</v>
      </c>
      <c r="O3">
        <f t="shared" ref="O3:O8" si="3">(N3/100)*($B$14)/(1-N3/100)</f>
        <v>184.39891737266598</v>
      </c>
      <c r="P3">
        <f>He!$N3</f>
        <v>146.85833903159499</v>
      </c>
      <c r="Q3">
        <f t="shared" ref="Q3:Q8" si="4">(O3-P3)/($B$14+O3-P3)*100</f>
        <v>0.13283273867186537</v>
      </c>
      <c r="S3" s="2">
        <v>2.5051999999999999</v>
      </c>
      <c r="T3" s="2">
        <v>0.53810000000000002</v>
      </c>
      <c r="U3">
        <f t="shared" ref="U3:U8" si="5">(T3/100)*($B$14)/(1-T3/100)</f>
        <v>152.69499577225048</v>
      </c>
      <c r="V3">
        <f>He!$S3</f>
        <v>107.71032427902193</v>
      </c>
      <c r="W3">
        <f t="shared" ref="W3:W8" si="6">(U3-V3)/($B$14+U3-V3)*100</f>
        <v>0.15913083549332993</v>
      </c>
      <c r="Y3" s="2">
        <v>2.5363000000000002</v>
      </c>
      <c r="Z3" s="2">
        <v>0.50109999999999999</v>
      </c>
      <c r="AA3">
        <f t="shared" ref="AA3:AA8" si="7">(Z3/100)*($B$14)/(1-Z3/100)</f>
        <v>142.14274127653673</v>
      </c>
      <c r="AB3">
        <f>He!$X3</f>
        <v>115.67178118463731</v>
      </c>
      <c r="AC3">
        <f t="shared" ref="AC3:AC8" si="8">(AA3-AB3)/($B$14+AA3-AB3)*100</f>
        <v>9.3700951496680118E-2</v>
      </c>
      <c r="AE3" s="2">
        <v>2.5287000000000002</v>
      </c>
      <c r="AF3" s="2">
        <v>0.34670000000000001</v>
      </c>
      <c r="AG3">
        <f t="shared" ref="AG3:AG8" si="9">(AF3/100)*($B$14)/(1-AF3/100)</f>
        <v>98.193043281055424</v>
      </c>
      <c r="AH3">
        <f>He!$AC3</f>
        <v>78.750528813496032</v>
      </c>
      <c r="AI3">
        <f t="shared" ref="AI3:AI8" si="10">(AG3-AH3)/($B$14+AG3-AH3)*100</f>
        <v>6.8839039212730754E-2</v>
      </c>
      <c r="AK3" s="2">
        <v>2.5</v>
      </c>
      <c r="AL3" s="2"/>
      <c r="AM3">
        <f t="shared" ref="AM3:AM9" si="11">(AL3/100)*($B$14)/(1-AL3/100)</f>
        <v>0</v>
      </c>
      <c r="AN3">
        <f>He!$AH3</f>
        <v>0</v>
      </c>
      <c r="AO3">
        <f t="shared" ref="AO3:AO9" si="12">(AM3-AN3)/($B$14+AM3-AN3)*100</f>
        <v>0</v>
      </c>
    </row>
    <row r="4" spans="1:41">
      <c r="A4" s="2">
        <v>5.0218999999999996</v>
      </c>
      <c r="B4" s="2">
        <v>1.5963000000000001</v>
      </c>
      <c r="C4">
        <f t="shared" ref="C4:C8" si="13">(B4/100)*($B$14)/(1-B4/100)</f>
        <v>457.84834513336392</v>
      </c>
      <c r="D4">
        <f>He!$D4</f>
        <v>236.6114439031154</v>
      </c>
      <c r="E4">
        <f t="shared" si="0"/>
        <v>0.77776431252249512</v>
      </c>
      <c r="G4" s="2">
        <v>4.9962</v>
      </c>
      <c r="H4" s="2">
        <v>1.5150999999999999</v>
      </c>
      <c r="I4">
        <f t="shared" si="1"/>
        <v>434.20039417210154</v>
      </c>
      <c r="J4">
        <f>He!$I4</f>
        <v>249.74752745577493</v>
      </c>
      <c r="K4">
        <f t="shared" si="2"/>
        <v>0.64928867327524808</v>
      </c>
      <c r="M4" s="2">
        <v>4.9969000000000001</v>
      </c>
      <c r="N4" s="2">
        <v>1.1667000000000001</v>
      </c>
      <c r="O4">
        <f t="shared" si="3"/>
        <v>333.17657914893056</v>
      </c>
      <c r="P4">
        <f>He!$N4</f>
        <v>205.00525242971679</v>
      </c>
      <c r="Q4">
        <f t="shared" si="4"/>
        <v>0.45206882126316911</v>
      </c>
      <c r="S4" s="2">
        <v>4.9835000000000003</v>
      </c>
      <c r="T4" s="2">
        <v>1.0073000000000001</v>
      </c>
      <c r="U4">
        <f t="shared" si="5"/>
        <v>287.19324960325361</v>
      </c>
      <c r="V4">
        <f>He!$S4</f>
        <v>183.01834792818511</v>
      </c>
      <c r="W4">
        <f t="shared" si="6"/>
        <v>0.36774307570696535</v>
      </c>
      <c r="Y4" s="2">
        <v>4.9787999999999997</v>
      </c>
      <c r="Z4" s="2">
        <v>0.83709999999999996</v>
      </c>
      <c r="AA4">
        <f t="shared" si="7"/>
        <v>238.2575580181701</v>
      </c>
      <c r="AB4">
        <f>He!$X4</f>
        <v>153.91734140180196</v>
      </c>
      <c r="AC4">
        <f t="shared" si="8"/>
        <v>0.29793416346911888</v>
      </c>
      <c r="AE4" s="2">
        <v>5.0038</v>
      </c>
      <c r="AF4" s="2">
        <v>0.69179999999999997</v>
      </c>
      <c r="AG4">
        <f t="shared" si="9"/>
        <v>196.61380631206686</v>
      </c>
      <c r="AH4">
        <f>He!$AC4</f>
        <v>126.64688808446761</v>
      </c>
      <c r="AI4">
        <f t="shared" si="10"/>
        <v>0.24728564371977479</v>
      </c>
      <c r="AK4" s="2">
        <v>5</v>
      </c>
      <c r="AL4" s="2"/>
      <c r="AM4">
        <f>(AL4/100)*($B$14)/(1-AL4/100)</f>
        <v>0</v>
      </c>
      <c r="AN4">
        <f>He!$AH4</f>
        <v>0</v>
      </c>
      <c r="AO4">
        <f t="shared" si="12"/>
        <v>0</v>
      </c>
    </row>
    <row r="5" spans="1:41">
      <c r="A5" s="2">
        <v>15.0274</v>
      </c>
      <c r="B5" s="2">
        <v>3.323</v>
      </c>
      <c r="C5">
        <f t="shared" si="13"/>
        <v>970.12062848454138</v>
      </c>
      <c r="D5">
        <f>He!$D5</f>
        <v>376.34161517421109</v>
      </c>
      <c r="E5">
        <f t="shared" si="0"/>
        <v>2.0604607073851047</v>
      </c>
      <c r="G5" s="2">
        <v>14.9991</v>
      </c>
      <c r="H5" s="2">
        <v>3.0371999999999999</v>
      </c>
      <c r="I5">
        <f t="shared" si="1"/>
        <v>884.07031150090552</v>
      </c>
      <c r="J5">
        <f>He!$I5</f>
        <v>428.70788398600206</v>
      </c>
      <c r="K5">
        <f t="shared" si="2"/>
        <v>1.587770399937587</v>
      </c>
      <c r="M5" s="2">
        <v>15.0161</v>
      </c>
      <c r="N5" s="2">
        <v>2.5011000000000001</v>
      </c>
      <c r="O5">
        <f t="shared" si="3"/>
        <v>724.01890072605954</v>
      </c>
      <c r="P5">
        <f>He!$N5</f>
        <v>369.19636264827909</v>
      </c>
      <c r="Q5">
        <f t="shared" si="4"/>
        <v>1.2415575820348193</v>
      </c>
      <c r="S5" s="2">
        <v>15.0192</v>
      </c>
      <c r="T5" s="2">
        <v>2.0964</v>
      </c>
      <c r="U5">
        <f t="shared" si="5"/>
        <v>604.35769062628958</v>
      </c>
      <c r="V5">
        <f>He!$S5</f>
        <v>331.10209661879009</v>
      </c>
      <c r="W5">
        <f t="shared" si="6"/>
        <v>0.9588838935948647</v>
      </c>
      <c r="Y5" s="2">
        <v>14.9886</v>
      </c>
      <c r="Z5" s="2">
        <v>1.9165000000000001</v>
      </c>
      <c r="AA5">
        <f t="shared" si="7"/>
        <v>551.48211472877699</v>
      </c>
      <c r="AB5">
        <f>He!$X5</f>
        <v>318.25507056741679</v>
      </c>
      <c r="AC5">
        <f t="shared" si="8"/>
        <v>0.81957052174980627</v>
      </c>
      <c r="AE5" s="2">
        <v>15.0101</v>
      </c>
      <c r="AF5" s="2">
        <v>1.502</v>
      </c>
      <c r="AG5">
        <f t="shared" si="9"/>
        <v>430.38892160246911</v>
      </c>
      <c r="AH5">
        <f>He!$AC5</f>
        <v>238.1002837340923</v>
      </c>
      <c r="AI5">
        <f t="shared" si="10"/>
        <v>0.67668456046060621</v>
      </c>
      <c r="AK5" s="2">
        <v>15.2058</v>
      </c>
      <c r="AL5" s="2">
        <v>1.2128000000000001</v>
      </c>
      <c r="AM5">
        <f>(AL5/100)*($B$14)/(1-AL5/100)</f>
        <v>346.50306112532803</v>
      </c>
      <c r="AN5">
        <f>He!$AH5</f>
        <v>200.94562980968641</v>
      </c>
      <c r="AO5">
        <f t="shared" si="12"/>
        <v>0.51307614391956824</v>
      </c>
    </row>
    <row r="6" spans="1:41">
      <c r="A6" s="2">
        <v>30.001799999999999</v>
      </c>
      <c r="B6" s="2">
        <v>4.4021999999999997</v>
      </c>
      <c r="C6">
        <f t="shared" si="13"/>
        <v>1299.6919678067907</v>
      </c>
      <c r="D6">
        <f>He!$D6</f>
        <v>556.85294587741328</v>
      </c>
      <c r="E6">
        <f t="shared" si="0"/>
        <v>2.5644462668743744</v>
      </c>
      <c r="G6" s="2">
        <v>29.989899999999999</v>
      </c>
      <c r="H6" s="2">
        <v>3.9975999999999998</v>
      </c>
      <c r="I6">
        <f t="shared" si="1"/>
        <v>1175.2650183745407</v>
      </c>
      <c r="J6">
        <f>He!$I6</f>
        <v>626.79997516693322</v>
      </c>
      <c r="K6">
        <f t="shared" si="2"/>
        <v>1.9062149954269736</v>
      </c>
      <c r="M6" s="2">
        <v>30.001000000000001</v>
      </c>
      <c r="N6" s="2">
        <v>3.5954999999999999</v>
      </c>
      <c r="O6">
        <f t="shared" si="3"/>
        <v>1052.6416505453583</v>
      </c>
      <c r="P6">
        <f>He!$N6</f>
        <v>553.90943792861162</v>
      </c>
      <c r="Q6">
        <f t="shared" si="4"/>
        <v>1.736367588309282</v>
      </c>
      <c r="S6" s="2">
        <v>30.002600000000001</v>
      </c>
      <c r="T6" s="2">
        <v>3.2578999999999998</v>
      </c>
      <c r="U6">
        <f t="shared" si="5"/>
        <v>950.47522846826769</v>
      </c>
      <c r="V6">
        <f>He!$S6</f>
        <v>521.14836300364971</v>
      </c>
      <c r="W6">
        <f t="shared" si="6"/>
        <v>1.4983491008929877</v>
      </c>
      <c r="Y6" s="2">
        <v>29.979199999999999</v>
      </c>
      <c r="Z6" s="2">
        <v>2.9436</v>
      </c>
      <c r="AA6">
        <f t="shared" si="7"/>
        <v>855.9988460317918</v>
      </c>
      <c r="AB6">
        <f>He!$X6</f>
        <v>453.47361398414864</v>
      </c>
      <c r="AC6">
        <f t="shared" si="8"/>
        <v>1.4061267610538097</v>
      </c>
      <c r="AE6" s="2">
        <v>29.965599999999998</v>
      </c>
      <c r="AF6" s="2">
        <v>2.4470999999999998</v>
      </c>
      <c r="AG6">
        <f t="shared" si="9"/>
        <v>707.99484587336713</v>
      </c>
      <c r="AH6">
        <f>He!$AC6</f>
        <v>393.58519373151933</v>
      </c>
      <c r="AI6">
        <f t="shared" si="10"/>
        <v>1.1017069835853692</v>
      </c>
      <c r="AK6" s="2">
        <v>29.7181</v>
      </c>
      <c r="AL6" s="2">
        <v>1.9943</v>
      </c>
      <c r="AM6">
        <f t="shared" si="11"/>
        <v>574.32499538292154</v>
      </c>
      <c r="AN6">
        <f>He!$AH6</f>
        <v>319.9244589890007</v>
      </c>
      <c r="AO6">
        <f t="shared" si="12"/>
        <v>0.89331047952924925</v>
      </c>
    </row>
    <row r="7" spans="1:41">
      <c r="A7" s="2"/>
      <c r="B7" s="2"/>
      <c r="C7">
        <f t="shared" si="13"/>
        <v>0</v>
      </c>
      <c r="D7">
        <f>He!$D7</f>
        <v>0</v>
      </c>
      <c r="E7">
        <f t="shared" si="0"/>
        <v>0</v>
      </c>
      <c r="G7" s="2"/>
      <c r="H7" s="2"/>
      <c r="I7">
        <f t="shared" si="1"/>
        <v>0</v>
      </c>
      <c r="J7">
        <f>He!$I7</f>
        <v>0</v>
      </c>
      <c r="K7">
        <f t="shared" si="2"/>
        <v>0</v>
      </c>
      <c r="M7" s="2"/>
      <c r="N7" s="2"/>
      <c r="O7">
        <f t="shared" si="3"/>
        <v>0</v>
      </c>
      <c r="P7">
        <f>He!$N7</f>
        <v>0</v>
      </c>
      <c r="Q7">
        <f t="shared" si="4"/>
        <v>0</v>
      </c>
      <c r="S7" s="2"/>
      <c r="T7" s="2"/>
      <c r="U7">
        <f t="shared" si="5"/>
        <v>0</v>
      </c>
      <c r="V7">
        <f>He!$S7</f>
        <v>0</v>
      </c>
      <c r="W7">
        <f t="shared" si="6"/>
        <v>0</v>
      </c>
      <c r="Y7" s="2"/>
      <c r="Z7" s="2"/>
      <c r="AA7">
        <f t="shared" si="7"/>
        <v>0</v>
      </c>
      <c r="AB7">
        <f>He!$X7</f>
        <v>0</v>
      </c>
      <c r="AC7">
        <f t="shared" si="8"/>
        <v>0</v>
      </c>
      <c r="AE7" s="2"/>
      <c r="AF7" s="2"/>
      <c r="AG7">
        <f t="shared" si="9"/>
        <v>0</v>
      </c>
      <c r="AH7">
        <f>He!$AC7</f>
        <v>0</v>
      </c>
      <c r="AI7">
        <f t="shared" si="10"/>
        <v>0</v>
      </c>
      <c r="AK7" s="2"/>
      <c r="AL7" s="2"/>
      <c r="AM7">
        <f t="shared" si="11"/>
        <v>0</v>
      </c>
      <c r="AN7">
        <f>He!$AH7</f>
        <v>0</v>
      </c>
      <c r="AO7">
        <f t="shared" si="12"/>
        <v>0</v>
      </c>
    </row>
    <row r="8" spans="1:41">
      <c r="A8" s="2"/>
      <c r="B8" s="2"/>
      <c r="C8">
        <f t="shared" si="13"/>
        <v>0</v>
      </c>
      <c r="D8">
        <f>He!$D8</f>
        <v>0</v>
      </c>
      <c r="E8">
        <f t="shared" si="0"/>
        <v>0</v>
      </c>
      <c r="G8" s="2"/>
      <c r="H8" s="2"/>
      <c r="I8">
        <f t="shared" si="1"/>
        <v>0</v>
      </c>
      <c r="J8">
        <f>He!$I8</f>
        <v>0</v>
      </c>
      <c r="K8">
        <f t="shared" si="2"/>
        <v>0</v>
      </c>
      <c r="M8" s="2"/>
      <c r="N8" s="2"/>
      <c r="O8">
        <f t="shared" si="3"/>
        <v>0</v>
      </c>
      <c r="P8">
        <f>He!$N8</f>
        <v>0</v>
      </c>
      <c r="Q8">
        <f t="shared" si="4"/>
        <v>0</v>
      </c>
      <c r="S8" s="2"/>
      <c r="T8" s="2"/>
      <c r="U8">
        <f t="shared" si="5"/>
        <v>0</v>
      </c>
      <c r="V8">
        <f>He!$S8</f>
        <v>0</v>
      </c>
      <c r="W8">
        <f t="shared" si="6"/>
        <v>0</v>
      </c>
      <c r="Y8" s="2"/>
      <c r="Z8" s="2"/>
      <c r="AA8">
        <f t="shared" si="7"/>
        <v>0</v>
      </c>
      <c r="AB8">
        <f>He!$X8</f>
        <v>0</v>
      </c>
      <c r="AC8">
        <f t="shared" si="8"/>
        <v>0</v>
      </c>
      <c r="AE8" s="2"/>
      <c r="AF8" s="2"/>
      <c r="AG8">
        <f t="shared" si="9"/>
        <v>0</v>
      </c>
      <c r="AH8">
        <f>He!$AC8</f>
        <v>0</v>
      </c>
      <c r="AI8">
        <f t="shared" si="10"/>
        <v>0</v>
      </c>
      <c r="AK8" s="2"/>
      <c r="AL8" s="2"/>
      <c r="AM8">
        <f t="shared" si="11"/>
        <v>0</v>
      </c>
      <c r="AN8">
        <f>He!$AH8</f>
        <v>0</v>
      </c>
      <c r="AO8">
        <f t="shared" si="12"/>
        <v>0</v>
      </c>
    </row>
    <row r="9" spans="1:41">
      <c r="A9" s="2"/>
      <c r="B9" s="2"/>
      <c r="C9">
        <f t="shared" ref="C9" si="14">(B9/100)*($B$14)/(1-B9/100)</f>
        <v>0</v>
      </c>
      <c r="D9">
        <f>He!$D9</f>
        <v>0</v>
      </c>
      <c r="E9">
        <f t="shared" ref="E9" si="15">(C9-D9)/($B$14+C9-D9)*100</f>
        <v>0</v>
      </c>
      <c r="G9" s="2"/>
      <c r="H9" s="2"/>
      <c r="I9">
        <f t="shared" ref="I9" si="16">(H9/100)*($B$14)/(1-H9/100)</f>
        <v>0</v>
      </c>
      <c r="J9">
        <f>He!$I9</f>
        <v>0</v>
      </c>
      <c r="K9">
        <f t="shared" ref="K9" si="17">(I9-J9)/($B$14+I9-J9)*100</f>
        <v>0</v>
      </c>
      <c r="M9" s="2"/>
      <c r="N9" s="2"/>
      <c r="O9">
        <f t="shared" ref="O9" si="18">(N9/100)*($B$14)/(1-N9/100)</f>
        <v>0</v>
      </c>
      <c r="P9">
        <f>He!$N9</f>
        <v>0</v>
      </c>
      <c r="Q9">
        <f t="shared" ref="Q9" si="19">(O9-P9)/($B$14+O9-P9)*100</f>
        <v>0</v>
      </c>
      <c r="S9" s="2"/>
      <c r="T9" s="2"/>
      <c r="U9">
        <f t="shared" ref="U9" si="20">(T9/100)*($B$14)/(1-T9/100)</f>
        <v>0</v>
      </c>
      <c r="V9">
        <f>He!$S9</f>
        <v>0</v>
      </c>
      <c r="W9">
        <f t="shared" ref="W9" si="21">(U9-V9)/($B$14+U9-V9)*100</f>
        <v>0</v>
      </c>
      <c r="Y9" s="2"/>
      <c r="Z9" s="2"/>
      <c r="AA9">
        <f t="shared" ref="AA9" si="22">(Z9/100)*($B$14)/(1-Z9/100)</f>
        <v>0</v>
      </c>
      <c r="AB9">
        <f>He!$X9</f>
        <v>0</v>
      </c>
      <c r="AC9">
        <f t="shared" ref="AC9" si="23">(AA9-AB9)/($B$14+AA9-AB9)*100</f>
        <v>0</v>
      </c>
      <c r="AE9" s="2"/>
      <c r="AF9" s="2"/>
      <c r="AG9">
        <f t="shared" ref="AG9" si="24">(AF9/100)*($B$14)/(1-AF9/100)</f>
        <v>0</v>
      </c>
      <c r="AH9">
        <f>He!$AC9</f>
        <v>0</v>
      </c>
      <c r="AI9">
        <f t="shared" ref="AI9" si="25">(AG9-AH9)/($B$14+AG9-AH9)*100</f>
        <v>0</v>
      </c>
      <c r="AK9" s="2"/>
      <c r="AL9" s="2"/>
      <c r="AM9">
        <f t="shared" si="11"/>
        <v>0</v>
      </c>
      <c r="AN9">
        <f>He!$AH9</f>
        <v>0</v>
      </c>
      <c r="AO9">
        <f t="shared" si="12"/>
        <v>0</v>
      </c>
    </row>
    <row r="11" spans="1:41">
      <c r="A11" t="s">
        <v>26</v>
      </c>
    </row>
    <row r="13" spans="1:41">
      <c r="A13" t="s">
        <v>24</v>
      </c>
      <c r="B13" t="s">
        <v>15</v>
      </c>
    </row>
    <row r="14" spans="1:41">
      <c r="A14" t="s">
        <v>13</v>
      </c>
      <c r="B14" s="2">
        <f xml:space="preserve"> 2304*12+576</f>
        <v>28224</v>
      </c>
    </row>
    <row r="16" spans="1:41">
      <c r="A16" t="s">
        <v>31</v>
      </c>
    </row>
    <row r="17" spans="1:2">
      <c r="A17" t="s">
        <v>30</v>
      </c>
      <c r="B17" s="4">
        <f>307.6703/2</f>
        <v>153.83515</v>
      </c>
    </row>
    <row r="18" spans="1:2">
      <c r="A18" t="s">
        <v>29</v>
      </c>
      <c r="B18">
        <f>B17*2/(B14+B17*2)*100</f>
        <v>1.078346611905157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A30-3DDC-4545-83D0-069D8AFD5649}">
  <dimension ref="A1:AH21"/>
  <sheetViews>
    <sheetView topLeftCell="U2" workbookViewId="0">
      <selection activeCell="V64" sqref="V63:V64"/>
    </sheetView>
  </sheetViews>
  <sheetFormatPr defaultRowHeight="18.75"/>
  <sheetData>
    <row r="1" spans="1:34">
      <c r="A1" s="1" t="s">
        <v>20</v>
      </c>
      <c r="B1" s="1"/>
      <c r="C1" s="1"/>
      <c r="D1" s="1"/>
      <c r="F1" t="s">
        <v>22</v>
      </c>
      <c r="G1" s="1"/>
      <c r="H1" s="1"/>
      <c r="I1" s="1"/>
      <c r="K1" t="s">
        <v>18</v>
      </c>
      <c r="L1" s="1"/>
      <c r="M1" s="1"/>
      <c r="N1" s="1"/>
      <c r="P1" t="s">
        <v>23</v>
      </c>
      <c r="Q1" s="1"/>
      <c r="R1" s="1"/>
      <c r="S1" s="1"/>
      <c r="U1" t="s">
        <v>17</v>
      </c>
      <c r="V1" s="1"/>
      <c r="Z1" t="s">
        <v>16</v>
      </c>
      <c r="AA1" s="1"/>
      <c r="AE1" t="s">
        <v>32</v>
      </c>
      <c r="AF1" s="1"/>
    </row>
    <row r="2" spans="1:34">
      <c r="A2" s="1" t="s">
        <v>0</v>
      </c>
      <c r="B2" s="1" t="s">
        <v>2</v>
      </c>
      <c r="C2" s="1" t="s">
        <v>9</v>
      </c>
      <c r="D2" s="1" t="s">
        <v>1</v>
      </c>
      <c r="F2" s="1" t="s">
        <v>0</v>
      </c>
      <c r="G2" s="1" t="s">
        <v>2</v>
      </c>
      <c r="H2" s="1" t="s">
        <v>9</v>
      </c>
      <c r="I2" s="1" t="s">
        <v>1</v>
      </c>
      <c r="K2" s="1" t="s">
        <v>19</v>
      </c>
      <c r="L2" s="1" t="s">
        <v>2</v>
      </c>
      <c r="M2" s="1" t="s">
        <v>9</v>
      </c>
      <c r="N2" s="1" t="s">
        <v>1</v>
      </c>
      <c r="P2" s="1" t="s">
        <v>0</v>
      </c>
      <c r="Q2" s="1" t="s">
        <v>2</v>
      </c>
      <c r="R2" s="1" t="s">
        <v>9</v>
      </c>
      <c r="S2" s="1" t="s">
        <v>1</v>
      </c>
      <c r="U2" s="1" t="s">
        <v>0</v>
      </c>
      <c r="V2" s="1" t="s">
        <v>2</v>
      </c>
      <c r="W2" s="1" t="s">
        <v>9</v>
      </c>
      <c r="X2" s="1" t="s">
        <v>1</v>
      </c>
      <c r="Z2" s="1" t="s">
        <v>0</v>
      </c>
      <c r="AA2" s="1" t="s">
        <v>2</v>
      </c>
      <c r="AB2" s="1" t="s">
        <v>9</v>
      </c>
      <c r="AC2" s="1" t="s">
        <v>1</v>
      </c>
      <c r="AE2" s="1" t="s">
        <v>0</v>
      </c>
      <c r="AF2" s="1" t="s">
        <v>2</v>
      </c>
      <c r="AG2" s="1" t="s">
        <v>9</v>
      </c>
      <c r="AH2" s="1" t="s">
        <v>1</v>
      </c>
    </row>
    <row r="3" spans="1:34">
      <c r="A3" s="2">
        <v>2.5345</v>
      </c>
      <c r="B3" s="2">
        <v>80.801000000000002</v>
      </c>
      <c r="C3">
        <f t="shared" ref="C3:C8" si="0">B3/($B$16 + $B$17*EXP(-(A3-$B$21)/$B$18)+$B$19*EXP(-(A3-$B$21)/$B$20))</f>
        <v>125748.24105593745</v>
      </c>
      <c r="D3">
        <f>C3*($C$16 + $C$17*EXP(-(A3-$C$21)/$C$18)+$C$19*EXP(-(A3-$C$21)/$C$20))*2</f>
        <v>173.48685985081411</v>
      </c>
      <c r="F3" s="2">
        <v>2.4834000000000001</v>
      </c>
      <c r="G3" s="2">
        <v>69.702200000000005</v>
      </c>
      <c r="H3">
        <f t="shared" ref="H3:H8" si="1">G3/($G$16 + $G$17*EXP(-(F3-$G$21)/$G$18)+$G$19*EXP(-(F3-$G$21)/$G$20))</f>
        <v>115913.52005373704</v>
      </c>
      <c r="I3">
        <f>H3*($H$16 + $H$17*EXP(-(F3-$H$21)/$H$18)+$H$19*EXP(-(F3-$H$21)/$H$20))*2</f>
        <v>177.68092425114668</v>
      </c>
      <c r="K3" s="2">
        <v>2.5171000000000001</v>
      </c>
      <c r="L3" s="2">
        <v>59.867800000000003</v>
      </c>
      <c r="M3">
        <f>L3/($L$16 + $L$17*EXP(-(K3-$L$21)/$L$18)+$L$19*EXP(-(K3-$L$21)/$L$20))</f>
        <v>107119.83452076113</v>
      </c>
      <c r="N3">
        <f>M3*($M$16 + $M$17*EXP(-(K3-$M$21)/$M$18)+$M$19*EXP(-(K3-$M$21)/$M$20))*2</f>
        <v>146.85833903159499</v>
      </c>
      <c r="P3" s="2">
        <v>2.5234999999999999</v>
      </c>
      <c r="Q3" s="2">
        <v>44.8123</v>
      </c>
      <c r="R3">
        <f t="shared" ref="R3:R8" si="2">Q3/($Q$16 + $Q$17*EXP(-(P3-$Q$21)/$Q$18)+$Q$19*EXP(-(P3-$Q$21)/$Q$20))</f>
        <v>86067.736795847784</v>
      </c>
      <c r="S3">
        <f>R3*($R$16 + $R$17*EXP(-(P3-$R$21)/$R$18)+$R$19*EXP(-(P3-$R$21)/$R$20))*2</f>
        <v>107.71032427902193</v>
      </c>
      <c r="U3" s="2">
        <v>2.5634999999999999</v>
      </c>
      <c r="V3" s="2">
        <v>48.160200000000003</v>
      </c>
      <c r="W3">
        <f>V3/($V$16 + $V$17*EXP(-(U3-$V$21)/$V$18)+$V$19*EXP(-(U3-$V$21)/$V$20))</f>
        <v>94393.303600573374</v>
      </c>
      <c r="X3">
        <f>W3*($W$16 + $W$17*EXP(-(U3-$W$21)/$W$18)+$W$19*EXP(-(U3-$W$21)/$W$20))*2</f>
        <v>115.67178118463731</v>
      </c>
      <c r="Z3" s="2">
        <v>2.5160999999999998</v>
      </c>
      <c r="AA3" s="2">
        <v>33.088700000000003</v>
      </c>
      <c r="AB3">
        <f>AA3/($AA$16 + $AA$17*EXP(-(Z3-$AA$21)/$AA$18)+$AA$19*EXP(-(Z3-$AA$21)/$AA$20))</f>
        <v>74126.491543552504</v>
      </c>
      <c r="AC3">
        <f>AB3*($AB$16 + $AB$17*EXP(-(Z3-$AB$21)/$AB$18)+$AB$19*EXP(-(Z3-$AB$21)/$AB$20))*2</f>
        <v>78.750528813496032</v>
      </c>
      <c r="AE3" s="2"/>
      <c r="AF3" s="2"/>
      <c r="AG3">
        <f t="shared" ref="AG3:AG9" si="3">AF3/($AF$16 + $AF$17*EXP(-(AE3-$AF$21)/$AF$18)+$AF$19*EXP(-(AE3-$AF$21)/$AF$20))</f>
        <v>0</v>
      </c>
      <c r="AH3">
        <f t="shared" ref="AH3:AH9" si="4">AG3*($AG$16 + $AG$17*EXP(-(AE3-$AG$21)/$AG$18)+$AG$19*EXP(-(AE3-$AG$21)/$AG$20))*2</f>
        <v>0</v>
      </c>
    </row>
    <row r="4" spans="1:34">
      <c r="A4" s="2">
        <v>4.9913999999999996</v>
      </c>
      <c r="B4" s="2">
        <v>101.9455</v>
      </c>
      <c r="C4">
        <f t="shared" si="0"/>
        <v>91478.98695057779</v>
      </c>
      <c r="D4">
        <f t="shared" ref="D4:D8" si="5">C4*($C$16 + $C$17*EXP(-(A4-$C$21)/$C$18)+$C$19*EXP(-(A4-$C$21)/$C$20))*2</f>
        <v>236.6114439031154</v>
      </c>
      <c r="F4" s="2">
        <v>5.0332999999999997</v>
      </c>
      <c r="G4" s="2">
        <v>92.314800000000005</v>
      </c>
      <c r="H4">
        <f t="shared" si="1"/>
        <v>86052.188553064872</v>
      </c>
      <c r="I4">
        <f t="shared" ref="I4:I8" si="6">H4*($H$16 + $H$17*EXP(-(F4-$H$21)/$H$18)+$H$19*EXP(-(F4-$H$21)/$H$20))*2</f>
        <v>249.74752745577493</v>
      </c>
      <c r="K4" s="2">
        <v>4.9977999999999998</v>
      </c>
      <c r="L4" s="2">
        <v>77.944900000000004</v>
      </c>
      <c r="M4">
        <f t="shared" ref="M4:M8" si="7">L4/($L$16 + $L$17*EXP(-(K4-$L$21)/$L$18)+$L$19*EXP(-(K4-$L$21)/$L$20))</f>
        <v>79164.44088783607</v>
      </c>
      <c r="N4">
        <f t="shared" ref="N4:N8" si="8">M4*($M$16 + $M$17*EXP(-(K4-$M$21)/$M$18)+$M$19*EXP(-(K4-$M$21)/$M$20))*2</f>
        <v>205.00525242971679</v>
      </c>
      <c r="P4" s="2">
        <v>4.9858000000000002</v>
      </c>
      <c r="Q4" s="2">
        <v>71.027699999999996</v>
      </c>
      <c r="R4">
        <f t="shared" si="2"/>
        <v>77041.662815135118</v>
      </c>
      <c r="S4">
        <f t="shared" ref="S4:S8" si="9">R4*($R$16 + $R$17*EXP(-(P4-$R$21)/$R$18)+$R$19*EXP(-(P4-$R$21)/$R$20))*2</f>
        <v>183.01834792818511</v>
      </c>
      <c r="U4" s="2">
        <v>5.0317999999999996</v>
      </c>
      <c r="V4" s="2">
        <v>60.259700000000002</v>
      </c>
      <c r="W4">
        <f t="shared" ref="W4:W8" si="10">V4/($V$16 + $V$17*EXP(-(U4-$V$21)/$V$18)+$V$19*EXP(-(U4-$V$21)/$V$20))</f>
        <v>67171.962965544531</v>
      </c>
      <c r="X4">
        <f t="shared" ref="X4:X8" si="11">W4*($W$16 + $W$17*EXP(-(U4-$W$21)/$W$18)+$W$19*EXP(-(U4-$W$21)/$W$20))*2</f>
        <v>153.91734140180196</v>
      </c>
      <c r="Z4" s="2">
        <v>5.0366</v>
      </c>
      <c r="AA4" s="2">
        <v>50.879100000000001</v>
      </c>
      <c r="AB4">
        <f t="shared" ref="AB4:AB8" si="12">AA4/($AA$16 + $AA$17*EXP(-(Z4-$AA$21)/$AA$18)+$AA$19*EXP(-(Z4-$AA$21)/$AA$20))</f>
        <v>62975.362828884266</v>
      </c>
      <c r="AC4">
        <f t="shared" ref="AC4:AC8" si="13">AB4*($AB$16 + $AB$17*EXP(-(Z4-$AB$21)/$AB$18)+$AB$19*EXP(-(Z4-$AB$21)/$AB$20))*2</f>
        <v>126.64688808446761</v>
      </c>
      <c r="AE4" s="2"/>
      <c r="AF4" s="2"/>
      <c r="AG4">
        <f t="shared" si="3"/>
        <v>0</v>
      </c>
      <c r="AH4">
        <f t="shared" si="4"/>
        <v>0</v>
      </c>
    </row>
    <row r="5" spans="1:34">
      <c r="A5" s="2">
        <v>14.9946</v>
      </c>
      <c r="B5" s="2">
        <v>122.3262</v>
      </c>
      <c r="C5">
        <f t="shared" si="0"/>
        <v>52430.660889315914</v>
      </c>
      <c r="D5">
        <f t="shared" si="5"/>
        <v>376.34161517421109</v>
      </c>
      <c r="F5" s="2">
        <v>14.991099999999999</v>
      </c>
      <c r="G5" s="2">
        <v>123.3098</v>
      </c>
      <c r="H5">
        <f t="shared" si="1"/>
        <v>54441.795661679091</v>
      </c>
      <c r="I5">
        <f t="shared" si="6"/>
        <v>428.70788398600206</v>
      </c>
      <c r="K5" s="2">
        <v>15.012700000000001</v>
      </c>
      <c r="L5" s="2">
        <v>110.3428</v>
      </c>
      <c r="M5">
        <f t="shared" si="7"/>
        <v>51378.940381332228</v>
      </c>
      <c r="N5">
        <f t="shared" si="8"/>
        <v>369.19636264827909</v>
      </c>
      <c r="P5" s="2">
        <v>15.0093</v>
      </c>
      <c r="Q5" s="2">
        <v>101.76179999999999</v>
      </c>
      <c r="R5">
        <f t="shared" si="2"/>
        <v>49650.258712073133</v>
      </c>
      <c r="S5">
        <f t="shared" si="9"/>
        <v>331.10209661879009</v>
      </c>
      <c r="U5" s="2">
        <v>14.983599999999999</v>
      </c>
      <c r="V5" s="2">
        <v>99.884600000000006</v>
      </c>
      <c r="W5">
        <f t="shared" si="10"/>
        <v>50225.372732069038</v>
      </c>
      <c r="X5">
        <f t="shared" si="11"/>
        <v>318.25507056741679</v>
      </c>
      <c r="Z5" s="2">
        <v>15.008699999999999</v>
      </c>
      <c r="AA5" s="2">
        <v>78.353800000000007</v>
      </c>
      <c r="AB5">
        <f t="shared" si="12"/>
        <v>42745.383059525448</v>
      </c>
      <c r="AC5">
        <f t="shared" si="13"/>
        <v>238.1002837340923</v>
      </c>
      <c r="AE5" s="2">
        <v>15.080399999999999</v>
      </c>
      <c r="AF5" s="2">
        <v>69.213300000000004</v>
      </c>
      <c r="AG5">
        <f>AF5/($AF$16 + $AF$17*EXP(-(AE5-$AF$21)/$AF$18)+$AF$19*EXP(-(AE5-$AF$21)/$AF$20))</f>
        <v>41732.534760819573</v>
      </c>
      <c r="AH5">
        <f>AG5*($AG$16 + $AG$17*EXP(-(AE5-$AG$21)/$AG$18)+$AG$19*EXP(-(AE5-$AG$21)/$AG$20))*2</f>
        <v>200.94562980968641</v>
      </c>
    </row>
    <row r="6" spans="1:34">
      <c r="A6" s="2">
        <v>29.9819</v>
      </c>
      <c r="B6" s="2">
        <v>138.9171</v>
      </c>
      <c r="C6">
        <f t="shared" si="0"/>
        <v>42233.791026056919</v>
      </c>
      <c r="D6">
        <f t="shared" si="5"/>
        <v>556.85294587741328</v>
      </c>
      <c r="F6" s="2">
        <v>30.008199999999999</v>
      </c>
      <c r="G6" s="2">
        <v>140.69649999999999</v>
      </c>
      <c r="H6">
        <f t="shared" si="1"/>
        <v>43658.760924306909</v>
      </c>
      <c r="I6">
        <f t="shared" si="6"/>
        <v>626.79997516693322</v>
      </c>
      <c r="K6" s="2">
        <v>30.0029</v>
      </c>
      <c r="L6" s="2">
        <v>129.97309999999999</v>
      </c>
      <c r="M6">
        <f t="shared" si="7"/>
        <v>41985.860416037656</v>
      </c>
      <c r="N6">
        <f t="shared" si="8"/>
        <v>553.90943792861162</v>
      </c>
      <c r="P6" s="2">
        <v>30.041899999999998</v>
      </c>
      <c r="Q6" s="2">
        <v>126.6908</v>
      </c>
      <c r="R6">
        <f t="shared" si="2"/>
        <v>42248.666348952123</v>
      </c>
      <c r="S6">
        <f t="shared" si="9"/>
        <v>521.14836300364971</v>
      </c>
      <c r="U6" s="2">
        <v>29.9983</v>
      </c>
      <c r="V6" s="2">
        <v>113.354</v>
      </c>
      <c r="W6">
        <f t="shared" si="10"/>
        <v>38619.635850345388</v>
      </c>
      <c r="X6">
        <f t="shared" si="11"/>
        <v>453.47361398414864</v>
      </c>
      <c r="Z6" s="2">
        <v>29.990400000000001</v>
      </c>
      <c r="AA6" s="2">
        <v>104.2431</v>
      </c>
      <c r="AB6">
        <f>AA6/($AA$16 + $AA$17*EXP(-(Z6-$AA$21)/$AA$18)+$AA$19*EXP(-(Z6-$AA$21)/$AA$20))</f>
        <v>37915.429267589541</v>
      </c>
      <c r="AC6">
        <f t="shared" si="13"/>
        <v>393.58519373151933</v>
      </c>
      <c r="AE6" s="2">
        <v>30.271100000000001</v>
      </c>
      <c r="AF6" s="2">
        <v>89.322299999999998</v>
      </c>
      <c r="AG6">
        <f t="shared" si="3"/>
        <v>35180.805958087156</v>
      </c>
      <c r="AH6">
        <f t="shared" si="4"/>
        <v>319.9244589890007</v>
      </c>
    </row>
    <row r="7" spans="1:34">
      <c r="A7" s="2"/>
      <c r="B7" s="2"/>
      <c r="C7">
        <f t="shared" si="0"/>
        <v>0</v>
      </c>
      <c r="D7">
        <f t="shared" si="5"/>
        <v>0</v>
      </c>
      <c r="F7" s="2"/>
      <c r="G7" s="2"/>
      <c r="H7">
        <f t="shared" si="1"/>
        <v>0</v>
      </c>
      <c r="I7">
        <f t="shared" si="6"/>
        <v>0</v>
      </c>
      <c r="K7" s="2"/>
      <c r="L7" s="2"/>
      <c r="M7">
        <f t="shared" si="7"/>
        <v>0</v>
      </c>
      <c r="N7">
        <f t="shared" si="8"/>
        <v>0</v>
      </c>
      <c r="P7" s="2"/>
      <c r="Q7" s="2"/>
      <c r="R7">
        <f t="shared" si="2"/>
        <v>0</v>
      </c>
      <c r="S7">
        <f t="shared" si="9"/>
        <v>0</v>
      </c>
      <c r="U7" s="2"/>
      <c r="V7" s="2"/>
      <c r="W7">
        <f t="shared" si="10"/>
        <v>0</v>
      </c>
      <c r="X7">
        <f t="shared" si="11"/>
        <v>0</v>
      </c>
      <c r="Z7" s="2"/>
      <c r="AA7" s="2"/>
      <c r="AB7">
        <f t="shared" si="12"/>
        <v>0</v>
      </c>
      <c r="AC7">
        <f t="shared" si="13"/>
        <v>0</v>
      </c>
      <c r="AE7" s="2"/>
      <c r="AF7" s="2"/>
      <c r="AG7">
        <f t="shared" si="3"/>
        <v>0</v>
      </c>
      <c r="AH7">
        <f t="shared" si="4"/>
        <v>0</v>
      </c>
    </row>
    <row r="8" spans="1:34">
      <c r="A8" s="2"/>
      <c r="B8" s="2"/>
      <c r="C8">
        <f t="shared" si="0"/>
        <v>0</v>
      </c>
      <c r="D8">
        <f t="shared" si="5"/>
        <v>0</v>
      </c>
      <c r="F8" s="2"/>
      <c r="G8" s="2"/>
      <c r="H8">
        <f t="shared" si="1"/>
        <v>0</v>
      </c>
      <c r="I8">
        <f t="shared" si="6"/>
        <v>0</v>
      </c>
      <c r="K8" s="2"/>
      <c r="L8" s="2"/>
      <c r="M8">
        <f t="shared" si="7"/>
        <v>0</v>
      </c>
      <c r="N8">
        <f t="shared" si="8"/>
        <v>0</v>
      </c>
      <c r="P8" s="2"/>
      <c r="Q8" s="2"/>
      <c r="R8">
        <f t="shared" si="2"/>
        <v>0</v>
      </c>
      <c r="S8">
        <f t="shared" si="9"/>
        <v>0</v>
      </c>
      <c r="U8" s="2"/>
      <c r="V8" s="2"/>
      <c r="W8">
        <f t="shared" si="10"/>
        <v>0</v>
      </c>
      <c r="X8">
        <f t="shared" si="11"/>
        <v>0</v>
      </c>
      <c r="Z8" s="2"/>
      <c r="AA8" s="2"/>
      <c r="AB8">
        <f t="shared" si="12"/>
        <v>0</v>
      </c>
      <c r="AC8">
        <f t="shared" si="13"/>
        <v>0</v>
      </c>
      <c r="AE8" s="2"/>
      <c r="AF8" s="2"/>
      <c r="AG8">
        <f t="shared" si="3"/>
        <v>0</v>
      </c>
      <c r="AH8">
        <f t="shared" si="4"/>
        <v>0</v>
      </c>
    </row>
    <row r="9" spans="1:34">
      <c r="A9" s="2"/>
      <c r="B9" s="2"/>
      <c r="C9">
        <f>B9/($B$16 + $B$17*EXP(-(A9-$B$21)/$B$18)+$B$19*EXP(-(A9-$B$21)/$B$20))</f>
        <v>0</v>
      </c>
      <c r="D9">
        <f t="shared" ref="D9" si="14">C9*($C$16 + $C$17*EXP(-(A9-$C$21)/$C$18)+$C$19*EXP(-(A9-$C$21)/$C$20))*2</f>
        <v>0</v>
      </c>
      <c r="F9" s="2"/>
      <c r="G9" s="2"/>
      <c r="H9">
        <f t="shared" ref="H9" si="15">G9/($G$16 + $G$17*EXP(-(F9-$G$21)/$G$18)+$G$19*EXP(-(F9-$G$21)/$G$20))</f>
        <v>0</v>
      </c>
      <c r="I9">
        <f t="shared" ref="I9" si="16">H9*($H$16 + $H$17*EXP(-(F9-$H$21)/$H$18)+$H$19*EXP(-(F9-$H$21)/$H$20))*2</f>
        <v>0</v>
      </c>
      <c r="K9" s="2"/>
      <c r="L9" s="2"/>
      <c r="M9">
        <f t="shared" ref="M9" si="17">L9/($L$16 + $L$17*EXP(-(K9-$L$21)/$L$18)+$L$19*EXP(-(K9-$L$21)/$L$20))</f>
        <v>0</v>
      </c>
      <c r="N9">
        <f t="shared" ref="N9" si="18">M9*($M$16 + $M$17*EXP(-(K9-$M$21)/$M$18)+$M$19*EXP(-(K9-$M$21)/$M$20))*2</f>
        <v>0</v>
      </c>
      <c r="P9" s="2"/>
      <c r="Q9" s="2"/>
      <c r="R9">
        <f t="shared" ref="R9" si="19">Q9/($Q$16 + $Q$17*EXP(-(P9-$Q$21)/$Q$18)+$Q$19*EXP(-(P9-$Q$21)/$Q$20))</f>
        <v>0</v>
      </c>
      <c r="S9">
        <f t="shared" ref="S9" si="20">R9*($R$16 + $R$17*EXP(-(P9-$R$21)/$R$18)+$R$19*EXP(-(P9-$R$21)/$R$20))*2</f>
        <v>0</v>
      </c>
      <c r="U9" s="2"/>
      <c r="V9" s="2"/>
      <c r="W9">
        <f t="shared" ref="W9" si="21">V9/($V$16 + $V$17*EXP(-(U9-$V$21)/$V$18)+$V$19*EXP(-(U9-$V$21)/$V$20))</f>
        <v>0</v>
      </c>
      <c r="X9">
        <f t="shared" ref="X9" si="22">W9*($W$16 + $W$17*EXP(-(U9-$W$21)/$W$18)+$W$19*EXP(-(U9-$W$21)/$W$20))*2</f>
        <v>0</v>
      </c>
      <c r="Z9" s="2"/>
      <c r="AA9" s="2"/>
      <c r="AB9">
        <f t="shared" ref="AB9" si="23">AA9/($AA$16 + $AA$17*EXP(-(Z9-$AA$21)/$AA$18)+$AA$19*EXP(-(Z9-$AA$21)/$AA$20))</f>
        <v>0</v>
      </c>
      <c r="AC9">
        <f t="shared" ref="AC9" si="24">AB9*($AB$16 + $AB$17*EXP(-(Z9-$AB$21)/$AB$18)+$AB$19*EXP(-(Z9-$AB$21)/$AB$20))*2</f>
        <v>0</v>
      </c>
      <c r="AE9" s="2"/>
      <c r="AF9" s="2"/>
      <c r="AG9">
        <f t="shared" si="3"/>
        <v>0</v>
      </c>
      <c r="AH9">
        <f t="shared" si="4"/>
        <v>0</v>
      </c>
    </row>
    <row r="11" spans="1:34">
      <c r="A11" t="s">
        <v>26</v>
      </c>
    </row>
    <row r="12" spans="1:34">
      <c r="A12" s="3" t="s">
        <v>28</v>
      </c>
    </row>
    <row r="14" spans="1:34">
      <c r="A14" t="s">
        <v>21</v>
      </c>
      <c r="B14" t="s">
        <v>27</v>
      </c>
    </row>
    <row r="15" spans="1:34">
      <c r="A15" t="s">
        <v>25</v>
      </c>
      <c r="B15" t="s">
        <v>11</v>
      </c>
      <c r="C15" t="s">
        <v>10</v>
      </c>
      <c r="F15" t="s">
        <v>25</v>
      </c>
      <c r="G15" t="s">
        <v>11</v>
      </c>
      <c r="H15" t="s">
        <v>10</v>
      </c>
      <c r="K15" t="s">
        <v>25</v>
      </c>
      <c r="L15" t="s">
        <v>11</v>
      </c>
      <c r="M15" t="s">
        <v>10</v>
      </c>
      <c r="P15" t="s">
        <v>25</v>
      </c>
      <c r="Q15" t="s">
        <v>11</v>
      </c>
      <c r="R15" t="s">
        <v>10</v>
      </c>
      <c r="U15" t="s">
        <v>25</v>
      </c>
      <c r="V15" t="s">
        <v>11</v>
      </c>
      <c r="W15" t="s">
        <v>10</v>
      </c>
      <c r="Z15" t="s">
        <v>25</v>
      </c>
      <c r="AA15" t="s">
        <v>11</v>
      </c>
      <c r="AB15" t="s">
        <v>10</v>
      </c>
      <c r="AE15" t="s">
        <v>25</v>
      </c>
      <c r="AF15" t="s">
        <v>11</v>
      </c>
      <c r="AG15" t="s">
        <v>10</v>
      </c>
    </row>
    <row r="16" spans="1:34">
      <c r="A16" t="s">
        <v>3</v>
      </c>
      <c r="B16">
        <v>6.5002999999999997E-3</v>
      </c>
      <c r="C16">
        <v>2.5134E-2</v>
      </c>
      <c r="F16" t="s">
        <v>3</v>
      </c>
      <c r="G16">
        <v>6.4492999999999998E-3</v>
      </c>
      <c r="H16">
        <v>2.4036999999999999E-2</v>
      </c>
      <c r="K16" t="s">
        <v>3</v>
      </c>
      <c r="L16">
        <v>6.9426999999999996E-3</v>
      </c>
      <c r="M16">
        <v>2.5134E-2</v>
      </c>
      <c r="P16" t="s">
        <v>3</v>
      </c>
      <c r="Q16">
        <v>6.6588000000000003E-3</v>
      </c>
      <c r="R16">
        <v>2.4473999999999999E-2</v>
      </c>
      <c r="U16" t="s">
        <v>3</v>
      </c>
      <c r="V16">
        <v>6.5256000000000003E-3</v>
      </c>
      <c r="W16">
        <v>2.4461E-2</v>
      </c>
      <c r="Z16" t="s">
        <v>3</v>
      </c>
      <c r="AA16">
        <v>6.6043999999999999E-3</v>
      </c>
      <c r="AB16">
        <v>2.4445000000000001E-2</v>
      </c>
      <c r="AE16" t="s">
        <v>3</v>
      </c>
      <c r="AF16">
        <v>5.9233999999999997E-3</v>
      </c>
      <c r="AG16">
        <v>2.1337999999999999E-2</v>
      </c>
    </row>
    <row r="17" spans="1:33">
      <c r="A17" t="s">
        <v>4</v>
      </c>
      <c r="B17">
        <v>-1.482E-3</v>
      </c>
      <c r="C17">
        <v>-1.2622E-2</v>
      </c>
      <c r="F17" t="s">
        <v>4</v>
      </c>
      <c r="G17">
        <v>-1.4778E-3</v>
      </c>
      <c r="H17">
        <v>-1.2011000000000001E-2</v>
      </c>
      <c r="K17" t="s">
        <v>4</v>
      </c>
      <c r="L17">
        <v>-1.6436000000000001E-3</v>
      </c>
      <c r="M17">
        <v>-1.2622E-2</v>
      </c>
      <c r="P17" t="s">
        <v>4</v>
      </c>
      <c r="Q17">
        <v>-1.5150000000000001E-3</v>
      </c>
      <c r="R17">
        <v>-1.2303E-2</v>
      </c>
      <c r="U17" t="s">
        <v>4</v>
      </c>
      <c r="V17">
        <v>-1.4117000000000001E-3</v>
      </c>
      <c r="W17">
        <v>-1.2295E-2</v>
      </c>
      <c r="Z17" t="s">
        <v>4</v>
      </c>
      <c r="AA17">
        <v>-1.3366999999999999E-3</v>
      </c>
      <c r="AB17">
        <v>-1.2352999999999999E-2</v>
      </c>
      <c r="AE17" t="s">
        <v>4</v>
      </c>
      <c r="AF17">
        <v>-9.5390000000000004E-4</v>
      </c>
      <c r="AG17">
        <v>-1.0654E-2</v>
      </c>
    </row>
    <row r="18" spans="1:33">
      <c r="A18" t="s">
        <v>5</v>
      </c>
      <c r="B18">
        <v>8.1946999999999992</v>
      </c>
      <c r="C18">
        <v>136.03</v>
      </c>
      <c r="F18" t="s">
        <v>5</v>
      </c>
      <c r="G18">
        <v>8.7093000000000007</v>
      </c>
      <c r="H18">
        <v>82.734999999999999</v>
      </c>
      <c r="K18" t="s">
        <v>5</v>
      </c>
      <c r="L18">
        <v>10.385999999999999</v>
      </c>
      <c r="M18">
        <v>136.03</v>
      </c>
      <c r="P18" t="s">
        <v>5</v>
      </c>
      <c r="Q18">
        <v>10.583</v>
      </c>
      <c r="R18">
        <v>82.5</v>
      </c>
      <c r="U18" t="s">
        <v>5</v>
      </c>
      <c r="V18">
        <v>10.606</v>
      </c>
      <c r="W18">
        <v>148.87</v>
      </c>
      <c r="Z18" t="s">
        <v>5</v>
      </c>
      <c r="AA18">
        <v>11.343999999999999</v>
      </c>
      <c r="AB18">
        <v>172.71</v>
      </c>
      <c r="AE18" t="s">
        <v>5</v>
      </c>
      <c r="AF18">
        <v>10.055999999999999</v>
      </c>
      <c r="AG18">
        <v>143.43</v>
      </c>
    </row>
    <row r="19" spans="1:33">
      <c r="A19" t="s">
        <v>6</v>
      </c>
      <c r="B19">
        <v>-4.7384000000000003E-3</v>
      </c>
      <c r="C19">
        <v>-1.2203E-2</v>
      </c>
      <c r="F19" t="s">
        <v>6</v>
      </c>
      <c r="G19">
        <v>-4.7009E-3</v>
      </c>
      <c r="H19">
        <v>-1.1662E-2</v>
      </c>
      <c r="K19" t="s">
        <v>6</v>
      </c>
      <c r="L19">
        <v>-5.0479000000000001E-3</v>
      </c>
      <c r="M19">
        <v>-1.2203E-2</v>
      </c>
      <c r="P19" t="s">
        <v>6</v>
      </c>
      <c r="Q19">
        <v>-4.9135000000000003E-3</v>
      </c>
      <c r="R19">
        <v>-1.1896E-2</v>
      </c>
      <c r="U19" t="s">
        <v>6</v>
      </c>
      <c r="V19">
        <v>-4.8897000000000003E-3</v>
      </c>
      <c r="W19">
        <v>-1.1892E-2</v>
      </c>
      <c r="Z19" t="s">
        <v>6</v>
      </c>
      <c r="AA19">
        <v>-5.0714000000000002E-3</v>
      </c>
      <c r="AB19">
        <v>-1.1847999999999999E-2</v>
      </c>
      <c r="AE19" t="s">
        <v>6</v>
      </c>
      <c r="AF19">
        <v>-4.8073999999999999E-3</v>
      </c>
      <c r="AG19">
        <v>-1.0503E-2</v>
      </c>
    </row>
    <row r="20" spans="1:33">
      <c r="A20" t="s">
        <v>7</v>
      </c>
      <c r="B20">
        <v>72.11</v>
      </c>
      <c r="C20">
        <v>76.102999999999994</v>
      </c>
      <c r="F20" t="s">
        <v>7</v>
      </c>
      <c r="G20">
        <v>73.929000000000002</v>
      </c>
      <c r="H20">
        <v>88.281999999999996</v>
      </c>
      <c r="K20" t="s">
        <v>7</v>
      </c>
      <c r="L20">
        <v>97.405000000000001</v>
      </c>
      <c r="M20">
        <v>76.102999999999994</v>
      </c>
      <c r="P20" t="s">
        <v>7</v>
      </c>
      <c r="Q20">
        <v>90.453000000000003</v>
      </c>
      <c r="R20">
        <v>138.86000000000001</v>
      </c>
      <c r="U20" t="s">
        <v>7</v>
      </c>
      <c r="V20">
        <v>86.745000000000005</v>
      </c>
      <c r="W20">
        <v>85.361999999999995</v>
      </c>
      <c r="Z20" t="s">
        <v>7</v>
      </c>
      <c r="AA20">
        <v>96.24</v>
      </c>
      <c r="AB20">
        <v>97.78</v>
      </c>
      <c r="AE20" t="s">
        <v>7</v>
      </c>
      <c r="AF20">
        <v>79.935000000000002</v>
      </c>
      <c r="AG20">
        <v>112.75</v>
      </c>
    </row>
    <row r="21" spans="1:33">
      <c r="A21" t="s">
        <v>8</v>
      </c>
      <c r="B21">
        <v>0.95409999999999995</v>
      </c>
      <c r="C21">
        <v>1.0175000000000001</v>
      </c>
      <c r="F21" t="s">
        <v>8</v>
      </c>
      <c r="G21">
        <v>0.97119999999999995</v>
      </c>
      <c r="H21">
        <v>1.0195000000000001</v>
      </c>
      <c r="K21" t="s">
        <v>8</v>
      </c>
      <c r="L21">
        <v>0.96640000000000004</v>
      </c>
      <c r="M21">
        <v>1.0175000000000001</v>
      </c>
      <c r="P21" t="s">
        <v>8</v>
      </c>
      <c r="Q21">
        <v>0.9708</v>
      </c>
      <c r="R21">
        <v>1.0181</v>
      </c>
      <c r="U21" t="s">
        <v>8</v>
      </c>
      <c r="V21">
        <v>0.96960000000000002</v>
      </c>
      <c r="W21">
        <v>1.0255000000000001</v>
      </c>
      <c r="Z21" t="s">
        <v>8</v>
      </c>
      <c r="AA21">
        <v>0.9768</v>
      </c>
      <c r="AB21">
        <v>1.0161</v>
      </c>
      <c r="AE21" t="s">
        <v>8</v>
      </c>
      <c r="AF21">
        <v>0.98299999999999998</v>
      </c>
      <c r="AG21">
        <v>1.018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manabu inukai</cp:lastModifiedBy>
  <dcterms:created xsi:type="dcterms:W3CDTF">2015-06-05T18:19:34Z</dcterms:created>
  <dcterms:modified xsi:type="dcterms:W3CDTF">2023-05-25T07:50:05Z</dcterms:modified>
</cp:coreProperties>
</file>