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5E963194-F722-4778-8A53-4EEB50CA0788}" xr6:coauthVersionLast="47" xr6:coauthVersionMax="47" xr10:uidLastSave="{00000000-0000-0000-0000-000000000000}"/>
  <bookViews>
    <workbookView xWindow="4080" yWindow="285" windowWidth="21780" windowHeight="15420" activeTab="4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  <sheet name="FCC" sheetId="13" r:id="rId6"/>
    <sheet name="BCC" sheetId="14" r:id="rId7"/>
    <sheet name="HCP" sheetId="15" r:id="rId8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7" i="12" l="1"/>
  <c r="E481" i="12"/>
  <c r="E475" i="12"/>
  <c r="B475" i="12"/>
  <c r="B469" i="12"/>
  <c r="E463" i="12"/>
  <c r="B463" i="12"/>
  <c r="B457" i="12"/>
  <c r="E451" i="12"/>
  <c r="H445" i="12"/>
  <c r="E445" i="12"/>
  <c r="B445" i="12"/>
  <c r="H439" i="12"/>
  <c r="E439" i="12"/>
  <c r="B439" i="12"/>
  <c r="B433" i="12"/>
  <c r="B427" i="12"/>
  <c r="B421" i="12"/>
  <c r="B415" i="12"/>
  <c r="H409" i="12"/>
  <c r="B409" i="12"/>
  <c r="H403" i="12"/>
  <c r="B403" i="12"/>
  <c r="E397" i="12"/>
  <c r="B397" i="12"/>
  <c r="E391" i="12"/>
  <c r="B391" i="12"/>
  <c r="H385" i="12"/>
  <c r="B385" i="12"/>
  <c r="H373" i="12"/>
  <c r="E373" i="12"/>
  <c r="B373" i="12"/>
  <c r="H367" i="12"/>
  <c r="H361" i="12"/>
  <c r="E361" i="12"/>
  <c r="B361" i="12"/>
  <c r="H355" i="12"/>
  <c r="H349" i="12"/>
  <c r="B349" i="12"/>
  <c r="H343" i="12"/>
  <c r="B343" i="12"/>
  <c r="H337" i="12"/>
  <c r="E337" i="12"/>
  <c r="H331" i="12"/>
  <c r="H325" i="12"/>
  <c r="B325" i="12"/>
  <c r="H313" i="12"/>
  <c r="B313" i="12"/>
  <c r="B307" i="12"/>
  <c r="B301" i="12"/>
  <c r="B295" i="12"/>
  <c r="H289" i="12"/>
  <c r="E289" i="12"/>
  <c r="H283" i="12"/>
  <c r="E283" i="12"/>
  <c r="E277" i="12"/>
  <c r="E265" i="12"/>
  <c r="H265" i="12"/>
  <c r="B265" i="12"/>
  <c r="E259" i="12"/>
  <c r="B259" i="12"/>
  <c r="H253" i="12"/>
  <c r="B253" i="12"/>
  <c r="H247" i="12"/>
  <c r="H241" i="12"/>
  <c r="B241" i="12"/>
  <c r="B235" i="12"/>
  <c r="B229" i="12"/>
  <c r="H223" i="12"/>
  <c r="B223" i="12"/>
  <c r="H217" i="12"/>
  <c r="B217" i="12"/>
  <c r="E211" i="12"/>
  <c r="B211" i="12"/>
  <c r="E205" i="12"/>
  <c r="B205" i="12"/>
  <c r="H199" i="12"/>
  <c r="E199" i="12"/>
  <c r="B199" i="12"/>
  <c r="H193" i="12"/>
  <c r="B193" i="12"/>
  <c r="H187" i="12"/>
  <c r="E187" i="12"/>
  <c r="B187" i="12"/>
  <c r="E181" i="12"/>
  <c r="B181" i="12"/>
  <c r="E175" i="12"/>
  <c r="B175" i="12"/>
  <c r="E169" i="12"/>
  <c r="H157" i="12"/>
  <c r="E157" i="12"/>
  <c r="B157" i="12"/>
  <c r="B139" i="12"/>
  <c r="H145" i="12"/>
  <c r="H139" i="12"/>
  <c r="H133" i="12"/>
  <c r="E133" i="12"/>
  <c r="B133" i="12"/>
  <c r="H127" i="12"/>
  <c r="B127" i="12"/>
  <c r="H121" i="12"/>
  <c r="E121" i="12"/>
  <c r="B121" i="12"/>
  <c r="E79" i="12"/>
  <c r="B115" i="12"/>
  <c r="E109" i="12"/>
  <c r="B109" i="12"/>
  <c r="E103" i="12"/>
  <c r="B103" i="12"/>
  <c r="H97" i="12"/>
  <c r="E97" i="12"/>
  <c r="B97" i="12"/>
  <c r="H91" i="12"/>
  <c r="E91" i="12"/>
  <c r="B91" i="12"/>
  <c r="H85" i="12"/>
  <c r="E85" i="12"/>
  <c r="B85" i="12"/>
  <c r="B79" i="12"/>
  <c r="B73" i="12"/>
  <c r="H61" i="12"/>
  <c r="E61" i="12"/>
  <c r="B61" i="12"/>
  <c r="E55" i="12"/>
  <c r="B55" i="12"/>
  <c r="H49" i="12"/>
  <c r="E49" i="12"/>
  <c r="H43" i="12"/>
  <c r="E43" i="12"/>
  <c r="B43" i="12"/>
  <c r="E32" i="12"/>
  <c r="H25" i="12"/>
  <c r="E25" i="12"/>
  <c r="H19" i="12"/>
  <c r="E19" i="12"/>
  <c r="H13" i="12"/>
  <c r="E13" i="12"/>
  <c r="B13" i="12"/>
  <c r="B9" i="3"/>
  <c r="J427" i="12"/>
  <c r="H330" i="12"/>
  <c r="H96" i="12"/>
  <c r="H90" i="12"/>
  <c r="H42" i="12"/>
  <c r="L8" i="11" l="1"/>
  <c r="AB4" i="3"/>
  <c r="AB46" i="3"/>
  <c r="AB76" i="3"/>
  <c r="AB77" i="3"/>
  <c r="AB45" i="3"/>
  <c r="AB79" i="3"/>
  <c r="AB38" i="3"/>
  <c r="AB70" i="3"/>
  <c r="AB17" i="3"/>
  <c r="AB13" i="3"/>
  <c r="AB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62" i="10" l="1"/>
  <c r="N147" i="10"/>
  <c r="N124" i="10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B37" i="3"/>
  <c r="AC37" i="3" s="1"/>
  <c r="AB37" i="3" s="1"/>
  <c r="AD37" i="3" s="1"/>
  <c r="AC28" i="3"/>
  <c r="AB28" i="3" s="1"/>
  <c r="AD28" i="3" s="1"/>
  <c r="B17" i="3"/>
  <c r="B10" i="3"/>
  <c r="AC10" i="3" s="1"/>
  <c r="AB10" i="3" s="1"/>
  <c r="AD17" i="3"/>
  <c r="AC9" i="3"/>
  <c r="AB9" i="3" s="1"/>
  <c r="C7" i="3"/>
  <c r="B7" i="3" s="1"/>
  <c r="AC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 s="1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I26" i="3"/>
  <c r="AC38" i="3"/>
  <c r="AD38" i="3" s="1"/>
  <c r="AD12" i="3"/>
  <c r="AD5" i="3"/>
  <c r="AI82" i="3"/>
  <c r="AH82" i="3" s="1"/>
  <c r="AI76" i="3"/>
  <c r="AH76" i="3" s="1"/>
  <c r="AI77" i="3"/>
  <c r="AH77" i="3" s="1"/>
  <c r="AI78" i="3"/>
  <c r="AH78" i="3" s="1"/>
  <c r="AI79" i="3"/>
  <c r="AH79" i="3" s="1"/>
  <c r="AI75" i="3"/>
  <c r="AH75" i="3" s="1"/>
  <c r="AI71" i="3"/>
  <c r="AH71" i="3" s="1"/>
  <c r="AI72" i="3"/>
  <c r="AH72" i="3" s="1"/>
  <c r="AI73" i="3"/>
  <c r="AH73" i="3" s="1"/>
  <c r="AI70" i="3"/>
  <c r="AH70" i="3" s="1"/>
  <c r="AI66" i="3"/>
  <c r="AH66" i="3" s="1"/>
  <c r="AI62" i="3"/>
  <c r="AH62" i="3" s="1"/>
  <c r="AI61" i="3"/>
  <c r="AH61" i="3" s="1"/>
  <c r="AI56" i="3"/>
  <c r="AH56" i="3" s="1"/>
  <c r="AI54" i="3"/>
  <c r="AH54" i="3" s="1"/>
  <c r="AI53" i="3"/>
  <c r="AH53" i="3" s="1"/>
  <c r="AI46" i="3"/>
  <c r="AH46" i="3" s="1"/>
  <c r="AI47" i="3"/>
  <c r="AH47" i="3" s="1"/>
  <c r="AI48" i="3"/>
  <c r="AH48" i="3" s="1"/>
  <c r="AI45" i="3"/>
  <c r="AH45" i="3" s="1"/>
  <c r="AI43" i="3"/>
  <c r="AH43" i="3" s="1"/>
  <c r="AI39" i="3"/>
  <c r="AH39" i="3" s="1"/>
  <c r="AI40" i="3"/>
  <c r="AH40" i="3" s="1"/>
  <c r="AI41" i="3"/>
  <c r="AH41" i="3" s="1"/>
  <c r="AI38" i="3"/>
  <c r="AH38" i="3" s="1"/>
  <c r="AI36" i="3"/>
  <c r="AH36" i="3" s="1"/>
  <c r="AI32" i="3"/>
  <c r="AH32" i="3" s="1"/>
  <c r="AI27" i="3"/>
  <c r="AH27" i="3" s="1"/>
  <c r="AI28" i="3"/>
  <c r="AH28" i="3" s="1"/>
  <c r="AI29" i="3"/>
  <c r="AH29" i="3" s="1"/>
  <c r="AI30" i="3"/>
  <c r="AH30" i="3" s="1"/>
  <c r="AI23" i="3"/>
  <c r="AH23" i="3" s="1"/>
  <c r="AI24" i="3"/>
  <c r="AH24" i="3" s="1"/>
  <c r="AI22" i="3"/>
  <c r="AH22" i="3" s="1"/>
  <c r="AI20" i="3"/>
  <c r="AH20" i="3" s="1"/>
  <c r="AI19" i="3"/>
  <c r="AH19" i="3" s="1"/>
  <c r="AI13" i="3"/>
  <c r="AH13" i="3" s="1"/>
  <c r="AI14" i="3"/>
  <c r="AH14" i="3" s="1"/>
  <c r="AI15" i="3"/>
  <c r="AH15" i="3" s="1"/>
  <c r="AI12" i="3"/>
  <c r="AH12" i="3" s="1"/>
  <c r="AI6" i="3"/>
  <c r="AH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 s="1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I5" i="3"/>
  <c r="AH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AB20" i="3" l="1"/>
  <c r="AD20" i="3" s="1"/>
  <c r="AB21" i="3"/>
  <c r="AD21" i="3" s="1"/>
  <c r="W24" i="5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K19" i="5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<sst xmlns="http://schemas.openxmlformats.org/spreadsheetml/2006/main" count="2828" uniqueCount="461">
  <si>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</si>
  <si>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</si>
  <si>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</si>
  <si>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</si>
  <si>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</si>
  <si>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</si>
  <si>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</si>
  <si>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</si>
  <si>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</si>
  <si>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</si>
  <si>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</si>
  <si>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</si>
  <si>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</si>
  <si>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</si>
  <si>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</si>
  <si>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</si>
  <si>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</si>
  <si>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</si>
  <si>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</si>
  <si>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</si>
  <si>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</si>
  <si>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</si>
  <si>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</si>
  <si>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</si>
  <si>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</si>
  <si>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</si>
  <si>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</si>
  <si>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</si>
  <si>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</si>
  <si>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</si>
  <si>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</si>
  <si>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</si>
  <si>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</si>
  <si>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</si>
  <si>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</si>
  <si>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</si>
  <si>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</si>
  <si>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</si>
  <si>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</si>
  <si>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</si>
  <si>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</si>
  <si>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</si>
  <si>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</si>
  <si>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</si>
  <si>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</si>
  <si>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</si>
  <si>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</si>
  <si>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</si>
  <si>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</si>
  <si>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</si>
  <si>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</si>
  <si>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</si>
  <si>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</si>
  <si>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</si>
  <si>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</si>
  <si>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</si>
  <si>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</si>
  <si>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</si>
  <si>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</si>
  <si>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</si>
  <si>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</si>
  <si>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</si>
  <si>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</si>
  <si>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</si>
  <si>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</si>
  <si>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</si>
  <si>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</si>
  <si>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</si>
  <si>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</si>
  <si>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</si>
  <si>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</si>
  <si>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</si>
  <si>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</si>
  <si>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</si>
  <si>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</si>
  <si>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</si>
  <si>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</si>
  <si>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</si>
  <si>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</si>
  <si>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</si>
  <si>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</si>
  <si>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</si>
  <si>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</si>
  <si>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</si>
  <si>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</si>
  <si>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</si>
  <si>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</si>
  <si>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</si>
  <si>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</si>
  <si>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</si>
  <si>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</si>
  <si>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</si>
  <si>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</si>
  <si>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</si>
  <si>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</si>
  <si>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</si>
  <si>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</si>
  <si>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</si>
  <si>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</si>
  <si>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</si>
  <si>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</si>
  <si>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</si>
  <si>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</si>
  <si>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</si>
  <si>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</si>
  <si>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</si>
  <si>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</si>
  <si>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</si>
  <si>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</si>
  <si>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</si>
  <si>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</si>
  <si>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</si>
  <si>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</si>
  <si>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</si>
  <si>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</si>
  <si>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</si>
  <si>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</si>
  <si>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</si>
  <si>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</si>
  <si>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</si>
  <si>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</si>
  <si>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</si>
  <si>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</si>
  <si>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</si>
  <si>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</si>
  <si>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</si>
  <si>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</si>
  <si>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</si>
  <si>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</si>
  <si>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</si>
  <si>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</si>
  <si>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</si>
  <si>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</si>
  <si>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</si>
  <si>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</si>
  <si>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</si>
  <si>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</si>
  <si>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</si>
  <si>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</si>
  <si>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</si>
  <si>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</si>
  <si>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</si>
  <si>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</si>
  <si>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</si>
  <si>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</si>
  <si>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</si>
  <si>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</si>
  <si>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</si>
  <si>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</si>
  <si>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</si>
  <si>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</si>
  <si>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</si>
  <si>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</si>
  <si>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</si>
  <si>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</si>
  <si>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</si>
  <si>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</si>
  <si>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</si>
  <si>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</si>
  <si>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</si>
  <si>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</si>
  <si>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</si>
  <si>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</si>
  <si>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</si>
  <si>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</si>
  <si>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</si>
  <si>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</si>
  <si>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</si>
  <si>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</si>
  <si>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</si>
  <si>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</si>
  <si>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</si>
  <si>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</si>
  <si>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</si>
  <si>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</si>
  <si>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</si>
  <si>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</si>
  <si>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</si>
  <si>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</si>
  <si>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</si>
  <si>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</si>
  <si>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</si>
  <si>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</si>
  <si>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</si>
  <si>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</si>
  <si>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</si>
  <si>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</si>
  <si>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</si>
  <si>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</si>
  <si>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</si>
  <si>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</si>
  <si>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</si>
  <si>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</si>
  <si>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</si>
  <si>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</si>
  <si>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</si>
  <si>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</si>
  <si>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</si>
  <si>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</si>
  <si>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</si>
  <si>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</si>
  <si>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</si>
  <si>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</si>
  <si>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</si>
  <si>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</si>
  <si>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</si>
  <si>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</si>
  <si>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</si>
  <si>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</si>
  <si>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</si>
  <si>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</si>
  <si>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</si>
  <si>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</si>
  <si>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</si>
  <si>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</si>
  <si>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</si>
  <si>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</si>
  <si>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</si>
  <si>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</si>
  <si>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</si>
  <si>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</si>
  <si>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</si>
  <si>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</si>
  <si>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</si>
  <si>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</si>
  <si>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</si>
  <si>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</si>
  <si>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</si>
  <si>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</si>
  <si>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</si>
  <si>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</si>
  <si>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</si>
  <si>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</si>
  <si>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</si>
  <si>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</si>
  <si>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</si>
  <si>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</si>
  <si>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</si>
  <si>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</si>
  <si>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</si>
  <si>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</si>
  <si>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</si>
  <si>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</si>
  <si>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</si>
  <si>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</si>
  <si>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</si>
  <si>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</si>
  <si>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</si>
  <si>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</si>
  <si>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</si>
  <si>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</si>
  <si>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</si>
  <si>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</si>
  <si>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</si>
  <si>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</si>
  <si>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</si>
  <si>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</si>
  <si>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</si>
  <si>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</si>
  <si>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</si>
  <si>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</si>
  <si>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</si>
  <si>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</si>
  <si>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</si>
  <si>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</si>
  <si>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</si>
  <si>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</si>
  <si>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</si>
  <si>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</si>
  <si>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</si>
  <si>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</si>
  <si>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</si>
  <si>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</si>
  <si>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</si>
  <si>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</si>
  <si>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</si>
  <si>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</si>
  <si>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</si>
  <si>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</si>
  <si>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</si>
  <si>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</si>
  <si>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</si>
  <si>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</si>
  <si>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</si>
  <si>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</si>
  <si>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</si>
  <si>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</si>
  <si>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</si>
  <si>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</si>
  <si>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</si>
  <si>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</si>
  <si>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</si>
  <si>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</si>
  <si>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</si>
  <si>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</si>
  <si>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</si>
  <si>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</si>
  <si>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</si>
  <si>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</si>
  <si>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</si>
  <si>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</si>
  <si>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</si>
  <si>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</si>
  <si>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</si>
  <si>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</si>
  <si>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</si>
  <si>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</si>
  <si>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</si>
  <si>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</si>
  <si>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</si>
  <si>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</si>
  <si>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</si>
  <si>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</si>
  <si>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</si>
  <si>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</si>
  <si>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</si>
  <si>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</si>
  <si>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</si>
  <si>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</si>
  <si>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</si>
  <si>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</si>
  <si>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</si>
  <si>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</si>
  <si>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</si>
  <si>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</si>
  <si>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</si>
  <si>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</si>
  <si>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</si>
  <si>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</si>
  <si>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</si>
  <si>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</si>
  <si>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</si>
  <si>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</si>
  <si>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</si>
  <si>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</si>
  <si>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</si>
  <si>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</si>
  <si>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</si>
  <si>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</si>
  <si>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</si>
  <si>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</si>
  <si>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Note: MP (FCC 14 [GPa], BCC 14 [GPa], HCP 14 [GPa])</t>
    <phoneticPr fontId="1"/>
  </si>
  <si>
    <t>Note: MP (BCC 124 [GPa], HCP 122 [GPa])</t>
    <phoneticPr fontId="1"/>
  </si>
  <si>
    <t>Bulk Modulus KV [GPa] (MP = Materials Project)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</si>
  <si>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</si>
  <si>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</si>
  <si>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</si>
  <si>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</si>
  <si>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</si>
  <si>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</si>
  <si>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</si>
  <si>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</si>
  <si>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</si>
  <si>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</si>
  <si>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</si>
  <si>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</si>
  <si>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</si>
  <si>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</si>
  <si>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</si>
  <si>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</si>
  <si>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</si>
  <si>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</si>
  <si>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</si>
  <si>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</si>
  <si>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</si>
  <si>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</si>
  <si>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</si>
  <si>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</si>
  <si>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</si>
  <si>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</si>
  <si>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</si>
  <si>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</si>
  <si>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</si>
  <si>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</si>
  <si>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</si>
  <si>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</si>
  <si>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</si>
  <si>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</si>
  <si>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</si>
  <si>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</si>
  <si>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</si>
  <si>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</si>
  <si>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</si>
  <si>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</si>
  <si>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</si>
  <si>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</si>
  <si>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</si>
  <si>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</si>
  <si>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</si>
  <si>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</si>
  <si>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</si>
  <si>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</si>
  <si>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</si>
  <si>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</si>
  <si>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</si>
  <si>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</si>
  <si>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</si>
  <si>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</si>
  <si>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</si>
  <si>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</si>
  <si>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</si>
  <si>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</si>
  <si>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</si>
  <si>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</si>
  <si>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</si>
  <si>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</si>
  <si>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</si>
  <si>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</si>
  <si>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</si>
  <si>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</si>
  <si>
    <t>E</t>
    <phoneticPr fontId="1"/>
  </si>
  <si>
    <t>Bv</t>
    <phoneticPr fontId="1"/>
  </si>
  <si>
    <t>Gv</t>
    <phoneticPr fontId="1"/>
  </si>
  <si>
    <t>C11</t>
    <phoneticPr fontId="1"/>
  </si>
  <si>
    <t>C12</t>
    <phoneticPr fontId="1"/>
  </si>
  <si>
    <t>C13</t>
    <phoneticPr fontId="1"/>
  </si>
  <si>
    <t>C22</t>
    <phoneticPr fontId="1"/>
  </si>
  <si>
    <t>C23</t>
    <phoneticPr fontId="1"/>
  </si>
  <si>
    <t>C33</t>
    <phoneticPr fontId="1"/>
  </si>
  <si>
    <t>C44</t>
    <phoneticPr fontId="1"/>
  </si>
  <si>
    <t>C55</t>
    <phoneticPr fontId="1"/>
  </si>
  <si>
    <t>C66</t>
    <phoneticPr fontId="1"/>
  </si>
  <si>
    <t>He</t>
    <phoneticPr fontId="1"/>
  </si>
  <si>
    <t>Ne</t>
    <phoneticPr fontId="1"/>
  </si>
  <si>
    <t>Ar</t>
    <phoneticPr fontId="1"/>
  </si>
  <si>
    <t>Kr</t>
    <phoneticPr fontId="1"/>
  </si>
  <si>
    <t>Xe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</si>
  <si>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</si>
  <si>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</si>
  <si>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</si>
  <si>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</si>
  <si>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</si>
  <si>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2NN</t>
    <phoneticPr fontId="1"/>
  </si>
  <si>
    <t>1NN</t>
    <phoneticPr fontId="1"/>
  </si>
  <si>
    <t>C:2.453</t>
    <phoneticPr fontId="1"/>
  </si>
  <si>
    <t>C:3.139</t>
    <phoneticPr fontId="1"/>
  </si>
  <si>
    <t>C:2.524</t>
    <phoneticPr fontId="1"/>
  </si>
  <si>
    <t>B: 1.068, C:5.301</t>
    <phoneticPr fontId="1"/>
  </si>
  <si>
    <t>B:1.551, C:3.122</t>
    <phoneticPr fontId="1"/>
  </si>
  <si>
    <t>B:0.022, C:2.667</t>
    <phoneticPr fontId="1"/>
  </si>
  <si>
    <t>B:0.206, C:2.899</t>
    <phoneticPr fontId="1"/>
  </si>
  <si>
    <t>B:0.394, C:2.739</t>
    <phoneticPr fontId="1"/>
  </si>
  <si>
    <t>B:0.353, C:3.587</t>
    <phoneticPr fontId="1"/>
  </si>
  <si>
    <t>B:0.284, C:3.304</t>
    <phoneticPr fontId="1"/>
  </si>
  <si>
    <t>B:0.135, C:3.662</t>
    <phoneticPr fontId="1"/>
  </si>
  <si>
    <t>Note: MP (FCC 34 [GPa], HCP 117 [GPa])</t>
    <phoneticPr fontId="1"/>
  </si>
  <si>
    <t>B:0.283, C:3.540</t>
    <phoneticPr fontId="1"/>
  </si>
  <si>
    <t>B:0.306, C:3.377</t>
    <phoneticPr fontId="1"/>
  </si>
  <si>
    <t>B:0.113, C:3.835</t>
    <phoneticPr fontId="1"/>
  </si>
  <si>
    <t>B:0.155, C:1.561</t>
    <phoneticPr fontId="1"/>
  </si>
  <si>
    <t>Note: MP (FCC 37 [GPa])</t>
    <phoneticPr fontId="1"/>
  </si>
  <si>
    <t>B:0.196, C:1.935</t>
    <phoneticPr fontId="1"/>
  </si>
  <si>
    <t>B:0.222, C:2.034</t>
    <phoneticPr fontId="1"/>
  </si>
  <si>
    <t>B:0.245, C:2.155</t>
    <phoneticPr fontId="1"/>
  </si>
  <si>
    <t>B:0.252, C:2.173</t>
    <phoneticPr fontId="1"/>
  </si>
  <si>
    <t>B:0.041, C:5.086</t>
    <phoneticPr fontId="1"/>
  </si>
  <si>
    <t>B: 0.260, C:3.494</t>
    <phoneticPr fontId="1"/>
  </si>
  <si>
    <t>B: 0.151, C:2.049</t>
    <phoneticPr fontId="1"/>
  </si>
  <si>
    <t>B: 0.899, C:3.971</t>
    <phoneticPr fontId="1"/>
  </si>
  <si>
    <t>B: 1.272, C: 4.274</t>
    <phoneticPr fontId="1"/>
  </si>
  <si>
    <t>1 [Mbar] = 100 [GPa] = 100/160.21766 [eV/A^3]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</si>
</sst>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0.20871884584242936</c:v>
                </c:pt>
                <c:pt idx="1">
                  <c:v>0.11065991902505211</c:v>
                </c:pt>
                <c:pt idx="2">
                  <c:v>1.6874206793103967E-2</c:v>
                </c:pt>
                <c:pt idx="3">
                  <c:v>-7.2787847842325046E-2</c:v>
                </c:pt>
                <c:pt idx="4">
                  <c:v>-0.1584709959246266</c:v>
                </c:pt>
                <c:pt idx="5">
                  <c:v>-0.2403153289998857</c:v>
                </c:pt>
                <c:pt idx="6">
                  <c:v>-0.31845642128420037</c:v>
                </c:pt>
                <c:pt idx="7">
                  <c:v>-0.39302546767092061</c:v>
                </c:pt>
                <c:pt idx="8">
                  <c:v>-0.4641494176952945</c:v>
                </c:pt>
                <c:pt idx="9">
                  <c:v>-0.5319511055708015</c:v>
                </c:pt>
                <c:pt idx="10">
                  <c:v>-0.5965493764083174</c:v>
                </c:pt>
                <c:pt idx="11">
                  <c:v>-0.65805920872620849</c:v>
                </c:pt>
                <c:pt idx="12">
                  <c:v>-0.71659183335647791</c:v>
                </c:pt>
                <c:pt idx="13">
                  <c:v>-0.77225484884921203</c:v>
                </c:pt>
                <c:pt idx="14">
                  <c:v>-0.82515233347475148</c:v>
                </c:pt>
                <c:pt idx="15">
                  <c:v>-0.87538495392028126</c:v>
                </c:pt>
                <c:pt idx="16">
                  <c:v>-0.92305007077487344</c:v>
                </c:pt>
                <c:pt idx="17">
                  <c:v>-0.96824184089442256</c:v>
                </c:pt>
                <c:pt idx="18">
                  <c:v>-1.0110513167353861</c:v>
                </c:pt>
                <c:pt idx="19">
                  <c:v>-1.0515665427438055</c:v>
                </c:pt>
                <c:pt idx="20">
                  <c:v>-1.0898726488836754</c:v>
                </c:pt>
                <c:pt idx="21">
                  <c:v>-1.1260519413864167</c:v>
                </c:pt>
                <c:pt idx="22">
                  <c:v>-1.1601839908009435</c:v>
                </c:pt>
                <c:pt idx="23">
                  <c:v>-1.1923457174216161</c:v>
                </c:pt>
                <c:pt idx="24">
                  <c:v>-1.2226114741692238</c:v>
                </c:pt>
                <c:pt idx="25">
                  <c:v>-1.25105312699807</c:v>
                </c:pt>
                <c:pt idx="26">
                  <c:v>-1.2777401329001856</c:v>
                </c:pt>
                <c:pt idx="27">
                  <c:v>-1.3027396155757471</c:v>
                </c:pt>
                <c:pt idx="28">
                  <c:v>-1.3261164388368334</c:v>
                </c:pt>
                <c:pt idx="29">
                  <c:v>-1.3479332778098052</c:v>
                </c:pt>
                <c:pt idx="30">
                  <c:v>-1.3682506879997551</c:v>
                </c:pt>
                <c:pt idx="31">
                  <c:v>-1.3871271722787388</c:v>
                </c:pt>
                <c:pt idx="32">
                  <c:v>-1.4046192458577313</c:v>
                </c:pt>
                <c:pt idx="33">
                  <c:v>-1.4207814993006274</c:v>
                </c:pt>
                <c:pt idx="34">
                  <c:v>-1.4356666596369383</c:v>
                </c:pt>
                <c:pt idx="35">
                  <c:v>-1.4493256496282814</c:v>
                </c:pt>
                <c:pt idx="36">
                  <c:v>-1.4618076452421871</c:v>
                </c:pt>
                <c:pt idx="37">
                  <c:v>-1.4731601313852891</c:v>
                </c:pt>
                <c:pt idx="38">
                  <c:v>-1.483428955946456</c:v>
                </c:pt>
                <c:pt idx="39">
                  <c:v>-1.4926583821990502</c:v>
                </c:pt>
                <c:pt idx="40">
                  <c:v>-1.5008911396100864</c:v>
                </c:pt>
                <c:pt idx="41">
                  <c:v>-1.5081684731027336</c:v>
                </c:pt>
                <c:pt idx="42">
                  <c:v>-1.5145301908172975</c:v>
                </c:pt>
                <c:pt idx="43">
                  <c:v>-1.5200147104145449</c:v>
                </c:pt>
                <c:pt idx="44">
                  <c:v>-1.5246591039640034</c:v>
                </c:pt>
                <c:pt idx="45">
                  <c:v>-1.5284991414586544</c:v>
                </c:pt>
                <c:pt idx="46">
                  <c:v>-1.5315693329962843</c:v>
                </c:pt>
                <c:pt idx="47">
                  <c:v>-1.5339029696666093</c:v>
                </c:pt>
                <c:pt idx="48">
                  <c:v>-1.5355321631821881</c:v>
                </c:pt>
                <c:pt idx="49">
                  <c:v>-1.5364878842900611</c:v>
                </c:pt>
                <c:pt idx="50">
                  <c:v>-1.5367999999999999</c:v>
                </c:pt>
                <c:pt idx="51">
                  <c:v>-1.5364973096642558</c:v>
                </c:pt>
                <c:pt idx="52">
                  <c:v>-1.5356075799426714</c:v>
                </c:pt>
                <c:pt idx="53">
                  <c:v>-1.534157578686093</c:v>
                </c:pt>
                <c:pt idx="54">
                  <c:v>-1.5321731077700571</c:v>
                </c:pt>
                <c:pt idx="55">
                  <c:v>-1.5296790349098328</c:v>
                </c:pt>
                <c:pt idx="56">
                  <c:v>-1.5266993244870037</c:v>
                </c:pt>
                <c:pt idx="57">
                  <c:v>-1.5232570674169239</c:v>
                </c:pt>
                <c:pt idx="58">
                  <c:v>-1.5193745100855331</c:v>
                </c:pt>
                <c:pt idx="59">
                  <c:v>-1.5150730823832139</c:v>
                </c:pt>
                <c:pt idx="60">
                  <c:v>-1.5103734248625686</c:v>
                </c:pt>
                <c:pt idx="61">
                  <c:v>-1.5052954150462461</c:v>
                </c:pt>
                <c:pt idx="62">
                  <c:v>-1.4998581929101686</c:v>
                </c:pt>
                <c:pt idx="63">
                  <c:v>-1.494080185566816</c:v>
                </c:pt>
                <c:pt idx="64">
                  <c:v>-1.4879791311724879</c:v>
                </c:pt>
                <c:pt idx="65">
                  <c:v>-1.4815721020817938</c:v>
                </c:pt>
                <c:pt idx="66">
                  <c:v>-1.4748755272719494</c:v>
                </c:pt>
                <c:pt idx="67">
                  <c:v>-1.4679052140588009</c:v>
                </c:pt>
                <c:pt idx="68">
                  <c:v>-1.4606763691258766</c:v>
                </c:pt>
                <c:pt idx="69">
                  <c:v>-1.4532036188871404</c:v>
                </c:pt>
                <c:pt idx="70">
                  <c:v>-1.4455010292035355</c:v>
                </c:pt>
                <c:pt idx="71">
                  <c:v>-1.4375821244728124</c:v>
                </c:pt>
                <c:pt idx="72">
                  <c:v>-1.4294599061115918</c:v>
                </c:pt>
                <c:pt idx="73">
                  <c:v>-1.4211468704480323</c:v>
                </c:pt>
                <c:pt idx="74">
                  <c:v>-1.4126550260429793</c:v>
                </c:pt>
                <c:pt idx="75">
                  <c:v>-1.4039959104569146</c:v>
                </c:pt>
                <c:pt idx="76">
                  <c:v>-1.3951806064795509</c:v>
                </c:pt>
                <c:pt idx="77">
                  <c:v>-1.3862197578384086</c:v>
                </c:pt>
                <c:pt idx="78">
                  <c:v>-1.3771235844022471</c:v>
                </c:pt>
                <c:pt idx="79">
                  <c:v>-1.3679018968947485</c:v>
                </c:pt>
                <c:pt idx="80">
                  <c:v>-1.3585641111334166</c:v>
                </c:pt>
                <c:pt idx="81">
                  <c:v>-1.3491192618082042</c:v>
                </c:pt>
                <c:pt idx="82">
                  <c:v>-1.33957601581396</c:v>
                </c:pt>
                <c:pt idx="83">
                  <c:v>-1.3299426851503842</c:v>
                </c:pt>
                <c:pt idx="84">
                  <c:v>-1.3202272394027623</c:v>
                </c:pt>
                <c:pt idx="85">
                  <c:v>-1.3104373178163717</c:v>
                </c:pt>
                <c:pt idx="86">
                  <c:v>-1.3005802409770733</c:v>
                </c:pt>
                <c:pt idx="87">
                  <c:v>-1.290663022110226</c:v>
                </c:pt>
                <c:pt idx="88">
                  <c:v>-1.2806923780097148</c:v>
                </c:pt>
                <c:pt idx="89">
                  <c:v>-1.2706747396085254</c:v>
                </c:pt>
                <c:pt idx="90">
                  <c:v>-1.2606162622019699</c:v>
                </c:pt>
                <c:pt idx="91">
                  <c:v>-1.2505228353343285</c:v>
                </c:pt>
                <c:pt idx="92">
                  <c:v>-1.2404000923593705</c:v>
                </c:pt>
                <c:pt idx="93">
                  <c:v>-1.2302534196848878</c:v>
                </c:pt>
                <c:pt idx="94">
                  <c:v>-1.2200879657110921</c:v>
                </c:pt>
                <c:pt idx="95">
                  <c:v>-1.2099086494724194</c:v>
                </c:pt>
                <c:pt idx="96">
                  <c:v>-1.1997201689920129</c:v>
                </c:pt>
                <c:pt idx="97">
                  <c:v>-1.189527009357874</c:v>
                </c:pt>
                <c:pt idx="98">
                  <c:v>-1.1793334505294006</c:v>
                </c:pt>
                <c:pt idx="99">
                  <c:v>-1.1691435748827812</c:v>
                </c:pt>
                <c:pt idx="100">
                  <c:v>-1.1589612745034492</c:v>
                </c:pt>
                <c:pt idx="101">
                  <c:v>-1.1487902582335636</c:v>
                </c:pt>
                <c:pt idx="102">
                  <c:v>-1.1386340584822416</c:v>
                </c:pt>
                <c:pt idx="103">
                  <c:v>-1.1284960378060354</c:v>
                </c:pt>
                <c:pt idx="104">
                  <c:v>-1.1183793952669241</c:v>
                </c:pt>
                <c:pt idx="105">
                  <c:v>-1.1082871725748709</c:v>
                </c:pt>
                <c:pt idx="106">
                  <c:v>-1.0982222600217781</c:v>
                </c:pt>
                <c:pt idx="107">
                  <c:v>-1.0881874022134832</c:v>
                </c:pt>
                <c:pt idx="108">
                  <c:v>-1.0781852036062134</c:v>
                </c:pt>
                <c:pt idx="109">
                  <c:v>-1.0682181338537484</c:v>
                </c:pt>
                <c:pt idx="110">
                  <c:v>-1.0582885329713332</c:v>
                </c:pt>
                <c:pt idx="111">
                  <c:v>-1.0483986163222063</c:v>
                </c:pt>
                <c:pt idx="112">
                  <c:v>-1.0385504794324361</c:v>
                </c:pt>
                <c:pt idx="113">
                  <c:v>-1.0287461026395703</c:v>
                </c:pt>
                <c:pt idx="114">
                  <c:v>-1.0189873555804556</c:v>
                </c:pt>
                <c:pt idx="115">
                  <c:v>-1.0092760015234046</c:v>
                </c:pt>
                <c:pt idx="116">
                  <c:v>-0.99961370154973683</c:v>
                </c:pt>
                <c:pt idx="117">
                  <c:v>-0.99000201858956904</c:v>
                </c:pt>
                <c:pt idx="118">
                  <c:v>-0.98044242131657255</c:v>
                </c:pt>
                <c:pt idx="119">
                  <c:v>-0.97093628790628028</c:v>
                </c:pt>
                <c:pt idx="120">
                  <c:v>-0.96148490966238176</c:v>
                </c:pt>
                <c:pt idx="121">
                  <c:v>-0.95208949451530223</c:v>
                </c:pt>
                <c:pt idx="122">
                  <c:v>-0.94275117039724088</c:v>
                </c:pt>
                <c:pt idx="123">
                  <c:v>-0.9334709884977066</c:v>
                </c:pt>
                <c:pt idx="124">
                  <c:v>-0.92424992640346537</c:v>
                </c:pt>
                <c:pt idx="125">
                  <c:v>-0.91508889112669911</c:v>
                </c:pt>
                <c:pt idx="126">
                  <c:v>-0.90598872202504666</c:v>
                </c:pt>
                <c:pt idx="127">
                  <c:v>-0.89695019361709782</c:v>
                </c:pt>
                <c:pt idx="128">
                  <c:v>-0.88797401829678646</c:v>
                </c:pt>
                <c:pt idx="129">
                  <c:v>-0.87906084895003389</c:v>
                </c:pt>
                <c:pt idx="130">
                  <c:v>-0.87021128147687987</c:v>
                </c:pt>
                <c:pt idx="131">
                  <c:v>-0.86142585722224263</c:v>
                </c:pt>
                <c:pt idx="132">
                  <c:v>-0.85270506531835222</c:v>
                </c:pt>
                <c:pt idx="133">
                  <c:v>-0.84404934494180051</c:v>
                </c:pt>
                <c:pt idx="134">
                  <c:v>-0.8354590874880633</c:v>
                </c:pt>
                <c:pt idx="135">
                  <c:v>-0.82693463866626526</c:v>
                </c:pt>
                <c:pt idx="136">
                  <c:v>-0.81847630051685327</c:v>
                </c:pt>
                <c:pt idx="137">
                  <c:v>-0.81008433335478824</c:v>
                </c:pt>
                <c:pt idx="138">
                  <c:v>-0.80175895764075122</c:v>
                </c:pt>
                <c:pt idx="139">
                  <c:v>-0.79350035578280997</c:v>
                </c:pt>
                <c:pt idx="140">
                  <c:v>-0.78530867387089121</c:v>
                </c:pt>
                <c:pt idx="141">
                  <c:v>-0.77718402334634684</c:v>
                </c:pt>
                <c:pt idx="142">
                  <c:v>-0.76912648260881822</c:v>
                </c:pt>
                <c:pt idx="143">
                  <c:v>-0.76113609856253994</c:v>
                </c:pt>
                <c:pt idx="144">
                  <c:v>-0.7532128881041491</c:v>
                </c:pt>
                <c:pt idx="145">
                  <c:v>-0.74535683955400966</c:v>
                </c:pt>
                <c:pt idx="146">
                  <c:v>-0.73756791403298783</c:v>
                </c:pt>
                <c:pt idx="147">
                  <c:v>-0.72984604678655685</c:v>
                </c:pt>
                <c:pt idx="148">
                  <c:v>-0.72219114845805099</c:v>
                </c:pt>
                <c:pt idx="149">
                  <c:v>-0.7146031063128262</c:v>
                </c:pt>
                <c:pt idx="150">
                  <c:v>-0.70708178541502864</c:v>
                </c:pt>
                <c:pt idx="151">
                  <c:v>-0.69962702975862423</c:v>
                </c:pt>
                <c:pt idx="152">
                  <c:v>-0.69223866335427631</c:v>
                </c:pt>
                <c:pt idx="153">
                  <c:v>-0.68491649127361942</c:v>
                </c:pt>
                <c:pt idx="154">
                  <c:v>-0.67766030065241956</c:v>
                </c:pt>
                <c:pt idx="155">
                  <c:v>-0.67046986165406763</c:v>
                </c:pt>
                <c:pt idx="156">
                  <c:v>-0.66334492839479908</c:v>
                </c:pt>
                <c:pt idx="157">
                  <c:v>-0.65628523983199538</c:v>
                </c:pt>
                <c:pt idx="158">
                  <c:v>-0.64929052061687276</c:v>
                </c:pt>
                <c:pt idx="159">
                  <c:v>-0.64236048191282302</c:v>
                </c:pt>
                <c:pt idx="160">
                  <c:v>-0.63549482218062991</c:v>
                </c:pt>
                <c:pt idx="161">
                  <c:v>-0.62869322793174376</c:v>
                </c:pt>
                <c:pt idx="162">
                  <c:v>-0.62195537445075832</c:v>
                </c:pt>
                <c:pt idx="163">
                  <c:v>-0.6152809264881951</c:v>
                </c:pt>
                <c:pt idx="164">
                  <c:v>-0.60866953892466691</c:v>
                </c:pt>
                <c:pt idx="165">
                  <c:v>-0.60212085740745191</c:v>
                </c:pt>
                <c:pt idx="166">
                  <c:v>-0.59563451896048014</c:v>
                </c:pt>
                <c:pt idx="167">
                  <c:v>-0.5892101525686978</c:v>
                </c:pt>
                <c:pt idx="168">
                  <c:v>-0.58284737973774281</c:v>
                </c:pt>
                <c:pt idx="169">
                  <c:v>-0.57654581502983759</c:v>
                </c:pt>
                <c:pt idx="170">
                  <c:v>-0.57030506657676727</c:v>
                </c:pt>
                <c:pt idx="171">
                  <c:v>-0.56412473657079076</c:v>
                </c:pt>
                <c:pt idx="172">
                  <c:v>-0.55800442173429698</c:v>
                </c:pt>
                <c:pt idx="173">
                  <c:v>-0.55194371376899531</c:v>
                </c:pt>
                <c:pt idx="174">
                  <c:v>-0.54594219978540037</c:v>
                </c:pt>
                <c:pt idx="175">
                  <c:v>-0.53999946271334609</c:v>
                </c:pt>
                <c:pt idx="176">
                  <c:v>-0.53411508169423949</c:v>
                </c:pt>
                <c:pt idx="177">
                  <c:v>-0.52828863245574065</c:v>
                </c:pt>
                <c:pt idx="178">
                  <c:v>-0.52251968766952961</c:v>
                </c:pt>
                <c:pt idx="179">
                  <c:v>-0.51680781729280223</c:v>
                </c:pt>
                <c:pt idx="180">
                  <c:v>-0.51115258889411119</c:v>
                </c:pt>
                <c:pt idx="181">
                  <c:v>-0.50555356796414941</c:v>
                </c:pt>
                <c:pt idx="182">
                  <c:v>-0.50001031821205211</c:v>
                </c:pt>
                <c:pt idx="183">
                  <c:v>-0.4945224018477743</c:v>
                </c:pt>
                <c:pt idx="184">
                  <c:v>-0.48908937985107798</c:v>
                </c:pt>
                <c:pt idx="185">
                  <c:v>-0.48371081222765128</c:v>
                </c:pt>
                <c:pt idx="186">
                  <c:v>-0.47838625825285586</c:v>
                </c:pt>
                <c:pt idx="187">
                  <c:v>-0.47311527670358855</c:v>
                </c:pt>
                <c:pt idx="188">
                  <c:v>-0.46789742607872059</c:v>
                </c:pt>
                <c:pt idx="189">
                  <c:v>-0.462732264808565</c:v>
                </c:pt>
                <c:pt idx="190">
                  <c:v>-0.45761935145380661</c:v>
                </c:pt>
                <c:pt idx="191">
                  <c:v>-0.45255824489431179</c:v>
                </c:pt>
                <c:pt idx="192">
                  <c:v>-0.4475485045082212</c:v>
                </c:pt>
                <c:pt idx="193">
                  <c:v>-0.4425896903417163</c:v>
                </c:pt>
                <c:pt idx="194">
                  <c:v>-0.43768136326983448</c:v>
                </c:pt>
                <c:pt idx="195">
                  <c:v>-0.43282308514869311</c:v>
                </c:pt>
                <c:pt idx="196">
                  <c:v>-0.42801441895947434</c:v>
                </c:pt>
                <c:pt idx="197">
                  <c:v>-0.42325492894450484</c:v>
                </c:pt>
                <c:pt idx="198">
                  <c:v>-0.41854418073575589</c:v>
                </c:pt>
                <c:pt idx="199">
                  <c:v>-0.41388174147607726</c:v>
                </c:pt>
                <c:pt idx="200">
                  <c:v>-0.40926717993346268</c:v>
                </c:pt>
                <c:pt idx="201">
                  <c:v>-0.40470006660864305</c:v>
                </c:pt>
                <c:pt idx="202">
                  <c:v>-0.40017997383628157</c:v>
                </c:pt>
                <c:pt idx="203">
                  <c:v>-0.39570647588004304</c:v>
                </c:pt>
                <c:pt idx="204">
                  <c:v>-0.391279149021798</c:v>
                </c:pt>
                <c:pt idx="205">
                  <c:v>-0.38689757164520849</c:v>
                </c:pt>
                <c:pt idx="206">
                  <c:v>-0.38256132431393941</c:v>
                </c:pt>
                <c:pt idx="207">
                  <c:v>-0.37826998984472565</c:v>
                </c:pt>
                <c:pt idx="208">
                  <c:v>-0.374023153375519</c:v>
                </c:pt>
                <c:pt idx="209">
                  <c:v>-0.36982040242892972</c:v>
                </c:pt>
                <c:pt idx="210">
                  <c:v>-0.36566132697116893</c:v>
                </c:pt>
                <c:pt idx="211">
                  <c:v>-0.36154551946669167</c:v>
                </c:pt>
                <c:pt idx="212">
                  <c:v>-0.35747257492873313</c:v>
                </c:pt>
                <c:pt idx="213">
                  <c:v>-0.35344209096591955</c:v>
                </c:pt>
                <c:pt idx="214">
                  <c:v>-0.34945366782513393</c:v>
                </c:pt>
                <c:pt idx="215">
                  <c:v>-0.34550690843080673</c:v>
                </c:pt>
                <c:pt idx="216">
                  <c:v>-0.34160141842079295</c:v>
                </c:pt>
                <c:pt idx="217">
                  <c:v>-0.33773680617899776</c:v>
                </c:pt>
                <c:pt idx="218">
                  <c:v>-0.33391268286489756</c:v>
                </c:pt>
                <c:pt idx="219">
                  <c:v>-0.3301286624401063</c:v>
                </c:pt>
                <c:pt idx="220">
                  <c:v>-0.32638436169212381</c:v>
                </c:pt>
                <c:pt idx="221">
                  <c:v>-0.32267940025540387</c:v>
                </c:pt>
                <c:pt idx="222">
                  <c:v>-0.31901340062986772</c:v>
                </c:pt>
                <c:pt idx="223">
                  <c:v>-0.3153859881969916</c:v>
                </c:pt>
                <c:pt idx="224">
                  <c:v>-0.31179679123358267</c:v>
                </c:pt>
                <c:pt idx="225">
                  <c:v>-0.30824544092336215</c:v>
                </c:pt>
                <c:pt idx="226">
                  <c:v>-0.30473157136646351</c:v>
                </c:pt>
                <c:pt idx="227">
                  <c:v>-0.30125481958695105</c:v>
                </c:pt>
                <c:pt idx="228">
                  <c:v>-0.29781482553846095</c:v>
                </c:pt>
                <c:pt idx="229">
                  <c:v>-0.29441123210806186</c:v>
                </c:pt>
                <c:pt idx="230">
                  <c:v>-0.29104368511842854</c:v>
                </c:pt>
                <c:pt idx="231">
                  <c:v>-0.2877118333284161</c:v>
                </c:pt>
                <c:pt idx="232">
                  <c:v>-0.28441532843212336</c:v>
                </c:pt>
                <c:pt idx="233">
                  <c:v>-0.28115382505652514</c:v>
                </c:pt>
                <c:pt idx="234">
                  <c:v>-0.27792698075775424</c:v>
                </c:pt>
                <c:pt idx="235">
                  <c:v>-0.27473445601610574</c:v>
                </c:pt>
                <c:pt idx="236">
                  <c:v>-0.27157591422983945</c:v>
                </c:pt>
                <c:pt idx="237">
                  <c:v>-0.26845102170784674</c:v>
                </c:pt>
                <c:pt idx="238">
                  <c:v>-0.26535944766124975</c:v>
                </c:pt>
                <c:pt idx="239">
                  <c:v>-0.26230086419399529</c:v>
                </c:pt>
                <c:pt idx="240">
                  <c:v>-0.25927494629250564</c:v>
                </c:pt>
                <c:pt idx="241">
                  <c:v>-0.25628137181444216</c:v>
                </c:pt>
                <c:pt idx="242">
                  <c:v>-0.25331982147663956</c:v>
                </c:pt>
                <c:pt idx="243">
                  <c:v>-0.25038997884226211</c:v>
                </c:pt>
                <c:pt idx="244">
                  <c:v>-0.24749153030723373</c:v>
                </c:pt>
                <c:pt idx="245">
                  <c:v>-0.24462416508598928</c:v>
                </c:pt>
                <c:pt idx="246">
                  <c:v>-0.24178757519659519</c:v>
                </c:pt>
                <c:pt idx="247">
                  <c:v>-0.23898145544528149</c:v>
                </c:pt>
                <c:pt idx="248">
                  <c:v>-0.23620550341042937</c:v>
                </c:pt>
                <c:pt idx="249">
                  <c:v>-0.23345941942605278</c:v>
                </c:pt>
                <c:pt idx="250">
                  <c:v>-0.2307429065648145</c:v>
                </c:pt>
                <c:pt idx="251">
                  <c:v>-0.22805567062061155</c:v>
                </c:pt>
                <c:pt idx="252">
                  <c:v>-0.22539742009076555</c:v>
                </c:pt>
                <c:pt idx="253">
                  <c:v>-0.22276786615785216</c:v>
                </c:pt>
                <c:pt idx="254">
                  <c:v>-0.22016672267119919</c:v>
                </c:pt>
                <c:pt idx="255">
                  <c:v>-0.21759370612808593</c:v>
                </c:pt>
                <c:pt idx="256">
                  <c:v>-0.21504853565467044</c:v>
                </c:pt>
                <c:pt idx="257">
                  <c:v>-0.21253093298667422</c:v>
                </c:pt>
                <c:pt idx="258">
                  <c:v>-0.21004062244984656</c:v>
                </c:pt>
                <c:pt idx="259">
                  <c:v>-0.20757733094023756</c:v>
                </c:pt>
                <c:pt idx="260">
                  <c:v>-0.20514078790430562</c:v>
                </c:pt>
                <c:pt idx="261">
                  <c:v>-0.20273072531886069</c:v>
                </c:pt>
                <c:pt idx="262">
                  <c:v>-0.20034687767090451</c:v>
                </c:pt>
                <c:pt idx="263">
                  <c:v>-0.19798898193734557</c:v>
                </c:pt>
                <c:pt idx="264">
                  <c:v>-0.19565677756463928</c:v>
                </c:pt>
                <c:pt idx="265">
                  <c:v>-0.1933500064483413</c:v>
                </c:pt>
                <c:pt idx="266">
                  <c:v>-0.19106841291262922</c:v>
                </c:pt>
                <c:pt idx="267">
                  <c:v>-0.18881174368977141</c:v>
                </c:pt>
                <c:pt idx="268">
                  <c:v>-0.18657974789958442</c:v>
                </c:pt>
                <c:pt idx="269">
                  <c:v>-0.18437217702886885</c:v>
                </c:pt>
                <c:pt idx="270">
                  <c:v>-0.18218878491086973</c:v>
                </c:pt>
                <c:pt idx="271">
                  <c:v>-0.18002932770474067</c:v>
                </c:pt>
                <c:pt idx="272">
                  <c:v>-0.17789356387504962</c:v>
                </c:pt>
                <c:pt idx="273">
                  <c:v>-0.17578125417131088</c:v>
                </c:pt>
                <c:pt idx="274">
                  <c:v>-0.17369216160758921</c:v>
                </c:pt>
                <c:pt idx="275">
                  <c:v>-0.17162605144215079</c:v>
                </c:pt>
                <c:pt idx="276">
                  <c:v>-0.16958269115719604</c:v>
                </c:pt>
                <c:pt idx="277">
                  <c:v>-0.16756185043865846</c:v>
                </c:pt>
                <c:pt idx="278">
                  <c:v>-0.16556330115611032</c:v>
                </c:pt>
                <c:pt idx="279">
                  <c:v>-0.1635868173427483</c:v>
                </c:pt>
                <c:pt idx="280">
                  <c:v>-0.16163217517549444</c:v>
                </c:pt>
                <c:pt idx="281">
                  <c:v>-0.15969915295518952</c:v>
                </c:pt>
                <c:pt idx="282">
                  <c:v>-0.15778753108692156</c:v>
                </c:pt>
                <c:pt idx="283">
                  <c:v>-0.15589709206046451</c:v>
                </c:pt>
                <c:pt idx="284">
                  <c:v>-0.15402762043083931</c:v>
                </c:pt>
                <c:pt idx="285">
                  <c:v>-0.1521789027990165</c:v>
                </c:pt>
                <c:pt idx="286">
                  <c:v>-0.15035072779274172</c:v>
                </c:pt>
                <c:pt idx="287">
                  <c:v>-0.14854288604751739</c:v>
                </c:pt>
                <c:pt idx="288">
                  <c:v>-0.14675517018770695</c:v>
                </c:pt>
                <c:pt idx="289">
                  <c:v>-0.14498737480780138</c:v>
                </c:pt>
                <c:pt idx="290">
                  <c:v>-0.14323929645382369</c:v>
                </c:pt>
                <c:pt idx="291">
                  <c:v>-0.14151073360489844</c:v>
                </c:pt>
                <c:pt idx="292">
                  <c:v>-0.13980148665495976</c:v>
                </c:pt>
                <c:pt idx="293">
                  <c:v>-0.13811135789462814</c:v>
                </c:pt>
                <c:pt idx="294">
                  <c:v>-0.13644015149323649</c:v>
                </c:pt>
                <c:pt idx="295">
                  <c:v>-0.13478767348102816</c:v>
                </c:pt>
                <c:pt idx="296">
                  <c:v>-0.13315373173150105</c:v>
                </c:pt>
                <c:pt idx="297">
                  <c:v>-0.13153813594392619</c:v>
                </c:pt>
                <c:pt idx="298">
                  <c:v>-0.12994069762602112</c:v>
                </c:pt>
                <c:pt idx="299">
                  <c:v>-0.12836123007679903</c:v>
                </c:pt>
                <c:pt idx="300">
                  <c:v>-0.12679954836956797</c:v>
                </c:pt>
                <c:pt idx="301">
                  <c:v>-0.12525546933510712</c:v>
                </c:pt>
                <c:pt idx="302">
                  <c:v>-0.1237288115449993</c:v>
                </c:pt>
                <c:pt idx="303">
                  <c:v>-0.12221939529514166</c:v>
                </c:pt>
                <c:pt idx="304">
                  <c:v>-0.1207270425894061</c:v>
                </c:pt>
                <c:pt idx="305">
                  <c:v>-0.11925157712347724</c:v>
                </c:pt>
                <c:pt idx="306">
                  <c:v>-0.11779282426884641</c:v>
                </c:pt>
                <c:pt idx="307">
                  <c:v>-0.11635061105698197</c:v>
                </c:pt>
                <c:pt idx="308">
                  <c:v>-0.1149247661636489</c:v>
                </c:pt>
                <c:pt idx="309">
                  <c:v>-0.11351511989340211</c:v>
                </c:pt>
                <c:pt idx="310">
                  <c:v>-0.11212150416423899</c:v>
                </c:pt>
                <c:pt idx="311">
                  <c:v>-0.11074375249241294</c:v>
                </c:pt>
                <c:pt idx="312">
                  <c:v>-0.10938169997740892</c:v>
                </c:pt>
                <c:pt idx="313">
                  <c:v>-0.1080351832870776</c:v>
                </c:pt>
                <c:pt idx="314">
                  <c:v>-0.10670404064292884</c:v>
                </c:pt>
                <c:pt idx="315">
                  <c:v>-0.10538811180558232</c:v>
                </c:pt>
                <c:pt idx="316">
                  <c:v>-0.10408723806037409</c:v>
                </c:pt>
                <c:pt idx="317">
                  <c:v>-0.10280126220311878</c:v>
                </c:pt>
                <c:pt idx="318">
                  <c:v>-0.1015300285260243</c:v>
                </c:pt>
                <c:pt idx="319">
                  <c:v>-0.10027338280376009</c:v>
                </c:pt>
                <c:pt idx="320">
                  <c:v>-9.903117227967459E-2</c:v>
                </c:pt>
                <c:pt idx="321">
                  <c:v>-9.7803245652163487E-2</c:v>
                </c:pt>
                <c:pt idx="322">
                  <c:v>-9.6589453061184563E-2</c:v>
                </c:pt>
                <c:pt idx="323">
                  <c:v>-9.5389646074919829E-2</c:v>
                </c:pt>
                <c:pt idx="324">
                  <c:v>-9.4203677676581207E-2</c:v>
                </c:pt>
                <c:pt idx="325">
                  <c:v>-9.303140225136057E-2</c:v>
                </c:pt>
                <c:pt idx="326">
                  <c:v>-9.1872675573520121E-2</c:v>
                </c:pt>
                <c:pt idx="327">
                  <c:v>-9.0727354793623524E-2</c:v>
                </c:pt>
                <c:pt idx="328">
                  <c:v>-8.9595298425904621E-2</c:v>
                </c:pt>
                <c:pt idx="329">
                  <c:v>-8.8476366335773243E-2</c:v>
                </c:pt>
                <c:pt idx="330">
                  <c:v>-8.7370419727455267E-2</c:v>
                </c:pt>
                <c:pt idx="331">
                  <c:v>-8.6277321131766657E-2</c:v>
                </c:pt>
                <c:pt idx="332">
                  <c:v>-8.5196934394018153E-2</c:v>
                </c:pt>
                <c:pt idx="333">
                  <c:v>-8.4129124662050803E-2</c:v>
                </c:pt>
                <c:pt idx="334">
                  <c:v>-8.3073758374398482E-2</c:v>
                </c:pt>
                <c:pt idx="335">
                  <c:v>-8.2030703248578002E-2</c:v>
                </c:pt>
                <c:pt idx="336">
                  <c:v>-8.0999828269503041E-2</c:v>
                </c:pt>
                <c:pt idx="337">
                  <c:v>-7.9981003678022008E-2</c:v>
                </c:pt>
                <c:pt idx="338">
                  <c:v>-7.8974100959576396E-2</c:v>
                </c:pt>
                <c:pt idx="339">
                  <c:v>-7.7978992832979654E-2</c:v>
                </c:pt>
                <c:pt idx="340">
                  <c:v>-7.6995553239313869E-2</c:v>
                </c:pt>
                <c:pt idx="341">
                  <c:v>-7.6023657330942448E-2</c:v>
                </c:pt>
                <c:pt idx="342">
                  <c:v>-7.5063181460638367E-2</c:v>
                </c:pt>
                <c:pt idx="343">
                  <c:v>-7.4114003170824616E-2</c:v>
                </c:pt>
                <c:pt idx="344">
                  <c:v>-7.3176001182927164E-2</c:v>
                </c:pt>
                <c:pt idx="345">
                  <c:v>-7.2249055386836819E-2</c:v>
                </c:pt>
                <c:pt idx="346">
                  <c:v>-7.1333046830480237E-2</c:v>
                </c:pt>
                <c:pt idx="347">
                  <c:v>-7.0427857709497069E-2</c:v>
                </c:pt>
                <c:pt idx="348">
                  <c:v>-6.9533371357022755E-2</c:v>
                </c:pt>
                <c:pt idx="349">
                  <c:v>-6.8649472233574427E-2</c:v>
                </c:pt>
                <c:pt idx="350">
                  <c:v>-6.7776045917039521E-2</c:v>
                </c:pt>
                <c:pt idx="351">
                  <c:v>-6.6912979092764391E-2</c:v>
                </c:pt>
                <c:pt idx="352">
                  <c:v>-6.6060159543742503E-2</c:v>
                </c:pt>
                <c:pt idx="353">
                  <c:v>-6.5217476140899844E-2</c:v>
                </c:pt>
                <c:pt idx="354">
                  <c:v>-6.438481883347702E-2</c:v>
                </c:pt>
                <c:pt idx="355">
                  <c:v>-6.356207863950547E-2</c:v>
                </c:pt>
                <c:pt idx="356">
                  <c:v>-6.2749147636377678E-2</c:v>
                </c:pt>
                <c:pt idx="357">
                  <c:v>-6.1945918951508659E-2</c:v>
                </c:pt>
                <c:pt idx="358">
                  <c:v>-6.115228675308873E-2</c:v>
                </c:pt>
                <c:pt idx="359">
                  <c:v>-6.0368146240924812E-2</c:v>
                </c:pt>
                <c:pt idx="360">
                  <c:v>-5.9593393637370193E-2</c:v>
                </c:pt>
                <c:pt idx="361">
                  <c:v>-5.8827926178340414E-2</c:v>
                </c:pt>
                <c:pt idx="362">
                  <c:v>-5.8071642104414969E-2</c:v>
                </c:pt>
                <c:pt idx="363">
                  <c:v>-5.732444065202244E-2</c:v>
                </c:pt>
                <c:pt idx="364">
                  <c:v>-5.6586222044708881E-2</c:v>
                </c:pt>
                <c:pt idx="365">
                  <c:v>-5.5856887484487673E-2</c:v>
                </c:pt>
                <c:pt idx="366">
                  <c:v>-5.5136339143269507E-2</c:v>
                </c:pt>
                <c:pt idx="367">
                  <c:v>-5.4424480154371964E-2</c:v>
                </c:pt>
                <c:pt idx="368">
                  <c:v>-5.3721214604106643E-2</c:v>
                </c:pt>
                <c:pt idx="369">
                  <c:v>-5.3026447523443647E-2</c:v>
                </c:pt>
                <c:pt idx="370">
                  <c:v>-5.2340084879751461E-2</c:v>
                </c:pt>
                <c:pt idx="371">
                  <c:v>-5.166203356861182E-2</c:v>
                </c:pt>
                <c:pt idx="372">
                  <c:v>-5.0992201405707822E-2</c:v>
                </c:pt>
                <c:pt idx="373">
                  <c:v>-5.0330497118785081E-2</c:v>
                </c:pt>
                <c:pt idx="374">
                  <c:v>-4.9676830339683793E-2</c:v>
                </c:pt>
                <c:pt idx="375">
                  <c:v>-4.9031111596441926E-2</c:v>
                </c:pt>
                <c:pt idx="376">
                  <c:v>-4.8393252305467364E-2</c:v>
                </c:pt>
                <c:pt idx="377">
                  <c:v>-4.7763164763779092E-2</c:v>
                </c:pt>
                <c:pt idx="378">
                  <c:v>-4.7140762141315413E-2</c:v>
                </c:pt>
                <c:pt idx="379">
                  <c:v>-4.6525958473309481E-2</c:v>
                </c:pt>
                <c:pt idx="380">
                  <c:v>-4.5918668652729887E-2</c:v>
                </c:pt>
                <c:pt idx="381">
                  <c:v>-4.5318808422786641E-2</c:v>
                </c:pt>
                <c:pt idx="382">
                  <c:v>-4.4726294369500721E-2</c:v>
                </c:pt>
                <c:pt idx="383">
                  <c:v>-4.4141043914337104E-2</c:v>
                </c:pt>
                <c:pt idx="384">
                  <c:v>-4.35629753068996E-2</c:v>
                </c:pt>
                <c:pt idx="385">
                  <c:v>-4.299200761768765E-2</c:v>
                </c:pt>
                <c:pt idx="386">
                  <c:v>-4.2428060730913326E-2</c:v>
                </c:pt>
                <c:pt idx="387">
                  <c:v>-4.1871055337378574E-2</c:v>
                </c:pt>
                <c:pt idx="388">
                  <c:v>-4.1320912927411108E-2</c:v>
                </c:pt>
                <c:pt idx="389">
                  <c:v>-4.0777555783859082E-2</c:v>
                </c:pt>
                <c:pt idx="390">
                  <c:v>-4.024090697514314E-2</c:v>
                </c:pt>
                <c:pt idx="391">
                  <c:v>-3.9710890348365259E-2</c:v>
                </c:pt>
                <c:pt idx="392">
                  <c:v>-3.9187430522474115E-2</c:v>
                </c:pt>
                <c:pt idx="393">
                  <c:v>-3.8670452881485455E-2</c:v>
                </c:pt>
                <c:pt idx="394">
                  <c:v>-3.8159883567757812E-2</c:v>
                </c:pt>
                <c:pt idx="395">
                  <c:v>-3.7655649475321941E-2</c:v>
                </c:pt>
                <c:pt idx="396">
                  <c:v>-3.7157678243264144E-2</c:v>
                </c:pt>
                <c:pt idx="397">
                  <c:v>-3.6665898249162131E-2</c:v>
                </c:pt>
                <c:pt idx="398">
                  <c:v>-3.6180238602573578E-2</c:v>
                </c:pt>
                <c:pt idx="399">
                  <c:v>-3.5700629138575968E-2</c:v>
                </c:pt>
                <c:pt idx="400">
                  <c:v>-3.5227000411357859E-2</c:v>
                </c:pt>
                <c:pt idx="401">
                  <c:v>-3.475928368786043E-2</c:v>
                </c:pt>
                <c:pt idx="402">
                  <c:v>-3.429741094146925E-2</c:v>
                </c:pt>
                <c:pt idx="403">
                  <c:v>-3.3841314845755179E-2</c:v>
                </c:pt>
                <c:pt idx="404">
                  <c:v>-3.3390928768264494E-2</c:v>
                </c:pt>
                <c:pt idx="405">
                  <c:v>-3.294618676435708E-2</c:v>
                </c:pt>
                <c:pt idx="406">
                  <c:v>-3.2507023571092732E-2</c:v>
                </c:pt>
                <c:pt idx="407">
                  <c:v>-3.2073374601164634E-2</c:v>
                </c:pt>
                <c:pt idx="408">
                  <c:v>-3.1645175936879884E-2</c:v>
                </c:pt>
                <c:pt idx="409">
                  <c:v>-3.1222364324186274E-2</c:v>
                </c:pt>
                <c:pt idx="410">
                  <c:v>-3.0804877166745206E-2</c:v>
                </c:pt>
                <c:pt idx="411">
                  <c:v>-3.0392652520049815E-2</c:v>
                </c:pt>
                <c:pt idx="412">
                  <c:v>-2.9985629085588498E-2</c:v>
                </c:pt>
                <c:pt idx="413">
                  <c:v>-2.9583746205052761E-2</c:v>
                </c:pt>
                <c:pt idx="414">
                  <c:v>-2.9186943854589347E-2</c:v>
                </c:pt>
                <c:pt idx="415">
                  <c:v>-2.8795162639096317E-2</c:v>
                </c:pt>
                <c:pt idx="416">
                  <c:v>-2.8408343786562179E-2</c:v>
                </c:pt>
                <c:pt idx="417">
                  <c:v>-2.8026429142448364E-2</c:v>
                </c:pt>
                <c:pt idx="418">
                  <c:v>-2.7649361164113949E-2</c:v>
                </c:pt>
                <c:pt idx="419">
                  <c:v>-2.727708291528292E-2</c:v>
                </c:pt>
                <c:pt idx="420">
                  <c:v>-2.6909538060553011E-2</c:v>
                </c:pt>
                <c:pt idx="421">
                  <c:v>-2.6546670859946279E-2</c:v>
                </c:pt>
                <c:pt idx="422">
                  <c:v>-2.618842616350054E-2</c:v>
                </c:pt>
                <c:pt idx="423">
                  <c:v>-2.583474940590192E-2</c:v>
                </c:pt>
                <c:pt idx="424">
                  <c:v>-2.5485586601157541E-2</c:v>
                </c:pt>
                <c:pt idx="425">
                  <c:v>-2.5140884337308603E-2</c:v>
                </c:pt>
                <c:pt idx="426">
                  <c:v>-2.4800589771183011E-2</c:v>
                </c:pt>
                <c:pt idx="427">
                  <c:v>-2.4464650623187759E-2</c:v>
                </c:pt>
                <c:pt idx="428">
                  <c:v>-2.4133015172140195E-2</c:v>
                </c:pt>
                <c:pt idx="429">
                  <c:v>-2.3805632250138428E-2</c:v>
                </c:pt>
                <c:pt idx="430">
                  <c:v>-2.3482451237470066E-2</c:v>
                </c:pt>
                <c:pt idx="431">
                  <c:v>-2.316342205755945E-2</c:v>
                </c:pt>
                <c:pt idx="432">
                  <c:v>-2.2848495171952667E-2</c:v>
                </c:pt>
                <c:pt idx="433">
                  <c:v>-2.2537621575340502E-2</c:v>
                </c:pt>
                <c:pt idx="434">
                  <c:v>-2.2230752790618591E-2</c:v>
                </c:pt>
                <c:pt idx="435">
                  <c:v>-2.1927840863984971E-2</c:v>
                </c:pt>
                <c:pt idx="436">
                  <c:v>-2.1628838360074332E-2</c:v>
                </c:pt>
                <c:pt idx="437">
                  <c:v>-2.1333698357129095E-2</c:v>
                </c:pt>
                <c:pt idx="438">
                  <c:v>-2.1042374442206718E-2</c:v>
                </c:pt>
                <c:pt idx="439">
                  <c:v>-2.0754820706423243E-2</c:v>
                </c:pt>
                <c:pt idx="440">
                  <c:v>-2.0470991740232754E-2</c:v>
                </c:pt>
                <c:pt idx="441">
                  <c:v>-2.0190842628742364E-2</c:v>
                </c:pt>
                <c:pt idx="442">
                  <c:v>-1.9914328947062805E-2</c:v>
                </c:pt>
                <c:pt idx="443">
                  <c:v>-1.9641406755693983E-2</c:v>
                </c:pt>
                <c:pt idx="444">
                  <c:v>-1.9372032595945714E-2</c:v>
                </c:pt>
                <c:pt idx="445">
                  <c:v>-1.9106163485392971E-2</c:v>
                </c:pt>
                <c:pt idx="446">
                  <c:v>-1.8843756913365838E-2</c:v>
                </c:pt>
                <c:pt idx="447">
                  <c:v>-1.8584770836473568E-2</c:v>
                </c:pt>
                <c:pt idx="448">
                  <c:v>-1.8329163674162898E-2</c:v>
                </c:pt>
                <c:pt idx="449">
                  <c:v>-1.8076894304310039E-2</c:v>
                </c:pt>
                <c:pt idx="450">
                  <c:v>-1.7827922058846476E-2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3.2840773389974527</c:v>
                </c:pt>
                <c:pt idx="1">
                  <c:v>3.295459855948609</c:v>
                </c:pt>
                <c:pt idx="2">
                  <c:v>3.3068423728997645</c:v>
                </c:pt>
                <c:pt idx="3">
                  <c:v>3.3182248898509208</c:v>
                </c:pt>
                <c:pt idx="4">
                  <c:v>3.3296074068020762</c:v>
                </c:pt>
                <c:pt idx="5">
                  <c:v>3.3409899237532321</c:v>
                </c:pt>
                <c:pt idx="6">
                  <c:v>3.352372440704388</c:v>
                </c:pt>
                <c:pt idx="7">
                  <c:v>3.3637549576555439</c:v>
                </c:pt>
                <c:pt idx="8">
                  <c:v>3.3751374746066998</c:v>
                </c:pt>
                <c:pt idx="9">
                  <c:v>3.3865199915578557</c:v>
                </c:pt>
                <c:pt idx="10">
                  <c:v>3.3979025085090115</c:v>
                </c:pt>
                <c:pt idx="11">
                  <c:v>3.4092850254601674</c:v>
                </c:pt>
                <c:pt idx="12">
                  <c:v>3.4206675424113233</c:v>
                </c:pt>
                <c:pt idx="13">
                  <c:v>3.4320500593624792</c:v>
                </c:pt>
                <c:pt idx="14">
                  <c:v>3.4434325763136351</c:v>
                </c:pt>
                <c:pt idx="15">
                  <c:v>3.454815093264791</c:v>
                </c:pt>
                <c:pt idx="16">
                  <c:v>3.4661976102159469</c:v>
                </c:pt>
                <c:pt idx="17">
                  <c:v>3.4775801271671027</c:v>
                </c:pt>
                <c:pt idx="18">
                  <c:v>3.4889626441182586</c:v>
                </c:pt>
                <c:pt idx="19">
                  <c:v>3.5003451610694141</c:v>
                </c:pt>
                <c:pt idx="20">
                  <c:v>3.5117276780205704</c:v>
                </c:pt>
                <c:pt idx="21">
                  <c:v>3.5231101949717258</c:v>
                </c:pt>
                <c:pt idx="22">
                  <c:v>3.5344927119228817</c:v>
                </c:pt>
                <c:pt idx="23">
                  <c:v>3.5458752288740376</c:v>
                </c:pt>
                <c:pt idx="24">
                  <c:v>3.5572577458251935</c:v>
                </c:pt>
                <c:pt idx="25">
                  <c:v>3.5686402627763494</c:v>
                </c:pt>
                <c:pt idx="26">
                  <c:v>3.5800227797275053</c:v>
                </c:pt>
                <c:pt idx="27">
                  <c:v>3.5914052966786612</c:v>
                </c:pt>
                <c:pt idx="28">
                  <c:v>3.602787813629817</c:v>
                </c:pt>
                <c:pt idx="29">
                  <c:v>3.6141703305809729</c:v>
                </c:pt>
                <c:pt idx="30">
                  <c:v>3.6255528475321288</c:v>
                </c:pt>
                <c:pt idx="31">
                  <c:v>3.6369353644832847</c:v>
                </c:pt>
                <c:pt idx="32">
                  <c:v>3.6483178814344406</c:v>
                </c:pt>
                <c:pt idx="33">
                  <c:v>3.6597003983855965</c:v>
                </c:pt>
                <c:pt idx="34">
                  <c:v>3.6710829153367524</c:v>
                </c:pt>
                <c:pt idx="35">
                  <c:v>3.6824654322879082</c:v>
                </c:pt>
                <c:pt idx="36">
                  <c:v>3.6938479492390641</c:v>
                </c:pt>
                <c:pt idx="37">
                  <c:v>3.70523046619022</c:v>
                </c:pt>
                <c:pt idx="38">
                  <c:v>3.7166129831413759</c:v>
                </c:pt>
                <c:pt idx="39">
                  <c:v>3.7279955000925318</c:v>
                </c:pt>
                <c:pt idx="40">
                  <c:v>3.7393780170436877</c:v>
                </c:pt>
                <c:pt idx="41">
                  <c:v>3.7507605339948435</c:v>
                </c:pt>
                <c:pt idx="42">
                  <c:v>3.7621430509459994</c:v>
                </c:pt>
                <c:pt idx="43">
                  <c:v>3.7735255678971553</c:v>
                </c:pt>
                <c:pt idx="44">
                  <c:v>3.7849080848483112</c:v>
                </c:pt>
                <c:pt idx="45">
                  <c:v>3.7962906017994671</c:v>
                </c:pt>
                <c:pt idx="46">
                  <c:v>3.807673118750623</c:v>
                </c:pt>
                <c:pt idx="47">
                  <c:v>3.8190556357017784</c:v>
                </c:pt>
                <c:pt idx="48">
                  <c:v>3.8304381526529343</c:v>
                </c:pt>
                <c:pt idx="49">
                  <c:v>3.8418206696040902</c:v>
                </c:pt>
                <c:pt idx="50">
                  <c:v>3.8532031865552456</c:v>
                </c:pt>
                <c:pt idx="51">
                  <c:v>3.8645857035064011</c:v>
                </c:pt>
                <c:pt idx="52">
                  <c:v>3.8759682204575574</c:v>
                </c:pt>
                <c:pt idx="53">
                  <c:v>3.8873507374087128</c:v>
                </c:pt>
                <c:pt idx="54">
                  <c:v>3.8987332543598692</c:v>
                </c:pt>
                <c:pt idx="55">
                  <c:v>3.9101157713110246</c:v>
                </c:pt>
                <c:pt idx="56">
                  <c:v>3.9214982882621809</c:v>
                </c:pt>
                <c:pt idx="57">
                  <c:v>3.9328808052133364</c:v>
                </c:pt>
                <c:pt idx="58">
                  <c:v>3.9442633221644927</c:v>
                </c:pt>
                <c:pt idx="59">
                  <c:v>3.9556458391156482</c:v>
                </c:pt>
                <c:pt idx="60">
                  <c:v>3.9670283560668045</c:v>
                </c:pt>
                <c:pt idx="61">
                  <c:v>3.9784108730179599</c:v>
                </c:pt>
                <c:pt idx="62">
                  <c:v>3.9897933899691163</c:v>
                </c:pt>
                <c:pt idx="63">
                  <c:v>4.0011759069202713</c:v>
                </c:pt>
                <c:pt idx="64">
                  <c:v>4.012558423871428</c:v>
                </c:pt>
                <c:pt idx="65">
                  <c:v>4.023940940822583</c:v>
                </c:pt>
                <c:pt idx="66">
                  <c:v>4.0353234577737398</c:v>
                </c:pt>
                <c:pt idx="67">
                  <c:v>4.0467059747248948</c:v>
                </c:pt>
                <c:pt idx="68">
                  <c:v>4.0580884916760516</c:v>
                </c:pt>
                <c:pt idx="69">
                  <c:v>4.0694710086272066</c:v>
                </c:pt>
                <c:pt idx="70">
                  <c:v>4.0808535255783633</c:v>
                </c:pt>
                <c:pt idx="71">
                  <c:v>4.0922360425295183</c:v>
                </c:pt>
                <c:pt idx="72">
                  <c:v>4.1036185594806742</c:v>
                </c:pt>
                <c:pt idx="73">
                  <c:v>4.1150010764318301</c:v>
                </c:pt>
                <c:pt idx="74">
                  <c:v>4.126383593382986</c:v>
                </c:pt>
                <c:pt idx="75">
                  <c:v>4.1377661103341419</c:v>
                </c:pt>
                <c:pt idx="76">
                  <c:v>4.1491486272852978</c:v>
                </c:pt>
                <c:pt idx="77">
                  <c:v>4.1605311442364536</c:v>
                </c:pt>
                <c:pt idx="78">
                  <c:v>4.1719136611876095</c:v>
                </c:pt>
                <c:pt idx="79">
                  <c:v>4.1832961781387654</c:v>
                </c:pt>
                <c:pt idx="80">
                  <c:v>4.1946786950899213</c:v>
                </c:pt>
                <c:pt idx="81">
                  <c:v>4.2060612120410772</c:v>
                </c:pt>
                <c:pt idx="82">
                  <c:v>4.2174437289922331</c:v>
                </c:pt>
                <c:pt idx="83">
                  <c:v>4.228826245943389</c:v>
                </c:pt>
                <c:pt idx="84">
                  <c:v>4.2402087628945448</c:v>
                </c:pt>
                <c:pt idx="85">
                  <c:v>4.2515912798457007</c:v>
                </c:pt>
                <c:pt idx="86">
                  <c:v>4.2629737967968566</c:v>
                </c:pt>
                <c:pt idx="87">
                  <c:v>4.2743563137480125</c:v>
                </c:pt>
                <c:pt idx="88">
                  <c:v>4.2857388306991684</c:v>
                </c:pt>
                <c:pt idx="89">
                  <c:v>4.2971213476503243</c:v>
                </c:pt>
                <c:pt idx="90">
                  <c:v>4.3085038646014802</c:v>
                </c:pt>
                <c:pt idx="91">
                  <c:v>4.3198863815526352</c:v>
                </c:pt>
                <c:pt idx="92">
                  <c:v>4.331268898503791</c:v>
                </c:pt>
                <c:pt idx="93">
                  <c:v>4.3426514154549469</c:v>
                </c:pt>
                <c:pt idx="94">
                  <c:v>4.3540339324061028</c:v>
                </c:pt>
                <c:pt idx="95">
                  <c:v>4.3654164493572587</c:v>
                </c:pt>
                <c:pt idx="96">
                  <c:v>4.3767989663084146</c:v>
                </c:pt>
                <c:pt idx="97">
                  <c:v>4.3881814832595705</c:v>
                </c:pt>
                <c:pt idx="98">
                  <c:v>4.3995640002107264</c:v>
                </c:pt>
                <c:pt idx="99">
                  <c:v>4.4109465171618822</c:v>
                </c:pt>
                <c:pt idx="100">
                  <c:v>4.4223290341130381</c:v>
                </c:pt>
                <c:pt idx="101">
                  <c:v>4.433711551064194</c:v>
                </c:pt>
                <c:pt idx="102">
                  <c:v>4.4450940680153499</c:v>
                </c:pt>
                <c:pt idx="103">
                  <c:v>4.4564765849665058</c:v>
                </c:pt>
                <c:pt idx="104">
                  <c:v>4.4678591019176617</c:v>
                </c:pt>
                <c:pt idx="105">
                  <c:v>4.4792416188688176</c:v>
                </c:pt>
                <c:pt idx="106">
                  <c:v>4.4906241358199734</c:v>
                </c:pt>
                <c:pt idx="107">
                  <c:v>4.5020066527711293</c:v>
                </c:pt>
                <c:pt idx="108">
                  <c:v>4.5133891697222852</c:v>
                </c:pt>
                <c:pt idx="109">
                  <c:v>4.5247716866734411</c:v>
                </c:pt>
                <c:pt idx="110">
                  <c:v>4.5361542036245961</c:v>
                </c:pt>
                <c:pt idx="111">
                  <c:v>4.5475367205757529</c:v>
                </c:pt>
                <c:pt idx="112">
                  <c:v>4.5589192375269088</c:v>
                </c:pt>
                <c:pt idx="113">
                  <c:v>4.5703017544780646</c:v>
                </c:pt>
                <c:pt idx="114">
                  <c:v>4.5816842714292196</c:v>
                </c:pt>
                <c:pt idx="115">
                  <c:v>4.5930667883803764</c:v>
                </c:pt>
                <c:pt idx="116">
                  <c:v>4.6044493053315314</c:v>
                </c:pt>
                <c:pt idx="117">
                  <c:v>4.6158318222826882</c:v>
                </c:pt>
                <c:pt idx="118">
                  <c:v>4.6272143392338432</c:v>
                </c:pt>
                <c:pt idx="119">
                  <c:v>4.638596856185</c:v>
                </c:pt>
                <c:pt idx="120">
                  <c:v>4.6499793731361549</c:v>
                </c:pt>
                <c:pt idx="121">
                  <c:v>4.6613618900873117</c:v>
                </c:pt>
                <c:pt idx="122">
                  <c:v>4.6727444070384667</c:v>
                </c:pt>
                <c:pt idx="123">
                  <c:v>4.6841269239896235</c:v>
                </c:pt>
                <c:pt idx="124">
                  <c:v>4.6955094409407785</c:v>
                </c:pt>
                <c:pt idx="125">
                  <c:v>4.7068919578919353</c:v>
                </c:pt>
                <c:pt idx="126">
                  <c:v>4.7182744748430903</c:v>
                </c:pt>
                <c:pt idx="127">
                  <c:v>4.729656991794247</c:v>
                </c:pt>
                <c:pt idx="128">
                  <c:v>4.741039508745402</c:v>
                </c:pt>
                <c:pt idx="129">
                  <c:v>4.7524220256965588</c:v>
                </c:pt>
                <c:pt idx="130">
                  <c:v>4.7638045426477138</c:v>
                </c:pt>
                <c:pt idx="131">
                  <c:v>4.7751870595988706</c:v>
                </c:pt>
                <c:pt idx="132">
                  <c:v>4.7865695765500256</c:v>
                </c:pt>
                <c:pt idx="133">
                  <c:v>4.7979520935011815</c:v>
                </c:pt>
                <c:pt idx="134">
                  <c:v>4.8093346104523373</c:v>
                </c:pt>
                <c:pt idx="135">
                  <c:v>4.8207171274034923</c:v>
                </c:pt>
                <c:pt idx="136">
                  <c:v>4.8320996443546491</c:v>
                </c:pt>
                <c:pt idx="137">
                  <c:v>4.8434821613058041</c:v>
                </c:pt>
                <c:pt idx="138">
                  <c:v>4.8548646782569609</c:v>
                </c:pt>
                <c:pt idx="139">
                  <c:v>4.8662471952081159</c:v>
                </c:pt>
                <c:pt idx="140">
                  <c:v>4.8776297121592727</c:v>
                </c:pt>
                <c:pt idx="141">
                  <c:v>4.8890122291104277</c:v>
                </c:pt>
                <c:pt idx="142">
                  <c:v>4.9003947460615844</c:v>
                </c:pt>
                <c:pt idx="143">
                  <c:v>4.9117772630127394</c:v>
                </c:pt>
                <c:pt idx="144">
                  <c:v>4.9231597799638953</c:v>
                </c:pt>
                <c:pt idx="145">
                  <c:v>4.9345422969150512</c:v>
                </c:pt>
                <c:pt idx="146">
                  <c:v>4.945924813866208</c:v>
                </c:pt>
                <c:pt idx="147">
                  <c:v>4.957307330817363</c:v>
                </c:pt>
                <c:pt idx="148">
                  <c:v>4.9686898477685189</c:v>
                </c:pt>
                <c:pt idx="149">
                  <c:v>4.9800723647196747</c:v>
                </c:pt>
                <c:pt idx="150">
                  <c:v>4.9914548816708315</c:v>
                </c:pt>
                <c:pt idx="151">
                  <c:v>5.0028373986219865</c:v>
                </c:pt>
                <c:pt idx="152">
                  <c:v>5.0142199155731424</c:v>
                </c:pt>
                <c:pt idx="153">
                  <c:v>5.0256024325242983</c:v>
                </c:pt>
                <c:pt idx="154">
                  <c:v>5.0369849494754551</c:v>
                </c:pt>
                <c:pt idx="155">
                  <c:v>5.0483674664266101</c:v>
                </c:pt>
                <c:pt idx="156">
                  <c:v>5.0597499833777659</c:v>
                </c:pt>
                <c:pt idx="157">
                  <c:v>5.0711325003289218</c:v>
                </c:pt>
                <c:pt idx="158">
                  <c:v>5.0825150172800786</c:v>
                </c:pt>
                <c:pt idx="159">
                  <c:v>5.0938975342312336</c:v>
                </c:pt>
                <c:pt idx="160">
                  <c:v>5.1052800511823895</c:v>
                </c:pt>
                <c:pt idx="161">
                  <c:v>5.1166625681335454</c:v>
                </c:pt>
                <c:pt idx="162">
                  <c:v>5.1280450850847021</c:v>
                </c:pt>
                <c:pt idx="163">
                  <c:v>5.1394276020358571</c:v>
                </c:pt>
                <c:pt idx="164">
                  <c:v>5.150810118987013</c:v>
                </c:pt>
                <c:pt idx="165">
                  <c:v>5.162192635938168</c:v>
                </c:pt>
                <c:pt idx="166">
                  <c:v>5.1735751528893248</c:v>
                </c:pt>
                <c:pt idx="167">
                  <c:v>5.1849576698404807</c:v>
                </c:pt>
                <c:pt idx="168">
                  <c:v>5.1963401867916366</c:v>
                </c:pt>
                <c:pt idx="169">
                  <c:v>5.2077227037427916</c:v>
                </c:pt>
                <c:pt idx="170">
                  <c:v>5.2191052206939483</c:v>
                </c:pt>
                <c:pt idx="171">
                  <c:v>5.2304877376451042</c:v>
                </c:pt>
                <c:pt idx="172">
                  <c:v>5.2418702545962601</c:v>
                </c:pt>
                <c:pt idx="173">
                  <c:v>5.2532527715474151</c:v>
                </c:pt>
                <c:pt idx="174">
                  <c:v>5.264635288498571</c:v>
                </c:pt>
                <c:pt idx="175">
                  <c:v>5.2760178054497278</c:v>
                </c:pt>
                <c:pt idx="176">
                  <c:v>5.2874003224008828</c:v>
                </c:pt>
                <c:pt idx="177">
                  <c:v>5.2987828393520386</c:v>
                </c:pt>
                <c:pt idx="178">
                  <c:v>5.3101653563031945</c:v>
                </c:pt>
                <c:pt idx="179">
                  <c:v>5.3215478732543513</c:v>
                </c:pt>
                <c:pt idx="180">
                  <c:v>5.3329303902055063</c:v>
                </c:pt>
                <c:pt idx="181">
                  <c:v>5.3443129071566622</c:v>
                </c:pt>
                <c:pt idx="182">
                  <c:v>5.3556954241078181</c:v>
                </c:pt>
                <c:pt idx="183">
                  <c:v>5.367077941058974</c:v>
                </c:pt>
                <c:pt idx="184">
                  <c:v>5.3784604580101298</c:v>
                </c:pt>
                <c:pt idx="185">
                  <c:v>5.3898429749612857</c:v>
                </c:pt>
                <c:pt idx="186">
                  <c:v>5.4012254919124416</c:v>
                </c:pt>
                <c:pt idx="187">
                  <c:v>5.4126080088635975</c:v>
                </c:pt>
                <c:pt idx="188">
                  <c:v>5.4239905258147534</c:v>
                </c:pt>
                <c:pt idx="189">
                  <c:v>5.4353730427659093</c:v>
                </c:pt>
                <c:pt idx="190">
                  <c:v>5.4467555597170643</c:v>
                </c:pt>
                <c:pt idx="191">
                  <c:v>5.458138076668221</c:v>
                </c:pt>
                <c:pt idx="192">
                  <c:v>5.4695205936193769</c:v>
                </c:pt>
                <c:pt idx="193">
                  <c:v>5.4809031105705328</c:v>
                </c:pt>
                <c:pt idx="194">
                  <c:v>5.4922856275216878</c:v>
                </c:pt>
                <c:pt idx="195">
                  <c:v>5.5036681444728446</c:v>
                </c:pt>
                <c:pt idx="196">
                  <c:v>5.5150506614239996</c:v>
                </c:pt>
                <c:pt idx="197">
                  <c:v>5.5264331783751564</c:v>
                </c:pt>
                <c:pt idx="198">
                  <c:v>5.5378156953263113</c:v>
                </c:pt>
                <c:pt idx="199">
                  <c:v>5.5491982122774681</c:v>
                </c:pt>
                <c:pt idx="200">
                  <c:v>5.5605807292286231</c:v>
                </c:pt>
                <c:pt idx="201">
                  <c:v>5.5719632461797799</c:v>
                </c:pt>
                <c:pt idx="202">
                  <c:v>5.5833457631309349</c:v>
                </c:pt>
                <c:pt idx="203">
                  <c:v>5.5947282800820917</c:v>
                </c:pt>
                <c:pt idx="204">
                  <c:v>5.6061107970332467</c:v>
                </c:pt>
                <c:pt idx="205">
                  <c:v>5.6174933139844034</c:v>
                </c:pt>
                <c:pt idx="206">
                  <c:v>5.6288758309355584</c:v>
                </c:pt>
                <c:pt idx="207">
                  <c:v>5.6402583478867152</c:v>
                </c:pt>
                <c:pt idx="208">
                  <c:v>5.6516408648378702</c:v>
                </c:pt>
                <c:pt idx="209">
                  <c:v>5.663023381789027</c:v>
                </c:pt>
                <c:pt idx="210">
                  <c:v>5.674405898740182</c:v>
                </c:pt>
                <c:pt idx="211">
                  <c:v>5.6857884156913387</c:v>
                </c:pt>
                <c:pt idx="212">
                  <c:v>5.6971709326424937</c:v>
                </c:pt>
                <c:pt idx="213">
                  <c:v>5.7085534495936496</c:v>
                </c:pt>
                <c:pt idx="214">
                  <c:v>5.7199359665448055</c:v>
                </c:pt>
                <c:pt idx="215">
                  <c:v>5.7313184834959614</c:v>
                </c:pt>
                <c:pt idx="216">
                  <c:v>5.7427010004471173</c:v>
                </c:pt>
                <c:pt idx="217">
                  <c:v>5.7540835173982723</c:v>
                </c:pt>
                <c:pt idx="218">
                  <c:v>5.7654660343494291</c:v>
                </c:pt>
                <c:pt idx="219">
                  <c:v>5.7768485513005841</c:v>
                </c:pt>
                <c:pt idx="220">
                  <c:v>5.7882310682517408</c:v>
                </c:pt>
                <c:pt idx="221">
                  <c:v>5.7996135852028958</c:v>
                </c:pt>
                <c:pt idx="222">
                  <c:v>5.8109961021540526</c:v>
                </c:pt>
                <c:pt idx="223">
                  <c:v>5.8223786191052076</c:v>
                </c:pt>
                <c:pt idx="224">
                  <c:v>5.8337611360563635</c:v>
                </c:pt>
                <c:pt idx="225">
                  <c:v>5.8451436530075194</c:v>
                </c:pt>
                <c:pt idx="226">
                  <c:v>5.8565261699586761</c:v>
                </c:pt>
                <c:pt idx="227">
                  <c:v>5.8679086869098311</c:v>
                </c:pt>
                <c:pt idx="228">
                  <c:v>5.879291203860987</c:v>
                </c:pt>
                <c:pt idx="229">
                  <c:v>5.8906737208121429</c:v>
                </c:pt>
                <c:pt idx="230">
                  <c:v>5.9020562377632997</c:v>
                </c:pt>
                <c:pt idx="231">
                  <c:v>5.9134387547144547</c:v>
                </c:pt>
                <c:pt idx="232">
                  <c:v>5.9248212716656106</c:v>
                </c:pt>
                <c:pt idx="233">
                  <c:v>5.9362037886167665</c:v>
                </c:pt>
                <c:pt idx="234">
                  <c:v>5.9475863055679232</c:v>
                </c:pt>
                <c:pt idx="235">
                  <c:v>5.9589688225190782</c:v>
                </c:pt>
                <c:pt idx="236">
                  <c:v>5.9703513394702341</c:v>
                </c:pt>
                <c:pt idx="237">
                  <c:v>5.98173385642139</c:v>
                </c:pt>
                <c:pt idx="238">
                  <c:v>5.9931163733725459</c:v>
                </c:pt>
                <c:pt idx="239">
                  <c:v>6.0044988903237018</c:v>
                </c:pt>
                <c:pt idx="240">
                  <c:v>6.0158814072748577</c:v>
                </c:pt>
                <c:pt idx="241">
                  <c:v>6.0272639242260126</c:v>
                </c:pt>
                <c:pt idx="242">
                  <c:v>6.0386464411771694</c:v>
                </c:pt>
                <c:pt idx="243">
                  <c:v>6.0500289581283253</c:v>
                </c:pt>
                <c:pt idx="244">
                  <c:v>6.0614114750794812</c:v>
                </c:pt>
                <c:pt idx="245">
                  <c:v>6.0727939920306362</c:v>
                </c:pt>
                <c:pt idx="246">
                  <c:v>6.084176508981793</c:v>
                </c:pt>
                <c:pt idx="247">
                  <c:v>6.0955590259329488</c:v>
                </c:pt>
                <c:pt idx="248">
                  <c:v>6.1069415428841047</c:v>
                </c:pt>
                <c:pt idx="249">
                  <c:v>6.1183240598352597</c:v>
                </c:pt>
                <c:pt idx="250">
                  <c:v>6.1297065767864165</c:v>
                </c:pt>
                <c:pt idx="251">
                  <c:v>6.1410890937375724</c:v>
                </c:pt>
                <c:pt idx="252">
                  <c:v>6.1524716106887283</c:v>
                </c:pt>
                <c:pt idx="253">
                  <c:v>6.1638541276398833</c:v>
                </c:pt>
                <c:pt idx="254">
                  <c:v>6.17523664459104</c:v>
                </c:pt>
                <c:pt idx="255">
                  <c:v>6.186619161542195</c:v>
                </c:pt>
                <c:pt idx="256">
                  <c:v>6.1980016784933518</c:v>
                </c:pt>
                <c:pt idx="257">
                  <c:v>6.2093841954445068</c:v>
                </c:pt>
                <c:pt idx="258">
                  <c:v>6.2207667123956627</c:v>
                </c:pt>
                <c:pt idx="259">
                  <c:v>6.2321492293468248</c:v>
                </c:pt>
                <c:pt idx="260">
                  <c:v>6.2435317462979745</c:v>
                </c:pt>
                <c:pt idx="261">
                  <c:v>6.2549142632491304</c:v>
                </c:pt>
                <c:pt idx="262">
                  <c:v>6.2662967802002862</c:v>
                </c:pt>
                <c:pt idx="263">
                  <c:v>6.2776792971514483</c:v>
                </c:pt>
                <c:pt idx="264">
                  <c:v>6.289061814102598</c:v>
                </c:pt>
                <c:pt idx="265">
                  <c:v>6.3004443310537539</c:v>
                </c:pt>
                <c:pt idx="266">
                  <c:v>6.3118268480049098</c:v>
                </c:pt>
                <c:pt idx="267">
                  <c:v>6.3232093649560719</c:v>
                </c:pt>
                <c:pt idx="268">
                  <c:v>6.3345918819072216</c:v>
                </c:pt>
                <c:pt idx="269">
                  <c:v>6.3459743988583774</c:v>
                </c:pt>
                <c:pt idx="270">
                  <c:v>6.3573569158095333</c:v>
                </c:pt>
                <c:pt idx="271">
                  <c:v>6.3687394327606954</c:v>
                </c:pt>
                <c:pt idx="272">
                  <c:v>6.3801219497118451</c:v>
                </c:pt>
                <c:pt idx="273">
                  <c:v>6.391504466663001</c:v>
                </c:pt>
                <c:pt idx="274">
                  <c:v>6.4028869836141569</c:v>
                </c:pt>
                <c:pt idx="275">
                  <c:v>6.414269500565319</c:v>
                </c:pt>
                <c:pt idx="276">
                  <c:v>6.4256520175164678</c:v>
                </c:pt>
                <c:pt idx="277">
                  <c:v>6.4370345344676245</c:v>
                </c:pt>
                <c:pt idx="278">
                  <c:v>6.4484170514187795</c:v>
                </c:pt>
                <c:pt idx="279">
                  <c:v>6.4597995683699416</c:v>
                </c:pt>
                <c:pt idx="280">
                  <c:v>6.4711820853210913</c:v>
                </c:pt>
                <c:pt idx="281">
                  <c:v>6.4825646022722481</c:v>
                </c:pt>
                <c:pt idx="282">
                  <c:v>6.4939471192234093</c:v>
                </c:pt>
                <c:pt idx="283">
                  <c:v>6.5053296361745652</c:v>
                </c:pt>
                <c:pt idx="284">
                  <c:v>6.5167121531257211</c:v>
                </c:pt>
                <c:pt idx="285">
                  <c:v>6.5280946700768716</c:v>
                </c:pt>
                <c:pt idx="286">
                  <c:v>6.5394771870280328</c:v>
                </c:pt>
                <c:pt idx="287">
                  <c:v>6.5508597039791887</c:v>
                </c:pt>
                <c:pt idx="288">
                  <c:v>6.5622422209303446</c:v>
                </c:pt>
                <c:pt idx="289">
                  <c:v>6.5736247378814952</c:v>
                </c:pt>
                <c:pt idx="290">
                  <c:v>6.5850072548326555</c:v>
                </c:pt>
                <c:pt idx="291">
                  <c:v>6.5963897717838123</c:v>
                </c:pt>
                <c:pt idx="292">
                  <c:v>6.6077722887349681</c:v>
                </c:pt>
                <c:pt idx="293">
                  <c:v>6.6191548056861187</c:v>
                </c:pt>
                <c:pt idx="294">
                  <c:v>6.630537322637279</c:v>
                </c:pt>
                <c:pt idx="295">
                  <c:v>6.6419198395884349</c:v>
                </c:pt>
                <c:pt idx="296">
                  <c:v>6.6533023565395917</c:v>
                </c:pt>
                <c:pt idx="297">
                  <c:v>6.6646848734907413</c:v>
                </c:pt>
                <c:pt idx="298">
                  <c:v>6.6760673904419026</c:v>
                </c:pt>
                <c:pt idx="299">
                  <c:v>6.6874499073930584</c:v>
                </c:pt>
                <c:pt idx="300">
                  <c:v>6.6988324243442152</c:v>
                </c:pt>
                <c:pt idx="301">
                  <c:v>6.710214941295364</c:v>
                </c:pt>
                <c:pt idx="302">
                  <c:v>6.7215974582465261</c:v>
                </c:pt>
                <c:pt idx="303">
                  <c:v>6.732979975197682</c:v>
                </c:pt>
                <c:pt idx="304">
                  <c:v>6.7443624921488388</c:v>
                </c:pt>
                <c:pt idx="305">
                  <c:v>6.7557450090999875</c:v>
                </c:pt>
                <c:pt idx="306">
                  <c:v>6.7671275260511496</c:v>
                </c:pt>
                <c:pt idx="307">
                  <c:v>6.7785100430023055</c:v>
                </c:pt>
                <c:pt idx="308">
                  <c:v>6.7898925599534614</c:v>
                </c:pt>
                <c:pt idx="309">
                  <c:v>6.8012750769046173</c:v>
                </c:pt>
                <c:pt idx="310">
                  <c:v>6.8126575938557732</c:v>
                </c:pt>
                <c:pt idx="311">
                  <c:v>6.8240401108069291</c:v>
                </c:pt>
                <c:pt idx="312">
                  <c:v>6.835422627758085</c:v>
                </c:pt>
                <c:pt idx="313">
                  <c:v>6.8468051447092408</c:v>
                </c:pt>
                <c:pt idx="314">
                  <c:v>6.8581876616603967</c:v>
                </c:pt>
                <c:pt idx="315">
                  <c:v>6.8695701786115517</c:v>
                </c:pt>
                <c:pt idx="316">
                  <c:v>6.8809526955627085</c:v>
                </c:pt>
                <c:pt idx="317">
                  <c:v>6.8923352125138644</c:v>
                </c:pt>
                <c:pt idx="318">
                  <c:v>6.9037177294650203</c:v>
                </c:pt>
                <c:pt idx="319">
                  <c:v>6.9151002464161753</c:v>
                </c:pt>
                <c:pt idx="320">
                  <c:v>6.9264827633673312</c:v>
                </c:pt>
                <c:pt idx="321">
                  <c:v>6.9378652803184879</c:v>
                </c:pt>
                <c:pt idx="322">
                  <c:v>6.9492477972696429</c:v>
                </c:pt>
                <c:pt idx="323">
                  <c:v>6.9606303142207988</c:v>
                </c:pt>
                <c:pt idx="324">
                  <c:v>6.9720128311719547</c:v>
                </c:pt>
                <c:pt idx="325">
                  <c:v>6.9833953481231106</c:v>
                </c:pt>
                <c:pt idx="326">
                  <c:v>6.9947778650742665</c:v>
                </c:pt>
                <c:pt idx="327">
                  <c:v>7.0061603820254224</c:v>
                </c:pt>
                <c:pt idx="328">
                  <c:v>7.0175428989765782</c:v>
                </c:pt>
                <c:pt idx="329">
                  <c:v>7.0289254159277341</c:v>
                </c:pt>
                <c:pt idx="330">
                  <c:v>7.04030793287889</c:v>
                </c:pt>
                <c:pt idx="331">
                  <c:v>7.0516904498300459</c:v>
                </c:pt>
                <c:pt idx="332">
                  <c:v>7.0630729667812018</c:v>
                </c:pt>
                <c:pt idx="333">
                  <c:v>7.0744554837323577</c:v>
                </c:pt>
                <c:pt idx="334">
                  <c:v>7.0858380006835135</c:v>
                </c:pt>
                <c:pt idx="335">
                  <c:v>7.0972205176346694</c:v>
                </c:pt>
                <c:pt idx="336">
                  <c:v>7.1086030345858253</c:v>
                </c:pt>
                <c:pt idx="337">
                  <c:v>7.1199855515369812</c:v>
                </c:pt>
                <c:pt idx="338">
                  <c:v>7.1313680684881371</c:v>
                </c:pt>
                <c:pt idx="339">
                  <c:v>7.142750585439293</c:v>
                </c:pt>
                <c:pt idx="340">
                  <c:v>7.154133102390448</c:v>
                </c:pt>
                <c:pt idx="341">
                  <c:v>7.1655156193416047</c:v>
                </c:pt>
                <c:pt idx="342">
                  <c:v>7.1768981362927597</c:v>
                </c:pt>
                <c:pt idx="343">
                  <c:v>7.1882806532439165</c:v>
                </c:pt>
                <c:pt idx="344">
                  <c:v>7.1996631701950715</c:v>
                </c:pt>
                <c:pt idx="345">
                  <c:v>7.2110456871462283</c:v>
                </c:pt>
                <c:pt idx="346">
                  <c:v>7.2224282040973833</c:v>
                </c:pt>
                <c:pt idx="347">
                  <c:v>7.2338107210485401</c:v>
                </c:pt>
                <c:pt idx="348">
                  <c:v>7.2451932379996951</c:v>
                </c:pt>
                <c:pt idx="349">
                  <c:v>7.2565757549508518</c:v>
                </c:pt>
                <c:pt idx="350">
                  <c:v>7.2679582719020068</c:v>
                </c:pt>
                <c:pt idx="351">
                  <c:v>7.2793407888531636</c:v>
                </c:pt>
                <c:pt idx="352">
                  <c:v>7.2907233058043186</c:v>
                </c:pt>
                <c:pt idx="353">
                  <c:v>7.3021058227554754</c:v>
                </c:pt>
                <c:pt idx="354">
                  <c:v>7.3134883397066304</c:v>
                </c:pt>
                <c:pt idx="355">
                  <c:v>7.3248708566577871</c:v>
                </c:pt>
                <c:pt idx="356">
                  <c:v>7.3362533736089421</c:v>
                </c:pt>
                <c:pt idx="357">
                  <c:v>7.3476358905600989</c:v>
                </c:pt>
                <c:pt idx="358">
                  <c:v>7.3590184075112539</c:v>
                </c:pt>
                <c:pt idx="359">
                  <c:v>7.3704009244624098</c:v>
                </c:pt>
                <c:pt idx="360">
                  <c:v>7.3817834414135657</c:v>
                </c:pt>
                <c:pt idx="361">
                  <c:v>7.3931659583647216</c:v>
                </c:pt>
                <c:pt idx="362">
                  <c:v>7.4045484753158775</c:v>
                </c:pt>
                <c:pt idx="363">
                  <c:v>7.4159309922670325</c:v>
                </c:pt>
                <c:pt idx="364">
                  <c:v>7.4273135092181892</c:v>
                </c:pt>
                <c:pt idx="365">
                  <c:v>7.4386960261693442</c:v>
                </c:pt>
                <c:pt idx="366">
                  <c:v>7.450078543120501</c:v>
                </c:pt>
                <c:pt idx="367">
                  <c:v>7.461461060071656</c:v>
                </c:pt>
                <c:pt idx="368">
                  <c:v>7.4728435770228128</c:v>
                </c:pt>
                <c:pt idx="369">
                  <c:v>7.4842260939739678</c:v>
                </c:pt>
                <c:pt idx="370">
                  <c:v>7.4956086109251245</c:v>
                </c:pt>
                <c:pt idx="371">
                  <c:v>7.5069911278762795</c:v>
                </c:pt>
                <c:pt idx="372">
                  <c:v>7.5183736448274363</c:v>
                </c:pt>
                <c:pt idx="373">
                  <c:v>7.5297561617785913</c:v>
                </c:pt>
                <c:pt idx="374">
                  <c:v>7.5411386787297481</c:v>
                </c:pt>
                <c:pt idx="375">
                  <c:v>7.5525211956809031</c:v>
                </c:pt>
                <c:pt idx="376">
                  <c:v>7.5639037126320599</c:v>
                </c:pt>
                <c:pt idx="377">
                  <c:v>7.5752862295832148</c:v>
                </c:pt>
                <c:pt idx="378">
                  <c:v>7.5866687465343716</c:v>
                </c:pt>
                <c:pt idx="379">
                  <c:v>7.5980512634855266</c:v>
                </c:pt>
                <c:pt idx="380">
                  <c:v>7.6094337804366834</c:v>
                </c:pt>
                <c:pt idx="381">
                  <c:v>7.6208162973878384</c:v>
                </c:pt>
                <c:pt idx="382">
                  <c:v>7.6321988143389943</c:v>
                </c:pt>
                <c:pt idx="383">
                  <c:v>7.6435813312901502</c:v>
                </c:pt>
                <c:pt idx="384">
                  <c:v>7.6549638482413069</c:v>
                </c:pt>
                <c:pt idx="385">
                  <c:v>7.6663463651924619</c:v>
                </c:pt>
                <c:pt idx="386">
                  <c:v>7.6777288821436178</c:v>
                </c:pt>
                <c:pt idx="387">
                  <c:v>7.6891113990947737</c:v>
                </c:pt>
                <c:pt idx="388">
                  <c:v>7.7004939160459296</c:v>
                </c:pt>
                <c:pt idx="389">
                  <c:v>7.7118764329970855</c:v>
                </c:pt>
                <c:pt idx="390">
                  <c:v>7.7232589499482414</c:v>
                </c:pt>
                <c:pt idx="391">
                  <c:v>7.7346414668993964</c:v>
                </c:pt>
                <c:pt idx="392">
                  <c:v>7.7460239838505522</c:v>
                </c:pt>
                <c:pt idx="393">
                  <c:v>7.757406500801709</c:v>
                </c:pt>
                <c:pt idx="394">
                  <c:v>7.7687890177528649</c:v>
                </c:pt>
                <c:pt idx="395">
                  <c:v>7.7801715347040217</c:v>
                </c:pt>
                <c:pt idx="396">
                  <c:v>7.7915540516551776</c:v>
                </c:pt>
                <c:pt idx="397">
                  <c:v>7.8029365686063326</c:v>
                </c:pt>
                <c:pt idx="398">
                  <c:v>7.8143190855574884</c:v>
                </c:pt>
                <c:pt idx="399">
                  <c:v>7.8257016025086434</c:v>
                </c:pt>
                <c:pt idx="400">
                  <c:v>7.8370841194597993</c:v>
                </c:pt>
                <c:pt idx="401">
                  <c:v>7.8484666364109561</c:v>
                </c:pt>
                <c:pt idx="402">
                  <c:v>7.8598491533621111</c:v>
                </c:pt>
                <c:pt idx="403">
                  <c:v>7.8712316703132688</c:v>
                </c:pt>
                <c:pt idx="404">
                  <c:v>7.8826141872644238</c:v>
                </c:pt>
                <c:pt idx="405">
                  <c:v>7.8939967042155796</c:v>
                </c:pt>
                <c:pt idx="406">
                  <c:v>7.9053792211667346</c:v>
                </c:pt>
                <c:pt idx="407">
                  <c:v>7.9167617381178905</c:v>
                </c:pt>
                <c:pt idx="408">
                  <c:v>7.9281442550690455</c:v>
                </c:pt>
                <c:pt idx="409">
                  <c:v>7.9395267720202032</c:v>
                </c:pt>
                <c:pt idx="410">
                  <c:v>7.9509092889713582</c:v>
                </c:pt>
                <c:pt idx="411">
                  <c:v>7.9622918059225158</c:v>
                </c:pt>
                <c:pt idx="412">
                  <c:v>7.9736743228736708</c:v>
                </c:pt>
                <c:pt idx="413">
                  <c:v>7.9850568398248267</c:v>
                </c:pt>
                <c:pt idx="414">
                  <c:v>7.9964393567759817</c:v>
                </c:pt>
                <c:pt idx="415">
                  <c:v>8.0078218737271367</c:v>
                </c:pt>
                <c:pt idx="416">
                  <c:v>8.0192043906782935</c:v>
                </c:pt>
                <c:pt idx="417">
                  <c:v>8.0305869076294485</c:v>
                </c:pt>
                <c:pt idx="418">
                  <c:v>8.0419694245806053</c:v>
                </c:pt>
                <c:pt idx="419">
                  <c:v>8.0533519415317603</c:v>
                </c:pt>
                <c:pt idx="420">
                  <c:v>8.0647344584829188</c:v>
                </c:pt>
                <c:pt idx="421">
                  <c:v>8.0761169754340738</c:v>
                </c:pt>
                <c:pt idx="422">
                  <c:v>8.0874994923852288</c:v>
                </c:pt>
                <c:pt idx="423">
                  <c:v>8.0988820093363838</c:v>
                </c:pt>
                <c:pt idx="424">
                  <c:v>8.1102645262875406</c:v>
                </c:pt>
                <c:pt idx="425">
                  <c:v>8.1216470432386956</c:v>
                </c:pt>
                <c:pt idx="426">
                  <c:v>8.1330295601898523</c:v>
                </c:pt>
                <c:pt idx="427">
                  <c:v>8.1444120771410073</c:v>
                </c:pt>
                <c:pt idx="428">
                  <c:v>8.1557945940921659</c:v>
                </c:pt>
                <c:pt idx="429">
                  <c:v>8.1671771110433209</c:v>
                </c:pt>
                <c:pt idx="430">
                  <c:v>8.1785596279944759</c:v>
                </c:pt>
                <c:pt idx="431">
                  <c:v>8.1899421449456309</c:v>
                </c:pt>
                <c:pt idx="432">
                  <c:v>8.2013246618967877</c:v>
                </c:pt>
                <c:pt idx="433">
                  <c:v>8.2127071788479427</c:v>
                </c:pt>
                <c:pt idx="434">
                  <c:v>8.2240896957990977</c:v>
                </c:pt>
                <c:pt idx="435">
                  <c:v>8.2354722127502544</c:v>
                </c:pt>
                <c:pt idx="436">
                  <c:v>8.2468547297014112</c:v>
                </c:pt>
                <c:pt idx="437">
                  <c:v>8.258237246652568</c:v>
                </c:pt>
                <c:pt idx="438">
                  <c:v>8.269619763603723</c:v>
                </c:pt>
                <c:pt idx="439">
                  <c:v>8.281002280554878</c:v>
                </c:pt>
                <c:pt idx="440">
                  <c:v>8.2923847975060347</c:v>
                </c:pt>
                <c:pt idx="441">
                  <c:v>8.3037673144571897</c:v>
                </c:pt>
                <c:pt idx="442">
                  <c:v>8.3151498314083447</c:v>
                </c:pt>
                <c:pt idx="443">
                  <c:v>8.3265323483595015</c:v>
                </c:pt>
                <c:pt idx="444">
                  <c:v>8.3379148653106565</c:v>
                </c:pt>
                <c:pt idx="445">
                  <c:v>8.3492973822618151</c:v>
                </c:pt>
                <c:pt idx="446">
                  <c:v>8.3606798992129701</c:v>
                </c:pt>
                <c:pt idx="447">
                  <c:v>8.3720624161641251</c:v>
                </c:pt>
                <c:pt idx="448">
                  <c:v>8.3834449331152801</c:v>
                </c:pt>
                <c:pt idx="449">
                  <c:v>8.3948274500664368</c:v>
                </c:pt>
                <c:pt idx="450">
                  <c:v>8.4062099670175918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0.21067987050796511</c:v>
                </c:pt>
                <c:pt idx="1">
                  <c:v>0.11152225460283738</c:v>
                </c:pt>
                <c:pt idx="2">
                  <c:v>1.6779872679186347E-2</c:v>
                </c:pt>
                <c:pt idx="3">
                  <c:v>-7.3709257936152017E-2</c:v>
                </c:pt>
                <c:pt idx="4">
                  <c:v>-0.16010146147387028</c:v>
                </c:pt>
                <c:pt idx="5">
                  <c:v>-0.24254759940557102</c:v>
                </c:pt>
                <c:pt idx="6">
                  <c:v>-0.32119325932533638</c:v>
                </c:pt>
                <c:pt idx="7">
                  <c:v>-0.39617893726955034</c:v>
                </c:pt>
                <c:pt idx="8">
                  <c:v>-0.4676402137060145</c:v>
                </c:pt>
                <c:pt idx="9">
                  <c:v>-0.53570792341524509</c:v>
                </c:pt>
                <c:pt idx="10">
                  <c:v>-0.60050831947878214</c:v>
                </c:pt>
                <c:pt idx="11">
                  <c:v>-0.66216323158157575</c:v>
                </c:pt>
                <c:pt idx="12">
                  <c:v>-0.72079021882813832</c:v>
                </c:pt>
                <c:pt idx="13">
                  <c:v>-0.77650271726493791</c:v>
                </c:pt>
                <c:pt idx="14">
                  <c:v>-0.82941018229466845</c:v>
                </c:pt>
                <c:pt idx="15">
                  <c:v>-0.8796182261613037</c:v>
                </c:pt>
                <c:pt idx="16">
                  <c:v>-0.92722875067856414</c:v>
                </c:pt>
                <c:pt idx="17">
                  <c:v>-0.97234007536813927</c:v>
                </c:pt>
                <c:pt idx="18">
                  <c:v>-1.0150470611681803</c:v>
                </c:pt>
                <c:pt idx="19">
                  <c:v>-1.0554412298667781</c:v>
                </c:pt>
                <c:pt idx="20">
                  <c:v>-1.0936108794097077</c:v>
                </c:pt>
                <c:pt idx="21">
                  <c:v>-1.1296411952263257</c:v>
                </c:pt>
                <c:pt idx="22">
                  <c:v>-1.1636143577125124</c:v>
                </c:pt>
                <c:pt idx="23">
                  <c:v>-1.1956096460044963</c:v>
                </c:pt>
                <c:pt idx="24">
                  <c:v>-1.2257035381727537</c:v>
                </c:pt>
                <c:pt idx="25">
                  <c:v>-1.2539698079605581</c:v>
                </c:pt>
                <c:pt idx="26">
                  <c:v>-1.280479618187337</c:v>
                </c:pt>
                <c:pt idx="27">
                  <c:v>-1.3053016109327815</c:v>
                </c:pt>
                <c:pt idx="28">
                  <c:v>-1.3285019946135308</c:v>
                </c:pt>
                <c:pt idx="29">
                  <c:v>-1.3501446280603175</c:v>
                </c:pt>
                <c:pt idx="30">
                  <c:v>-1.3702911016996697</c:v>
                </c:pt>
                <c:pt idx="31">
                  <c:v>-1.3890008159405691</c:v>
                </c:pt>
                <c:pt idx="32">
                  <c:v>-1.4063310568629697</c:v>
                </c:pt>
                <c:pt idx="33">
                  <c:v>-1.4223370693016408</c:v>
                </c:pt>
                <c:pt idx="34">
                  <c:v>-1.4370721274155347</c:v>
                </c:pt>
                <c:pt idx="35">
                  <c:v>-1.4505876028297118</c:v>
                </c:pt>
                <c:pt idx="36">
                  <c:v>-1.4629330304337886</c:v>
                </c:pt>
                <c:pt idx="37">
                  <c:v>-1.4741561719179526</c:v>
                </c:pt>
                <c:pt idx="38">
                  <c:v>-1.4843030771247274</c:v>
                </c:pt>
                <c:pt idx="39">
                  <c:v>-1.4934181432919582</c:v>
                </c:pt>
                <c:pt idx="40">
                  <c:v>-1.5015441722598288</c:v>
                </c:pt>
                <c:pt idx="41">
                  <c:v>-1.5087224257121903</c:v>
                </c:pt>
                <c:pt idx="42">
                  <c:v>-1.5149926785200178</c:v>
                </c:pt>
                <c:pt idx="43">
                  <c:v>-1.5203932702524552</c:v>
                </c:pt>
                <c:pt idx="44">
                  <c:v>-1.5249611549186151</c:v>
                </c:pt>
                <c:pt idx="45">
                  <c:v>-1.528731949001108</c:v>
                </c:pt>
                <c:pt idx="46">
                  <c:v>-1.5317399778401439</c:v>
                </c:pt>
                <c:pt idx="47">
                  <c:v>-1.5340183204250095</c:v>
                </c:pt>
                <c:pt idx="48">
                  <c:v>-1.5355988526477407</c:v>
                </c:pt>
                <c:pt idx="49">
                  <c:v>-1.5365122890719125</c:v>
                </c:pt>
                <c:pt idx="50">
                  <c:v>-1.5367882232676162</c:v>
                </c:pt>
                <c:pt idx="51">
                  <c:v>-1.5364551667619435</c:v>
                </c:pt>
                <c:pt idx="52">
                  <c:v>-1.5355405866525587</c:v>
                </c:pt>
                <c:pt idx="53">
                  <c:v>-1.5340709419303145</c:v>
                </c:pt>
                <c:pt idx="54">
                  <c:v>-1.532071718555253</c:v>
                </c:pt>
                <c:pt idx="55">
                  <c:v>-1.529567463328819</c:v>
                </c:pt>
                <c:pt idx="56">
                  <c:v>-1.5265818166036023</c:v>
                </c:pt>
                <c:pt idx="57">
                  <c:v>-1.5231375438705297</c:v>
                </c:pt>
                <c:pt idx="58">
                  <c:v>-1.5192565662620185</c:v>
                </c:pt>
                <c:pt idx="59">
                  <c:v>-1.5149599900082817</c:v>
                </c:pt>
                <c:pt idx="60">
                  <c:v>-1.5102681348826918</c:v>
                </c:pt>
                <c:pt idx="61">
                  <c:v>-1.5052005616708797</c:v>
                </c:pt>
                <c:pt idx="62">
                  <c:v>-1.4997760986970112</c:v>
                </c:pt>
                <c:pt idx="63">
                  <c:v>-1.4940128674395901</c:v>
                </c:pt>
                <c:pt idx="64">
                  <c:v>-1.4879283072679508</c:v>
                </c:pt>
                <c:pt idx="65">
                  <c:v>-1.4815391993296005</c:v>
                </c:pt>
                <c:pt idx="66">
                  <c:v>-1.4748616896174602</c:v>
                </c:pt>
                <c:pt idx="67">
                  <c:v>-1.4679113112451248</c:v>
                </c:pt>
                <c:pt idx="68">
                  <c:v>-1.4607030059572246</c:v>
                </c:pt>
                <c:pt idx="69">
                  <c:v>-1.4532511449011059</c:v>
                </c:pt>
                <c:pt idx="70">
                  <c:v>-1.4455695486850793</c:v>
                </c:pt>
                <c:pt idx="71">
                  <c:v>-1.4376715067476815</c:v>
                </c:pt>
                <c:pt idx="72">
                  <c:v>-1.429569796061499</c:v>
                </c:pt>
                <c:pt idx="73">
                  <c:v>-1.4212766991943337</c:v>
                </c:pt>
                <c:pt idx="74">
                  <c:v>-1.4128040217496873</c:v>
                </c:pt>
                <c:pt idx="75">
                  <c:v>-1.4041631092077869</c:v>
                </c:pt>
                <c:pt idx="76">
                  <c:v>-1.3953648631876641</c:v>
                </c:pt>
                <c:pt idx="77">
                  <c:v>-1.3864197571500603</c:v>
                </c:pt>
                <c:pt idx="78">
                  <c:v>-1.377337851560303</c:v>
                </c:pt>
                <c:pt idx="79">
                  <c:v>-1.3681288085295835</c:v>
                </c:pt>
                <c:pt idx="80">
                  <c:v>-1.3588019059524907</c:v>
                </c:pt>
                <c:pt idx="81">
                  <c:v>-1.3493660511579935</c:v>
                </c:pt>
                <c:pt idx="82">
                  <c:v>-1.3398297940905204</c:v>
                </c:pt>
                <c:pt idx="83">
                  <c:v>-1.3302013400371733</c:v>
                </c:pt>
                <c:pt idx="84">
                  <c:v>-1.3204885619166016</c:v>
                </c:pt>
                <c:pt idx="85">
                  <c:v>-1.310699012144495</c:v>
                </c:pt>
                <c:pt idx="86">
                  <c:v>-1.3008399340901757</c:v>
                </c:pt>
                <c:pt idx="87">
                  <c:v>-1.2909182731382427</c:v>
                </c:pt>
                <c:pt idx="88">
                  <c:v>-1.2809406873687772</c:v>
                </c:pt>
                <c:pt idx="89">
                  <c:v>-1.2709135578691182</c:v>
                </c:pt>
                <c:pt idx="90">
                  <c:v>-1.2608429986898142</c:v>
                </c:pt>
                <c:pt idx="91">
                  <c:v>-1.2507348664568874</c:v>
                </c:pt>
                <c:pt idx="92">
                  <c:v>-1.2405947696521553</c:v>
                </c:pt>
                <c:pt idx="93">
                  <c:v>-1.230428077572955</c:v>
                </c:pt>
                <c:pt idx="94">
                  <c:v>-1.2202399289822108</c:v>
                </c:pt>
                <c:pt idx="95">
                  <c:v>-1.2100352404594195</c:v>
                </c:pt>
                <c:pt idx="96">
                  <c:v>-1.1998187144627788</c:v>
                </c:pt>
                <c:pt idx="97">
                  <c:v>-1.1895948471123221</c:v>
                </c:pt>
                <c:pt idx="98">
                  <c:v>-1.1793679357035793</c:v>
                </c:pt>
                <c:pt idx="99">
                  <c:v>-1.1691420859609867</c:v>
                </c:pt>
                <c:pt idx="100">
                  <c:v>-1.1589212190399154</c:v>
                </c:pt>
                <c:pt idx="101">
                  <c:v>-1.1487090782859282</c:v>
                </c:pt>
                <c:pt idx="102">
                  <c:v>-1.1385092357595312</c:v>
                </c:pt>
                <c:pt idx="103">
                  <c:v>-1.1283250985344671</c:v>
                </c:pt>
                <c:pt idx="104">
                  <c:v>-1.1181599147772494</c:v>
                </c:pt>
                <c:pt idx="105">
                  <c:v>-1.1080167796154472</c:v>
                </c:pt>
                <c:pt idx="106">
                  <c:v>-1.0978986408019114</c:v>
                </c:pt>
                <c:pt idx="107">
                  <c:v>-1.0878083041819417</c:v>
                </c:pt>
                <c:pt idx="108">
                  <c:v>-1.0777484389701038</c:v>
                </c:pt>
                <c:pt idx="109">
                  <c:v>-1.0677215828432307</c:v>
                </c:pt>
                <c:pt idx="110">
                  <c:v>-1.0577301468558662</c:v>
                </c:pt>
                <c:pt idx="111">
                  <c:v>-1.0477764201842432</c:v>
                </c:pt>
                <c:pt idx="112">
                  <c:v>-1.0378625747046486</c:v>
                </c:pt>
                <c:pt idx="113">
                  <c:v>-1.0279906694118415</c:v>
                </c:pt>
                <c:pt idx="114">
                  <c:v>-1.0181626546829921</c:v>
                </c:pt>
                <c:pt idx="115">
                  <c:v>-1.0083803763924377</c:v>
                </c:pt>
                <c:pt idx="116">
                  <c:v>-0.99864557988235203</c:v>
                </c:pt>
                <c:pt idx="117">
                  <c:v>-0.98895991379425086</c:v>
                </c:pt>
                <c:pt idx="118">
                  <c:v>-0.97932493376612184</c:v>
                </c:pt>
                <c:pt idx="119">
                  <c:v>-0.96974210599974908</c:v>
                </c:pt>
                <c:pt idx="120">
                  <c:v>-0.96021281070270681</c:v>
                </c:pt>
                <c:pt idx="121">
                  <c:v>-0.9507383454092857</c:v>
                </c:pt>
                <c:pt idx="122">
                  <c:v>-0.94131992818452837</c:v>
                </c:pt>
                <c:pt idx="123">
                  <c:v>-0.93195870071535403</c:v>
                </c:pt>
                <c:pt idx="124">
                  <c:v>-0.92265573129266276</c:v>
                </c:pt>
                <c:pt idx="125">
                  <c:v>-0.91341201768813796</c:v>
                </c:pt>
                <c:pt idx="126">
                  <c:v>-0.90422848992937943</c:v>
                </c:pt>
                <c:pt idx="127">
                  <c:v>-0.89510601297683012</c:v>
                </c:pt>
                <c:pt idx="128">
                  <c:v>-0.88604538930589116</c:v>
                </c:pt>
                <c:pt idx="129">
                  <c:v>-0.87704736139745532</c:v>
                </c:pt>
                <c:pt idx="130">
                  <c:v>-0.86811261414002594</c:v>
                </c:pt>
                <c:pt idx="131">
                  <c:v>-0.85924177714643413</c:v>
                </c:pt>
                <c:pt idx="132">
                  <c:v>-0.85043542698811481</c:v>
                </c:pt>
                <c:pt idx="133">
                  <c:v>-0.84169408934974055</c:v>
                </c:pt>
                <c:pt idx="134">
                  <c:v>-0.83301824110699285</c:v>
                </c:pt>
                <c:pt idx="135">
                  <c:v>-0.82440831233007339</c:v>
                </c:pt>
                <c:pt idx="136">
                  <c:v>-0.81586468821553526</c:v>
                </c:pt>
                <c:pt idx="137">
                  <c:v>-0.80738771094890149</c:v>
                </c:pt>
                <c:pt idx="138">
                  <c:v>-0.79897768150042858</c:v>
                </c:pt>
                <c:pt idx="139">
                  <c:v>-0.7906348613563533</c:v>
                </c:pt>
                <c:pt idx="140">
                  <c:v>-0.78235947418781471</c:v>
                </c:pt>
                <c:pt idx="141">
                  <c:v>-0.7741517074596227</c:v>
                </c:pt>
                <c:pt idx="142">
                  <c:v>-0.76601171398092893</c:v>
                </c:pt>
                <c:pt idx="143">
                  <c:v>-0.75793961339982152</c:v>
                </c:pt>
                <c:pt idx="144">
                  <c:v>-0.74993549364376477</c:v>
                </c:pt>
                <c:pt idx="145">
                  <c:v>-0.74199941230776389</c:v>
                </c:pt>
                <c:pt idx="146">
                  <c:v>-0.73413139799205818</c:v>
                </c:pt>
                <c:pt idx="147">
                  <c:v>-0.72633145159108614</c:v>
                </c:pt>
                <c:pt idx="148">
                  <c:v>-0.71859954753540567</c:v>
                </c:pt>
                <c:pt idx="149">
                  <c:v>-0.710935634988206</c:v>
                </c:pt>
                <c:pt idx="150">
                  <c:v>-0.70333963899797736</c:v>
                </c:pt>
                <c:pt idx="151">
                  <c:v>-0.69581146160885488</c:v>
                </c:pt>
                <c:pt idx="152">
                  <c:v>-0.68835098293011066</c:v>
                </c:pt>
                <c:pt idx="153">
                  <c:v>-0.68095806216620702</c:v>
                </c:pt>
                <c:pt idx="154">
                  <c:v>-0.67363253860878358</c:v>
                </c:pt>
                <c:pt idx="155">
                  <c:v>-0.6663742325918941</c:v>
                </c:pt>
                <c:pt idx="156">
                  <c:v>-0.65918294641177566</c:v>
                </c:pt>
                <c:pt idx="157">
                  <c:v>-0.65205846521238198</c:v>
                </c:pt>
                <c:pt idx="158">
                  <c:v>-0.6450005578378748</c:v>
                </c:pt>
                <c:pt idx="159">
                  <c:v>-0.6380089776532194</c:v>
                </c:pt>
                <c:pt idx="160">
                  <c:v>-0.63108346333399745</c:v>
                </c:pt>
                <c:pt idx="161">
                  <c:v>-0.62422373962651623</c:v>
                </c:pt>
                <c:pt idx="162">
                  <c:v>-0.61742951807924518</c:v>
                </c:pt>
                <c:pt idx="163">
                  <c:v>-0.61070049774658253</c:v>
                </c:pt>
                <c:pt idx="164">
                  <c:v>-0.60403636586591969</c:v>
                </c:pt>
                <c:pt idx="165">
                  <c:v>-0.59743679850894227</c:v>
                </c:pt>
                <c:pt idx="166">
                  <c:v>-0.59090146120806164</c:v>
                </c:pt>
                <c:pt idx="167">
                  <c:v>-0.58443000955885882</c:v>
                </c:pt>
                <c:pt idx="168">
                  <c:v>-0.57802208979937286</c:v>
                </c:pt>
                <c:pt idx="169">
                  <c:v>-0.57167733936705223</c:v>
                </c:pt>
                <c:pt idx="170">
                  <c:v>-0.56539538743415563</c:v>
                </c:pt>
                <c:pt idx="171">
                  <c:v>-0.55917585542235748</c:v>
                </c:pt>
                <c:pt idx="172">
                  <c:v>-0.55301835749729156</c:v>
                </c:pt>
                <c:pt idx="173">
                  <c:v>-0.54692250104373941</c:v>
                </c:pt>
                <c:pt idx="174">
                  <c:v>-0.54088788712215041</c:v>
                </c:pt>
                <c:pt idx="175">
                  <c:v>-0.53491411090714713</c:v>
                </c:pt>
                <c:pt idx="176">
                  <c:v>-0.52900076210866409</c:v>
                </c:pt>
                <c:pt idx="177">
                  <c:v>-0.52314742537631587</c:v>
                </c:pt>
                <c:pt idx="178">
                  <c:v>-0.51735368068761134</c:v>
                </c:pt>
                <c:pt idx="179">
                  <c:v>-0.51161910372057562</c:v>
                </c:pt>
                <c:pt idx="180">
                  <c:v>-0.5059432662113329</c:v>
                </c:pt>
                <c:pt idx="181">
                  <c:v>-0.50032573629718957</c:v>
                </c:pt>
                <c:pt idx="182">
                  <c:v>-0.49476607884573476</c:v>
                </c:pt>
                <c:pt idx="183">
                  <c:v>-0.489263855770457</c:v>
                </c:pt>
                <c:pt idx="184">
                  <c:v>-0.48381862633335265</c:v>
                </c:pt>
                <c:pt idx="185">
                  <c:v>-0.47842994743500478</c:v>
                </c:pt>
                <c:pt idx="186">
                  <c:v>-0.47309737389256556</c:v>
                </c:pt>
                <c:pt idx="187">
                  <c:v>-0.46782045870609301</c:v>
                </c:pt>
                <c:pt idx="188">
                  <c:v>-0.46259875331364414</c:v>
                </c:pt>
                <c:pt idx="189">
                  <c:v>-0.45743180783554593</c:v>
                </c:pt>
                <c:pt idx="190">
                  <c:v>-0.45231917130821897</c:v>
                </c:pt>
                <c:pt idx="191">
                  <c:v>-0.44726039190794337</c:v>
                </c:pt>
                <c:pt idx="192">
                  <c:v>-0.44225501716492543</c:v>
                </c:pt>
                <c:pt idx="193">
                  <c:v>-0.43730259416801592</c:v>
                </c:pt>
                <c:pt idx="194">
                  <c:v>-0.43240266976042102</c:v>
                </c:pt>
                <c:pt idx="195">
                  <c:v>-0.42755479072673541</c:v>
                </c:pt>
                <c:pt idx="196">
                  <c:v>-0.42275850397161246</c:v>
                </c:pt>
                <c:pt idx="197">
                  <c:v>-0.41801335669037309</c:v>
                </c:pt>
                <c:pt idx="198">
                  <c:v>-0.4133188965318576</c:v>
                </c:pt>
                <c:pt idx="199">
                  <c:v>-0.40867467175379335</c:v>
                </c:pt>
                <c:pt idx="200">
                  <c:v>-0.40408023137096605</c:v>
                </c:pt>
                <c:pt idx="201">
                  <c:v>-0.39953512529644636</c:v>
                </c:pt>
                <c:pt idx="202">
                  <c:v>-0.39503890447614182</c:v>
                </c:pt>
                <c:pt idx="203">
                  <c:v>-0.39059112101690818</c:v>
                </c:pt>
                <c:pt idx="204">
                  <c:v>-0.38619132830847053</c:v>
                </c:pt>
                <c:pt idx="205">
                  <c:v>-0.38183908113937443</c:v>
                </c:pt>
                <c:pt idx="206">
                  <c:v>-0.37753393580719891</c:v>
                </c:pt>
                <c:pt idx="207">
                  <c:v>-0.37327545022323616</c:v>
                </c:pt>
                <c:pt idx="208">
                  <c:v>-0.36906318401185523</c:v>
                </c:pt>
                <c:pt idx="209">
                  <c:v>-0.36489669860474017</c:v>
                </c:pt>
                <c:pt idx="210">
                  <c:v>-0.36077555733020356</c:v>
                </c:pt>
                <c:pt idx="211">
                  <c:v>-0.35669932549775513</c:v>
                </c:pt>
                <c:pt idx="212">
                  <c:v>-0.35266757047811115</c:v>
                </c:pt>
                <c:pt idx="213">
                  <c:v>-0.34867986177881172</c:v>
                </c:pt>
                <c:pt idx="214">
                  <c:v>-0.34473577111561948</c:v>
                </c:pt>
                <c:pt idx="215">
                  <c:v>-0.34083487247985783</c:v>
                </c:pt>
                <c:pt idx="216">
                  <c:v>-0.3369767422018442</c:v>
                </c:pt>
                <c:pt idx="217">
                  <c:v>-0.33316095901056952</c:v>
                </c:pt>
                <c:pt idx="218">
                  <c:v>-0.32938710408976957</c:v>
                </c:pt>
                <c:pt idx="219">
                  <c:v>-0.3256547611305311</c:v>
                </c:pt>
                <c:pt idx="220">
                  <c:v>-0.3219635163805567</c:v>
                </c:pt>
                <c:pt idx="221">
                  <c:v>-0.31831295869023485</c:v>
                </c:pt>
                <c:pt idx="222">
                  <c:v>-0.31470267955562603</c:v>
                </c:pt>
                <c:pt idx="223">
                  <c:v>-0.31113227315849779</c:v>
                </c:pt>
                <c:pt idx="224">
                  <c:v>-0.30760133640351572</c:v>
                </c:pt>
                <c:pt idx="225">
                  <c:v>-0.30410946895271201</c:v>
                </c:pt>
                <c:pt idx="226">
                  <c:v>-0.30065627325733457</c:v>
                </c:pt>
                <c:pt idx="227">
                  <c:v>-0.29724135458718426</c:v>
                </c:pt>
                <c:pt idx="228">
                  <c:v>-0.29386432105753912</c:v>
                </c:pt>
                <c:pt idx="229">
                  <c:v>-0.29052478365376766</c:v>
                </c:pt>
                <c:pt idx="230">
                  <c:v>-0.28722235625372089</c:v>
                </c:pt>
                <c:pt idx="231">
                  <c:v>-0.2839566556479966</c:v>
                </c:pt>
                <c:pt idx="232">
                  <c:v>-0.28072730155816078</c:v>
                </c:pt>
                <c:pt idx="233">
                  <c:v>-0.27753391665301452</c:v>
                </c:pt>
                <c:pt idx="234">
                  <c:v>-0.2743761265629851</c:v>
                </c:pt>
                <c:pt idx="235">
                  <c:v>-0.27125355989271976</c:v>
                </c:pt>
                <c:pt idx="236">
                  <c:v>-0.26816584823195788</c:v>
                </c:pt>
                <c:pt idx="237">
                  <c:v>-0.26511262616475678</c:v>
                </c:pt>
                <c:pt idx="238">
                  <c:v>-0.2620935312771388</c:v>
                </c:pt>
                <c:pt idx="239">
                  <c:v>-0.25910820416322722</c:v>
                </c:pt>
                <c:pt idx="240">
                  <c:v>-0.25615628842993982</c:v>
                </c:pt>
                <c:pt idx="241">
                  <c:v>-0.25323743070029864</c:v>
                </c:pt>
                <c:pt idx="242">
                  <c:v>-0.25035128061541922</c:v>
                </c:pt>
                <c:pt idx="243">
                  <c:v>-0.24749749083523873</c:v>
                </c:pt>
                <c:pt idx="244">
                  <c:v>-0.24467571703803551</c:v>
                </c:pt>
                <c:pt idx="245">
                  <c:v>-0.24188561791879798</c:v>
                </c:pt>
                <c:pt idx="246">
                  <c:v>-0.23912685518649335</c:v>
                </c:pt>
                <c:pt idx="247">
                  <c:v>-0.23639909356028849</c:v>
                </c:pt>
                <c:pt idx="248">
                  <c:v>-0.23370200076476771</c:v>
                </c:pt>
                <c:pt idx="249">
                  <c:v>-0.23103524752419796</c:v>
                </c:pt>
                <c:pt idx="250">
                  <c:v>-0.22839850755588453</c:v>
                </c:pt>
                <c:pt idx="251">
                  <c:v>-0.22579145756266245</c:v>
                </c:pt>
                <c:pt idx="252">
                  <c:v>-0.22321377722456162</c:v>
                </c:pt>
                <c:pt idx="253">
                  <c:v>-0.22066514918968982</c:v>
                </c:pt>
                <c:pt idx="254">
                  <c:v>-0.21814525906437024</c:v>
                </c:pt>
                <c:pt idx="255">
                  <c:v>-0.21565379540257232</c:v>
                </c:pt>
                <c:pt idx="256">
                  <c:v>-0.21319044969466783</c:v>
                </c:pt>
                <c:pt idx="257">
                  <c:v>-0.21075491635555446</c:v>
                </c:pt>
                <c:pt idx="258">
                  <c:v>-0.20834689271216819</c:v>
                </c:pt>
                <c:pt idx="259">
                  <c:v>-0.20596607899043026</c:v>
                </c:pt>
                <c:pt idx="260">
                  <c:v>-0.20361217830165318</c:v>
                </c:pt>
                <c:pt idx="261">
                  <c:v>-0.20128489662842119</c:v>
                </c:pt>
                <c:pt idx="262">
                  <c:v>-0.19898394281000822</c:v>
                </c:pt>
                <c:pt idx="263">
                  <c:v>-0.19670902852732358</c:v>
                </c:pt>
                <c:pt idx="264">
                  <c:v>-0.19445986828743905</c:v>
                </c:pt>
                <c:pt idx="265">
                  <c:v>-0.19223617940769552</c:v>
                </c:pt>
                <c:pt idx="266">
                  <c:v>-0.19003768199945034</c:v>
                </c:pt>
                <c:pt idx="267">
                  <c:v>-0.18786409895145198</c:v>
                </c:pt>
                <c:pt idx="268">
                  <c:v>-0.18571515591289112</c:v>
                </c:pt>
                <c:pt idx="269">
                  <c:v>-0.18359058127612402</c:v>
                </c:pt>
                <c:pt idx="270">
                  <c:v>-0.18149010615912353</c:v>
                </c:pt>
                <c:pt idx="271">
                  <c:v>-0.17941346438764333</c:v>
                </c:pt>
                <c:pt idx="272">
                  <c:v>-0.17736039247713886</c:v>
                </c:pt>
                <c:pt idx="273">
                  <c:v>-0.17533062961444015</c:v>
                </c:pt>
                <c:pt idx="274">
                  <c:v>-0.17332391763922597</c:v>
                </c:pt>
                <c:pt idx="275">
                  <c:v>-0.17134000102528393</c:v>
                </c:pt>
                <c:pt idx="276">
                  <c:v>-0.16937862686159741</c:v>
                </c:pt>
                <c:pt idx="277">
                  <c:v>-0.16743954483324802</c:v>
                </c:pt>
                <c:pt idx="278">
                  <c:v>-0.16552250720218775</c:v>
                </c:pt>
                <c:pt idx="279">
                  <c:v>-0.16362726878785305</c:v>
                </c:pt>
                <c:pt idx="280">
                  <c:v>-0.16175358694766842</c:v>
                </c:pt>
                <c:pt idx="281">
                  <c:v>-0.15990122155742048</c:v>
                </c:pt>
                <c:pt idx="282">
                  <c:v>-0.15806993499155361</c:v>
                </c:pt>
                <c:pt idx="283">
                  <c:v>-0.15625949210336668</c:v>
                </c:pt>
                <c:pt idx="284">
                  <c:v>-0.15446966020513286</c:v>
                </c:pt>
                <c:pt idx="285">
                  <c:v>-0.15270020904816195</c:v>
                </c:pt>
                <c:pt idx="286">
                  <c:v>-0.1509509108028021</c:v>
                </c:pt>
                <c:pt idx="287">
                  <c:v>-0.14922154003840951</c:v>
                </c:pt>
                <c:pt idx="288">
                  <c:v>-0.1475118737032691</c:v>
                </c:pt>
                <c:pt idx="289">
                  <c:v>-0.1458216911045026</c:v>
                </c:pt>
                <c:pt idx="290">
                  <c:v>-0.1441507738879533</c:v>
                </c:pt>
                <c:pt idx="291">
                  <c:v>-0.14249890601807499</c:v>
                </c:pt>
                <c:pt idx="292">
                  <c:v>-0.14086587375780801</c:v>
                </c:pt>
                <c:pt idx="293">
                  <c:v>-0.13925146564847429</c:v>
                </c:pt>
                <c:pt idx="294">
                  <c:v>-0.13765547248968243</c:v>
                </c:pt>
                <c:pt idx="295">
                  <c:v>-0.1360776873192665</c:v>
                </c:pt>
                <c:pt idx="296">
                  <c:v>-0.13451790539324088</c:v>
                </c:pt>
                <c:pt idx="297">
                  <c:v>-0.13297592416580345</c:v>
                </c:pt>
                <c:pt idx="298">
                  <c:v>-0.13145154326937239</c:v>
                </c:pt>
                <c:pt idx="299">
                  <c:v>-0.12994456449468472</c:v>
                </c:pt>
                <c:pt idx="300">
                  <c:v>-0.12845479177093294</c:v>
                </c:pt>
                <c:pt idx="301">
                  <c:v>-0.12698203114597378</c:v>
                </c:pt>
                <c:pt idx="302">
                  <c:v>-0.12552609076659207</c:v>
                </c:pt>
                <c:pt idx="303">
                  <c:v>-0.12408678085884693</c:v>
                </c:pt>
                <c:pt idx="304">
                  <c:v>-0.12266391370847583</c:v>
                </c:pt>
                <c:pt idx="305">
                  <c:v>-0.12125730364138941</c:v>
                </c:pt>
                <c:pt idx="306">
                  <c:v>-0.11986676700423941</c:v>
                </c:pt>
                <c:pt idx="307">
                  <c:v>-0.11849212214508463</c:v>
                </c:pt>
                <c:pt idx="308">
                  <c:v>-0.11713318939413268</c:v>
                </c:pt>
                <c:pt idx="309">
                  <c:v>-0.11578979104458428</c:v>
                </c:pt>
                <c:pt idx="310">
                  <c:v>-0.11446175133357218</c:v>
                </c:pt>
                <c:pt idx="311">
                  <c:v>-0.11314889642319784</c:v>
                </c:pt>
                <c:pt idx="312">
                  <c:v>-0.11185105438167313</c:v>
                </c:pt>
                <c:pt idx="313">
                  <c:v>-0.11056805516456514</c:v>
                </c:pt>
                <c:pt idx="314">
                  <c:v>-0.10929973059615086</c:v>
                </c:pt>
                <c:pt idx="315">
                  <c:v>-0.10804591435088023</c:v>
                </c:pt>
                <c:pt idx="316">
                  <c:v>-0.10680644193495333</c:v>
                </c:pt>
                <c:pt idx="317">
                  <c:v>-0.10558115066801121</c:v>
                </c:pt>
                <c:pt idx="318">
                  <c:v>-0.10436987966494429</c:v>
                </c:pt>
                <c:pt idx="319">
                  <c:v>-0.10317246981781809</c:v>
                </c:pt>
                <c:pt idx="320">
                  <c:v>-0.10198876377791986</c:v>
                </c:pt>
                <c:pt idx="321">
                  <c:v>-0.10081860593792732</c:v>
                </c:pt>
                <c:pt idx="322">
                  <c:v>-9.9661842414200535E-2</c:v>
                </c:pt>
                <c:pt idx="323">
                  <c:v>-9.8518321029197345E-2</c:v>
                </c:pt>
                <c:pt idx="324">
                  <c:v>-9.738789129401626E-2</c:v>
                </c:pt>
                <c:pt idx="325">
                  <c:v>-9.6270404391065587E-2</c:v>
                </c:pt>
                <c:pt idx="326">
                  <c:v>-9.5165713156860537E-2</c:v>
                </c:pt>
                <c:pt idx="327">
                  <c:v>-9.4073672064949834E-2</c:v>
                </c:pt>
                <c:pt idx="328">
                  <c:v>-9.299413720897165E-2</c:v>
                </c:pt>
                <c:pt idx="329">
                  <c:v>-9.1926966285840808E-2</c:v>
                </c:pt>
                <c:pt idx="330">
                  <c:v>-9.0872018579066627E-2</c:v>
                </c:pt>
                <c:pt idx="331">
                  <c:v>-8.9829154942203421E-2</c:v>
                </c:pt>
                <c:pt idx="332">
                  <c:v>-8.8798237782432676E-2</c:v>
                </c:pt>
                <c:pt idx="333">
                  <c:v>-8.7779131044278896E-2</c:v>
                </c:pt>
                <c:pt idx="334">
                  <c:v>-8.6771700193458048E-2</c:v>
                </c:pt>
                <c:pt idx="335">
                  <c:v>-8.5775812200860072E-2</c:v>
                </c:pt>
                <c:pt idx="336">
                  <c:v>-8.4791335526664735E-2</c:v>
                </c:pt>
                <c:pt idx="337">
                  <c:v>-8.3818140104592057E-2</c:v>
                </c:pt>
                <c:pt idx="338">
                  <c:v>-8.2856097326286168E-2</c:v>
                </c:pt>
                <c:pt idx="339">
                  <c:v>-8.1905080025833923E-2</c:v>
                </c:pt>
                <c:pt idx="340">
                  <c:v>-8.0964962464417312E-2</c:v>
                </c:pt>
                <c:pt idx="341">
                  <c:v>-8.0035620315099879E-2</c:v>
                </c:pt>
                <c:pt idx="342">
                  <c:v>-7.9116930647747941E-2</c:v>
                </c:pt>
                <c:pt idx="343">
                  <c:v>-7.8208771914084305E-2</c:v>
                </c:pt>
                <c:pt idx="344">
                  <c:v>-7.7311023932877296E-2</c:v>
                </c:pt>
                <c:pt idx="345">
                  <c:v>-7.6423567875261542E-2</c:v>
                </c:pt>
                <c:pt idx="346">
                  <c:v>-7.5546286250193564E-2</c:v>
                </c:pt>
                <c:pt idx="347">
                  <c:v>-7.4679062890038672E-2</c:v>
                </c:pt>
                <c:pt idx="348">
                  <c:v>-7.3821782936291797E-2</c:v>
                </c:pt>
                <c:pt idx="349">
                  <c:v>-7.2974332825428936E-2</c:v>
                </c:pt>
                <c:pt idx="350">
                  <c:v>-7.2136600274891896E-2</c:v>
                </c:pt>
                <c:pt idx="351">
                  <c:v>-7.130847426920256E-2</c:v>
                </c:pt>
                <c:pt idx="352">
                  <c:v>-7.0489845046209587E-2</c:v>
                </c:pt>
                <c:pt idx="353">
                  <c:v>-6.9680604083463674E-2</c:v>
                </c:pt>
                <c:pt idx="354">
                  <c:v>-6.8880644084724024E-2</c:v>
                </c:pt>
                <c:pt idx="355">
                  <c:v>-6.8089858966592517E-2</c:v>
                </c:pt>
                <c:pt idx="356">
                  <c:v>-6.7308143845277779E-2</c:v>
                </c:pt>
                <c:pt idx="357">
                  <c:v>-6.6535395023485683E-2</c:v>
                </c:pt>
                <c:pt idx="358">
                  <c:v>-6.5771509977438553E-2</c:v>
                </c:pt>
                <c:pt idx="359">
                  <c:v>-6.5016387344019655E-2</c:v>
                </c:pt>
                <c:pt idx="360">
                  <c:v>-6.4269926908044589E-2</c:v>
                </c:pt>
                <c:pt idx="361">
                  <c:v>-6.3532029589657354E-2</c:v>
                </c:pt>
                <c:pt idx="362">
                  <c:v>-6.2802597431851195E-2</c:v>
                </c:pt>
                <c:pt idx="363">
                  <c:v>-6.2081533588112678E-2</c:v>
                </c:pt>
                <c:pt idx="364">
                  <c:v>-6.1368742310189586E-2</c:v>
                </c:pt>
                <c:pt idx="365">
                  <c:v>-6.0664128935980534E-2</c:v>
                </c:pt>
                <c:pt idx="366">
                  <c:v>-5.9967599877545998E-2</c:v>
                </c:pt>
                <c:pt idx="367">
                  <c:v>-5.9279062609240471E-2</c:v>
                </c:pt>
                <c:pt idx="368">
                  <c:v>-5.8598425655963966E-2</c:v>
                </c:pt>
                <c:pt idx="369">
                  <c:v>-5.7925598581533115E-2</c:v>
                </c:pt>
                <c:pt idx="370">
                  <c:v>-5.7260491977170022E-2</c:v>
                </c:pt>
                <c:pt idx="371">
                  <c:v>-5.6603017450109053E-2</c:v>
                </c:pt>
                <c:pt idx="372">
                  <c:v>-5.5953087612319673E-2</c:v>
                </c:pt>
                <c:pt idx="373">
                  <c:v>-5.531061606934555E-2</c:v>
                </c:pt>
                <c:pt idx="374">
                  <c:v>-5.4675517409258079E-2</c:v>
                </c:pt>
                <c:pt idx="375">
                  <c:v>-5.4047707191724303E-2</c:v>
                </c:pt>
                <c:pt idx="376">
                  <c:v>-5.3427101937187686E-2</c:v>
                </c:pt>
                <c:pt idx="377">
                  <c:v>-5.2813619116161496E-2</c:v>
                </c:pt>
                <c:pt idx="378">
                  <c:v>-5.2207177138633203E-2</c:v>
                </c:pt>
                <c:pt idx="379">
                  <c:v>-5.1607695343579868E-2</c:v>
                </c:pt>
                <c:pt idx="380">
                  <c:v>-5.1015093988592726E-2</c:v>
                </c:pt>
                <c:pt idx="381">
                  <c:v>-5.0429294239610942E-2</c:v>
                </c:pt>
                <c:pt idx="382">
                  <c:v>-4.9850218160762932E-2</c:v>
                </c:pt>
                <c:pt idx="383">
                  <c:v>-4.9277788704314721E-2</c:v>
                </c:pt>
                <c:pt idx="384">
                  <c:v>-4.8711929700724729E-2</c:v>
                </c:pt>
                <c:pt idx="385">
                  <c:v>-4.815256584880321E-2</c:v>
                </c:pt>
                <c:pt idx="386">
                  <c:v>-4.7599622705976369E-2</c:v>
                </c:pt>
                <c:pt idx="387">
                  <c:v>-4.7053026678653673E-2</c:v>
                </c:pt>
                <c:pt idx="388">
                  <c:v>-4.651270501269808E-2</c:v>
                </c:pt>
                <c:pt idx="389">
                  <c:v>-4.5978585783997147E-2</c:v>
                </c:pt>
                <c:pt idx="390">
                  <c:v>-4.545059788913574E-2</c:v>
                </c:pt>
                <c:pt idx="391">
                  <c:v>-4.4928671036167739E-2</c:v>
                </c:pt>
                <c:pt idx="392">
                  <c:v>-4.4412735735487326E-2</c:v>
                </c:pt>
                <c:pt idx="393">
                  <c:v>-4.3902723290797842E-2</c:v>
                </c:pt>
                <c:pt idx="394">
                  <c:v>-4.339856579017843E-2</c:v>
                </c:pt>
                <c:pt idx="395">
                  <c:v>-4.2900196097245859E-2</c:v>
                </c:pt>
                <c:pt idx="396">
                  <c:v>-4.2407547842413157E-2</c:v>
                </c:pt>
                <c:pt idx="397">
                  <c:v>-4.1920555414241327E-2</c:v>
                </c:pt>
                <c:pt idx="398">
                  <c:v>-4.1439153950885765E-2</c:v>
                </c:pt>
                <c:pt idx="399">
                  <c:v>-4.0963279331634905E-2</c:v>
                </c:pt>
                <c:pt idx="400">
                  <c:v>-4.0492868168540697E-2</c:v>
                </c:pt>
                <c:pt idx="401">
                  <c:v>-4.0027857798140408E-2</c:v>
                </c:pt>
                <c:pt idx="402">
                  <c:v>-3.9568186273268489E-2</c:v>
                </c:pt>
                <c:pt idx="403">
                  <c:v>-3.9113792354957211E-2</c:v>
                </c:pt>
                <c:pt idx="404">
                  <c:v>-3.8664615504426542E-2</c:v>
                </c:pt>
                <c:pt idx="405">
                  <c:v>-3.8220595875160829E-2</c:v>
                </c:pt>
                <c:pt idx="406">
                  <c:v>-3.778167430507276E-2</c:v>
                </c:pt>
                <c:pt idx="407">
                  <c:v>-3.7347792308752896E-2</c:v>
                </c:pt>
                <c:pt idx="408">
                  <c:v>-3.691889206980413E-2</c:v>
                </c:pt>
                <c:pt idx="409">
                  <c:v>-3.6494916433260693E-2</c:v>
                </c:pt>
                <c:pt idx="410">
                  <c:v>-3.6075808898090457E-2</c:v>
                </c:pt>
                <c:pt idx="411">
                  <c:v>-3.5661513609779143E-2</c:v>
                </c:pt>
                <c:pt idx="412">
                  <c:v>-3.5251975352997234E-2</c:v>
                </c:pt>
                <c:pt idx="413">
                  <c:v>-3.4847139544346963E-2</c:v>
                </c:pt>
                <c:pt idx="414">
                  <c:v>-3.4446952225189793E-2</c:v>
                </c:pt>
                <c:pt idx="415">
                  <c:v>-3.4051360054553149E-2</c:v>
                </c:pt>
                <c:pt idx="416">
                  <c:v>-3.3660310302115345E-2</c:v>
                </c:pt>
                <c:pt idx="417">
                  <c:v>-3.327375084126865E-2</c:v>
                </c:pt>
                <c:pt idx="418">
                  <c:v>-3.2891630142258717E-2</c:v>
                </c:pt>
                <c:pt idx="419">
                  <c:v>-3.251389726540075E-2</c:v>
                </c:pt>
                <c:pt idx="420">
                  <c:v>-3.2140501854370097E-2</c:v>
                </c:pt>
                <c:pt idx="421">
                  <c:v>-3.1771394129568503E-2</c:v>
                </c:pt>
                <c:pt idx="422">
                  <c:v>-3.1406524881563112E-2</c:v>
                </c:pt>
                <c:pt idx="423">
                  <c:v>-3.104584546459923E-2</c:v>
                </c:pt>
                <c:pt idx="424">
                  <c:v>-3.0689307790184854E-2</c:v>
                </c:pt>
                <c:pt idx="425">
                  <c:v>-3.033686432074718E-2</c:v>
                </c:pt>
                <c:pt idx="426">
                  <c:v>-2.9988468063359395E-2</c:v>
                </c:pt>
                <c:pt idx="427">
                  <c:v>-2.9644072563538071E-2</c:v>
                </c:pt>
                <c:pt idx="428">
                  <c:v>-2.930363189910903E-2</c:v>
                </c:pt>
                <c:pt idx="429">
                  <c:v>-2.8967100674142876E-2</c:v>
                </c:pt>
                <c:pt idx="430">
                  <c:v>-2.8634434012957292E-2</c:v>
                </c:pt>
                <c:pt idx="431">
                  <c:v>-2.8305587554187269E-2</c:v>
                </c:pt>
                <c:pt idx="432">
                  <c:v>-2.7980517444921301E-2</c:v>
                </c:pt>
                <c:pt idx="433">
                  <c:v>-2.7659180334903607E-2</c:v>
                </c:pt>
                <c:pt idx="434">
                  <c:v>-2.7341533370801172E-2</c:v>
                </c:pt>
                <c:pt idx="435">
                  <c:v>-2.7027534190535184E-2</c:v>
                </c:pt>
                <c:pt idx="436">
                  <c:v>-2.6717140917676251E-2</c:v>
                </c:pt>
                <c:pt idx="437">
                  <c:v>-2.6410312155902286E-2</c:v>
                </c:pt>
                <c:pt idx="438">
                  <c:v>-2.6107006983519185E-2</c:v>
                </c:pt>
                <c:pt idx="439">
                  <c:v>-2.5807184948042537E-2</c:v>
                </c:pt>
                <c:pt idx="440">
                  <c:v>-2.5510806060840704E-2</c:v>
                </c:pt>
                <c:pt idx="441">
                  <c:v>-2.5217830791838414E-2</c:v>
                </c:pt>
                <c:pt idx="442">
                  <c:v>-2.4928220064279215E-2</c:v>
                </c:pt>
                <c:pt idx="443">
                  <c:v>-2.4641935249547921E-2</c:v>
                </c:pt>
                <c:pt idx="444">
                  <c:v>-2.4358938162050935E-2</c:v>
                </c:pt>
                <c:pt idx="445">
                  <c:v>-2.4079191054154007E-2</c:v>
                </c:pt>
                <c:pt idx="446">
                  <c:v>-2.3802656611178249E-2</c:v>
                </c:pt>
                <c:pt idx="447">
                  <c:v>-2.3529297946451228E-2</c:v>
                </c:pt>
                <c:pt idx="448">
                  <c:v>-2.3259078596414941E-2</c:v>
                </c:pt>
                <c:pt idx="449">
                  <c:v>-2.2991962515788854E-2</c:v>
                </c:pt>
                <c:pt idx="450">
                  <c:v>-2.2727914072787486E-2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1.252299493661692</c:v>
                </c:pt>
                <c:pt idx="1">
                  <c:v>0.66395231347885086</c:v>
                </c:pt>
                <c:pt idx="2">
                  <c:v>0.10124414274933222</c:v>
                </c:pt>
                <c:pt idx="3">
                  <c:v>-0.43672235072860921</c:v>
                </c:pt>
                <c:pt idx="4">
                  <c:v>-0.95081566379633309</c:v>
                </c:pt>
                <c:pt idx="5">
                  <c:v>-1.4418763366145537</c:v>
                </c:pt>
                <c:pt idx="6">
                  <c:v>-1.9107178056580081</c:v>
                </c:pt>
                <c:pt idx="7">
                  <c:v>-2.3581272317499078</c:v>
                </c:pt>
                <c:pt idx="8">
                  <c:v>-2.7848663038411003</c:v>
                </c:pt>
                <c:pt idx="9">
                  <c:v>-3.1916720192196051</c:v>
                </c:pt>
                <c:pt idx="10">
                  <c:v>-3.5792574408173952</c:v>
                </c:pt>
                <c:pt idx="11">
                  <c:v>-3.9483124322629823</c:v>
                </c:pt>
                <c:pt idx="12">
                  <c:v>-4.2995043713105652</c:v>
                </c:pt>
                <c:pt idx="13">
                  <c:v>-4.633478842259195</c:v>
                </c:pt>
                <c:pt idx="14">
                  <c:v>-4.9508603079585116</c:v>
                </c:pt>
                <c:pt idx="15">
                  <c:v>-5.2522527619812189</c:v>
                </c:pt>
                <c:pt idx="16">
                  <c:v>-5.5382403615264684</c:v>
                </c:pt>
                <c:pt idx="17">
                  <c:v>-5.8093880416028139</c:v>
                </c:pt>
                <c:pt idx="18">
                  <c:v>-6.0662421110241906</c:v>
                </c:pt>
                <c:pt idx="19">
                  <c:v>-6.309330830737772</c:v>
                </c:pt>
                <c:pt idx="20">
                  <c:v>-6.5391649749880969</c:v>
                </c:pt>
                <c:pt idx="21">
                  <c:v>-6.7562383758080005</c:v>
                </c:pt>
                <c:pt idx="22">
                  <c:v>-6.9610284513132887</c:v>
                </c:pt>
                <c:pt idx="23">
                  <c:v>-7.1539967182648994</c:v>
                </c:pt>
                <c:pt idx="24">
                  <c:v>-7.3355892893494037</c:v>
                </c:pt>
                <c:pt idx="25">
                  <c:v>-7.5062373556162836</c:v>
                </c:pt>
                <c:pt idx="26">
                  <c:v>-7.6663576544981407</c:v>
                </c:pt>
                <c:pt idx="27">
                  <c:v>-7.8163529238282727</c:v>
                </c:pt>
                <c:pt idx="28">
                  <c:v>-7.9566123422584525</c:v>
                </c:pt>
                <c:pt idx="29">
                  <c:v>-8.0875119564685516</c:v>
                </c:pt>
                <c:pt idx="30">
                  <c:v>-8.2094150955487653</c:v>
                </c:pt>
                <c:pt idx="31">
                  <c:v>-8.3226727729246281</c:v>
                </c:pt>
                <c:pt idx="32">
                  <c:v>-8.4276240761845287</c:v>
                </c:pt>
                <c:pt idx="33">
                  <c:v>-8.5245965451596142</c:v>
                </c:pt>
                <c:pt idx="34">
                  <c:v>-8.613906538595991</c:v>
                </c:pt>
                <c:pt idx="35">
                  <c:v>-8.6958595897498014</c:v>
                </c:pt>
                <c:pt idx="36">
                  <c:v>-8.7707507512263376</c:v>
                </c:pt>
                <c:pt idx="37">
                  <c:v>-8.8388649293755446</c:v>
                </c:pt>
                <c:pt idx="38">
                  <c:v>-8.9004772085472972</c:v>
                </c:pt>
                <c:pt idx="39">
                  <c:v>-8.9558531655015514</c:v>
                </c:pt>
                <c:pt idx="40">
                  <c:v>-9.005249174259971</c:v>
                </c:pt>
                <c:pt idx="41">
                  <c:v>-9.0489127016777591</c:v>
                </c:pt>
                <c:pt idx="42">
                  <c:v>-9.0870825940064126</c:v>
                </c:pt>
                <c:pt idx="43">
                  <c:v>-9.1199893547106949</c:v>
                </c:pt>
                <c:pt idx="44">
                  <c:v>-9.147855413795476</c:v>
                </c:pt>
                <c:pt idx="45">
                  <c:v>-9.1708953888910809</c:v>
                </c:pt>
                <c:pt idx="46">
                  <c:v>-9.1893163383386511</c:v>
                </c:pt>
                <c:pt idx="47">
                  <c:v>-9.2033180065102194</c:v>
                </c:pt>
                <c:pt idx="48">
                  <c:v>-9.2130930615916213</c:v>
                </c:pt>
                <c:pt idx="49">
                  <c:v>-9.2188273260498228</c:v>
                </c:pt>
                <c:pt idx="50">
                  <c:v>-9.2207000000000008</c:v>
                </c:pt>
                <c:pt idx="51">
                  <c:v>-9.2188838776816802</c:v>
                </c:pt>
                <c:pt idx="52">
                  <c:v>-9.2135455572471319</c:v>
                </c:pt>
                <c:pt idx="53">
                  <c:v>-9.2048456440596436</c:v>
                </c:pt>
                <c:pt idx="54">
                  <c:v>-9.1929389476934986</c:v>
                </c:pt>
                <c:pt idx="55">
                  <c:v>-9.1779746728221596</c:v>
                </c:pt>
                <c:pt idx="56">
                  <c:v>-9.1600966041757648</c:v>
                </c:pt>
                <c:pt idx="57">
                  <c:v>-9.139443285743905</c:v>
                </c:pt>
                <c:pt idx="58">
                  <c:v>-9.1161481943946363</c:v>
                </c:pt>
                <c:pt idx="59">
                  <c:v>-9.0903399080758085</c:v>
                </c:pt>
                <c:pt idx="60">
                  <c:v>-9.0621422687599491</c:v>
                </c:pt>
                <c:pt idx="61">
                  <c:v>-9.0316745402895133</c:v>
                </c:pt>
                <c:pt idx="62">
                  <c:v>-8.9990515612745927</c:v>
                </c:pt>
                <c:pt idx="63">
                  <c:v>-8.9643838931910089</c:v>
                </c:pt>
                <c:pt idx="64">
                  <c:v>-8.9277779638223329</c:v>
                </c:pt>
                <c:pt idx="65">
                  <c:v>-8.8893362061853196</c:v>
                </c:pt>
                <c:pt idx="66">
                  <c:v>-8.8491571930742214</c:v>
                </c:pt>
                <c:pt idx="67">
                  <c:v>-8.8073357673555357</c:v>
                </c:pt>
                <c:pt idx="68">
                  <c:v>-8.763963168140922</c:v>
                </c:pt>
                <c:pt idx="69">
                  <c:v>-8.719127152962427</c:v>
                </c:pt>
                <c:pt idx="70">
                  <c:v>-8.6729121160704317</c:v>
                </c:pt>
                <c:pt idx="71">
                  <c:v>-8.6253992029714102</c:v>
                </c:pt>
                <c:pt idx="72">
                  <c:v>-8.5766664213190769</c:v>
                </c:pt>
                <c:pt idx="73">
                  <c:v>-8.5267887482692437</c:v>
                </c:pt>
                <c:pt idx="74">
                  <c:v>-8.4758382344055825</c:v>
                </c:pt>
                <c:pt idx="75">
                  <c:v>-8.4238841043402353</c:v>
                </c:pt>
                <c:pt idx="76">
                  <c:v>-8.370992854090316</c:v>
                </c:pt>
                <c:pt idx="77">
                  <c:v>-8.3172283453283544</c:v>
                </c:pt>
                <c:pt idx="78">
                  <c:v>-8.2626518966019002</c:v>
                </c:pt>
                <c:pt idx="79">
                  <c:v>-8.2073223716146604</c:v>
                </c:pt>
                <c:pt idx="80">
                  <c:v>-8.1512962646589653</c:v>
                </c:pt>
                <c:pt idx="81">
                  <c:v>-8.09462778328664</c:v>
                </c:pt>
                <c:pt idx="82">
                  <c:v>-8.0373689283028273</c:v>
                </c:pt>
                <c:pt idx="83">
                  <c:v>-7.9795695711648547</c:v>
                </c:pt>
                <c:pt idx="84">
                  <c:v>-7.9212775288658586</c:v>
                </c:pt>
                <c:pt idx="85">
                  <c:v>-7.8625386363804148</c:v>
                </c:pt>
                <c:pt idx="86">
                  <c:v>-7.8033968167473331</c:v>
                </c:pt>
                <c:pt idx="87">
                  <c:v>-7.7438941488624167</c:v>
                </c:pt>
                <c:pt idx="88">
                  <c:v>-7.6840709330519106</c:v>
                </c:pt>
                <c:pt idx="89">
                  <c:v>-7.6239657544952708</c:v>
                </c:pt>
                <c:pt idx="90">
                  <c:v>-7.563615544563838</c:v>
                </c:pt>
                <c:pt idx="91">
                  <c:v>-7.5030556401400608</c:v>
                </c:pt>
                <c:pt idx="92">
                  <c:v>-7.44231984097999</c:v>
                </c:pt>
                <c:pt idx="93">
                  <c:v>-7.3814404651798853</c:v>
                </c:pt>
                <c:pt idx="94">
                  <c:v>-7.3204484028060053</c:v>
                </c:pt>
                <c:pt idx="95">
                  <c:v>-7.2593731677448856</c:v>
                </c:pt>
                <c:pt idx="96">
                  <c:v>-7.1982429478296828</c:v>
                </c:pt>
                <c:pt idx="97">
                  <c:v>-7.1370846532965597</c:v>
                </c:pt>
                <c:pt idx="98">
                  <c:v>-7.0759239636234028</c:v>
                </c:pt>
                <c:pt idx="99">
                  <c:v>-7.0147853728017067</c:v>
                </c:pt>
                <c:pt idx="100">
                  <c:v>-6.9536922330908091</c:v>
                </c:pt>
                <c:pt idx="101">
                  <c:v>-6.892666797302331</c:v>
                </c:pt>
                <c:pt idx="102">
                  <c:v>-6.8317302596611187</c:v>
                </c:pt>
                <c:pt idx="103">
                  <c:v>-6.7709027952876815</c:v>
                </c:pt>
                <c:pt idx="104">
                  <c:v>-6.7102035983457364</c:v>
                </c:pt>
                <c:pt idx="105">
                  <c:v>-6.6496509188971329</c:v>
                </c:pt>
                <c:pt idx="106">
                  <c:v>-6.5892620985052135</c:v>
                </c:pt>
                <c:pt idx="107">
                  <c:v>-6.5290536046264087</c:v>
                </c:pt>
                <c:pt idx="108">
                  <c:v>-6.4690410638286133</c:v>
                </c:pt>
                <c:pt idx="109">
                  <c:v>-6.4092392938738012</c:v>
                </c:pt>
                <c:pt idx="110">
                  <c:v>-6.34966233470118</c:v>
                </c:pt>
                <c:pt idx="111">
                  <c:v>-6.2903234783460231</c:v>
                </c:pt>
                <c:pt idx="112">
                  <c:v>-6.2312352978283876</c:v>
                </c:pt>
                <c:pt idx="113">
                  <c:v>-6.1724096750446948</c:v>
                </c:pt>
                <c:pt idx="114">
                  <c:v>-6.1138578276943703</c:v>
                </c:pt>
                <c:pt idx="115">
                  <c:v>-6.0555903352725515</c:v>
                </c:pt>
                <c:pt idx="116">
                  <c:v>-5.9976171641590703</c:v>
                </c:pt>
                <c:pt idx="117">
                  <c:v>-5.9399476918329253</c:v>
                </c:pt>
                <c:pt idx="118">
                  <c:v>-5.8825907302405787</c:v>
                </c:pt>
                <c:pt idx="119">
                  <c:v>-5.8255545483455489</c:v>
                </c:pt>
                <c:pt idx="120">
                  <c:v>-5.7688468938859474</c:v>
                </c:pt>
                <c:pt idx="121">
                  <c:v>-5.7124750143657268</c:v>
                </c:pt>
                <c:pt idx="122">
                  <c:v>-5.6564456773046849</c:v>
                </c:pt>
                <c:pt idx="123">
                  <c:v>-5.6007651897714759</c:v>
                </c:pt>
                <c:pt idx="124">
                  <c:v>-5.5454394172230836</c:v>
                </c:pt>
                <c:pt idx="125">
                  <c:v>-5.4904738016735788</c:v>
                </c:pt>
                <c:pt idx="126">
                  <c:v>-5.4358733792141782</c:v>
                </c:pt>
                <c:pt idx="127">
                  <c:v>-5.3816427969060223</c:v>
                </c:pt>
                <c:pt idx="128">
                  <c:v>-5.3277863290663579</c:v>
                </c:pt>
                <c:pt idx="129">
                  <c:v>-5.2743078929682312</c:v>
                </c:pt>
                <c:pt idx="130">
                  <c:v>-5.2212110639731044</c:v>
                </c:pt>
                <c:pt idx="131">
                  <c:v>-5.1684990901152608</c:v>
                </c:pt>
                <c:pt idx="132">
                  <c:v>-5.116174906156254</c:v>
                </c:pt>
                <c:pt idx="133">
                  <c:v>-5.0642411471270572</c:v>
                </c:pt>
                <c:pt idx="134">
                  <c:v>-5.0127001613750561</c:v>
                </c:pt>
                <c:pt idx="135">
                  <c:v>-4.9615540231325044</c:v>
                </c:pt>
                <c:pt idx="136">
                  <c:v>-4.9108045446224295</c:v>
                </c:pt>
                <c:pt idx="137">
                  <c:v>-4.8604532877176574</c:v>
                </c:pt>
                <c:pt idx="138">
                  <c:v>-4.8105015751679314</c:v>
                </c:pt>
                <c:pt idx="139">
                  <c:v>-4.760950501409785</c:v>
                </c:pt>
                <c:pt idx="140">
                  <c:v>-4.7118009429732739</c:v>
                </c:pt>
                <c:pt idx="141">
                  <c:v>-4.6630535684992589</c:v>
                </c:pt>
                <c:pt idx="142">
                  <c:v>-4.6147088483804861</c:v>
                </c:pt>
                <c:pt idx="143">
                  <c:v>-4.5667670640393112</c:v>
                </c:pt>
                <c:pt idx="144">
                  <c:v>-4.5192283168544565</c:v>
                </c:pt>
                <c:pt idx="145">
                  <c:v>-4.4720925367488666</c:v>
                </c:pt>
                <c:pt idx="146">
                  <c:v>-4.4253594904502673</c:v>
                </c:pt>
                <c:pt idx="147">
                  <c:v>-4.3790287894357141</c:v>
                </c:pt>
                <c:pt idx="148">
                  <c:v>-4.3330998975710253</c:v>
                </c:pt>
                <c:pt idx="149">
                  <c:v>-4.2875721384556718</c:v>
                </c:pt>
                <c:pt idx="150">
                  <c:v>-4.2424447024833132</c:v>
                </c:pt>
                <c:pt idx="151">
                  <c:v>-4.1977166536278938</c:v>
                </c:pt>
                <c:pt idx="152">
                  <c:v>-4.1533869359648463</c:v>
                </c:pt>
                <c:pt idx="153">
                  <c:v>-4.1094543799366621</c:v>
                </c:pt>
                <c:pt idx="154">
                  <c:v>-4.0659177083717886</c:v>
                </c:pt>
                <c:pt idx="155">
                  <c:v>-4.0227755422655269</c:v>
                </c:pt>
                <c:pt idx="156">
                  <c:v>-3.9800264063312891</c:v>
                </c:pt>
                <c:pt idx="157">
                  <c:v>-3.9376687343303489</c:v>
                </c:pt>
                <c:pt idx="158">
                  <c:v>-3.8957008741879227</c:v>
                </c:pt>
                <c:pt idx="159">
                  <c:v>-3.8541210929031551</c:v>
                </c:pt>
                <c:pt idx="160">
                  <c:v>-3.8129275812603693</c:v>
                </c:pt>
                <c:pt idx="161">
                  <c:v>-3.7721184583486669</c:v>
                </c:pt>
                <c:pt idx="162">
                  <c:v>-3.7316917758967385</c:v>
                </c:pt>
                <c:pt idx="163">
                  <c:v>-3.6916455224295297</c:v>
                </c:pt>
                <c:pt idx="164">
                  <c:v>-3.6519776272531734</c:v>
                </c:pt>
                <c:pt idx="165">
                  <c:v>-3.6126859642743963</c:v>
                </c:pt>
                <c:pt idx="166">
                  <c:v>-3.5737683556603983</c:v>
                </c:pt>
                <c:pt idx="167">
                  <c:v>-3.5352225753449975</c:v>
                </c:pt>
                <c:pt idx="168">
                  <c:v>-3.4970463523866515</c:v>
                </c:pt>
                <c:pt idx="169">
                  <c:v>-3.4592373741837745</c:v>
                </c:pt>
                <c:pt idx="170">
                  <c:v>-3.4217932895525762</c:v>
                </c:pt>
                <c:pt idx="171">
                  <c:v>-3.3847117116724954</c:v>
                </c:pt>
                <c:pt idx="172">
                  <c:v>-3.3479902209041077</c:v>
                </c:pt>
                <c:pt idx="173">
                  <c:v>-3.3116263674842368</c:v>
                </c:pt>
                <c:pt idx="174">
                  <c:v>-3.275617674102838</c:v>
                </c:pt>
                <c:pt idx="175">
                  <c:v>-3.239961638366053</c:v>
                </c:pt>
                <c:pt idx="176">
                  <c:v>-3.2046557351497102</c:v>
                </c:pt>
                <c:pt idx="177">
                  <c:v>-3.1696974188473765</c:v>
                </c:pt>
                <c:pt idx="178">
                  <c:v>-3.135084125516939</c:v>
                </c:pt>
                <c:pt idx="179">
                  <c:v>-3.1008132749295565</c:v>
                </c:pt>
                <c:pt idx="180">
                  <c:v>-3.0668822725246829</c:v>
                </c:pt>
                <c:pt idx="181">
                  <c:v>-3.0332885112747481</c:v>
                </c:pt>
                <c:pt idx="182">
                  <c:v>-3.0000293734629553</c:v>
                </c:pt>
                <c:pt idx="183">
                  <c:v>-2.9671022323775205</c:v>
                </c:pt>
                <c:pt idx="184">
                  <c:v>-2.9345044539255825</c:v>
                </c:pt>
                <c:pt idx="185">
                  <c:v>-2.9022333981699018</c:v>
                </c:pt>
                <c:pt idx="186">
                  <c:v>-2.8702864207913255</c:v>
                </c:pt>
                <c:pt idx="187">
                  <c:v>-2.8386608744799453</c:v>
                </c:pt>
                <c:pt idx="188">
                  <c:v>-2.8073541102577173</c:v>
                </c:pt>
                <c:pt idx="189">
                  <c:v>-2.7763634787352522</c:v>
                </c:pt>
                <c:pt idx="190">
                  <c:v>-2.7456863313053845</c:v>
                </c:pt>
                <c:pt idx="191">
                  <c:v>-2.7153200212760158</c:v>
                </c:pt>
                <c:pt idx="192">
                  <c:v>-2.6852619049446615</c:v>
                </c:pt>
                <c:pt idx="193">
                  <c:v>-2.6555093426170382</c:v>
                </c:pt>
                <c:pt idx="194">
                  <c:v>-2.6260596995719436</c:v>
                </c:pt>
                <c:pt idx="195">
                  <c:v>-2.5969103469745933</c:v>
                </c:pt>
                <c:pt idx="196">
                  <c:v>-2.5680586627405164</c:v>
                </c:pt>
                <c:pt idx="197">
                  <c:v>-2.5395020323520274</c:v>
                </c:pt>
                <c:pt idx="198">
                  <c:v>-2.5112378496292198</c:v>
                </c:pt>
                <c:pt idx="199">
                  <c:v>-2.4832635174573565</c:v>
                </c:pt>
                <c:pt idx="200">
                  <c:v>-2.455576448472462</c:v>
                </c:pt>
                <c:pt idx="201">
                  <c:v>-2.4281740657068687</c:v>
                </c:pt>
                <c:pt idx="202">
                  <c:v>-2.4010538031963833</c:v>
                </c:pt>
                <c:pt idx="203">
                  <c:v>-2.3742131065506986</c:v>
                </c:pt>
                <c:pt idx="204">
                  <c:v>-2.3476494334886082</c:v>
                </c:pt>
                <c:pt idx="205">
                  <c:v>-2.32136025433952</c:v>
                </c:pt>
                <c:pt idx="206">
                  <c:v>-2.2953430525127154</c:v>
                </c:pt>
                <c:pt idx="207">
                  <c:v>-2.269595324935751</c:v>
                </c:pt>
                <c:pt idx="208">
                  <c:v>-2.244114582463332</c:v>
                </c:pt>
                <c:pt idx="209">
                  <c:v>-2.2188983502579598</c:v>
                </c:pt>
                <c:pt idx="210">
                  <c:v>-2.1939441681435823</c:v>
                </c:pt>
                <c:pt idx="211">
                  <c:v>-2.169249590933449</c:v>
                </c:pt>
                <c:pt idx="212">
                  <c:v>-2.1448121887333227</c:v>
                </c:pt>
                <c:pt idx="213">
                  <c:v>-2.1206295472211445</c:v>
                </c:pt>
                <c:pt idx="214">
                  <c:v>-2.0966992679042251</c:v>
                </c:pt>
                <c:pt idx="215">
                  <c:v>-2.073018968354984</c:v>
                </c:pt>
                <c:pt idx="216">
                  <c:v>-2.0495862824262145</c:v>
                </c:pt>
                <c:pt idx="217">
                  <c:v>-2.0263988604468279</c:v>
                </c:pt>
                <c:pt idx="218">
                  <c:v>-2.0034543693989857</c:v>
                </c:pt>
                <c:pt idx="219">
                  <c:v>-1.9807504930774911</c:v>
                </c:pt>
                <c:pt idx="220">
                  <c:v>-1.9582849322322791</c:v>
                </c:pt>
                <c:pt idx="221">
                  <c:v>-1.936055404694822</c:v>
                </c:pt>
                <c:pt idx="222">
                  <c:v>-1.9140596454892123</c:v>
                </c:pt>
                <c:pt idx="223">
                  <c:v>-1.8922954069286835</c:v>
                </c:pt>
                <c:pt idx="224">
                  <c:v>-1.8707604586982665</c:v>
                </c:pt>
                <c:pt idx="225">
                  <c:v>-1.8494525879242878</c:v>
                </c:pt>
                <c:pt idx="226">
                  <c:v>-1.8283695992313578</c:v>
                </c:pt>
                <c:pt idx="227">
                  <c:v>-1.8075093147874803</c:v>
                </c:pt>
                <c:pt idx="228">
                  <c:v>-1.7868695743379015</c:v>
                </c:pt>
                <c:pt idx="229">
                  <c:v>-1.7664482352282707</c:v>
                </c:pt>
                <c:pt idx="230">
                  <c:v>-1.7462431724176823</c:v>
                </c:pt>
                <c:pt idx="231">
                  <c:v>-1.726252278482123</c:v>
                </c:pt>
                <c:pt idx="232">
                  <c:v>-1.7064734636088494</c:v>
                </c:pt>
                <c:pt idx="233">
                  <c:v>-1.6869046555821849</c:v>
                </c:pt>
                <c:pt idx="234">
                  <c:v>-1.6675437997612084</c:v>
                </c:pt>
                <c:pt idx="235">
                  <c:v>-1.6483888590497831</c:v>
                </c:pt>
                <c:pt idx="236">
                  <c:v>-1.6294378138593708</c:v>
                </c:pt>
                <c:pt idx="237">
                  <c:v>-1.6106886620650329</c:v>
                </c:pt>
                <c:pt idx="238">
                  <c:v>-1.5921394189550271</c:v>
                </c:pt>
                <c:pt idx="239">
                  <c:v>-1.5737881171743704</c:v>
                </c:pt>
                <c:pt idx="240">
                  <c:v>-1.5556328066627452</c:v>
                </c:pt>
                <c:pt idx="241">
                  <c:v>-1.5376715545870816</c:v>
                </c:pt>
                <c:pt idx="242">
                  <c:v>-1.5199024452691634</c:v>
                </c:pt>
                <c:pt idx="243">
                  <c:v>-1.5023235801085677</c:v>
                </c:pt>
                <c:pt idx="244">
                  <c:v>-1.484933077501243</c:v>
                </c:pt>
                <c:pt idx="245">
                  <c:v>-1.4677290727540226</c:v>
                </c:pt>
                <c:pt idx="246">
                  <c:v>-1.4507097179953445</c:v>
                </c:pt>
                <c:pt idx="247">
                  <c:v>-1.4338731820824488</c:v>
                </c:pt>
                <c:pt idx="248">
                  <c:v>-1.4172176505053007</c:v>
                </c:pt>
                <c:pt idx="249">
                  <c:v>-1.4007413252874839</c:v>
                </c:pt>
                <c:pt idx="250">
                  <c:v>-1.3844424248842955</c:v>
                </c:pt>
                <c:pt idx="251">
                  <c:v>-1.368319184078262</c:v>
                </c:pt>
                <c:pt idx="252">
                  <c:v>-1.3523698538722815</c:v>
                </c:pt>
                <c:pt idx="253">
                  <c:v>-1.3365927013806012</c:v>
                </c:pt>
                <c:pt idx="254">
                  <c:v>-1.3209860097178074</c:v>
                </c:pt>
                <c:pt idx="255">
                  <c:v>-1.3055480778860244</c:v>
                </c:pt>
                <c:pt idx="256">
                  <c:v>-1.2902772206604765</c:v>
                </c:pt>
                <c:pt idx="257">
                  <c:v>-1.275171768473599</c:v>
                </c:pt>
                <c:pt idx="258">
                  <c:v>-1.2602300672978268</c:v>
                </c:pt>
                <c:pt idx="259">
                  <c:v>-1.2454504785272309</c:v>
                </c:pt>
                <c:pt idx="260">
                  <c:v>-1.2308313788581673</c:v>
                </c:pt>
                <c:pt idx="261">
                  <c:v>-1.2163711601689347</c:v>
                </c:pt>
                <c:pt idx="262">
                  <c:v>-1.2020682293988219</c:v>
                </c:pt>
                <c:pt idx="263">
                  <c:v>-1.1879210084263943</c:v>
                </c:pt>
                <c:pt idx="264">
                  <c:v>-1.1739279339473383</c:v>
                </c:pt>
                <c:pt idx="265">
                  <c:v>-1.1600874573517834</c:v>
                </c:pt>
                <c:pt idx="266">
                  <c:v>-1.1463980446014319</c:v>
                </c:pt>
                <c:pt idx="267">
                  <c:v>-1.1328581761063738</c:v>
                </c:pt>
                <c:pt idx="268">
                  <c:v>-1.119466346601834</c:v>
                </c:pt>
                <c:pt idx="269">
                  <c:v>-1.1062210650247859</c:v>
                </c:pt>
                <c:pt idx="270">
                  <c:v>-1.0931208543907187</c:v>
                </c:pt>
                <c:pt idx="271">
                  <c:v>-1.0801642516704206</c:v>
                </c:pt>
                <c:pt idx="272">
                  <c:v>-1.067349807667016</c:v>
                </c:pt>
                <c:pt idx="273">
                  <c:v>-1.0546760868931588</c:v>
                </c:pt>
                <c:pt idx="274">
                  <c:v>-1.0421416674486583</c:v>
                </c:pt>
                <c:pt idx="275">
                  <c:v>-1.0297451408983862</c:v>
                </c:pt>
                <c:pt idx="276">
                  <c:v>-1.0174851121506754</c:v>
                </c:pt>
                <c:pt idx="277">
                  <c:v>-1.0053601993361128</c:v>
                </c:pt>
                <c:pt idx="278">
                  <c:v>-0.99336903368697738</c:v>
                </c:pt>
                <c:pt idx="279">
                  <c:v>-0.98151025941715209</c:v>
                </c:pt>
                <c:pt idx="280">
                  <c:v>-0.96978253360273403</c:v>
                </c:pt>
                <c:pt idx="281">
                  <c:v>-0.95818452606319382</c:v>
                </c:pt>
                <c:pt idx="282">
                  <c:v>-0.94671491924334827</c:v>
                </c:pt>
                <c:pt idx="283">
                  <c:v>-0.93537240809599498</c:v>
                </c:pt>
                <c:pt idx="284">
                  <c:v>-0.92415569996527869</c:v>
                </c:pt>
                <c:pt idx="285">
                  <c:v>-0.91306351447090794</c:v>
                </c:pt>
                <c:pt idx="286">
                  <c:v>-0.90209458339311144</c:v>
                </c:pt>
                <c:pt idx="287">
                  <c:v>-0.89124765055852662</c:v>
                </c:pt>
                <c:pt idx="288">
                  <c:v>-0.88052147172682826</c:v>
                </c:pt>
                <c:pt idx="289">
                  <c:v>-0.86991481447832808</c:v>
                </c:pt>
                <c:pt idx="290">
                  <c:v>-0.85942645810240259</c:v>
                </c:pt>
                <c:pt idx="291">
                  <c:v>-0.8490551934869125</c:v>
                </c:pt>
                <c:pt idx="292">
                  <c:v>-0.83879982300845113</c:v>
                </c:pt>
                <c:pt idx="293">
                  <c:v>-0.8286591604236061</c:v>
                </c:pt>
                <c:pt idx="294">
                  <c:v>-0.81863203076111779</c:v>
                </c:pt>
                <c:pt idx="295">
                  <c:v>-0.8087172702150679</c:v>
                </c:pt>
                <c:pt idx="296">
                  <c:v>-0.79891372603894573</c:v>
                </c:pt>
                <c:pt idx="297">
                  <c:v>-0.78922025644076021</c:v>
                </c:pt>
                <c:pt idx="298">
                  <c:v>-0.77963573047908197</c:v>
                </c:pt>
                <c:pt idx="299">
                  <c:v>-0.77015902796013858</c:v>
                </c:pt>
                <c:pt idx="300">
                  <c:v>-0.76078903933581188</c:v>
                </c:pt>
                <c:pt idx="301">
                  <c:v>-0.75152466560269549</c:v>
                </c:pt>
                <c:pt idx="302">
                  <c:v>-0.7423648182020921</c:v>
                </c:pt>
                <c:pt idx="303">
                  <c:v>-0.73330841892107812</c:v>
                </c:pt>
                <c:pt idx="304">
                  <c:v>-0.72435439979446714</c:v>
                </c:pt>
                <c:pt idx="305">
                  <c:v>-0.71550170300783889</c:v>
                </c:pt>
                <c:pt idx="306">
                  <c:v>-0.70674928080150456</c:v>
                </c:pt>
                <c:pt idx="307">
                  <c:v>-0.69809609537552952</c:v>
                </c:pt>
                <c:pt idx="308">
                  <c:v>-0.68954111879565172</c:v>
                </c:pt>
                <c:pt idx="309">
                  <c:v>-0.68108333290024281</c:v>
                </c:pt>
                <c:pt idx="310">
                  <c:v>-0.67272172920822393</c:v>
                </c:pt>
                <c:pt idx="311">
                  <c:v>-0.66445530882794901</c:v>
                </c:pt>
                <c:pt idx="312">
                  <c:v>-0.6562830823670579</c:v>
                </c:pt>
                <c:pt idx="313">
                  <c:v>-0.64820406984328249</c:v>
                </c:pt>
                <c:pt idx="314">
                  <c:v>-0.64021730059620907</c:v>
                </c:pt>
                <c:pt idx="315">
                  <c:v>-0.63232181319998237</c:v>
                </c:pt>
                <c:pt idx="316">
                  <c:v>-0.62451665537694656</c:v>
                </c:pt>
                <c:pt idx="317">
                  <c:v>-0.61680088391221843</c:v>
                </c:pt>
                <c:pt idx="318">
                  <c:v>-0.60917356456917782</c:v>
                </c:pt>
                <c:pt idx="319">
                  <c:v>-0.60163377200587642</c:v>
                </c:pt>
                <c:pt idx="320">
                  <c:v>-0.59418058969234488</c:v>
                </c:pt>
                <c:pt idx="321">
                  <c:v>-0.58681310982880275</c:v>
                </c:pt>
                <c:pt idx="322">
                  <c:v>-0.57953043326474796</c:v>
                </c:pt>
                <c:pt idx="323">
                  <c:v>-0.5723316694189311</c:v>
                </c:pt>
                <c:pt idx="324">
                  <c:v>-0.56521593620019028</c:v>
                </c:pt>
                <c:pt idx="325">
                  <c:v>-0.55818235992915188</c:v>
                </c:pt>
                <c:pt idx="326">
                  <c:v>-0.55123007526077372</c:v>
                </c:pt>
                <c:pt idx="327">
                  <c:v>-0.54435822510773324</c:v>
                </c:pt>
                <c:pt idx="328">
                  <c:v>-0.53756596056464001</c:v>
                </c:pt>
                <c:pt idx="329">
                  <c:v>-0.53085244083307159</c:v>
                </c:pt>
                <c:pt idx="330">
                  <c:v>-0.52421683314741474</c:v>
                </c:pt>
                <c:pt idx="331">
                  <c:v>-0.51765831270151019</c:v>
                </c:pt>
                <c:pt idx="332">
                  <c:v>-0.51117606257608239</c:v>
                </c:pt>
                <c:pt idx="333">
                  <c:v>-0.50476927366695212</c:v>
                </c:pt>
                <c:pt idx="334">
                  <c:v>-0.49843714461401356</c:v>
                </c:pt>
                <c:pt idx="335">
                  <c:v>-0.49217888173097557</c:v>
                </c:pt>
                <c:pt idx="336">
                  <c:v>-0.48599369893584515</c:v>
                </c:pt>
                <c:pt idx="337">
                  <c:v>-0.47988081768215618</c:v>
                </c:pt>
                <c:pt idx="338">
                  <c:v>-0.47383946689092021</c:v>
                </c:pt>
                <c:pt idx="339">
                  <c:v>-0.46786888288330014</c:v>
                </c:pt>
                <c:pt idx="340">
                  <c:v>-0.46196830931399108</c:v>
                </c:pt>
                <c:pt idx="341">
                  <c:v>-0.45613699710529754</c:v>
                </c:pt>
                <c:pt idx="342">
                  <c:v>-0.45037420438190284</c:v>
                </c:pt>
                <c:pt idx="343">
                  <c:v>-0.44467919640631359</c:v>
                </c:pt>
                <c:pt idx="344">
                  <c:v>-0.43905124551497698</c:v>
                </c:pt>
                <c:pt idx="345">
                  <c:v>-0.43348963105505361</c:v>
                </c:pt>
                <c:pt idx="346">
                  <c:v>-0.42799363932184364</c:v>
                </c:pt>
                <c:pt idx="347">
                  <c:v>-0.42256256349685045</c:v>
                </c:pt>
                <c:pt idx="348">
                  <c:v>-0.41719570358647828</c:v>
                </c:pt>
                <c:pt idx="349">
                  <c:v>-0.41189236636134818</c:v>
                </c:pt>
                <c:pt idx="350">
                  <c:v>-0.4066518652962301</c:v>
                </c:pt>
                <c:pt idx="351">
                  <c:v>-0.40147352051057561</c:v>
                </c:pt>
                <c:pt idx="352">
                  <c:v>-0.39635665870964765</c:v>
                </c:pt>
                <c:pt idx="353">
                  <c:v>-0.39130061312623327</c:v>
                </c:pt>
                <c:pt idx="354">
                  <c:v>-0.38630472346293709</c:v>
                </c:pt>
                <c:pt idx="355">
                  <c:v>-0.38136833583503921</c:v>
                </c:pt>
                <c:pt idx="356">
                  <c:v>-0.37649080271391711</c:v>
                </c:pt>
                <c:pt idx="357">
                  <c:v>-0.37167148287101509</c:v>
                </c:pt>
                <c:pt idx="358">
                  <c:v>-0.36690974132236165</c:v>
                </c:pt>
                <c:pt idx="359">
                  <c:v>-0.36220494927361757</c:v>
                </c:pt>
                <c:pt idx="360">
                  <c:v>-0.35755648406565549</c:v>
                </c:pt>
                <c:pt idx="361">
                  <c:v>-0.3529637291206556</c:v>
                </c:pt>
                <c:pt idx="362">
                  <c:v>-0.34842607388871627</c:v>
                </c:pt>
                <c:pt idx="363">
                  <c:v>-0.34394291379496572</c:v>
                </c:pt>
                <c:pt idx="364">
                  <c:v>-0.33951365018717289</c:v>
                </c:pt>
                <c:pt idx="365">
                  <c:v>-0.33513769028384666</c:v>
                </c:pt>
                <c:pt idx="366">
                  <c:v>-0.33081444712281705</c:v>
                </c:pt>
                <c:pt idx="367">
                  <c:v>-0.32654333951029257</c:v>
                </c:pt>
                <c:pt idx="368">
                  <c:v>-0.32232379197038402</c:v>
                </c:pt>
                <c:pt idx="369">
                  <c:v>-0.31815523469509166</c:v>
                </c:pt>
                <c:pt idx="370">
                  <c:v>-0.31403710349474517</c:v>
                </c:pt>
                <c:pt idx="371">
                  <c:v>-0.30996883974889322</c:v>
                </c:pt>
                <c:pt idx="372">
                  <c:v>-0.30594989035763287</c:v>
                </c:pt>
                <c:pt idx="373">
                  <c:v>-0.3019797076933769</c:v>
                </c:pt>
                <c:pt idx="374">
                  <c:v>-0.29805774955304687</c:v>
                </c:pt>
                <c:pt idx="375">
                  <c:v>-0.29418347911069248</c:v>
                </c:pt>
                <c:pt idx="376">
                  <c:v>-0.29035636487052507</c:v>
                </c:pt>
                <c:pt idx="377">
                  <c:v>-0.28657588062036565</c:v>
                </c:pt>
                <c:pt idx="378">
                  <c:v>-0.28284150538549396</c:v>
                </c:pt>
                <c:pt idx="379">
                  <c:v>-0.27915272338290259</c:v>
                </c:pt>
                <c:pt idx="380">
                  <c:v>-0.27550902397594124</c:v>
                </c:pt>
                <c:pt idx="381">
                  <c:v>-0.27190990162935247</c:v>
                </c:pt>
                <c:pt idx="382">
                  <c:v>-0.26835485586468982</c:v>
                </c:pt>
                <c:pt idx="383">
                  <c:v>-0.26484339121611672</c:v>
                </c:pt>
                <c:pt idx="384">
                  <c:v>-0.26137501718657546</c:v>
                </c:pt>
                <c:pt idx="385">
                  <c:v>-0.2579492482043288</c:v>
                </c:pt>
                <c:pt idx="386">
                  <c:v>-0.25456560357986241</c:v>
                </c:pt>
                <c:pt idx="387">
                  <c:v>-0.25122360746314848</c:v>
                </c:pt>
                <c:pt idx="388">
                  <c:v>-0.24792278880126215</c:v>
                </c:pt>
                <c:pt idx="389">
                  <c:v>-0.24466268129634919</c:v>
                </c:pt>
                <c:pt idx="390">
                  <c:v>-0.24144282336393957</c:v>
                </c:pt>
                <c:pt idx="391">
                  <c:v>-0.23826275809160047</c:v>
                </c:pt>
                <c:pt idx="392">
                  <c:v>-0.2351220331979289</c:v>
                </c:pt>
                <c:pt idx="393">
                  <c:v>-0.23202020099187468</c:v>
                </c:pt>
                <c:pt idx="394">
                  <c:v>-0.22895681833239495</c:v>
                </c:pt>
                <c:pt idx="395">
                  <c:v>-0.2259314465884312</c:v>
                </c:pt>
                <c:pt idx="396">
                  <c:v>-0.22294365159920987</c:v>
                </c:pt>
                <c:pt idx="397">
                  <c:v>-0.21999300363485769</c:v>
                </c:pt>
                <c:pt idx="398">
                  <c:v>-0.21707907735733359</c:v>
                </c:pt>
                <c:pt idx="399">
                  <c:v>-0.21420145178166802</c:v>
                </c:pt>
                <c:pt idx="400">
                  <c:v>-0.21135971023751135</c:v>
                </c:pt>
                <c:pt idx="401">
                  <c:v>-0.20855344033098305</c:v>
                </c:pt>
                <c:pt idx="402">
                  <c:v>-0.20578223390682299</c:v>
                </c:pt>
                <c:pt idx="403">
                  <c:v>-0.20304568701083736</c:v>
                </c:pt>
                <c:pt idx="404">
                  <c:v>-0.20034339985263958</c:v>
                </c:pt>
                <c:pt idx="405">
                  <c:v>-0.19767497676867998</c:v>
                </c:pt>
                <c:pt idx="406">
                  <c:v>-0.19504002618556401</c:v>
                </c:pt>
                <c:pt idx="407">
                  <c:v>-0.19243816058365354</c:v>
                </c:pt>
                <c:pt idx="408">
                  <c:v>-0.18986899646095026</c:v>
                </c:pt>
                <c:pt idx="409">
                  <c:v>-0.18733215429725691</c:v>
                </c:pt>
                <c:pt idx="410">
                  <c:v>-0.18482725851861501</c:v>
                </c:pt>
                <c:pt idx="411">
                  <c:v>-0.18235393746201414</c:v>
                </c:pt>
                <c:pt idx="412">
                  <c:v>-0.17991182334037345</c:v>
                </c:pt>
                <c:pt idx="413">
                  <c:v>-0.1775005522077889</c:v>
                </c:pt>
                <c:pt idx="414">
                  <c:v>-0.17511976392504686</c:v>
                </c:pt>
                <c:pt idx="415">
                  <c:v>-0.17276910212540045</c:v>
                </c:pt>
                <c:pt idx="416">
                  <c:v>-0.17044821418060507</c:v>
                </c:pt>
                <c:pt idx="417">
                  <c:v>-0.16815675116721346</c:v>
                </c:pt>
                <c:pt idx="418">
                  <c:v>-0.16589436783312439</c:v>
                </c:pt>
                <c:pt idx="419">
                  <c:v>-0.16366072256438657</c:v>
                </c:pt>
                <c:pt idx="420">
                  <c:v>-0.16145547735225221</c:v>
                </c:pt>
                <c:pt idx="421">
                  <c:v>-0.15927829776048069</c:v>
                </c:pt>
                <c:pt idx="422">
                  <c:v>-0.15712885289288747</c:v>
                </c:pt>
                <c:pt idx="423">
                  <c:v>-0.15500681536113994</c:v>
                </c:pt>
                <c:pt idx="424">
                  <c:v>-0.15291186125279371</c:v>
                </c:pt>
                <c:pt idx="425">
                  <c:v>-0.1508436700995715</c:v>
                </c:pt>
                <c:pt idx="426">
                  <c:v>-0.14880192484587923</c:v>
                </c:pt>
                <c:pt idx="427">
                  <c:v>-0.14678631181756077</c:v>
                </c:pt>
                <c:pt idx="428">
                  <c:v>-0.14479652069088569</c:v>
                </c:pt>
                <c:pt idx="429">
                  <c:v>-0.14283224446177215</c:v>
                </c:pt>
                <c:pt idx="430">
                  <c:v>-0.14089317941523963</c:v>
                </c:pt>
                <c:pt idx="431">
                  <c:v>-0.13897902509509269</c:v>
                </c:pt>
                <c:pt idx="432">
                  <c:v>-0.13708948427383133</c:v>
                </c:pt>
                <c:pt idx="433">
                  <c:v>-0.13522426292278905</c:v>
                </c:pt>
                <c:pt idx="434">
                  <c:v>-0.13338307018249407</c:v>
                </c:pt>
                <c:pt idx="435">
                  <c:v>-0.131565618333255</c:v>
                </c:pt>
                <c:pt idx="436">
                  <c:v>-0.1297716227659666</c:v>
                </c:pt>
                <c:pt idx="437">
                  <c:v>-0.12800080195313659</c:v>
                </c:pt>
                <c:pt idx="438">
                  <c:v>-0.12625287742012983</c:v>
                </c:pt>
                <c:pt idx="439">
                  <c:v>-0.12452757371662987</c:v>
                </c:pt>
                <c:pt idx="440">
                  <c:v>-0.12282461838831608</c:v>
                </c:pt>
                <c:pt idx="441">
                  <c:v>-0.12114374194875373</c:v>
                </c:pt>
                <c:pt idx="442">
                  <c:v>-0.11948467785149794</c:v>
                </c:pt>
                <c:pt idx="443">
                  <c:v>-0.1178471624624073</c:v>
                </c:pt>
                <c:pt idx="444">
                  <c:v>-0.11623093503216858</c:v>
                </c:pt>
                <c:pt idx="445">
                  <c:v>-0.11463573766902849</c:v>
                </c:pt>
                <c:pt idx="446">
                  <c:v>-0.11306131531173372</c:v>
                </c:pt>
                <c:pt idx="447">
                  <c:v>-0.11150741570267558</c:v>
                </c:pt>
                <c:pt idx="448">
                  <c:v>-0.10997378936124015</c:v>
                </c:pt>
                <c:pt idx="449">
                  <c:v>-0.10846018955736048</c:v>
                </c:pt>
                <c:pt idx="450">
                  <c:v>-0.10696637228527181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2.3332930296346777</c:v>
                </c:pt>
                <c:pt idx="1">
                  <c:v>2.3503146772362919</c:v>
                </c:pt>
                <c:pt idx="2">
                  <c:v>2.3673363248379058</c:v>
                </c:pt>
                <c:pt idx="3">
                  <c:v>2.3843579724395196</c:v>
                </c:pt>
                <c:pt idx="4">
                  <c:v>2.4013796200411339</c:v>
                </c:pt>
                <c:pt idx="5">
                  <c:v>2.4184012676427482</c:v>
                </c:pt>
                <c:pt idx="6">
                  <c:v>2.4354229152443621</c:v>
                </c:pt>
                <c:pt idx="7">
                  <c:v>2.4524445628459763</c:v>
                </c:pt>
                <c:pt idx="8">
                  <c:v>2.4694662104475902</c:v>
                </c:pt>
                <c:pt idx="9">
                  <c:v>2.486487858049204</c:v>
                </c:pt>
                <c:pt idx="10">
                  <c:v>2.5035095056508179</c:v>
                </c:pt>
                <c:pt idx="11">
                  <c:v>2.5205311532524322</c:v>
                </c:pt>
                <c:pt idx="12">
                  <c:v>2.5375528008540464</c:v>
                </c:pt>
                <c:pt idx="13">
                  <c:v>2.5545744484556603</c:v>
                </c:pt>
                <c:pt idx="14">
                  <c:v>2.5715960960572746</c:v>
                </c:pt>
                <c:pt idx="15">
                  <c:v>2.5886177436588884</c:v>
                </c:pt>
                <c:pt idx="16">
                  <c:v>2.6056393912605023</c:v>
                </c:pt>
                <c:pt idx="17">
                  <c:v>2.6226610388621161</c:v>
                </c:pt>
                <c:pt idx="18">
                  <c:v>2.6396826864637304</c:v>
                </c:pt>
                <c:pt idx="19">
                  <c:v>2.6567043340653447</c:v>
                </c:pt>
                <c:pt idx="20">
                  <c:v>2.6737259816669585</c:v>
                </c:pt>
                <c:pt idx="21">
                  <c:v>2.6907476292685728</c:v>
                </c:pt>
                <c:pt idx="22">
                  <c:v>2.7077692768701871</c:v>
                </c:pt>
                <c:pt idx="23">
                  <c:v>2.7247909244718009</c:v>
                </c:pt>
                <c:pt idx="24">
                  <c:v>2.7418125720734148</c:v>
                </c:pt>
                <c:pt idx="25">
                  <c:v>2.7588342196750291</c:v>
                </c:pt>
                <c:pt idx="26">
                  <c:v>2.7758558672766429</c:v>
                </c:pt>
                <c:pt idx="27">
                  <c:v>2.7928775148782568</c:v>
                </c:pt>
                <c:pt idx="28">
                  <c:v>2.809899162479871</c:v>
                </c:pt>
                <c:pt idx="29">
                  <c:v>2.8269208100814858</c:v>
                </c:pt>
                <c:pt idx="30">
                  <c:v>2.8439424576831001</c:v>
                </c:pt>
                <c:pt idx="31">
                  <c:v>2.8609641052847139</c:v>
                </c:pt>
                <c:pt idx="32">
                  <c:v>2.8779857528863282</c:v>
                </c:pt>
                <c:pt idx="33">
                  <c:v>2.895007400487942</c:v>
                </c:pt>
                <c:pt idx="34">
                  <c:v>2.9120290480895563</c:v>
                </c:pt>
                <c:pt idx="35">
                  <c:v>2.9290506956911702</c:v>
                </c:pt>
                <c:pt idx="36">
                  <c:v>2.946072343292784</c:v>
                </c:pt>
                <c:pt idx="37">
                  <c:v>2.9630939908943983</c:v>
                </c:pt>
                <c:pt idx="38">
                  <c:v>2.9801156384960121</c:v>
                </c:pt>
                <c:pt idx="39">
                  <c:v>2.9971372860976264</c:v>
                </c:pt>
                <c:pt idx="40">
                  <c:v>3.0141589336992403</c:v>
                </c:pt>
                <c:pt idx="41">
                  <c:v>3.0311805813008545</c:v>
                </c:pt>
                <c:pt idx="42">
                  <c:v>3.0482022289024684</c:v>
                </c:pt>
                <c:pt idx="43">
                  <c:v>3.0652238765040822</c:v>
                </c:pt>
                <c:pt idx="44">
                  <c:v>3.0822455241056965</c:v>
                </c:pt>
                <c:pt idx="45">
                  <c:v>3.0992671717073104</c:v>
                </c:pt>
                <c:pt idx="46">
                  <c:v>3.1162888193089247</c:v>
                </c:pt>
                <c:pt idx="47">
                  <c:v>3.1333104669105385</c:v>
                </c:pt>
                <c:pt idx="48">
                  <c:v>3.1503321145121528</c:v>
                </c:pt>
                <c:pt idx="49">
                  <c:v>3.1673537621137671</c:v>
                </c:pt>
                <c:pt idx="50">
                  <c:v>3.18437540971538</c:v>
                </c:pt>
                <c:pt idx="51">
                  <c:v>3.2013970573169939</c:v>
                </c:pt>
                <c:pt idx="52">
                  <c:v>3.2184187049186086</c:v>
                </c:pt>
                <c:pt idx="53">
                  <c:v>3.2354403525202224</c:v>
                </c:pt>
                <c:pt idx="54">
                  <c:v>3.2524620001218363</c:v>
                </c:pt>
                <c:pt idx="55">
                  <c:v>3.2694836477234501</c:v>
                </c:pt>
                <c:pt idx="56">
                  <c:v>3.2865052953250644</c:v>
                </c:pt>
                <c:pt idx="57">
                  <c:v>3.3035269429266783</c:v>
                </c:pt>
                <c:pt idx="58">
                  <c:v>3.3205485905282921</c:v>
                </c:pt>
                <c:pt idx="59">
                  <c:v>3.3375702381299068</c:v>
                </c:pt>
                <c:pt idx="60">
                  <c:v>3.3545918857315207</c:v>
                </c:pt>
                <c:pt idx="61">
                  <c:v>3.3716135333331345</c:v>
                </c:pt>
                <c:pt idx="62">
                  <c:v>3.3886351809347488</c:v>
                </c:pt>
                <c:pt idx="63">
                  <c:v>3.4056568285363626</c:v>
                </c:pt>
                <c:pt idx="64">
                  <c:v>3.4226784761379765</c:v>
                </c:pt>
                <c:pt idx="65">
                  <c:v>3.4397001237395903</c:v>
                </c:pt>
                <c:pt idx="66">
                  <c:v>3.4567217713412051</c:v>
                </c:pt>
                <c:pt idx="67">
                  <c:v>3.4737434189428189</c:v>
                </c:pt>
                <c:pt idx="68">
                  <c:v>3.4907650665444327</c:v>
                </c:pt>
                <c:pt idx="69">
                  <c:v>3.507786714146047</c:v>
                </c:pt>
                <c:pt idx="70">
                  <c:v>3.5248083617476609</c:v>
                </c:pt>
                <c:pt idx="71">
                  <c:v>3.5418300093492747</c:v>
                </c:pt>
                <c:pt idx="72">
                  <c:v>3.5588516569508886</c:v>
                </c:pt>
                <c:pt idx="73">
                  <c:v>3.5758733045525033</c:v>
                </c:pt>
                <c:pt idx="74">
                  <c:v>3.5928949521541171</c:v>
                </c:pt>
                <c:pt idx="75">
                  <c:v>3.609916599755731</c:v>
                </c:pt>
                <c:pt idx="76">
                  <c:v>3.6269382473573453</c:v>
                </c:pt>
                <c:pt idx="77">
                  <c:v>3.6439598949589591</c:v>
                </c:pt>
                <c:pt idx="78">
                  <c:v>3.660981542560573</c:v>
                </c:pt>
                <c:pt idx="79">
                  <c:v>3.6780031901621868</c:v>
                </c:pt>
                <c:pt idx="80">
                  <c:v>3.6950248377638015</c:v>
                </c:pt>
                <c:pt idx="81">
                  <c:v>3.7120464853654154</c:v>
                </c:pt>
                <c:pt idx="82">
                  <c:v>3.7290681329670292</c:v>
                </c:pt>
                <c:pt idx="83">
                  <c:v>3.7460897805686439</c:v>
                </c:pt>
                <c:pt idx="84">
                  <c:v>3.7631114281702578</c:v>
                </c:pt>
                <c:pt idx="85">
                  <c:v>3.7801330757718716</c:v>
                </c:pt>
                <c:pt idx="86">
                  <c:v>3.7971547233734855</c:v>
                </c:pt>
                <c:pt idx="87">
                  <c:v>3.8141763709750998</c:v>
                </c:pt>
                <c:pt idx="88">
                  <c:v>3.8311980185767136</c:v>
                </c:pt>
                <c:pt idx="89">
                  <c:v>3.8482196661783274</c:v>
                </c:pt>
                <c:pt idx="90">
                  <c:v>3.8652413137799422</c:v>
                </c:pt>
                <c:pt idx="91">
                  <c:v>3.882262961381556</c:v>
                </c:pt>
                <c:pt idx="92">
                  <c:v>3.8992846089831699</c:v>
                </c:pt>
                <c:pt idx="93">
                  <c:v>3.9163062565847837</c:v>
                </c:pt>
                <c:pt idx="94">
                  <c:v>3.933327904186398</c:v>
                </c:pt>
                <c:pt idx="95">
                  <c:v>3.9503495517880118</c:v>
                </c:pt>
                <c:pt idx="96">
                  <c:v>3.9673711993896266</c:v>
                </c:pt>
                <c:pt idx="97">
                  <c:v>3.9843928469912404</c:v>
                </c:pt>
                <c:pt idx="98">
                  <c:v>4.0014144945928543</c:v>
                </c:pt>
                <c:pt idx="99">
                  <c:v>4.0184361421944681</c:v>
                </c:pt>
                <c:pt idx="100">
                  <c:v>4.0354577897960819</c:v>
                </c:pt>
                <c:pt idx="101">
                  <c:v>4.0524794373976967</c:v>
                </c:pt>
                <c:pt idx="102">
                  <c:v>4.0695010849993105</c:v>
                </c:pt>
                <c:pt idx="103">
                  <c:v>4.0865227326009244</c:v>
                </c:pt>
                <c:pt idx="104">
                  <c:v>4.1035443802025382</c:v>
                </c:pt>
                <c:pt idx="105">
                  <c:v>4.120566027804152</c:v>
                </c:pt>
                <c:pt idx="106">
                  <c:v>4.1375876754057659</c:v>
                </c:pt>
                <c:pt idx="107">
                  <c:v>4.1546093230073797</c:v>
                </c:pt>
                <c:pt idx="108">
                  <c:v>4.1716309706089945</c:v>
                </c:pt>
                <c:pt idx="109">
                  <c:v>4.1886526182106083</c:v>
                </c:pt>
                <c:pt idx="110">
                  <c:v>4.205674265812223</c:v>
                </c:pt>
                <c:pt idx="111">
                  <c:v>4.2226959134138369</c:v>
                </c:pt>
                <c:pt idx="112">
                  <c:v>4.2397175610154507</c:v>
                </c:pt>
                <c:pt idx="113">
                  <c:v>4.2567392086170646</c:v>
                </c:pt>
                <c:pt idx="114">
                  <c:v>4.2737608562186793</c:v>
                </c:pt>
                <c:pt idx="115">
                  <c:v>4.2907825038202931</c:v>
                </c:pt>
                <c:pt idx="116">
                  <c:v>4.3078041514219079</c:v>
                </c:pt>
                <c:pt idx="117">
                  <c:v>4.3248257990235217</c:v>
                </c:pt>
                <c:pt idx="118">
                  <c:v>4.3418474466251356</c:v>
                </c:pt>
                <c:pt idx="119">
                  <c:v>4.3588690942267494</c:v>
                </c:pt>
                <c:pt idx="120">
                  <c:v>4.3758907418283632</c:v>
                </c:pt>
                <c:pt idx="121">
                  <c:v>4.3929123894299771</c:v>
                </c:pt>
                <c:pt idx="122">
                  <c:v>4.4099340370315909</c:v>
                </c:pt>
                <c:pt idx="123">
                  <c:v>4.4269556846332048</c:v>
                </c:pt>
                <c:pt idx="124">
                  <c:v>4.4439773322348195</c:v>
                </c:pt>
                <c:pt idx="125">
                  <c:v>4.4609989798364333</c:v>
                </c:pt>
                <c:pt idx="126">
                  <c:v>4.4780206274380472</c:v>
                </c:pt>
                <c:pt idx="127">
                  <c:v>4.495042275039661</c:v>
                </c:pt>
                <c:pt idx="128">
                  <c:v>4.5120639226412758</c:v>
                </c:pt>
                <c:pt idx="129">
                  <c:v>4.5290855702428896</c:v>
                </c:pt>
                <c:pt idx="130">
                  <c:v>4.5461072178445043</c:v>
                </c:pt>
                <c:pt idx="131">
                  <c:v>4.5631288654461182</c:v>
                </c:pt>
                <c:pt idx="132">
                  <c:v>4.580150513047732</c:v>
                </c:pt>
                <c:pt idx="133">
                  <c:v>4.5971721606493459</c:v>
                </c:pt>
                <c:pt idx="134">
                  <c:v>4.6141938082509597</c:v>
                </c:pt>
                <c:pt idx="135">
                  <c:v>4.6312154558525735</c:v>
                </c:pt>
                <c:pt idx="136">
                  <c:v>4.6482371034541874</c:v>
                </c:pt>
                <c:pt idx="137">
                  <c:v>4.6652587510558021</c:v>
                </c:pt>
                <c:pt idx="138">
                  <c:v>4.682280398657416</c:v>
                </c:pt>
                <c:pt idx="139">
                  <c:v>4.6993020462590298</c:v>
                </c:pt>
                <c:pt idx="140">
                  <c:v>4.7163236938606437</c:v>
                </c:pt>
                <c:pt idx="141">
                  <c:v>4.7333453414622584</c:v>
                </c:pt>
                <c:pt idx="142">
                  <c:v>4.7503669890638722</c:v>
                </c:pt>
                <c:pt idx="143">
                  <c:v>4.7673886366654861</c:v>
                </c:pt>
                <c:pt idx="144">
                  <c:v>4.7844102842671008</c:v>
                </c:pt>
                <c:pt idx="145">
                  <c:v>4.8014319318687146</c:v>
                </c:pt>
                <c:pt idx="146">
                  <c:v>4.8184535794703285</c:v>
                </c:pt>
                <c:pt idx="147">
                  <c:v>4.8354752270719423</c:v>
                </c:pt>
                <c:pt idx="148">
                  <c:v>4.8524968746735562</c:v>
                </c:pt>
                <c:pt idx="149">
                  <c:v>4.8695185222751709</c:v>
                </c:pt>
                <c:pt idx="150">
                  <c:v>4.8865401698767847</c:v>
                </c:pt>
                <c:pt idx="151">
                  <c:v>4.9035618174783986</c:v>
                </c:pt>
                <c:pt idx="152">
                  <c:v>4.9205834650800124</c:v>
                </c:pt>
                <c:pt idx="153">
                  <c:v>4.9376051126816263</c:v>
                </c:pt>
                <c:pt idx="154">
                  <c:v>4.9546267602832401</c:v>
                </c:pt>
                <c:pt idx="155">
                  <c:v>4.9716484078848548</c:v>
                </c:pt>
                <c:pt idx="156">
                  <c:v>4.9886700554864687</c:v>
                </c:pt>
                <c:pt idx="157">
                  <c:v>5.0056917030880834</c:v>
                </c:pt>
                <c:pt idx="158">
                  <c:v>5.0227133506896973</c:v>
                </c:pt>
                <c:pt idx="159">
                  <c:v>5.0397349982913111</c:v>
                </c:pt>
                <c:pt idx="160">
                  <c:v>5.056756645892925</c:v>
                </c:pt>
                <c:pt idx="161">
                  <c:v>5.0737782934945388</c:v>
                </c:pt>
                <c:pt idx="162">
                  <c:v>5.0907999410961535</c:v>
                </c:pt>
                <c:pt idx="163">
                  <c:v>5.1078215886977674</c:v>
                </c:pt>
                <c:pt idx="164">
                  <c:v>5.1248432362993812</c:v>
                </c:pt>
                <c:pt idx="165">
                  <c:v>5.1418648839009951</c:v>
                </c:pt>
                <c:pt idx="166">
                  <c:v>5.1588865315026089</c:v>
                </c:pt>
                <c:pt idx="167">
                  <c:v>5.1759081791042227</c:v>
                </c:pt>
                <c:pt idx="168">
                  <c:v>5.1929298267058366</c:v>
                </c:pt>
                <c:pt idx="169">
                  <c:v>5.2099514743074504</c:v>
                </c:pt>
                <c:pt idx="170">
                  <c:v>5.2269731219090652</c:v>
                </c:pt>
                <c:pt idx="171">
                  <c:v>5.2439947695106799</c:v>
                </c:pt>
                <c:pt idx="172">
                  <c:v>5.2610164171122937</c:v>
                </c:pt>
                <c:pt idx="173">
                  <c:v>5.2780380647139076</c:v>
                </c:pt>
                <c:pt idx="174">
                  <c:v>5.2950597123155214</c:v>
                </c:pt>
                <c:pt idx="175">
                  <c:v>5.3120813599171353</c:v>
                </c:pt>
                <c:pt idx="176">
                  <c:v>5.32910300751875</c:v>
                </c:pt>
                <c:pt idx="177">
                  <c:v>5.3461246551203638</c:v>
                </c:pt>
                <c:pt idx="178">
                  <c:v>5.3631463027219786</c:v>
                </c:pt>
                <c:pt idx="179">
                  <c:v>5.3801679503235924</c:v>
                </c:pt>
                <c:pt idx="180">
                  <c:v>5.3971895979252063</c:v>
                </c:pt>
                <c:pt idx="181">
                  <c:v>5.4142112455268201</c:v>
                </c:pt>
                <c:pt idx="182">
                  <c:v>5.4312328931284339</c:v>
                </c:pt>
                <c:pt idx="183">
                  <c:v>5.4482545407300478</c:v>
                </c:pt>
                <c:pt idx="184">
                  <c:v>5.4652761883316625</c:v>
                </c:pt>
                <c:pt idx="185">
                  <c:v>5.4822978359332764</c:v>
                </c:pt>
                <c:pt idx="186">
                  <c:v>5.4993194835348902</c:v>
                </c:pt>
                <c:pt idx="187">
                  <c:v>5.516341131136504</c:v>
                </c:pt>
                <c:pt idx="188">
                  <c:v>5.5333627787381179</c:v>
                </c:pt>
                <c:pt idx="189">
                  <c:v>5.5503844263397317</c:v>
                </c:pt>
                <c:pt idx="190">
                  <c:v>5.5674060739413456</c:v>
                </c:pt>
                <c:pt idx="191">
                  <c:v>5.5844277215429603</c:v>
                </c:pt>
                <c:pt idx="192">
                  <c:v>5.601449369144575</c:v>
                </c:pt>
                <c:pt idx="193">
                  <c:v>5.6184710167461889</c:v>
                </c:pt>
                <c:pt idx="194">
                  <c:v>5.6354926643478027</c:v>
                </c:pt>
                <c:pt idx="195">
                  <c:v>5.6525143119494166</c:v>
                </c:pt>
                <c:pt idx="196">
                  <c:v>5.6695359595510304</c:v>
                </c:pt>
                <c:pt idx="197">
                  <c:v>5.6865576071526442</c:v>
                </c:pt>
                <c:pt idx="198">
                  <c:v>5.7035792547542581</c:v>
                </c:pt>
                <c:pt idx="199">
                  <c:v>5.7206009023558728</c:v>
                </c:pt>
                <c:pt idx="200">
                  <c:v>5.7376225499574867</c:v>
                </c:pt>
                <c:pt idx="201">
                  <c:v>5.7546441975591005</c:v>
                </c:pt>
                <c:pt idx="202">
                  <c:v>5.7716658451607143</c:v>
                </c:pt>
                <c:pt idx="203">
                  <c:v>5.7886874927623291</c:v>
                </c:pt>
                <c:pt idx="204">
                  <c:v>5.8057091403639429</c:v>
                </c:pt>
                <c:pt idx="205">
                  <c:v>5.8227307879655577</c:v>
                </c:pt>
                <c:pt idx="206">
                  <c:v>5.8397524355671715</c:v>
                </c:pt>
                <c:pt idx="207">
                  <c:v>5.8567740831687853</c:v>
                </c:pt>
                <c:pt idx="208">
                  <c:v>5.8737957307703992</c:v>
                </c:pt>
                <c:pt idx="209">
                  <c:v>5.890817378372013</c:v>
                </c:pt>
                <c:pt idx="210">
                  <c:v>5.9078390259736269</c:v>
                </c:pt>
                <c:pt idx="211">
                  <c:v>5.9248606735752416</c:v>
                </c:pt>
                <c:pt idx="212">
                  <c:v>5.9418823211768554</c:v>
                </c:pt>
                <c:pt idx="213">
                  <c:v>5.9589039687784693</c:v>
                </c:pt>
                <c:pt idx="214">
                  <c:v>5.9759256163800831</c:v>
                </c:pt>
                <c:pt idx="215">
                  <c:v>5.992947263981697</c:v>
                </c:pt>
                <c:pt idx="216">
                  <c:v>6.0099689115833108</c:v>
                </c:pt>
                <c:pt idx="217">
                  <c:v>6.0269905591849247</c:v>
                </c:pt>
                <c:pt idx="218">
                  <c:v>6.0440122067865394</c:v>
                </c:pt>
                <c:pt idx="219">
                  <c:v>6.0610338543881541</c:v>
                </c:pt>
                <c:pt idx="220">
                  <c:v>6.078055501989768</c:v>
                </c:pt>
                <c:pt idx="221">
                  <c:v>6.0950771495913818</c:v>
                </c:pt>
                <c:pt idx="222">
                  <c:v>6.1120987971929956</c:v>
                </c:pt>
                <c:pt idx="223">
                  <c:v>6.1291204447946095</c:v>
                </c:pt>
                <c:pt idx="224">
                  <c:v>6.1461420923962242</c:v>
                </c:pt>
                <c:pt idx="225">
                  <c:v>6.1631637399978381</c:v>
                </c:pt>
                <c:pt idx="226">
                  <c:v>6.1801853875994519</c:v>
                </c:pt>
                <c:pt idx="227">
                  <c:v>6.1972070352010658</c:v>
                </c:pt>
                <c:pt idx="228">
                  <c:v>6.2142286828026796</c:v>
                </c:pt>
                <c:pt idx="229">
                  <c:v>6.2312503304042934</c:v>
                </c:pt>
                <c:pt idx="230">
                  <c:v>6.2482719780059073</c:v>
                </c:pt>
                <c:pt idx="231">
                  <c:v>6.265293625607522</c:v>
                </c:pt>
                <c:pt idx="232">
                  <c:v>6.2823152732091367</c:v>
                </c:pt>
                <c:pt idx="233">
                  <c:v>6.2993369208107506</c:v>
                </c:pt>
                <c:pt idx="234">
                  <c:v>6.3163585684123644</c:v>
                </c:pt>
                <c:pt idx="235">
                  <c:v>6.3333802160139783</c:v>
                </c:pt>
                <c:pt idx="236">
                  <c:v>6.3504018636155921</c:v>
                </c:pt>
                <c:pt idx="237">
                  <c:v>6.3674235112172068</c:v>
                </c:pt>
                <c:pt idx="238">
                  <c:v>6.3844451588188216</c:v>
                </c:pt>
                <c:pt idx="239">
                  <c:v>6.4014668064204336</c:v>
                </c:pt>
                <c:pt idx="240">
                  <c:v>6.4184884540220484</c:v>
                </c:pt>
                <c:pt idx="241">
                  <c:v>6.4355101016236622</c:v>
                </c:pt>
                <c:pt idx="242">
                  <c:v>6.4525317492252761</c:v>
                </c:pt>
                <c:pt idx="243">
                  <c:v>6.4695533968268899</c:v>
                </c:pt>
                <c:pt idx="244">
                  <c:v>6.4865750444285037</c:v>
                </c:pt>
                <c:pt idx="245">
                  <c:v>6.5035966920301194</c:v>
                </c:pt>
                <c:pt idx="246">
                  <c:v>6.5206183396317314</c:v>
                </c:pt>
                <c:pt idx="247">
                  <c:v>6.537639987233347</c:v>
                </c:pt>
                <c:pt idx="248">
                  <c:v>6.5546616348349609</c:v>
                </c:pt>
                <c:pt idx="249">
                  <c:v>6.5716832824365747</c:v>
                </c:pt>
                <c:pt idx="250">
                  <c:v>6.5887049300381886</c:v>
                </c:pt>
                <c:pt idx="251">
                  <c:v>6.6057265776398024</c:v>
                </c:pt>
                <c:pt idx="252">
                  <c:v>6.622748225241418</c:v>
                </c:pt>
                <c:pt idx="253">
                  <c:v>6.6397698728430301</c:v>
                </c:pt>
                <c:pt idx="254">
                  <c:v>6.6567915204446457</c:v>
                </c:pt>
                <c:pt idx="255">
                  <c:v>6.6738131680462596</c:v>
                </c:pt>
                <c:pt idx="256">
                  <c:v>6.6908348156478734</c:v>
                </c:pt>
                <c:pt idx="257">
                  <c:v>6.7078564632494873</c:v>
                </c:pt>
                <c:pt idx="258">
                  <c:v>6.7248781108511011</c:v>
                </c:pt>
                <c:pt idx="259">
                  <c:v>6.7418997584527247</c:v>
                </c:pt>
                <c:pt idx="260">
                  <c:v>6.7589214060543297</c:v>
                </c:pt>
                <c:pt idx="261">
                  <c:v>6.7759430536559435</c:v>
                </c:pt>
                <c:pt idx="262">
                  <c:v>6.7929647012575574</c:v>
                </c:pt>
                <c:pt idx="263">
                  <c:v>6.8099863488591801</c:v>
                </c:pt>
                <c:pt idx="264">
                  <c:v>6.8270079964607868</c:v>
                </c:pt>
                <c:pt idx="265">
                  <c:v>6.8440296440623989</c:v>
                </c:pt>
                <c:pt idx="266">
                  <c:v>6.8610512916640145</c:v>
                </c:pt>
                <c:pt idx="267">
                  <c:v>6.8780729392656355</c:v>
                </c:pt>
                <c:pt idx="268">
                  <c:v>6.8950945868672422</c:v>
                </c:pt>
                <c:pt idx="269">
                  <c:v>6.912116234468856</c:v>
                </c:pt>
                <c:pt idx="270">
                  <c:v>6.9291378820704699</c:v>
                </c:pt>
                <c:pt idx="271">
                  <c:v>6.9461595296720917</c:v>
                </c:pt>
                <c:pt idx="272">
                  <c:v>6.9631811772736976</c:v>
                </c:pt>
                <c:pt idx="273">
                  <c:v>6.9802028248753123</c:v>
                </c:pt>
                <c:pt idx="274">
                  <c:v>6.9972244724769261</c:v>
                </c:pt>
                <c:pt idx="275">
                  <c:v>7.0142461200785489</c:v>
                </c:pt>
                <c:pt idx="276">
                  <c:v>7.0312677676801538</c:v>
                </c:pt>
                <c:pt idx="277">
                  <c:v>7.0482894152817677</c:v>
                </c:pt>
                <c:pt idx="278">
                  <c:v>7.0653110628833815</c:v>
                </c:pt>
                <c:pt idx="279">
                  <c:v>7.0823327104850042</c:v>
                </c:pt>
                <c:pt idx="280">
                  <c:v>7.099354358086611</c:v>
                </c:pt>
                <c:pt idx="281">
                  <c:v>7.1163760056882248</c:v>
                </c:pt>
                <c:pt idx="282">
                  <c:v>7.1333976532898467</c:v>
                </c:pt>
                <c:pt idx="283">
                  <c:v>7.1504193008914605</c:v>
                </c:pt>
                <c:pt idx="284">
                  <c:v>7.1674409484930743</c:v>
                </c:pt>
                <c:pt idx="285">
                  <c:v>7.1844625960946811</c:v>
                </c:pt>
                <c:pt idx="286">
                  <c:v>7.2014842436963038</c:v>
                </c:pt>
                <c:pt idx="287">
                  <c:v>7.2185058912979176</c:v>
                </c:pt>
                <c:pt idx="288">
                  <c:v>7.2355275388995297</c:v>
                </c:pt>
                <c:pt idx="289">
                  <c:v>7.2525491865011364</c:v>
                </c:pt>
                <c:pt idx="290">
                  <c:v>7.2695708341027592</c:v>
                </c:pt>
                <c:pt idx="291">
                  <c:v>7.286592481704373</c:v>
                </c:pt>
                <c:pt idx="292">
                  <c:v>7.3036141293059869</c:v>
                </c:pt>
                <c:pt idx="293">
                  <c:v>7.3206357769075918</c:v>
                </c:pt>
                <c:pt idx="294">
                  <c:v>7.3376574245092154</c:v>
                </c:pt>
                <c:pt idx="295">
                  <c:v>7.3546790721108293</c:v>
                </c:pt>
                <c:pt idx="296">
                  <c:v>7.3717007197124431</c:v>
                </c:pt>
                <c:pt idx="297">
                  <c:v>7.3887223673140499</c:v>
                </c:pt>
                <c:pt idx="298">
                  <c:v>7.4057440149156708</c:v>
                </c:pt>
                <c:pt idx="299">
                  <c:v>7.4227656625172864</c:v>
                </c:pt>
                <c:pt idx="300">
                  <c:v>7.4397873101188985</c:v>
                </c:pt>
                <c:pt idx="301">
                  <c:v>7.4568089577205052</c:v>
                </c:pt>
                <c:pt idx="302">
                  <c:v>7.4738306053221262</c:v>
                </c:pt>
                <c:pt idx="303">
                  <c:v>7.4908522529237418</c:v>
                </c:pt>
                <c:pt idx="304">
                  <c:v>7.5078739005253556</c:v>
                </c:pt>
                <c:pt idx="305">
                  <c:v>7.5248955481269606</c:v>
                </c:pt>
                <c:pt idx="306">
                  <c:v>7.5419171957285851</c:v>
                </c:pt>
                <c:pt idx="307">
                  <c:v>7.5589388433301989</c:v>
                </c:pt>
                <c:pt idx="308">
                  <c:v>7.5759604909318128</c:v>
                </c:pt>
                <c:pt idx="309">
                  <c:v>7.5929821385334266</c:v>
                </c:pt>
                <c:pt idx="310">
                  <c:v>7.6100037861350405</c:v>
                </c:pt>
                <c:pt idx="311">
                  <c:v>7.6270254337366552</c:v>
                </c:pt>
                <c:pt idx="312">
                  <c:v>7.6440470813382682</c:v>
                </c:pt>
                <c:pt idx="313">
                  <c:v>7.661068728939882</c:v>
                </c:pt>
                <c:pt idx="314">
                  <c:v>7.6780903765414958</c:v>
                </c:pt>
                <c:pt idx="315">
                  <c:v>7.6951120241431106</c:v>
                </c:pt>
                <c:pt idx="316">
                  <c:v>7.7121336717447244</c:v>
                </c:pt>
                <c:pt idx="317">
                  <c:v>7.7291553193463383</c:v>
                </c:pt>
                <c:pt idx="318">
                  <c:v>7.7461769669479539</c:v>
                </c:pt>
                <c:pt idx="319">
                  <c:v>7.7631986145495659</c:v>
                </c:pt>
                <c:pt idx="320">
                  <c:v>7.7802202621511816</c:v>
                </c:pt>
                <c:pt idx="321">
                  <c:v>7.7972419097527936</c:v>
                </c:pt>
                <c:pt idx="322">
                  <c:v>7.8142635573544093</c:v>
                </c:pt>
                <c:pt idx="323">
                  <c:v>7.8312852049560231</c:v>
                </c:pt>
                <c:pt idx="324">
                  <c:v>7.8483068525576369</c:v>
                </c:pt>
                <c:pt idx="325">
                  <c:v>7.8653285001592508</c:v>
                </c:pt>
                <c:pt idx="326">
                  <c:v>7.8823501477608646</c:v>
                </c:pt>
                <c:pt idx="327">
                  <c:v>7.8993717953624794</c:v>
                </c:pt>
                <c:pt idx="328">
                  <c:v>7.9163934429640932</c:v>
                </c:pt>
                <c:pt idx="329">
                  <c:v>7.933415090565707</c:v>
                </c:pt>
                <c:pt idx="330">
                  <c:v>7.9504367381673209</c:v>
                </c:pt>
                <c:pt idx="331">
                  <c:v>7.9674583857689347</c:v>
                </c:pt>
                <c:pt idx="332">
                  <c:v>7.9844800333705503</c:v>
                </c:pt>
                <c:pt idx="333">
                  <c:v>8.0015016809721633</c:v>
                </c:pt>
                <c:pt idx="334">
                  <c:v>8.018523328573778</c:v>
                </c:pt>
                <c:pt idx="335">
                  <c:v>8.035544976175391</c:v>
                </c:pt>
                <c:pt idx="336">
                  <c:v>8.0525666237770057</c:v>
                </c:pt>
                <c:pt idx="337">
                  <c:v>8.0695882713786187</c:v>
                </c:pt>
                <c:pt idx="338">
                  <c:v>8.0866099189802334</c:v>
                </c:pt>
                <c:pt idx="339">
                  <c:v>8.1036315665818481</c:v>
                </c:pt>
                <c:pt idx="340">
                  <c:v>8.1206532141834611</c:v>
                </c:pt>
                <c:pt idx="341">
                  <c:v>8.1376748617850758</c:v>
                </c:pt>
                <c:pt idx="342">
                  <c:v>8.1546965093866888</c:v>
                </c:pt>
                <c:pt idx="343">
                  <c:v>8.1717181569883035</c:v>
                </c:pt>
                <c:pt idx="344">
                  <c:v>8.1887398045899182</c:v>
                </c:pt>
                <c:pt idx="345">
                  <c:v>8.2057614521915312</c:v>
                </c:pt>
                <c:pt idx="346">
                  <c:v>8.2227830997931459</c:v>
                </c:pt>
                <c:pt idx="347">
                  <c:v>8.2398047473947589</c:v>
                </c:pt>
                <c:pt idx="348">
                  <c:v>8.2568263949963736</c:v>
                </c:pt>
                <c:pt idx="349">
                  <c:v>8.2738480425979883</c:v>
                </c:pt>
                <c:pt idx="350">
                  <c:v>8.2908696901996013</c:v>
                </c:pt>
                <c:pt idx="351">
                  <c:v>8.307891337801216</c:v>
                </c:pt>
                <c:pt idx="352">
                  <c:v>8.324912985402829</c:v>
                </c:pt>
                <c:pt idx="353">
                  <c:v>8.3419346330044455</c:v>
                </c:pt>
                <c:pt idx="354">
                  <c:v>8.3589562806060567</c:v>
                </c:pt>
                <c:pt idx="355">
                  <c:v>8.3759779282076732</c:v>
                </c:pt>
                <c:pt idx="356">
                  <c:v>8.3929995758092844</c:v>
                </c:pt>
                <c:pt idx="357">
                  <c:v>8.4100212234109009</c:v>
                </c:pt>
                <c:pt idx="358">
                  <c:v>8.4270428710125138</c:v>
                </c:pt>
                <c:pt idx="359">
                  <c:v>8.4440645186141285</c:v>
                </c:pt>
                <c:pt idx="360">
                  <c:v>8.4610861662157433</c:v>
                </c:pt>
                <c:pt idx="361">
                  <c:v>8.4781078138173562</c:v>
                </c:pt>
                <c:pt idx="362">
                  <c:v>8.495129461418971</c:v>
                </c:pt>
                <c:pt idx="363">
                  <c:v>8.5121511090205839</c:v>
                </c:pt>
                <c:pt idx="364">
                  <c:v>8.5291727566221986</c:v>
                </c:pt>
                <c:pt idx="365">
                  <c:v>8.5461944042238116</c:v>
                </c:pt>
                <c:pt idx="366">
                  <c:v>8.5632160518254263</c:v>
                </c:pt>
                <c:pt idx="367">
                  <c:v>8.5802376994270393</c:v>
                </c:pt>
                <c:pt idx="368">
                  <c:v>8.597259347028654</c:v>
                </c:pt>
                <c:pt idx="369">
                  <c:v>8.6142809946302688</c:v>
                </c:pt>
                <c:pt idx="370">
                  <c:v>8.6313026422318835</c:v>
                </c:pt>
                <c:pt idx="371">
                  <c:v>8.6483242898334964</c:v>
                </c:pt>
                <c:pt idx="372">
                  <c:v>8.6653459374351112</c:v>
                </c:pt>
                <c:pt idx="373">
                  <c:v>8.6823675850367241</c:v>
                </c:pt>
                <c:pt idx="374">
                  <c:v>8.6993892326383406</c:v>
                </c:pt>
                <c:pt idx="375">
                  <c:v>8.7164108802399518</c:v>
                </c:pt>
                <c:pt idx="376">
                  <c:v>8.7334325278415683</c:v>
                </c:pt>
                <c:pt idx="377">
                  <c:v>8.7504541754431795</c:v>
                </c:pt>
                <c:pt idx="378">
                  <c:v>8.767475823044796</c:v>
                </c:pt>
                <c:pt idx="379">
                  <c:v>8.784497470646409</c:v>
                </c:pt>
                <c:pt idx="380">
                  <c:v>8.8015191182480237</c:v>
                </c:pt>
                <c:pt idx="381">
                  <c:v>8.8185407658496384</c:v>
                </c:pt>
                <c:pt idx="382">
                  <c:v>8.8355624134512514</c:v>
                </c:pt>
                <c:pt idx="383">
                  <c:v>8.8525840610528661</c:v>
                </c:pt>
                <c:pt idx="384">
                  <c:v>8.8696057086544791</c:v>
                </c:pt>
                <c:pt idx="385">
                  <c:v>8.8866273562560938</c:v>
                </c:pt>
                <c:pt idx="386">
                  <c:v>8.9036490038577085</c:v>
                </c:pt>
                <c:pt idx="387">
                  <c:v>8.9206706514593215</c:v>
                </c:pt>
                <c:pt idx="388">
                  <c:v>8.9376922990609344</c:v>
                </c:pt>
                <c:pt idx="389">
                  <c:v>8.9547139466625492</c:v>
                </c:pt>
                <c:pt idx="390">
                  <c:v>8.9717355942641639</c:v>
                </c:pt>
                <c:pt idx="391">
                  <c:v>8.9887572418657786</c:v>
                </c:pt>
                <c:pt idx="392">
                  <c:v>9.0057788894673916</c:v>
                </c:pt>
                <c:pt idx="393">
                  <c:v>9.0228005370690063</c:v>
                </c:pt>
                <c:pt idx="394">
                  <c:v>9.0398221846706193</c:v>
                </c:pt>
                <c:pt idx="395">
                  <c:v>9.056843832272234</c:v>
                </c:pt>
                <c:pt idx="396">
                  <c:v>9.073865479873847</c:v>
                </c:pt>
                <c:pt idx="397">
                  <c:v>9.0908871274754617</c:v>
                </c:pt>
                <c:pt idx="398">
                  <c:v>9.1079087750770746</c:v>
                </c:pt>
                <c:pt idx="399">
                  <c:v>9.1249304226786894</c:v>
                </c:pt>
                <c:pt idx="400">
                  <c:v>9.1419520702803041</c:v>
                </c:pt>
                <c:pt idx="401">
                  <c:v>9.1589737178819171</c:v>
                </c:pt>
                <c:pt idx="402">
                  <c:v>9.1759953654835336</c:v>
                </c:pt>
                <c:pt idx="403">
                  <c:v>9.1930170130851465</c:v>
                </c:pt>
                <c:pt idx="404">
                  <c:v>9.2100386606867612</c:v>
                </c:pt>
                <c:pt idx="405">
                  <c:v>9.2270603082883742</c:v>
                </c:pt>
                <c:pt idx="406">
                  <c:v>9.2440819558899889</c:v>
                </c:pt>
                <c:pt idx="407">
                  <c:v>9.2611036034916037</c:v>
                </c:pt>
                <c:pt idx="408">
                  <c:v>9.2781252510932166</c:v>
                </c:pt>
                <c:pt idx="409">
                  <c:v>9.2951468986948313</c:v>
                </c:pt>
                <c:pt idx="410">
                  <c:v>9.3121685462964443</c:v>
                </c:pt>
                <c:pt idx="411">
                  <c:v>9.329190193898059</c:v>
                </c:pt>
                <c:pt idx="412">
                  <c:v>9.346211841499672</c:v>
                </c:pt>
                <c:pt idx="413">
                  <c:v>9.3632334891012867</c:v>
                </c:pt>
                <c:pt idx="414">
                  <c:v>9.3802551367029015</c:v>
                </c:pt>
                <c:pt idx="415">
                  <c:v>9.3972767843045144</c:v>
                </c:pt>
                <c:pt idx="416">
                  <c:v>9.4142984319061291</c:v>
                </c:pt>
                <c:pt idx="417">
                  <c:v>9.4313200795077421</c:v>
                </c:pt>
                <c:pt idx="418">
                  <c:v>9.4483417271093568</c:v>
                </c:pt>
                <c:pt idx="419">
                  <c:v>9.4653633747109716</c:v>
                </c:pt>
                <c:pt idx="420">
                  <c:v>9.4823850223125845</c:v>
                </c:pt>
                <c:pt idx="421">
                  <c:v>9.4994066699141992</c:v>
                </c:pt>
                <c:pt idx="422">
                  <c:v>9.5164283175158122</c:v>
                </c:pt>
                <c:pt idx="423">
                  <c:v>9.5334499651174269</c:v>
                </c:pt>
                <c:pt idx="424">
                  <c:v>9.5504716127190417</c:v>
                </c:pt>
                <c:pt idx="425">
                  <c:v>9.5674932603206546</c:v>
                </c:pt>
                <c:pt idx="426">
                  <c:v>9.5845149079222693</c:v>
                </c:pt>
                <c:pt idx="427">
                  <c:v>9.6015365555238823</c:v>
                </c:pt>
                <c:pt idx="428">
                  <c:v>9.618558203125497</c:v>
                </c:pt>
                <c:pt idx="429">
                  <c:v>9.63557985072711</c:v>
                </c:pt>
                <c:pt idx="430">
                  <c:v>9.6526014983287265</c:v>
                </c:pt>
                <c:pt idx="431">
                  <c:v>9.6696231459303394</c:v>
                </c:pt>
                <c:pt idx="432">
                  <c:v>9.6866447935319542</c:v>
                </c:pt>
                <c:pt idx="433">
                  <c:v>9.7036664411335671</c:v>
                </c:pt>
                <c:pt idx="434">
                  <c:v>9.7206880887351819</c:v>
                </c:pt>
                <c:pt idx="435">
                  <c:v>9.7377097363367948</c:v>
                </c:pt>
                <c:pt idx="436">
                  <c:v>9.7547313839384113</c:v>
                </c:pt>
                <c:pt idx="437">
                  <c:v>9.7717530315400243</c:v>
                </c:pt>
                <c:pt idx="438">
                  <c:v>9.7887746791416372</c:v>
                </c:pt>
                <c:pt idx="439">
                  <c:v>9.805796326743252</c:v>
                </c:pt>
                <c:pt idx="440">
                  <c:v>9.8228179743448667</c:v>
                </c:pt>
                <c:pt idx="441">
                  <c:v>9.8398396219464797</c:v>
                </c:pt>
                <c:pt idx="442">
                  <c:v>9.8568612695480944</c:v>
                </c:pt>
                <c:pt idx="443">
                  <c:v>9.8738829171497091</c:v>
                </c:pt>
                <c:pt idx="444">
                  <c:v>9.8909045647513221</c:v>
                </c:pt>
                <c:pt idx="445">
                  <c:v>9.9079262123529368</c:v>
                </c:pt>
                <c:pt idx="446">
                  <c:v>9.9249478599545498</c:v>
                </c:pt>
                <c:pt idx="447">
                  <c:v>9.9419695075561645</c:v>
                </c:pt>
                <c:pt idx="448">
                  <c:v>9.9589911551577774</c:v>
                </c:pt>
                <c:pt idx="449">
                  <c:v>9.9760128027593922</c:v>
                </c:pt>
                <c:pt idx="450">
                  <c:v>9.9930344503610069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1.7243557737987381</c:v>
                </c:pt>
                <c:pt idx="1">
                  <c:v>1.0774674274756677</c:v>
                </c:pt>
                <c:pt idx="2">
                  <c:v>0.46155867050715216</c:v>
                </c:pt>
                <c:pt idx="3">
                  <c:v>-0.12466653393705585</c:v>
                </c:pt>
                <c:pt idx="4">
                  <c:v>-0.68244925985353788</c:v>
                </c:pt>
                <c:pt idx="5">
                  <c:v>-1.2129780764169666</c:v>
                </c:pt>
                <c:pt idx="6">
                  <c:v>-1.7173913891722172</c:v>
                </c:pt>
                <c:pt idx="7">
                  <c:v>-2.1967796702732691</c:v>
                </c:pt>
                <c:pt idx="8">
                  <c:v>-2.6521875833267785</c:v>
                </c:pt>
                <c:pt idx="9">
                  <c:v>-3.0846160081079965</c:v>
                </c:pt>
                <c:pt idx="10">
                  <c:v>-3.4950239701402595</c:v>
                </c:pt>
                <c:pt idx="11">
                  <c:v>-3.8843304798696643</c:v>
                </c:pt>
                <c:pt idx="12">
                  <c:v>-4.2534162859194744</c:v>
                </c:pt>
                <c:pt idx="13">
                  <c:v>-4.6031255466762389</c:v>
                </c:pt>
                <c:pt idx="14">
                  <c:v>-4.9342674242385094</c:v>
                </c:pt>
                <c:pt idx="15">
                  <c:v>-5.2476176045505092</c:v>
                </c:pt>
                <c:pt idx="16">
                  <c:v>-5.5439197473458073</c:v>
                </c:pt>
                <c:pt idx="17">
                  <c:v>-5.8238868693387786</c:v>
                </c:pt>
                <c:pt idx="18">
                  <c:v>-6.0882026639249407</c:v>
                </c:pt>
                <c:pt idx="19">
                  <c:v>-6.3375227604836315</c:v>
                </c:pt>
                <c:pt idx="20">
                  <c:v>-6.5724759262182531</c:v>
                </c:pt>
                <c:pt idx="21">
                  <c:v>-6.7936652133187732</c:v>
                </c:pt>
                <c:pt idx="22">
                  <c:v>-7.0016690540895272</c:v>
                </c:pt>
                <c:pt idx="23">
                  <c:v>-7.1970423065504594</c:v>
                </c:pt>
                <c:pt idx="24">
                  <c:v>-7.3803172528928638</c:v>
                </c:pt>
                <c:pt idx="25">
                  <c:v>-7.5520045530496347</c:v>
                </c:pt>
                <c:pt idx="26">
                  <c:v>-7.7125941555260003</c:v>
                </c:pt>
                <c:pt idx="27">
                  <c:v>-7.8625561675283997</c:v>
                </c:pt>
                <c:pt idx="28">
                  <c:v>-8.002341686326508</c:v>
                </c:pt>
                <c:pt idx="29">
                  <c:v>-8.1323835936862761</c:v>
                </c:pt>
                <c:pt idx="30">
                  <c:v>-8.2530973151198186</c:v>
                </c:pt>
                <c:pt idx="31">
                  <c:v>-8.3648815456106735</c:v>
                </c:pt>
                <c:pt idx="32">
                  <c:v>-8.4681189433902144</c:v>
                </c:pt>
                <c:pt idx="33">
                  <c:v>-8.5631767932627323</c:v>
                </c:pt>
                <c:pt idx="34">
                  <c:v>-8.650407640902289</c:v>
                </c:pt>
                <c:pt idx="35">
                  <c:v>-8.7301498994740605</c:v>
                </c:pt>
                <c:pt idx="36">
                  <c:v>-8.8027284298660735</c:v>
                </c:pt>
                <c:pt idx="37">
                  <c:v>-8.8684550957539674</c:v>
                </c:pt>
                <c:pt idx="38">
                  <c:v>-8.9276292946612408</c:v>
                </c:pt>
                <c:pt idx="39">
                  <c:v>-8.9805384661205885</c:v>
                </c:pt>
                <c:pt idx="40">
                  <c:v>-9.0274585779878898</c:v>
                </c:pt>
                <c:pt idx="41">
                  <c:v>-9.0686545919090626</c:v>
                </c:pt>
                <c:pt idx="42">
                  <c:v>-9.1043809088915015</c:v>
                </c:pt>
                <c:pt idx="43">
                  <c:v>-9.1348817958855477</c:v>
                </c:pt>
                <c:pt idx="44">
                  <c:v>-9.1603917942377855</c:v>
                </c:pt>
                <c:pt idx="45">
                  <c:v>-9.1811361108362188</c:v>
                </c:pt>
                <c:pt idx="46">
                  <c:v>-9.1973309927281477</c:v>
                </c:pt>
                <c:pt idx="47">
                  <c:v>-9.209184085953936</c:v>
                </c:pt>
                <c:pt idx="48">
                  <c:v>-9.2168947793043827</c:v>
                </c:pt>
                <c:pt idx="49">
                  <c:v>-9.2206545336757095</c:v>
                </c:pt>
                <c:pt idx="50">
                  <c:v>-9.2206471976639435</c:v>
                </c:pt>
                <c:pt idx="51">
                  <c:v>-9.2170493100102391</c:v>
                </c:pt>
                <c:pt idx="52">
                  <c:v>-9.2100303894795577</c:v>
                </c:pt>
                <c:pt idx="53">
                  <c:v>-9.1997532127278241</c:v>
                </c:pt>
                <c:pt idx="54">
                  <c:v>-9.1863740806864058</c:v>
                </c:pt>
                <c:pt idx="55">
                  <c:v>-9.1700430739680847</c:v>
                </c:pt>
                <c:pt idx="56">
                  <c:v>-9.1509042977750283</c:v>
                </c:pt>
                <c:pt idx="57">
                  <c:v>-9.1290961167669114</c:v>
                </c:pt>
                <c:pt idx="58">
                  <c:v>-9.1047513803260056</c:v>
                </c:pt>
                <c:pt idx="59">
                  <c:v>-9.0779976386357788</c:v>
                </c:pt>
                <c:pt idx="60">
                  <c:v>-9.0489573499703777</c:v>
                </c:pt>
                <c:pt idx="61">
                  <c:v>-9.0177480795739271</c:v>
                </c:pt>
                <c:pt idx="62">
                  <c:v>-8.9844826904912498</c:v>
                </c:pt>
                <c:pt idx="63">
                  <c:v>-8.9492695266950655</c:v>
                </c:pt>
                <c:pt idx="64">
                  <c:v>-8.9122125888388055</c:v>
                </c:pt>
                <c:pt idx="65">
                  <c:v>-8.8734117029493955</c:v>
                </c:pt>
                <c:pt idx="66">
                  <c:v>-8.8329626823599448</c:v>
                </c:pt>
                <c:pt idx="67">
                  <c:v>-8.790957483168695</c:v>
                </c:pt>
                <c:pt idx="68">
                  <c:v>-8.7474843534977467</c:v>
                </c:pt>
                <c:pt idx="69">
                  <c:v>-8.7026279768126837</c:v>
                </c:pt>
                <c:pt idx="70">
                  <c:v>-8.6564696095525289</c:v>
                </c:pt>
                <c:pt idx="71">
                  <c:v>-8.6090872133083032</c:v>
                </c:pt>
                <c:pt idx="72">
                  <c:v>-8.5605555817778196</c:v>
                </c:pt>
                <c:pt idx="73">
                  <c:v>-8.5109464627142444</c:v>
                </c:pt>
                <c:pt idx="74">
                  <c:v>-8.4603286750762852</c:v>
                </c:pt>
                <c:pt idx="75">
                  <c:v>-8.4087682215786632</c:v>
                </c:pt>
                <c:pt idx="76">
                  <c:v>-8.3563283968328381</c:v>
                </c:pt>
                <c:pt idx="77">
                  <c:v>-8.3030698912595273</c:v>
                </c:pt>
                <c:pt idx="78">
                  <c:v>-8.2490508909466485</c:v>
                </c:pt>
                <c:pt idx="79">
                  <c:v>-8.1943271736186993</c:v>
                </c:pt>
                <c:pt idx="80">
                  <c:v>-8.1389522008764352</c:v>
                </c:pt>
                <c:pt idx="81">
                  <c:v>-8.0829772068587094</c:v>
                </c:pt>
                <c:pt idx="82">
                  <c:v>-8.026451283471788</c:v>
                </c:pt>
                <c:pt idx="83">
                  <c:v>-7.9694214623252684</c:v>
                </c:pt>
                <c:pt idx="84">
                  <c:v>-7.9119327935076331</c:v>
                </c:pt>
                <c:pt idx="85">
                  <c:v>-7.8540284213287759</c:v>
                </c:pt>
                <c:pt idx="86">
                  <c:v>-7.795749657151493</c:v>
                </c:pt>
                <c:pt idx="87">
                  <c:v>-7.7371360494285799</c:v>
                </c:pt>
                <c:pt idx="88">
                  <c:v>-7.6782254510573686</c:v>
                </c:pt>
                <c:pt idx="89">
                  <c:v>-7.6190540841586056</c:v>
                </c:pt>
                <c:pt idx="90">
                  <c:v>-7.5596566023823009</c:v>
                </c:pt>
                <c:pt idx="91">
                  <c:v>-7.5000661508385926</c:v>
                </c:pt>
                <c:pt idx="92">
                  <c:v>-7.4403144237477568</c:v>
                </c:pt>
                <c:pt idx="93">
                  <c:v>-7.3804317198994136</c:v>
                </c:pt>
                <c:pt idx="94">
                  <c:v>-7.3204469960073073</c:v>
                </c:pt>
                <c:pt idx="95">
                  <c:v>-7.2603879180423636</c:v>
                </c:pt>
                <c:pt idx="96">
                  <c:v>-7.2002809106233325</c:v>
                </c:pt>
                <c:pt idx="97">
                  <c:v>-7.1401512045410822</c:v>
                </c:pt>
                <c:pt idx="98">
                  <c:v>-7.0800228824893132</c:v>
                </c:pt>
                <c:pt idx="99">
                  <c:v>-7.0199189230717112</c:v>
                </c:pt>
                <c:pt idx="100">
                  <c:v>-6.9598612431523765</c:v>
                </c:pt>
                <c:pt idx="101">
                  <c:v>-6.899870738613946</c:v>
                </c:pt>
                <c:pt idx="102">
                  <c:v>-6.8399673235849168</c:v>
                </c:pt>
                <c:pt idx="103">
                  <c:v>-6.7801699681953522</c:v>
                </c:pt>
                <c:pt idx="104">
                  <c:v>-6.7204967349176856</c:v>
                </c:pt>
                <c:pt idx="105">
                  <c:v>-6.6609648135470163</c:v>
                </c:pt>
                <c:pt idx="106">
                  <c:v>-6.6015905548731482</c:v>
                </c:pt>
                <c:pt idx="107">
                  <c:v>-6.5423895030944621</c:v>
                </c:pt>
                <c:pt idx="108">
                  <c:v>-6.4833764270217173</c:v>
                </c:pt>
                <c:pt idx="109">
                  <c:v>-6.4245653501180238</c:v>
                </c:pt>
                <c:pt idx="110">
                  <c:v>-6.3659695794191578</c:v>
                </c:pt>
                <c:pt idx="111">
                  <c:v>-6.307601733376984</c:v>
                </c:pt>
                <c:pt idx="112">
                  <c:v>-6.2494737686666486</c:v>
                </c:pt>
                <c:pt idx="113">
                  <c:v>-6.1915970059969254</c:v>
                </c:pt>
                <c:pt idx="114">
                  <c:v>-6.1339821549613394</c:v>
                </c:pt>
                <c:pt idx="115">
                  <c:v>-6.0766393379662853</c:v>
                </c:pt>
                <c:pt idx="116">
                  <c:v>-6.0195781132708923</c:v>
                </c:pt>
                <c:pt idx="117">
                  <c:v>-5.9628074971721006</c:v>
                </c:pt>
                <c:pt idx="118">
                  <c:v>-5.9063359853669581</c:v>
                </c:pt>
                <c:pt idx="119">
                  <c:v>-5.8501715735230801</c:v>
                </c:pt>
                <c:pt idx="120">
                  <c:v>-5.7943217770868234</c:v>
                </c:pt>
                <c:pt idx="121">
                  <c:v>-5.738793650357719</c:v>
                </c:pt>
                <c:pt idx="122">
                  <c:v>-5.6835938048565264</c:v>
                </c:pt>
                <c:pt idx="123">
                  <c:v>-5.6287284270131979</c:v>
                </c:pt>
                <c:pt idx="124">
                  <c:v>-5.5742032952001024</c:v>
                </c:pt>
                <c:pt idx="125">
                  <c:v>-5.5200237961348169</c:v>
                </c:pt>
                <c:pt idx="126">
                  <c:v>-5.4661949406758268</c:v>
                </c:pt>
                <c:pt idx="127">
                  <c:v>-5.4127213790337265</c:v>
                </c:pt>
                <c:pt idx="128">
                  <c:v>-5.3596074154194326</c:v>
                </c:pt>
                <c:pt idx="129">
                  <c:v>-5.3068570221503117</c:v>
                </c:pt>
                <c:pt idx="130">
                  <c:v>-5.2544738532341535</c:v>
                </c:pt>
                <c:pt idx="131">
                  <c:v>-5.2024612574502909</c:v>
                </c:pt>
                <c:pt idx="132">
                  <c:v>-5.1508222909463441</c:v>
                </c:pt>
                <c:pt idx="133">
                  <c:v>-5.0995597293684138</c:v>
                </c:pt>
                <c:pt idx="134">
                  <c:v>-5.048676079541881</c:v>
                </c:pt>
                <c:pt idx="135">
                  <c:v>-4.9981735907192553</c:v>
                </c:pt>
                <c:pt idx="136">
                  <c:v>-4.9480542654109945</c:v>
                </c:pt>
                <c:pt idx="137">
                  <c:v>-4.8983198698145234</c:v>
                </c:pt>
                <c:pt idx="138">
                  <c:v>-4.8489719438561849</c:v>
                </c:pt>
                <c:pt idx="139">
                  <c:v>-4.8000118108602345</c:v>
                </c:pt>
                <c:pt idx="140">
                  <c:v>-4.7514405868585134</c:v>
                </c:pt>
                <c:pt idx="141">
                  <c:v>-4.7032591895539229</c:v>
                </c:pt>
                <c:pt idx="142">
                  <c:v>-4.6554683469502978</c:v>
                </c:pt>
                <c:pt idx="143">
                  <c:v>-4.6080686056608178</c:v>
                </c:pt>
                <c:pt idx="144">
                  <c:v>-4.5610603389066888</c:v>
                </c:pt>
                <c:pt idx="145">
                  <c:v>-4.5144437542173339</c:v>
                </c:pt>
                <c:pt idx="146">
                  <c:v>-4.4682189008429409</c:v>
                </c:pt>
                <c:pt idx="147">
                  <c:v>-4.4223856768898244</c:v>
                </c:pt>
                <c:pt idx="148">
                  <c:v>-4.3769438361886426</c:v>
                </c:pt>
                <c:pt idx="149">
                  <c:v>-4.3318929949051777</c:v>
                </c:pt>
                <c:pt idx="150">
                  <c:v>-4.2872326379030037</c:v>
                </c:pt>
                <c:pt idx="151">
                  <c:v>-4.242962124867006</c:v>
                </c:pt>
                <c:pt idx="152">
                  <c:v>-4.199080696196468</c:v>
                </c:pt>
                <c:pt idx="153">
                  <c:v>-4.1555874786759945</c:v>
                </c:pt>
                <c:pt idx="154">
                  <c:v>-4.1124814909323772</c:v>
                </c:pt>
                <c:pt idx="155">
                  <c:v>-4.0697616486850876</c:v>
                </c:pt>
                <c:pt idx="156">
                  <c:v>-4.0274267697978958</c:v>
                </c:pt>
                <c:pt idx="157">
                  <c:v>-3.9854755791387699</c:v>
                </c:pt>
                <c:pt idx="158">
                  <c:v>-3.9439067132550241</c:v>
                </c:pt>
                <c:pt idx="159">
                  <c:v>-3.9027187248703363</c:v>
                </c:pt>
                <c:pt idx="160">
                  <c:v>-3.8619100872101138</c:v>
                </c:pt>
                <c:pt idx="161">
                  <c:v>-3.8214791981613767</c:v>
                </c:pt>
                <c:pt idx="162">
                  <c:v>-3.7814243842731474</c:v>
                </c:pt>
                <c:pt idx="163">
                  <c:v>-3.7417439046030947</c:v>
                </c:pt>
                <c:pt idx="164">
                  <c:v>-3.7024359544159751</c:v>
                </c:pt>
                <c:pt idx="165">
                  <c:v>-3.663498668739245</c:v>
                </c:pt>
                <c:pt idx="166">
                  <c:v>-3.6249301257809732</c:v>
                </c:pt>
                <c:pt idx="167">
                  <c:v>-3.5867283502150378</c:v>
                </c:pt>
                <c:pt idx="168">
                  <c:v>-3.5488913163383895</c:v>
                </c:pt>
                <c:pt idx="169">
                  <c:v>-3.5114169511050091</c:v>
                </c:pt>
                <c:pt idx="170">
                  <c:v>-3.4743031370410069</c:v>
                </c:pt>
                <c:pt idx="171">
                  <c:v>-3.4375477150451572</c:v>
                </c:pt>
                <c:pt idx="172">
                  <c:v>-3.4011484870790065</c:v>
                </c:pt>
                <c:pt idx="173">
                  <c:v>-3.3651032187505368</c:v>
                </c:pt>
                <c:pt idx="174">
                  <c:v>-3.3294096417952561</c:v>
                </c:pt>
                <c:pt idx="175">
                  <c:v>-3.2940654564584038</c:v>
                </c:pt>
                <c:pt idx="176">
                  <c:v>-3.259068333781844</c:v>
                </c:pt>
                <c:pt idx="177">
                  <c:v>-3.2244159177991301</c:v>
                </c:pt>
                <c:pt idx="178">
                  <c:v>-3.1901058276420109</c:v>
                </c:pt>
                <c:pt idx="179">
                  <c:v>-3.1561356595616537</c:v>
                </c:pt>
                <c:pt idx="180">
                  <c:v>-3.1225029888676108</c:v>
                </c:pt>
                <c:pt idx="181">
                  <c:v>-3.0892053717875632</c:v>
                </c:pt>
                <c:pt idx="182">
                  <c:v>-3.0562403472506889</c:v>
                </c:pt>
                <c:pt idx="183">
                  <c:v>-3.0236054385974436</c:v>
                </c:pt>
                <c:pt idx="184">
                  <c:v>-2.9912981552184239</c:v>
                </c:pt>
                <c:pt idx="185">
                  <c:v>-2.9593159941248968</c:v>
                </c:pt>
                <c:pt idx="186">
                  <c:v>-2.9276564414534758</c:v>
                </c:pt>
                <c:pt idx="187">
                  <c:v>-2.8963169739073562</c:v>
                </c:pt>
                <c:pt idx="188">
                  <c:v>-2.8652950601364218</c:v>
                </c:pt>
                <c:pt idx="189">
                  <c:v>-2.8345881620584437</c:v>
                </c:pt>
                <c:pt idx="190">
                  <c:v>-2.8041937361235441</c:v>
                </c:pt>
                <c:pt idx="191">
                  <c:v>-2.7741092345239835</c:v>
                </c:pt>
                <c:pt idx="192">
                  <c:v>-2.7443321063512953</c:v>
                </c:pt>
                <c:pt idx="193">
                  <c:v>-2.7148597987026841</c:v>
                </c:pt>
                <c:pt idx="194">
                  <c:v>-2.6856897577385457</c:v>
                </c:pt>
                <c:pt idx="195">
                  <c:v>-2.6568194296929426</c:v>
                </c:pt>
                <c:pt idx="196">
                  <c:v>-2.6282462618387257</c:v>
                </c:pt>
                <c:pt idx="197">
                  <c:v>-2.5999677034090052</c:v>
                </c:pt>
                <c:pt idx="198">
                  <c:v>-2.5719812064765715</c:v>
                </c:pt>
                <c:pt idx="199">
                  <c:v>-2.5442842267928225</c:v>
                </c:pt>
                <c:pt idx="200">
                  <c:v>-2.5168742245877116</c:v>
                </c:pt>
                <c:pt idx="201">
                  <c:v>-2.4897486653321432</c:v>
                </c:pt>
                <c:pt idx="202">
                  <c:v>-2.4629050204642335</c:v>
                </c:pt>
                <c:pt idx="203">
                  <c:v>-2.4363407680807785</c:v>
                </c:pt>
                <c:pt idx="204">
                  <c:v>-2.4100533935952186</c:v>
                </c:pt>
                <c:pt idx="205">
                  <c:v>-2.3840403903633627</c:v>
                </c:pt>
                <c:pt idx="206">
                  <c:v>-2.3582992602780943</c:v>
                </c:pt>
                <c:pt idx="207">
                  <c:v>-2.3328275143341894</c:v>
                </c:pt>
                <c:pt idx="208">
                  <c:v>-2.3076226731644183</c:v>
                </c:pt>
                <c:pt idx="209">
                  <c:v>-2.2826822675479805</c:v>
                </c:pt>
                <c:pt idx="210">
                  <c:v>-2.2580038388923374</c:v>
                </c:pt>
                <c:pt idx="211">
                  <c:v>-2.2335849396894423</c:v>
                </c:pt>
                <c:pt idx="212">
                  <c:v>-2.209423133947368</c:v>
                </c:pt>
                <c:pt idx="213">
                  <c:v>-2.1855159975982237</c:v>
                </c:pt>
                <c:pt idx="214">
                  <c:v>-2.1618611188833148</c:v>
                </c:pt>
                <c:pt idx="215">
                  <c:v>-2.1384560987163996</c:v>
                </c:pt>
                <c:pt idx="216">
                  <c:v>-2.1152985510258824</c:v>
                </c:pt>
                <c:pt idx="217">
                  <c:v>-2.0923861030767643</c:v>
                </c:pt>
                <c:pt idx="218">
                  <c:v>-2.0697163957731308</c:v>
                </c:pt>
                <c:pt idx="219">
                  <c:v>-2.0472870839419404</c:v>
                </c:pt>
                <c:pt idx="220">
                  <c:v>-2.0250958365988336</c:v>
                </c:pt>
                <c:pt idx="221">
                  <c:v>-2.0031403371966721</c:v>
                </c:pt>
                <c:pt idx="222">
                  <c:v>-1.9814182838574834</c:v>
                </c:pt>
                <c:pt idx="223">
                  <c:v>-1.959927389588477</c:v>
                </c:pt>
                <c:pt idx="224">
                  <c:v>-1.9386653824827391</c:v>
                </c:pt>
                <c:pt idx="225">
                  <c:v>-1.9176300059052436</c:v>
                </c:pt>
                <c:pt idx="226">
                  <c:v>-1.8968190186647411</c:v>
                </c:pt>
                <c:pt idx="227">
                  <c:v>-1.8762301951721032</c:v>
                </c:pt>
                <c:pt idx="228">
                  <c:v>-1.8558613255856755</c:v>
                </c:pt>
                <c:pt idx="229">
                  <c:v>-1.8357102159441461</c:v>
                </c:pt>
                <c:pt idx="230">
                  <c:v>-1.8157746882874541</c:v>
                </c:pt>
                <c:pt idx="231">
                  <c:v>-1.7960525807662169</c:v>
                </c:pt>
                <c:pt idx="232">
                  <c:v>-1.7765417477401559</c:v>
                </c:pt>
                <c:pt idx="233">
                  <c:v>-1.7572400598659663</c:v>
                </c:pt>
                <c:pt idx="234">
                  <c:v>-1.738145404175071</c:v>
                </c:pt>
                <c:pt idx="235">
                  <c:v>-1.7192556841416935</c:v>
                </c:pt>
                <c:pt idx="236">
                  <c:v>-1.7005688197416367</c:v>
                </c:pt>
                <c:pt idx="237">
                  <c:v>-1.6820827475021751</c:v>
                </c:pt>
                <c:pt idx="238">
                  <c:v>-1.6637954205434373</c:v>
                </c:pt>
                <c:pt idx="239">
                  <c:v>-1.6457048086116335</c:v>
                </c:pt>
                <c:pt idx="240">
                  <c:v>-1.6278088981044798</c:v>
                </c:pt>
                <c:pt idx="241">
                  <c:v>-1.610105692089193</c:v>
                </c:pt>
                <c:pt idx="242">
                  <c:v>-1.592593210313314</c:v>
                </c:pt>
                <c:pt idx="243">
                  <c:v>-1.5752694892087398</c:v>
                </c:pt>
                <c:pt idx="244">
                  <c:v>-1.558132581889234</c:v>
                </c:pt>
                <c:pt idx="245">
                  <c:v>-1.5411805581417095</c:v>
                </c:pt>
                <c:pt idx="246">
                  <c:v>-1.5244115044115816</c:v>
                </c:pt>
                <c:pt idx="247">
                  <c:v>-1.5078235237824253</c:v>
                </c:pt>
                <c:pt idx="248">
                  <c:v>-1.4914147359502614</c:v>
                </c:pt>
                <c:pt idx="249">
                  <c:v>-1.4751832771926421</c:v>
                </c:pt>
                <c:pt idx="250">
                  <c:v>-1.4591273003328498</c:v>
                </c:pt>
                <c:pt idx="251">
                  <c:v>-1.4432449746993969</c:v>
                </c:pt>
                <c:pt idx="252">
                  <c:v>-1.4275344860810764</c:v>
                </c:pt>
                <c:pt idx="253">
                  <c:v>-1.4119940366777644</c:v>
                </c:pt>
                <c:pt idx="254">
                  <c:v>-1.3966218450471768</c:v>
                </c:pt>
                <c:pt idx="255">
                  <c:v>-1.3814161460478216</c:v>
                </c:pt>
                <c:pt idx="256">
                  <c:v>-1.3663751907782746</c:v>
                </c:pt>
                <c:pt idx="257">
                  <c:v>-1.3514972465130231</c:v>
                </c:pt>
                <c:pt idx="258">
                  <c:v>-1.3367805966350215</c:v>
                </c:pt>
                <c:pt idx="259">
                  <c:v>-1.3222235405651372</c:v>
                </c:pt>
                <c:pt idx="260">
                  <c:v>-1.3078243936887026</c:v>
                </c:pt>
                <c:pt idx="261">
                  <c:v>-1.2935814872791711</c:v>
                </c:pt>
                <c:pt idx="262">
                  <c:v>-1.2794931684192934</c:v>
                </c:pt>
                <c:pt idx="263">
                  <c:v>-1.2655577999197003</c:v>
                </c:pt>
                <c:pt idx="264">
                  <c:v>-1.2517737602352292</c:v>
                </c:pt>
                <c:pt idx="265">
                  <c:v>-1.2381394433789397</c:v>
                </c:pt>
                <c:pt idx="266">
                  <c:v>-1.2246532588341843</c:v>
                </c:pt>
                <c:pt idx="267">
                  <c:v>-1.2113136314646478</c:v>
                </c:pt>
                <c:pt idx="268">
                  <c:v>-1.1981190014226106</c:v>
                </c:pt>
                <c:pt idx="269">
                  <c:v>-1.1850678240554309</c:v>
                </c:pt>
                <c:pt idx="270">
                  <c:v>-1.1721585698105366</c:v>
                </c:pt>
                <c:pt idx="271">
                  <c:v>-1.1593897241388356</c:v>
                </c:pt>
                <c:pt idx="272">
                  <c:v>-1.1467597873968156</c:v>
                </c:pt>
                <c:pt idx="273">
                  <c:v>-1.1342672747472566</c:v>
                </c:pt>
                <c:pt idx="274">
                  <c:v>-1.1219107160588759</c:v>
                </c:pt>
                <c:pt idx="275">
                  <c:v>-1.1096886558047729</c:v>
                </c:pt>
                <c:pt idx="276">
                  <c:v>-1.0975996529599368</c:v>
                </c:pt>
                <c:pt idx="277">
                  <c:v>-1.0856422808977302</c:v>
                </c:pt>
                <c:pt idx="278">
                  <c:v>-1.0738151272856435</c:v>
                </c:pt>
                <c:pt idx="279">
                  <c:v>-1.0621167939801834</c:v>
                </c:pt>
                <c:pt idx="280">
                  <c:v>-1.0505458969211421</c:v>
                </c:pt>
                <c:pt idx="281">
                  <c:v>-1.0391010660251427</c:v>
                </c:pt>
                <c:pt idx="282">
                  <c:v>-1.0277809450787421</c:v>
                </c:pt>
                <c:pt idx="283">
                  <c:v>-1.0165841916309855</c:v>
                </c:pt>
                <c:pt idx="284">
                  <c:v>-1.0055094768855124</c:v>
                </c:pt>
                <c:pt idx="285">
                  <c:v>-0.9945554855923493</c:v>
                </c:pt>
                <c:pt idx="286">
                  <c:v>-0.9837209159393373</c:v>
                </c:pt>
                <c:pt idx="287">
                  <c:v>-0.97300447944338264</c:v>
                </c:pt>
                <c:pt idx="288">
                  <c:v>-0.96240490084140873</c:v>
                </c:pt>
                <c:pt idx="289">
                  <c:v>-0.95192091798123268</c:v>
                </c:pt>
                <c:pt idx="290">
                  <c:v>-0.94155128171228963</c:v>
                </c:pt>
                <c:pt idx="291">
                  <c:v>-0.93129475577636633</c:v>
                </c:pt>
                <c:pt idx="292">
                  <c:v>-0.92115011669823355</c:v>
                </c:pt>
                <c:pt idx="293">
                  <c:v>-0.91111615367638321</c:v>
                </c:pt>
                <c:pt idx="294">
                  <c:v>-0.90119166847377763</c:v>
                </c:pt>
                <c:pt idx="295">
                  <c:v>-0.89137547530878902</c:v>
                </c:pt>
                <c:pt idx="296">
                  <c:v>-0.88166640074617986</c:v>
                </c:pt>
                <c:pt idx="297">
                  <c:v>-0.87206328358834662</c:v>
                </c:pt>
                <c:pt idx="298">
                  <c:v>-0.86256497476672467</c:v>
                </c:pt>
                <c:pt idx="299">
                  <c:v>-0.853170337233498</c:v>
                </c:pt>
                <c:pt idx="300">
                  <c:v>-0.84387824585351645</c:v>
                </c:pt>
                <c:pt idx="301">
                  <c:v>-0.83468758729656378</c:v>
                </c:pt>
                <c:pt idx="302">
                  <c:v>-0.8255972599299326</c:v>
                </c:pt>
                <c:pt idx="303">
                  <c:v>-0.81660617371140221</c:v>
                </c:pt>
                <c:pt idx="304">
                  <c:v>-0.80771325008253525</c:v>
                </c:pt>
                <c:pt idx="305">
                  <c:v>-0.79891742186243198</c:v>
                </c:pt>
                <c:pt idx="306">
                  <c:v>-0.79021763314187443</c:v>
                </c:pt>
                <c:pt idx="307">
                  <c:v>-0.78161283917798863</c:v>
                </c:pt>
                <c:pt idx="308">
                  <c:v>-0.77310200628928361</c:v>
                </c:pt>
                <c:pt idx="309">
                  <c:v>-0.76468411175125295</c:v>
                </c:pt>
                <c:pt idx="310">
                  <c:v>-0.75635814369245535</c:v>
                </c:pt>
                <c:pt idx="311">
                  <c:v>-0.74812310099112178</c:v>
                </c:pt>
                <c:pt idx="312">
                  <c:v>-0.73997799317231039</c:v>
                </c:pt>
                <c:pt idx="313">
                  <c:v>-0.73192184030560448</c:v>
                </c:pt>
                <c:pt idx="314">
                  <c:v>-0.72395367290339385</c:v>
                </c:pt>
                <c:pt idx="315">
                  <c:v>-0.71607253181973196</c:v>
                </c:pt>
                <c:pt idx="316">
                  <c:v>-0.70827746814979065</c:v>
                </c:pt>
                <c:pt idx="317">
                  <c:v>-0.70056754312992153</c:v>
                </c:pt>
                <c:pt idx="318">
                  <c:v>-0.69294182803833615</c:v>
                </c:pt>
                <c:pt idx="319">
                  <c:v>-0.6853994040964192</c:v>
                </c:pt>
                <c:pt idx="320">
                  <c:v>-0.67793936237066854</c:v>
                </c:pt>
                <c:pt idx="321">
                  <c:v>-0.6705608036753008</c:v>
                </c:pt>
                <c:pt idx="322">
                  <c:v>-0.66326283847549117</c:v>
                </c:pt>
                <c:pt idx="323">
                  <c:v>-0.65604458679129685</c:v>
                </c:pt>
                <c:pt idx="324">
                  <c:v>-0.64890517810223358</c:v>
                </c:pt>
                <c:pt idx="325">
                  <c:v>-0.64184375125254056</c:v>
                </c:pt>
                <c:pt idx="326">
                  <c:v>-0.63485945435712166</c:v>
                </c:pt>
                <c:pt idx="327">
                  <c:v>-0.6279514447081771</c:v>
                </c:pt>
                <c:pt idx="328">
                  <c:v>-0.62111888868252818</c:v>
                </c:pt>
                <c:pt idx="329">
                  <c:v>-0.61436096164963672</c:v>
                </c:pt>
                <c:pt idx="330">
                  <c:v>-0.60767684788032894</c:v>
                </c:pt>
                <c:pt idx="331">
                  <c:v>-0.60106574045622208</c:v>
                </c:pt>
                <c:pt idx="332">
                  <c:v>-0.59452684117985877</c:v>
                </c:pt>
                <c:pt idx="333">
                  <c:v>-0.58805936048555529</c:v>
                </c:pt>
                <c:pt idx="334">
                  <c:v>-0.58166251735095253</c:v>
                </c:pt>
                <c:pt idx="335">
                  <c:v>-0.57533553920929803</c:v>
                </c:pt>
                <c:pt idx="336">
                  <c:v>-0.56907766186242692</c:v>
                </c:pt>
                <c:pt idx="337">
                  <c:v>-0.56288812939447219</c:v>
                </c:pt>
                <c:pt idx="338">
                  <c:v>-0.55676619408628647</c:v>
                </c:pt>
                <c:pt idx="339">
                  <c:v>-0.55071111633058656</c:v>
                </c:pt>
                <c:pt idx="340">
                  <c:v>-0.54472216454781686</c:v>
                </c:pt>
                <c:pt idx="341">
                  <c:v>-0.53879861510272453</c:v>
                </c:pt>
                <c:pt idx="342">
                  <c:v>-0.53293975222166734</c:v>
                </c:pt>
                <c:pt idx="343">
                  <c:v>-0.52714486791062287</c:v>
                </c:pt>
                <c:pt idx="344">
                  <c:v>-0.52141326187393044</c:v>
                </c:pt>
                <c:pt idx="345">
                  <c:v>-0.51574424143373887</c:v>
                </c:pt>
                <c:pt idx="346">
                  <c:v>-0.51013712145017132</c:v>
                </c:pt>
                <c:pt idx="347">
                  <c:v>-0.50459122424220826</c:v>
                </c:pt>
                <c:pt idx="348">
                  <c:v>-0.49910587950927532</c:v>
                </c:pt>
                <c:pt idx="349">
                  <c:v>-0.49368042425354608</c:v>
                </c:pt>
                <c:pt idx="350">
                  <c:v>-0.48831420270295173</c:v>
                </c:pt>
                <c:pt idx="351">
                  <c:v>-0.48300656623489036</c:v>
                </c:pt>
                <c:pt idx="352">
                  <c:v>-0.47775687330065125</c:v>
                </c:pt>
                <c:pt idx="353">
                  <c:v>-0.47256448935052425</c:v>
                </c:pt>
                <c:pt idx="354">
                  <c:v>-0.46742878675962468</c:v>
                </c:pt>
                <c:pt idx="355">
                  <c:v>-0.46234914475439054</c:v>
                </c:pt>
                <c:pt idx="356">
                  <c:v>-0.45732494933979773</c:v>
                </c:pt>
                <c:pt idx="357">
                  <c:v>-0.45235559322723723</c:v>
                </c:pt>
                <c:pt idx="358">
                  <c:v>-0.44744047576310197</c:v>
                </c:pt>
                <c:pt idx="359">
                  <c:v>-0.44257900285803514</c:v>
                </c:pt>
                <c:pt idx="360">
                  <c:v>-0.43777058691686999</c:v>
                </c:pt>
                <c:pt idx="361">
                  <c:v>-0.43301464676924006</c:v>
                </c:pt>
                <c:pt idx="362">
                  <c:v>-0.42831060760085704</c:v>
                </c:pt>
                <c:pt idx="363">
                  <c:v>-0.42365790088546473</c:v>
                </c:pt>
                <c:pt idx="364">
                  <c:v>-0.41905596431744419</c:v>
                </c:pt>
                <c:pt idx="365">
                  <c:v>-0.41450424174509093</c:v>
                </c:pt>
                <c:pt idx="366">
                  <c:v>-0.41000218310453551</c:v>
                </c:pt>
                <c:pt idx="367">
                  <c:v>-0.40554924435432682</c:v>
                </c:pt>
                <c:pt idx="368">
                  <c:v>-0.40114488741065024</c:v>
                </c:pt>
                <c:pt idx="369">
                  <c:v>-0.39678858008320039</c:v>
                </c:pt>
                <c:pt idx="370">
                  <c:v>-0.39247979601168376</c:v>
                </c:pt>
                <c:pt idx="371">
                  <c:v>-0.38821801460295841</c:v>
                </c:pt>
                <c:pt idx="372">
                  <c:v>-0.38400272096880389</c:v>
                </c:pt>
                <c:pt idx="373">
                  <c:v>-0.37983340586431596</c:v>
                </c:pt>
                <c:pt idx="374">
                  <c:v>-0.37570956562692082</c:v>
                </c:pt>
                <c:pt idx="375">
                  <c:v>-0.37163070211601001</c:v>
                </c:pt>
                <c:pt idx="376">
                  <c:v>-0.3675963226531761</c:v>
                </c:pt>
                <c:pt idx="377">
                  <c:v>-0.36360593996307322</c:v>
                </c:pt>
                <c:pt idx="378">
                  <c:v>-0.35965907211485854</c:v>
                </c:pt>
                <c:pt idx="379">
                  <c:v>-0.35575524246425339</c:v>
                </c:pt>
                <c:pt idx="380">
                  <c:v>-0.35189397959617769</c:v>
                </c:pt>
                <c:pt idx="381">
                  <c:v>-0.34807481726798806</c:v>
                </c:pt>
                <c:pt idx="382">
                  <c:v>-0.34429729435329059</c:v>
                </c:pt>
                <c:pt idx="383">
                  <c:v>-0.34056095478633613</c:v>
                </c:pt>
                <c:pt idx="384">
                  <c:v>-0.3368653475069896</c:v>
                </c:pt>
                <c:pt idx="385">
                  <c:v>-0.3332100264062684</c:v>
                </c:pt>
                <c:pt idx="386">
                  <c:v>-0.32959455027244516</c:v>
                </c:pt>
                <c:pt idx="387">
                  <c:v>-0.32601848273771333</c:v>
                </c:pt>
                <c:pt idx="388">
                  <c:v>-0.32248139222540273</c:v>
                </c:pt>
                <c:pt idx="389">
                  <c:v>-0.3189828518977515</c:v>
                </c:pt>
                <c:pt idx="390">
                  <c:v>-0.31552243960421977</c:v>
                </c:pt>
                <c:pt idx="391">
                  <c:v>-0.31209973783034772</c:v>
                </c:pt>
                <c:pt idx="392">
                  <c:v>-0.30871433364714579</c:v>
                </c:pt>
                <c:pt idx="393">
                  <c:v>-0.30536581866102025</c:v>
                </c:pt>
                <c:pt idx="394">
                  <c:v>-0.30205378896422497</c:v>
                </c:pt>
                <c:pt idx="395">
                  <c:v>-0.29877784508583188</c:v>
                </c:pt>
                <c:pt idx="396">
                  <c:v>-0.2955375919432256</c:v>
                </c:pt>
                <c:pt idx="397">
                  <c:v>-0.29233263879410265</c:v>
                </c:pt>
                <c:pt idx="398">
                  <c:v>-0.28916259918898723</c:v>
                </c:pt>
                <c:pt idx="399">
                  <c:v>-0.28602709092424161</c:v>
                </c:pt>
                <c:pt idx="400">
                  <c:v>-0.28292573599558429</c:v>
                </c:pt>
                <c:pt idx="401">
                  <c:v>-0.27985816055209428</c:v>
                </c:pt>
                <c:pt idx="402">
                  <c:v>-0.27682399485070985</c:v>
                </c:pt>
                <c:pt idx="403">
                  <c:v>-0.27382287321121168</c:v>
                </c:pt>
                <c:pt idx="404">
                  <c:v>-0.27085443397168296</c:v>
                </c:pt>
                <c:pt idx="405">
                  <c:v>-0.26791831944444999</c:v>
                </c:pt>
                <c:pt idx="406">
                  <c:v>-0.26501417587249049</c:v>
                </c:pt>
                <c:pt idx="407">
                  <c:v>-0.26214165338631007</c:v>
                </c:pt>
                <c:pt idx="408">
                  <c:v>-0.25930040596128184</c:v>
                </c:pt>
                <c:pt idx="409">
                  <c:v>-0.25649009137544032</c:v>
                </c:pt>
                <c:pt idx="410">
                  <c:v>-0.25371037116773404</c:v>
                </c:pt>
                <c:pt idx="411">
                  <c:v>-0.25096091059672093</c:v>
                </c:pt>
                <c:pt idx="412">
                  <c:v>-0.24824137859971479</c:v>
                </c:pt>
                <c:pt idx="413">
                  <c:v>-0.24555144775236465</c:v>
                </c:pt>
                <c:pt idx="414">
                  <c:v>-0.24289079422867751</c:v>
                </c:pt>
                <c:pt idx="415">
                  <c:v>-0.24025909776146692</c:v>
                </c:pt>
                <c:pt idx="416">
                  <c:v>-0.23765604160322967</c:v>
                </c:pt>
                <c:pt idx="417">
                  <c:v>-0.23508131248744962</c:v>
                </c:pt>
                <c:pt idx="418">
                  <c:v>-0.23253460059031356</c:v>
                </c:pt>
                <c:pt idx="419">
                  <c:v>-0.23001559949284869</c:v>
                </c:pt>
                <c:pt idx="420">
                  <c:v>-0.22752400614346427</c:v>
                </c:pt>
                <c:pt idx="421">
                  <c:v>-0.22505952082090339</c:v>
                </c:pt>
                <c:pt idx="422">
                  <c:v>-0.22262184709759561</c:v>
                </c:pt>
                <c:pt idx="423">
                  <c:v>-0.22021069180340758</c:v>
                </c:pt>
                <c:pt idx="424">
                  <c:v>-0.21782576498978781</c:v>
                </c:pt>
                <c:pt idx="425">
                  <c:v>-0.21546677989430202</c:v>
                </c:pt>
                <c:pt idx="426">
                  <c:v>-0.21313345290555197</c:v>
                </c:pt>
                <c:pt idx="427">
                  <c:v>-0.21082550352848103</c:v>
                </c:pt>
                <c:pt idx="428">
                  <c:v>-0.20854265435005187</c:v>
                </c:pt>
                <c:pt idx="429">
                  <c:v>-0.20628463100530475</c:v>
                </c:pt>
                <c:pt idx="430">
                  <c:v>-0.20405116214377941</c:v>
                </c:pt>
                <c:pt idx="431">
                  <c:v>-0.20184197939631046</c:v>
                </c:pt>
                <c:pt idx="432">
                  <c:v>-0.19965681734217902</c:v>
                </c:pt>
                <c:pt idx="433">
                  <c:v>-0.19749541347662811</c:v>
                </c:pt>
                <c:pt idx="434">
                  <c:v>-0.19535750817873035</c:v>
                </c:pt>
                <c:pt idx="435">
                  <c:v>-0.19324284467960842</c:v>
                </c:pt>
                <c:pt idx="436">
                  <c:v>-0.19115116903100285</c:v>
                </c:pt>
                <c:pt idx="437">
                  <c:v>-0.18908223007418551</c:v>
                </c:pt>
                <c:pt idx="438">
                  <c:v>-0.18703577940920982</c:v>
                </c:pt>
                <c:pt idx="439">
                  <c:v>-0.18501157136450197</c:v>
                </c:pt>
                <c:pt idx="440">
                  <c:v>-0.18300936296678444</c:v>
                </c:pt>
                <c:pt idx="441">
                  <c:v>-0.18102891391132825</c:v>
                </c:pt>
                <c:pt idx="442">
                  <c:v>-0.17906998653253145</c:v>
                </c:pt>
                <c:pt idx="443">
                  <c:v>-0.17713234577482356</c:v>
                </c:pt>
                <c:pt idx="444">
                  <c:v>-0.1752157591638856</c:v>
                </c:pt>
                <c:pt idx="445">
                  <c:v>-0.17331999677818891</c:v>
                </c:pt>
                <c:pt idx="446">
                  <c:v>-0.17144483122084586</c:v>
                </c:pt>
                <c:pt idx="447">
                  <c:v>-0.16959003759176988</c:v>
                </c:pt>
                <c:pt idx="448">
                  <c:v>-0.16775539346014198</c:v>
                </c:pt>
                <c:pt idx="449">
                  <c:v>-0.16594067883717989</c:v>
                </c:pt>
                <c:pt idx="450">
                  <c:v>-0.1641456761492068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1.6577176526441464</c:v>
                </c:pt>
                <c:pt idx="1">
                  <c:v>0.87889955728525582</c:v>
                </c:pt>
                <c:pt idx="2">
                  <c:v>0.13402081811248595</c:v>
                </c:pt>
                <c:pt idx="3">
                  <c:v>-0.57810639848636847</c:v>
                </c:pt>
                <c:pt idx="4">
                  <c:v>-1.2586317556330087</c:v>
                </c:pt>
                <c:pt idx="5">
                  <c:v>-1.9086679091012526</c:v>
                </c:pt>
                <c:pt idx="6">
                  <c:v>-2.5292916364593268</c:v>
                </c:pt>
                <c:pt idx="7">
                  <c:v>-3.1215449331713452</c:v>
                </c:pt>
                <c:pt idx="8">
                  <c:v>-3.6864360765911153</c:v>
                </c:pt>
                <c:pt idx="9">
                  <c:v>-4.224940658755914</c:v>
                </c:pt>
                <c:pt idx="10">
                  <c:v>-4.7380025888629884</c:v>
                </c:pt>
                <c:pt idx="11">
                  <c:v>-5.2265350662873216</c:v>
                </c:pt>
                <c:pt idx="12">
                  <c:v>-5.6914215249755982</c:v>
                </c:pt>
                <c:pt idx="13">
                  <c:v>-6.1335165500284443</c:v>
                </c:pt>
                <c:pt idx="14">
                  <c:v>-6.55364676726062</c:v>
                </c:pt>
                <c:pt idx="15">
                  <c:v>-6.9526117065071373</c:v>
                </c:pt>
                <c:pt idx="16">
                  <c:v>-7.3311846394221432</c:v>
                </c:pt>
                <c:pt idx="17">
                  <c:v>-7.6901133924968406</c:v>
                </c:pt>
                <c:pt idx="18">
                  <c:v>-8.0301211360025881</c:v>
                </c:pt>
                <c:pt idx="19">
                  <c:v>-8.3519071495460313</c:v>
                </c:pt>
                <c:pt idx="20">
                  <c:v>-8.6561475649039341</c:v>
                </c:pt>
                <c:pt idx="21">
                  <c:v>-8.9434960867870412</c:v>
                </c:pt>
                <c:pt idx="22">
                  <c:v>-9.2145846921643404</c:v>
                </c:pt>
                <c:pt idx="23">
                  <c:v>-9.4700243087615572</c:v>
                </c:pt>
                <c:pt idx="24">
                  <c:v>-9.710405473330761</c:v>
                </c:pt>
                <c:pt idx="25">
                  <c:v>-9.9362989702713698</c:v>
                </c:pt>
                <c:pt idx="26">
                  <c:v>-10.148256451166764</c:v>
                </c:pt>
                <c:pt idx="27">
                  <c:v>-10.346811035785041</c:v>
                </c:pt>
                <c:pt idx="28">
                  <c:v>-10.532477895077188</c:v>
                </c:pt>
                <c:pt idx="29">
                  <c:v>-10.705754816691124</c:v>
                </c:pt>
                <c:pt idx="30">
                  <c:v>-10.867122753505603</c:v>
                </c:pt>
                <c:pt idx="31">
                  <c:v>-11.017046355674019</c:v>
                </c:pt>
                <c:pt idx="32">
                  <c:v>-11.15597448665428</c:v>
                </c:pt>
                <c:pt idx="33">
                  <c:v>-11.284340723687921</c:v>
                </c:pt>
                <c:pt idx="34">
                  <c:v>-11.402563843178385</c:v>
                </c:pt>
                <c:pt idx="35">
                  <c:v>-11.511048291406087</c:v>
                </c:pt>
                <c:pt idx="36">
                  <c:v>-11.610184641005393</c:v>
                </c:pt>
                <c:pt idx="37">
                  <c:v>-11.700350033616971</c:v>
                </c:pt>
                <c:pt idx="38">
                  <c:v>-11.781908609117162</c:v>
                </c:pt>
                <c:pt idx="39">
                  <c:v>-11.855211921814922</c:v>
                </c:pt>
                <c:pt idx="40">
                  <c:v>-11.92059934399583</c:v>
                </c:pt>
                <c:pt idx="41">
                  <c:v>-11.978398457182033</c:v>
                </c:pt>
                <c:pt idx="42">
                  <c:v>-12.028925431466535</c:v>
                </c:pt>
                <c:pt idx="43">
                  <c:v>-12.072485393270336</c:v>
                </c:pt>
                <c:pt idx="44">
                  <c:v>-12.109372781860902</c:v>
                </c:pt>
                <c:pt idx="45">
                  <c:v>-12.139871694960988</c:v>
                </c:pt>
                <c:pt idx="46">
                  <c:v>-12.164256223767598</c:v>
                </c:pt>
                <c:pt idx="47">
                  <c:v>-12.182790777691762</c:v>
                </c:pt>
                <c:pt idx="48">
                  <c:v>-12.195730399120999</c:v>
                </c:pt>
                <c:pt idx="49">
                  <c:v>-12.203321068497937</c:v>
                </c:pt>
                <c:pt idx="50">
                  <c:v>-12.2058</c:v>
                </c:pt>
                <c:pt idx="51">
                  <c:v>-12.203395928097329</c:v>
                </c:pt>
                <c:pt idx="52">
                  <c:v>-12.196329385257847</c:v>
                </c:pt>
                <c:pt idx="53">
                  <c:v>-12.184812971061111</c:v>
                </c:pt>
                <c:pt idx="54">
                  <c:v>-12.16905161297486</c:v>
                </c:pt>
                <c:pt idx="55">
                  <c:v>-12.149242819041149</c:v>
                </c:pt>
                <c:pt idx="56">
                  <c:v>-12.125576922711783</c:v>
                </c:pt>
                <c:pt idx="57">
                  <c:v>-12.09823732006604</c:v>
                </c:pt>
                <c:pt idx="58">
                  <c:v>-12.067400699636909</c:v>
                </c:pt>
                <c:pt idx="59">
                  <c:v>-12.033237265065742</c:v>
                </c:pt>
                <c:pt idx="60">
                  <c:v>-11.995910950798764</c:v>
                </c:pt>
                <c:pt idx="61">
                  <c:v>-11.95557963103297</c:v>
                </c:pt>
                <c:pt idx="62">
                  <c:v>-11.91239532211279</c:v>
                </c:pt>
                <c:pt idx="63">
                  <c:v>-11.866504378573298</c:v>
                </c:pt>
                <c:pt idx="64">
                  <c:v>-11.818047683020012</c:v>
                </c:pt>
                <c:pt idx="65">
                  <c:v>-11.767160830029905</c:v>
                </c:pt>
                <c:pt idx="66">
                  <c:v>-11.713974304252966</c:v>
                </c:pt>
                <c:pt idx="67">
                  <c:v>-11.658613652888413</c:v>
                </c:pt>
                <c:pt idx="68">
                  <c:v>-11.601199652704725</c:v>
                </c:pt>
                <c:pt idx="69">
                  <c:v>-11.541848471767738</c:v>
                </c:pt>
                <c:pt idx="70">
                  <c:v>-11.480671826036252</c:v>
                </c:pt>
                <c:pt idx="71">
                  <c:v>-11.417777130980127</c:v>
                </c:pt>
                <c:pt idx="72">
                  <c:v>-11.353267648371206</c:v>
                </c:pt>
                <c:pt idx="73">
                  <c:v>-11.28724262839315</c:v>
                </c:pt>
                <c:pt idx="74">
                  <c:v>-11.219797447211995</c:v>
                </c:pt>
                <c:pt idx="75">
                  <c:v>-11.151023740145112</c:v>
                </c:pt>
                <c:pt idx="76">
                  <c:v>-11.081009530562275</c:v>
                </c:pt>
                <c:pt idx="77">
                  <c:v>-11.009839354648653</c:v>
                </c:pt>
                <c:pt idx="78">
                  <c:v>-10.937594382155744</c:v>
                </c:pt>
                <c:pt idx="79">
                  <c:v>-10.864352533262574</c:v>
                </c:pt>
                <c:pt idx="80">
                  <c:v>-10.790188591665967</c:v>
                </c:pt>
                <c:pt idx="81">
                  <c:v>-10.715174314015211</c:v>
                </c:pt>
                <c:pt idx="82">
                  <c:v>-10.63937853580299</c:v>
                </c:pt>
                <c:pt idx="83">
                  <c:v>-10.562867273821292</c:v>
                </c:pt>
                <c:pt idx="84">
                  <c:v>-10.485703825287766</c:v>
                </c:pt>
                <c:pt idx="85">
                  <c:v>-10.40794886374484</c:v>
                </c:pt>
                <c:pt idx="86">
                  <c:v>-10.329660531831053</c:v>
                </c:pt>
                <c:pt idx="87">
                  <c:v>-10.25089453102095</c:v>
                </c:pt>
                <c:pt idx="88">
                  <c:v>-10.171704208427235</c:v>
                </c:pt>
                <c:pt idx="89">
                  <c:v>-10.092140640755948</c:v>
                </c:pt>
                <c:pt idx="90">
                  <c:v>-10.012252715502866</c:v>
                </c:pt>
                <c:pt idx="91">
                  <c:v>-9.9320872094766717</c:v>
                </c:pt>
                <c:pt idx="92">
                  <c:v>-9.8516888647319121</c:v>
                </c:pt>
                <c:pt idx="93">
                  <c:v>-9.7711004619923241</c:v>
                </c:pt>
                <c:pt idx="94">
                  <c:v>-9.6903628916426658</c:v>
                </c:pt>
                <c:pt idx="95">
                  <c:v>-9.6095152223649514</c:v>
                </c:pt>
                <c:pt idx="96">
                  <c:v>-9.5285947674926543</c:v>
                </c:pt>
                <c:pt idx="97">
                  <c:v>-9.4476371491543087</c:v>
                </c:pt>
                <c:pt idx="98">
                  <c:v>-9.3666763602757399</c:v>
                </c:pt>
                <c:pt idx="99">
                  <c:v>-9.2857448245082317</c:v>
                </c:pt>
                <c:pt idx="100">
                  <c:v>-9.2048734541477106</c:v>
                </c:pt>
                <c:pt idx="101">
                  <c:v>-9.1240917061082989</c:v>
                </c:pt>
                <c:pt idx="102">
                  <c:v>-9.0434276360115469</c:v>
                </c:pt>
                <c:pt idx="103">
                  <c:v>-8.9629079504508748</c:v>
                </c:pt>
                <c:pt idx="104">
                  <c:v>-8.8825580574889536</c:v>
                </c:pt>
                <c:pt idx="105">
                  <c:v>-8.8024021154440124</c:v>
                </c:pt>
                <c:pt idx="106">
                  <c:v>-8.7224630800194038</c:v>
                </c:pt>
                <c:pt idx="107">
                  <c:v>-8.6427627498290818</c:v>
                </c:pt>
                <c:pt idx="108">
                  <c:v>-8.5633218103700681</c:v>
                </c:pt>
                <c:pt idx="109">
                  <c:v>-8.4841598764914625</c:v>
                </c:pt>
                <c:pt idx="110">
                  <c:v>-8.4052955334080544</c:v>
                </c:pt>
                <c:pt idx="111">
                  <c:v>-8.3267463763050404</c:v>
                </c:pt>
                <c:pt idx="112">
                  <c:v>-8.2485290485791456</c:v>
                </c:pt>
                <c:pt idx="113">
                  <c:v>-8.1706592787598034</c:v>
                </c:pt>
                <c:pt idx="114">
                  <c:v>-8.0931519161529959</c:v>
                </c:pt>
                <c:pt idx="115">
                  <c:v>-8.0160209652488099</c:v>
                </c:pt>
                <c:pt idx="116">
                  <c:v>-7.9392796189327033</c:v>
                </c:pt>
                <c:pt idx="117">
                  <c:v>-7.8629402905391474</c:v>
                </c:pt>
                <c:pt idx="118">
                  <c:v>-7.7870146447851516</c:v>
                </c:pt>
                <c:pt idx="119">
                  <c:v>-7.7115136276200396</c:v>
                </c:pt>
                <c:pt idx="120">
                  <c:v>-7.6364474950267445</c:v>
                </c:pt>
                <c:pt idx="121">
                  <c:v>-7.5618258408087433</c:v>
                </c:pt>
                <c:pt idx="122">
                  <c:v>-7.4876576233957861</c:v>
                </c:pt>
                <c:pt idx="123">
                  <c:v>-7.4139511917004857</c:v>
                </c:pt>
                <c:pt idx="124">
                  <c:v>-7.3407143100568844</c:v>
                </c:pt>
                <c:pt idx="125">
                  <c:v>-7.2679541822711249</c:v>
                </c:pt>
                <c:pt idx="126">
                  <c:v>-7.1956774748134533</c:v>
                </c:pt>
                <c:pt idx="127">
                  <c:v>-7.1238903391798356</c:v>
                </c:pt>
                <c:pt idx="128">
                  <c:v>-7.0525984334506218</c:v>
                </c:pt>
                <c:pt idx="129">
                  <c:v>-6.9818069430728285</c:v>
                </c:pt>
                <c:pt idx="130">
                  <c:v>-6.9115206008917873</c:v>
                </c:pt>
                <c:pt idx="131">
                  <c:v>-6.841743706457085</c:v>
                </c:pt>
                <c:pt idx="132">
                  <c:v>-6.7724801446269804</c:v>
                </c:pt>
                <c:pt idx="133">
                  <c:v>-6.7037334034946827</c:v>
                </c:pt>
                <c:pt idx="134">
                  <c:v>-6.6355065916591647</c:v>
                </c:pt>
                <c:pt idx="135">
                  <c:v>-6.5678024548625071</c:v>
                </c:pt>
                <c:pt idx="136">
                  <c:v>-6.5006233920149716</c:v>
                </c:pt>
                <c:pt idx="137">
                  <c:v>-6.4339714706284967</c:v>
                </c:pt>
                <c:pt idx="138">
                  <c:v>-6.3678484416784764</c:v>
                </c:pt>
                <c:pt idx="139">
                  <c:v>-6.3022557539132116</c:v>
                </c:pt>
                <c:pt idx="140">
                  <c:v>-6.2371945676297003</c:v>
                </c:pt>
                <c:pt idx="141">
                  <c:v>-6.172665767933915</c:v>
                </c:pt>
                <c:pt idx="142">
                  <c:v>-6.1086699775030668</c:v>
                </c:pt>
                <c:pt idx="143">
                  <c:v>-6.0452075688668989</c:v>
                </c:pt>
                <c:pt idx="144">
                  <c:v>-5.9822786762243769</c:v>
                </c:pt>
                <c:pt idx="145">
                  <c:v>-5.9198832068117717</c:v>
                </c:pt>
                <c:pt idx="146">
                  <c:v>-5.8580208518374821</c:v>
                </c:pt>
                <c:pt idx="147">
                  <c:v>-5.7966910969985399</c:v>
                </c:pt>
                <c:pt idx="148">
                  <c:v>-5.7358932325932326</c:v>
                </c:pt>
                <c:pt idx="149">
                  <c:v>-5.675626363243814</c:v>
                </c:pt>
                <c:pt idx="150">
                  <c:v>-5.6158894172428147</c:v>
                </c:pt>
                <c:pt idx="151">
                  <c:v>-5.5566811555360589</c:v>
                </c:pt>
                <c:pt idx="152">
                  <c:v>-5.4980001803550405</c:v>
                </c:pt>
                <c:pt idx="153">
                  <c:v>-5.4398449435108951</c:v>
                </c:pt>
                <c:pt idx="154">
                  <c:v>-5.3822137543618576</c:v>
                </c:pt>
                <c:pt idx="155">
                  <c:v>-5.325104787465655</c:v>
                </c:pt>
                <c:pt idx="156">
                  <c:v>-5.2685160899279282</c:v>
                </c:pt>
                <c:pt idx="157">
                  <c:v>-5.2124455884574248</c:v>
                </c:pt>
                <c:pt idx="158">
                  <c:v>-5.1568910961383567</c:v>
                </c:pt>
                <c:pt idx="159">
                  <c:v>-5.1018503189299427</c:v>
                </c:pt>
                <c:pt idx="160">
                  <c:v>-5.0473208619028718</c:v>
                </c:pt>
                <c:pt idx="161">
                  <c:v>-4.9933002352220708</c:v>
                </c:pt>
                <c:pt idx="162">
                  <c:v>-4.9397858598848687</c:v>
                </c:pt>
                <c:pt idx="163">
                  <c:v>-4.8867750732233288</c:v>
                </c:pt>
                <c:pt idx="164">
                  <c:v>-4.834265134179268</c:v>
                </c:pt>
                <c:pt idx="165">
                  <c:v>-4.7822532283601484</c:v>
                </c:pt>
                <c:pt idx="166">
                  <c:v>-4.7307364728838035</c:v>
                </c:pt>
                <c:pt idx="167">
                  <c:v>-4.6797119210196589</c:v>
                </c:pt>
                <c:pt idx="168">
                  <c:v>-4.6291765666338769</c:v>
                </c:pt>
                <c:pt idx="169">
                  <c:v>-4.5791273484455957</c:v>
                </c:pt>
                <c:pt idx="170">
                  <c:v>-4.5295611541011889</c:v>
                </c:pt>
                <c:pt idx="171">
                  <c:v>-4.4804748240732417</c:v>
                </c:pt>
                <c:pt idx="172">
                  <c:v>-4.4318651553907351</c:v>
                </c:pt>
                <c:pt idx="173">
                  <c:v>-4.3837289052066648</c:v>
                </c:pt>
                <c:pt idx="174">
                  <c:v>-4.3360627942091616</c:v>
                </c:pt>
                <c:pt idx="175">
                  <c:v>-4.2888635098819359</c:v>
                </c:pt>
                <c:pt idx="176">
                  <c:v>-4.2421277096196954</c:v>
                </c:pt>
                <c:pt idx="177">
                  <c:v>-4.1958520237039822</c:v>
                </c:pt>
                <c:pt idx="178">
                  <c:v>-4.1500330581446798</c:v>
                </c:pt>
                <c:pt idx="179">
                  <c:v>-4.1046673973922996</c:v>
                </c:pt>
                <c:pt idx="180">
                  <c:v>-4.0597516069259134</c:v>
                </c:pt>
                <c:pt idx="181">
                  <c:v>-4.015282235721509</c:v>
                </c:pt>
                <c:pt idx="182">
                  <c:v>-3.9712558186053264</c:v>
                </c:pt>
                <c:pt idx="183">
                  <c:v>-3.927668878496593</c:v>
                </c:pt>
                <c:pt idx="184">
                  <c:v>-3.8845179285439144</c:v>
                </c:pt>
                <c:pt idx="185">
                  <c:v>-3.8417994741594654</c:v>
                </c:pt>
                <c:pt idx="186">
                  <c:v>-3.7995100149549117</c:v>
                </c:pt>
                <c:pt idx="187">
                  <c:v>-3.75764604658294</c:v>
                </c:pt>
                <c:pt idx="188">
                  <c:v>-3.7162040624880586</c:v>
                </c:pt>
                <c:pt idx="189">
                  <c:v>-3.6751805555702646</c:v>
                </c:pt>
                <c:pt idx="190">
                  <c:v>-3.634572019765014</c:v>
                </c:pt>
                <c:pt idx="191">
                  <c:v>-3.5943749515428105</c:v>
                </c:pt>
                <c:pt idx="192">
                  <c:v>-3.5545858513316282</c:v>
                </c:pt>
                <c:pt idx="193">
                  <c:v>-3.5152012248652533</c:v>
                </c:pt>
                <c:pt idx="194">
                  <c:v>-3.4762175844605321</c:v>
                </c:pt>
                <c:pt idx="195">
                  <c:v>-3.4376314502263914</c:v>
                </c:pt>
                <c:pt idx="196">
                  <c:v>-3.399439351207413</c:v>
                </c:pt>
                <c:pt idx="197">
                  <c:v>-3.3616378264646261</c:v>
                </c:pt>
                <c:pt idx="198">
                  <c:v>-3.3242234260961023</c:v>
                </c:pt>
                <c:pt idx="199">
                  <c:v>-3.2871927121998334</c:v>
                </c:pt>
                <c:pt idx="200">
                  <c:v>-3.2505422597812719</c:v>
                </c:pt>
                <c:pt idx="201">
                  <c:v>-3.2142686576078705</c:v>
                </c:pt>
                <c:pt idx="202">
                  <c:v>-3.1783685090128095</c:v>
                </c:pt>
                <c:pt idx="203">
                  <c:v>-3.1428384326500711</c:v>
                </c:pt>
                <c:pt idx="204">
                  <c:v>-3.1076750632029295</c:v>
                </c:pt>
                <c:pt idx="205">
                  <c:v>-3.0728750520478179</c:v>
                </c:pt>
                <c:pt idx="206">
                  <c:v>-3.0384350678755081</c:v>
                </c:pt>
                <c:pt idx="207">
                  <c:v>-3.004351797271442</c:v>
                </c:pt>
                <c:pt idx="208">
                  <c:v>-2.9706219452569695</c:v>
                </c:pt>
                <c:pt idx="209">
                  <c:v>-2.9372422357932262</c:v>
                </c:pt>
                <c:pt idx="210">
                  <c:v>-2.9042094122492799</c:v>
                </c:pt>
                <c:pt idx="211">
                  <c:v>-2.8715202378361182</c:v>
                </c:pt>
                <c:pt idx="212">
                  <c:v>-2.8391714960080239</c:v>
                </c:pt>
                <c:pt idx="213">
                  <c:v>-2.8071599908327833</c:v>
                </c:pt>
                <c:pt idx="214">
                  <c:v>-2.7754825473321314</c:v>
                </c:pt>
                <c:pt idx="215">
                  <c:v>-2.7441360117938185</c:v>
                </c:pt>
                <c:pt idx="216">
                  <c:v>-2.7131172520565556</c:v>
                </c:pt>
                <c:pt idx="217">
                  <c:v>-2.6824231577691378</c:v>
                </c:pt>
                <c:pt idx="218">
                  <c:v>-2.6520506406249131</c:v>
                </c:pt>
                <c:pt idx="219">
                  <c:v>-2.6219966345727808</c:v>
                </c:pt>
                <c:pt idx="220">
                  <c:v>-2.5922580960058075</c:v>
                </c:pt>
                <c:pt idx="221">
                  <c:v>-2.5628320039285581</c:v>
                </c:pt>
                <c:pt idx="222">
                  <c:v>-2.5337153601041384</c:v>
                </c:pt>
                <c:pt idx="223">
                  <c:v>-2.5049051891819629</c:v>
                </c:pt>
                <c:pt idx="224">
                  <c:v>-2.4763985388071728</c:v>
                </c:pt>
                <c:pt idx="225">
                  <c:v>-2.4481924797126324</c:v>
                </c:pt>
                <c:pt idx="226">
                  <c:v>-2.4202841057943654</c:v>
                </c:pt>
                <c:pt idx="227">
                  <c:v>-2.3926705341712693</c:v>
                </c:pt>
                <c:pt idx="228">
                  <c:v>-2.3653489052299235</c:v>
                </c:pt>
                <c:pt idx="229">
                  <c:v>-2.3383163826552456</c:v>
                </c:pt>
                <c:pt idx="230">
                  <c:v>-2.3115701534477586</c:v>
                </c:pt>
                <c:pt idx="231">
                  <c:v>-2.2851074279281502</c:v>
                </c:pt>
                <c:pt idx="232">
                  <c:v>-2.2589254397298357</c:v>
                </c:pt>
                <c:pt idx="233">
                  <c:v>-2.23302144578015</c:v>
                </c:pt>
                <c:pt idx="234">
                  <c:v>-2.2073927262708204</c:v>
                </c:pt>
                <c:pt idx="235">
                  <c:v>-2.1820365846182872</c:v>
                </c:pt>
                <c:pt idx="236">
                  <c:v>-2.1569503474144813</c:v>
                </c:pt>
                <c:pt idx="237">
                  <c:v>-2.1321313643685813</c:v>
                </c:pt>
                <c:pt idx="238">
                  <c:v>-2.1075770082402929</c:v>
                </c:pt>
                <c:pt idx="239">
                  <c:v>-2.0832846747651401</c:v>
                </c:pt>
                <c:pt idx="240">
                  <c:v>-2.0592517825722703</c:v>
                </c:pt>
                <c:pt idx="241">
                  <c:v>-2.0354757730952096</c:v>
                </c:pt>
                <c:pt idx="242">
                  <c:v>-2.011954110476033</c:v>
                </c:pt>
                <c:pt idx="243">
                  <c:v>-1.9886842814633543</c:v>
                </c:pt>
                <c:pt idx="244">
                  <c:v>-1.9656637953045508</c:v>
                </c:pt>
                <c:pt idx="245">
                  <c:v>-1.9428901836325922</c:v>
                </c:pt>
                <c:pt idx="246">
                  <c:v>-1.9203610003478666</c:v>
                </c:pt>
                <c:pt idx="247">
                  <c:v>-1.8980738214953259</c:v>
                </c:pt>
                <c:pt idx="248">
                  <c:v>-1.8760262451373106</c:v>
                </c:pt>
                <c:pt idx="249">
                  <c:v>-1.854215891222355</c:v>
                </c:pt>
                <c:pt idx="250">
                  <c:v>-1.8326404014502946</c:v>
                </c:pt>
                <c:pt idx="251">
                  <c:v>-1.811297439133954</c:v>
                </c:pt>
                <c:pt idx="252">
                  <c:v>-1.7901846890576956</c:v>
                </c:pt>
                <c:pt idx="253">
                  <c:v>-1.7692998573331025</c:v>
                </c:pt>
                <c:pt idx="254">
                  <c:v>-1.7486406712520324</c:v>
                </c:pt>
                <c:pt idx="255">
                  <c:v>-1.7282048791372926</c:v>
                </c:pt>
                <c:pt idx="256">
                  <c:v>-1.7079902501911615</c:v>
                </c:pt>
                <c:pt idx="257">
                  <c:v>-1.6879945743419758</c:v>
                </c:pt>
                <c:pt idx="258">
                  <c:v>-1.6682156620889754</c:v>
                </c:pt>
                <c:pt idx="259">
                  <c:v>-1.6486513443456217</c:v>
                </c:pt>
                <c:pt idx="260">
                  <c:v>-1.6292994722816072</c:v>
                </c:pt>
                <c:pt idx="261">
                  <c:v>-1.6101579171635541</c:v>
                </c:pt>
                <c:pt idx="262">
                  <c:v>-1.5912245701949026</c:v>
                </c:pt>
                <c:pt idx="263">
                  <c:v>-1.5724973423547974</c:v>
                </c:pt>
                <c:pt idx="264">
                  <c:v>-1.5539741642363838</c:v>
                </c:pt>
                <c:pt idx="265">
                  <c:v>-1.5356529858844119</c:v>
                </c:pt>
                <c:pt idx="266">
                  <c:v>-1.5175317766325935</c:v>
                </c:pt>
                <c:pt idx="267">
                  <c:v>-1.4996085249405335</c:v>
                </c:pt>
                <c:pt idx="268">
                  <c:v>-1.4818812382305753</c:v>
                </c:pt>
                <c:pt idx="269">
                  <c:v>-1.4643479427244712</c:v>
                </c:pt>
                <c:pt idx="270">
                  <c:v>-1.4470066832802535</c:v>
                </c:pt>
                <c:pt idx="271">
                  <c:v>-1.4298555232291279</c:v>
                </c:pt>
                <c:pt idx="272">
                  <c:v>-1.4128925442127021</c:v>
                </c:pt>
                <c:pt idx="273">
                  <c:v>-1.396115846020423</c:v>
                </c:pt>
                <c:pt idx="274">
                  <c:v>-1.379523546427585</c:v>
                </c:pt>
                <c:pt idx="275">
                  <c:v>-1.3631137810337091</c:v>
                </c:pt>
                <c:pt idx="276">
                  <c:v>-1.3468847031015769</c:v>
                </c:pt>
                <c:pt idx="277">
                  <c:v>-1.3308344833967838</c:v>
                </c:pt>
                <c:pt idx="278">
                  <c:v>-1.3149613100281439</c:v>
                </c:pt>
                <c:pt idx="279">
                  <c:v>-1.2992633882887279</c:v>
                </c:pt>
                <c:pt idx="280">
                  <c:v>-1.2837389404978203</c:v>
                </c:pt>
                <c:pt idx="281">
                  <c:v>-1.2683862058436051</c:v>
                </c:pt>
                <c:pt idx="282">
                  <c:v>-1.2532034402269308</c:v>
                </c:pt>
                <c:pt idx="283">
                  <c:v>-1.2381889161059456</c:v>
                </c:pt>
                <c:pt idx="284">
                  <c:v>-1.2233409223417091</c:v>
                </c:pt>
                <c:pt idx="285">
                  <c:v>-1.2086577640449214</c:v>
                </c:pt>
                <c:pt idx="286">
                  <c:v>-1.1941377624236382</c:v>
                </c:pt>
                <c:pt idx="287">
                  <c:v>-1.1797792546322148</c:v>
                </c:pt>
                <c:pt idx="288">
                  <c:v>-1.1655805936212349</c:v>
                </c:pt>
                <c:pt idx="289">
                  <c:v>-1.1515401479887182</c:v>
                </c:pt>
                <c:pt idx="290">
                  <c:v>-1.1376563018324319</c:v>
                </c:pt>
                <c:pt idx="291">
                  <c:v>-1.1239274546035067</c:v>
                </c:pt>
                <c:pt idx="292">
                  <c:v>-1.1103520209611581</c:v>
                </c:pt>
                <c:pt idx="293">
                  <c:v>-1.096928430628743</c:v>
                </c:pt>
                <c:pt idx="294">
                  <c:v>-1.0836551282510059</c:v>
                </c:pt>
                <c:pt idx="295">
                  <c:v>-1.0705305732526895</c:v>
                </c:pt>
                <c:pt idx="296">
                  <c:v>-1.0575532396983052</c:v>
                </c:pt>
                <c:pt idx="297">
                  <c:v>-1.0447216161532891</c:v>
                </c:pt>
                <c:pt idx="298">
                  <c:v>-1.0320342055463876</c:v>
                </c:pt>
                <c:pt idx="299">
                  <c:v>-1.0194895250334419</c:v>
                </c:pt>
                <c:pt idx="300">
                  <c:v>-1.0070861058623588</c:v>
                </c:pt>
                <c:pt idx="301">
                  <c:v>-0.99482249323949157</c:v>
                </c:pt>
                <c:pt idx="302">
                  <c:v>-0.98269724619726218</c:v>
                </c:pt>
                <c:pt idx="303">
                  <c:v>-0.97070893746319631</c:v>
                </c:pt>
                <c:pt idx="304">
                  <c:v>-0.95885615333014917</c:v>
                </c:pt>
                <c:pt idx="305">
                  <c:v>-0.9471374935279403</c:v>
                </c:pt>
                <c:pt idx="306">
                  <c:v>-0.93555157109622966</c:v>
                </c:pt>
                <c:pt idx="307">
                  <c:v>-0.92409701225879126</c:v>
                </c:pt>
                <c:pt idx="308">
                  <c:v>-0.91277245629897574</c:v>
                </c:pt>
                <c:pt idx="309">
                  <c:v>-0.90157655543654847</c:v>
                </c:pt>
                <c:pt idx="310">
                  <c:v>-0.89050797470579657</c:v>
                </c:pt>
                <c:pt idx="311">
                  <c:v>-0.87956539183491267</c:v>
                </c:pt>
                <c:pt idx="312">
                  <c:v>-0.86874749712666444</c:v>
                </c:pt>
                <c:pt idx="313">
                  <c:v>-0.85805299334032525</c:v>
                </c:pt>
                <c:pt idx="314">
                  <c:v>-0.84748059557487043</c:v>
                </c:pt>
                <c:pt idx="315">
                  <c:v>-0.83702903115342053</c:v>
                </c:pt>
                <c:pt idx="316">
                  <c:v>-0.82669703950892381</c:v>
                </c:pt>
                <c:pt idx="317">
                  <c:v>-0.81648337207107435</c:v>
                </c:pt>
                <c:pt idx="318">
                  <c:v>-0.80638679215444264</c:v>
                </c:pt>
                <c:pt idx="319">
                  <c:v>-0.79640607484782333</c:v>
                </c:pt>
                <c:pt idx="320">
                  <c:v>-0.78654000690477099</c:v>
                </c:pt>
                <c:pt idx="321">
                  <c:v>-0.77678738663533131</c:v>
                </c:pt>
                <c:pt idx="322">
                  <c:v>-0.76714702379893718</c:v>
                </c:pt>
                <c:pt idx="323">
                  <c:v>-0.75761773949847511</c:v>
                </c:pt>
                <c:pt idx="324">
                  <c:v>-0.74819836607549128</c:v>
                </c:pt>
                <c:pt idx="325">
                  <c:v>-0.73888774700654414</c:v>
                </c:pt>
                <c:pt idx="326">
                  <c:v>-0.72968473680067147</c:v>
                </c:pt>
                <c:pt idx="327">
                  <c:v>-0.72058820089797626</c:v>
                </c:pt>
                <c:pt idx="328">
                  <c:v>-0.7115970155693041</c:v>
                </c:pt>
                <c:pt idx="329">
                  <c:v>-0.70271006781701006</c:v>
                </c:pt>
                <c:pt idx="330">
                  <c:v>-0.69392625527679175</c:v>
                </c:pt>
                <c:pt idx="331">
                  <c:v>-0.68524448612058675</c:v>
                </c:pt>
                <c:pt idx="332">
                  <c:v>-0.67666367896050694</c:v>
                </c:pt>
                <c:pt idx="333">
                  <c:v>-0.66818276275381294</c:v>
                </c:pt>
                <c:pt idx="334">
                  <c:v>-0.65980067670889697</c:v>
                </c:pt>
                <c:pt idx="335">
                  <c:v>-0.65151637019227826</c:v>
                </c:pt>
                <c:pt idx="336">
                  <c:v>-0.64332880263658265</c:v>
                </c:pt>
                <c:pt idx="337">
                  <c:v>-0.63523694344950621</c:v>
                </c:pt>
                <c:pt idx="338">
                  <c:v>-0.62723977192373603</c:v>
                </c:pt>
                <c:pt idx="339">
                  <c:v>-0.61933627714782868</c:v>
                </c:pt>
                <c:pt idx="340">
                  <c:v>-0.61152545791802271</c:v>
                </c:pt>
                <c:pt idx="341">
                  <c:v>-0.60380632265097445</c:v>
                </c:pt>
                <c:pt idx="342">
                  <c:v>-0.59617788929741</c:v>
                </c:pt>
                <c:pt idx="343">
                  <c:v>-0.58863918525667047</c:v>
                </c:pt>
                <c:pt idx="344">
                  <c:v>-0.5811892472921476</c:v>
                </c:pt>
                <c:pt idx="345">
                  <c:v>-0.57382712144758774</c:v>
                </c:pt>
                <c:pt idx="346">
                  <c:v>-0.56655186296426063</c:v>
                </c:pt>
                <c:pt idx="347">
                  <c:v>-0.55936253619897158</c:v>
                </c:pt>
                <c:pt idx="348">
                  <c:v>-0.5522582145429128</c:v>
                </c:pt>
                <c:pt idx="349">
                  <c:v>-0.54523798034133453</c:v>
                </c:pt>
                <c:pt idx="350">
                  <c:v>-0.5383009248140298</c:v>
                </c:pt>
                <c:pt idx="351">
                  <c:v>-0.53144614797661605</c:v>
                </c:pt>
                <c:pt idx="352">
                  <c:v>-0.52467275856260553</c:v>
                </c:pt>
                <c:pt idx="353">
                  <c:v>-0.51797987394624889</c:v>
                </c:pt>
                <c:pt idx="354">
                  <c:v>-0.51136662006614653</c:v>
                </c:pt>
                <c:pt idx="355">
                  <c:v>-0.50483213134960692</c:v>
                </c:pt>
                <c:pt idx="356">
                  <c:v>-0.49837555063775296</c:v>
                </c:pt>
                <c:pt idx="357">
                  <c:v>-0.49199602911135115</c:v>
                </c:pt>
                <c:pt idx="358">
                  <c:v>-0.48569272621736759</c:v>
                </c:pt>
                <c:pt idx="359">
                  <c:v>-0.479464809596226</c:v>
                </c:pt>
                <c:pt idx="360">
                  <c:v>-0.47331145500976912</c:v>
                </c:pt>
                <c:pt idx="361">
                  <c:v>-0.46723184626990333</c:v>
                </c:pt>
                <c:pt idx="362">
                  <c:v>-0.46122517516792572</c:v>
                </c:pt>
                <c:pt idx="363">
                  <c:v>-0.45529064140451297</c:v>
                </c:pt>
                <c:pt idx="364">
                  <c:v>-0.44942745252037203</c:v>
                </c:pt>
                <c:pt idx="365">
                  <c:v>-0.44363482382753749</c:v>
                </c:pt>
                <c:pt idx="366">
                  <c:v>-0.43791197834130596</c:v>
                </c:pt>
                <c:pt idx="367">
                  <c:v>-0.43225814671280149</c:v>
                </c:pt>
                <c:pt idx="368">
                  <c:v>-0.42667256716215829</c:v>
                </c:pt>
                <c:pt idx="369">
                  <c:v>-0.42115448541231681</c:v>
                </c:pt>
                <c:pt idx="370">
                  <c:v>-0.41570315462341906</c:v>
                </c:pt>
                <c:pt idx="371">
                  <c:v>-0.41031783532779942</c:v>
                </c:pt>
                <c:pt idx="372">
                  <c:v>-0.40499779536555736</c:v>
                </c:pt>
                <c:pt idx="373">
                  <c:v>-0.39974230982070991</c:v>
                </c:pt>
                <c:pt idx="374">
                  <c:v>-0.39455066095790758</c:v>
                </c:pt>
                <c:pt idx="375">
                  <c:v>-0.3894221381597156</c:v>
                </c:pt>
                <c:pt idx="376">
                  <c:v>-0.38435603786444145</c:v>
                </c:pt>
                <c:pt idx="377">
                  <c:v>-0.37935166350451249</c:v>
                </c:pt>
                <c:pt idx="378">
                  <c:v>-0.37440832544538505</c:v>
                </c:pt>
                <c:pt idx="379">
                  <c:v>-0.36952534092498757</c:v>
                </c:pt>
                <c:pt idx="380">
                  <c:v>-0.36470203399368195</c:v>
                </c:pt>
                <c:pt idx="381">
                  <c:v>-0.35993773545474317</c:v>
                </c:pt>
                <c:pt idx="382">
                  <c:v>-0.35523178280534351</c:v>
                </c:pt>
                <c:pt idx="383">
                  <c:v>-0.35058352017804256</c:v>
                </c:pt>
                <c:pt idx="384">
                  <c:v>-0.34599229828276623</c:v>
                </c:pt>
                <c:pt idx="385">
                  <c:v>-0.34145747434927892</c:v>
                </c:pt>
                <c:pt idx="386">
                  <c:v>-0.33697841207013401</c:v>
                </c:pt>
                <c:pt idx="387">
                  <c:v>-0.33255448154410161</c:v>
                </c:pt>
                <c:pt idx="388">
                  <c:v>-0.32818505922006408</c:v>
                </c:pt>
                <c:pt idx="389">
                  <c:v>-0.32386952784137635</c:v>
                </c:pt>
                <c:pt idx="390">
                  <c:v>-0.31960727639068326</c:v>
                </c:pt>
                <c:pt idx="391">
                  <c:v>-0.31539770003518786</c:v>
                </c:pt>
                <c:pt idx="392">
                  <c:v>-0.31124020007236763</c:v>
                </c:pt>
                <c:pt idx="393">
                  <c:v>-0.30713418387612906</c:v>
                </c:pt>
                <c:pt idx="394">
                  <c:v>-0.3030790648434008</c:v>
                </c:pt>
                <c:pt idx="395">
                  <c:v>-0.29907426234115342</c:v>
                </c:pt>
                <c:pt idx="396">
                  <c:v>-0.29511920165384792</c:v>
                </c:pt>
                <c:pt idx="397">
                  <c:v>-0.29121331393130084</c:v>
                </c:pt>
                <c:pt idx="398">
                  <c:v>-0.28735603613696814</c:v>
                </c:pt>
                <c:pt idx="399">
                  <c:v>-0.28354681099663626</c:v>
                </c:pt>
                <c:pt idx="400">
                  <c:v>-0.27978508694752197</c:v>
                </c:pt>
                <c:pt idx="401">
                  <c:v>-0.27607031808777127</c:v>
                </c:pt>
                <c:pt idx="402">
                  <c:v>-0.27240196412635698</c:v>
                </c:pt>
                <c:pt idx="403">
                  <c:v>-0.26877949033336712</c:v>
                </c:pt>
                <c:pt idx="404">
                  <c:v>-0.26520236749068377</c:v>
                </c:pt>
                <c:pt idx="405">
                  <c:v>-0.26167007184304381</c:v>
                </c:pt>
                <c:pt idx="406">
                  <c:v>-0.25818208504948181</c:v>
                </c:pt>
                <c:pt idx="407">
                  <c:v>-0.25473789413514786</c:v>
                </c:pt>
                <c:pt idx="408">
                  <c:v>-0.25133699144349847</c:v>
                </c:pt>
                <c:pt idx="409">
                  <c:v>-0.24797887458885529</c:v>
                </c:pt>
                <c:pt idx="410">
                  <c:v>-0.2446630464093302</c:v>
                </c:pt>
                <c:pt idx="411">
                  <c:v>-0.24138901492010933</c:v>
                </c:pt>
                <c:pt idx="412">
                  <c:v>-0.23815629326709795</c:v>
                </c:pt>
                <c:pt idx="413">
                  <c:v>-0.23496439968091684</c:v>
                </c:pt>
                <c:pt idx="414">
                  <c:v>-0.23181285743125107</c:v>
                </c:pt>
                <c:pt idx="415">
                  <c:v>-0.22870119478154724</c:v>
                </c:pt>
                <c:pt idx="416">
                  <c:v>-0.225628944944053</c:v>
                </c:pt>
                <c:pt idx="417">
                  <c:v>-0.2225956460352006</c:v>
                </c:pt>
                <c:pt idx="418">
                  <c:v>-0.21960084103132618</c:v>
                </c:pt>
                <c:pt idx="419">
                  <c:v>-0.21664407772472688</c:v>
                </c:pt>
                <c:pt idx="420">
                  <c:v>-0.21372490868004812</c:v>
                </c:pt>
                <c:pt idx="421">
                  <c:v>-0.21084289119100227</c:v>
                </c:pt>
                <c:pt idx="422">
                  <c:v>-0.2079975872374121</c:v>
                </c:pt>
                <c:pt idx="423">
                  <c:v>-0.20518856344258046</c:v>
                </c:pt>
                <c:pt idx="424">
                  <c:v>-0.20241539103097914</c:v>
                </c:pt>
                <c:pt idx="425">
                  <c:v>-0.19967764578625807</c:v>
                </c:pt>
                <c:pt idx="426">
                  <c:v>-0.19697490800956896</c:v>
                </c:pt>
                <c:pt idx="427">
                  <c:v>-0.19430676247820486</c:v>
                </c:pt>
                <c:pt idx="428">
                  <c:v>-0.19167279840454762</c:v>
                </c:pt>
                <c:pt idx="429">
                  <c:v>-0.18907260939532772</c:v>
                </c:pt>
                <c:pt idx="430">
                  <c:v>-0.18650579341118695</c:v>
                </c:pt>
                <c:pt idx="431">
                  <c:v>-0.18397195272654812</c:v>
                </c:pt>
                <c:pt idx="432">
                  <c:v>-0.18147069388978387</c:v>
                </c:pt>
                <c:pt idx="433">
                  <c:v>-0.17900162768368763</c:v>
                </c:pt>
                <c:pt idx="434">
                  <c:v>-0.17656436908623924</c:v>
                </c:pt>
                <c:pt idx="435">
                  <c:v>-0.17415853723166827</c:v>
                </c:pt>
                <c:pt idx="436">
                  <c:v>-0.17178375537180851</c:v>
                </c:pt>
                <c:pt idx="437">
                  <c:v>-0.1694396508377449</c:v>
                </c:pt>
                <c:pt idx="438">
                  <c:v>-0.16712585500174829</c:v>
                </c:pt>
                <c:pt idx="439">
                  <c:v>-0.16484200323949819</c:v>
                </c:pt>
                <c:pt idx="440">
                  <c:v>-0.1625877348925904</c:v>
                </c:pt>
                <c:pt idx="441">
                  <c:v>-0.16036269323132712</c:v>
                </c:pt>
                <c:pt idx="442">
                  <c:v>-0.15816652541778969</c:v>
                </c:pt>
                <c:pt idx="443">
                  <c:v>-0.15599888246918897</c:v>
                </c:pt>
                <c:pt idx="444">
                  <c:v>-0.15385941922149546</c:v>
                </c:pt>
                <c:pt idx="445">
                  <c:v>-0.15174779429334301</c:v>
                </c:pt>
                <c:pt idx="446">
                  <c:v>-0.1496636700502087</c:v>
                </c:pt>
                <c:pt idx="447">
                  <c:v>-0.14760671256886329</c:v>
                </c:pt>
                <c:pt idx="448">
                  <c:v>-0.14557659160209366</c:v>
                </c:pt>
                <c:pt idx="449">
                  <c:v>-0.14357298054369305</c:v>
                </c:pt>
                <c:pt idx="450">
                  <c:v>-0.14159555639371962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2.1615625181381115</c:v>
                </c:pt>
                <c:pt idx="1">
                  <c:v>2.1743112677753489</c:v>
                </c:pt>
                <c:pt idx="2">
                  <c:v>2.1870600174125867</c:v>
                </c:pt>
                <c:pt idx="3">
                  <c:v>2.1998087670498245</c:v>
                </c:pt>
                <c:pt idx="4">
                  <c:v>2.2125575166870624</c:v>
                </c:pt>
                <c:pt idx="5">
                  <c:v>2.2253062663243002</c:v>
                </c:pt>
                <c:pt idx="6">
                  <c:v>2.238055015961538</c:v>
                </c:pt>
                <c:pt idx="7">
                  <c:v>2.2508037655987758</c:v>
                </c:pt>
                <c:pt idx="8">
                  <c:v>2.2635525152360136</c:v>
                </c:pt>
                <c:pt idx="9">
                  <c:v>2.2763012648732515</c:v>
                </c:pt>
                <c:pt idx="10">
                  <c:v>2.2890500145104893</c:v>
                </c:pt>
                <c:pt idx="11">
                  <c:v>2.3017987641477267</c:v>
                </c:pt>
                <c:pt idx="12">
                  <c:v>2.3145475137849645</c:v>
                </c:pt>
                <c:pt idx="13">
                  <c:v>2.3272962634222023</c:v>
                </c:pt>
                <c:pt idx="14">
                  <c:v>2.3400450130594401</c:v>
                </c:pt>
                <c:pt idx="15">
                  <c:v>2.3527937626966779</c:v>
                </c:pt>
                <c:pt idx="16">
                  <c:v>2.3655425123339158</c:v>
                </c:pt>
                <c:pt idx="17">
                  <c:v>2.3782912619711536</c:v>
                </c:pt>
                <c:pt idx="18">
                  <c:v>2.391040011608391</c:v>
                </c:pt>
                <c:pt idx="19">
                  <c:v>2.4037887612456288</c:v>
                </c:pt>
                <c:pt idx="20">
                  <c:v>2.4165375108828666</c:v>
                </c:pt>
                <c:pt idx="21">
                  <c:v>2.4292862605201044</c:v>
                </c:pt>
                <c:pt idx="22">
                  <c:v>2.4420350101573423</c:v>
                </c:pt>
                <c:pt idx="23">
                  <c:v>2.4547837597945801</c:v>
                </c:pt>
                <c:pt idx="24">
                  <c:v>2.4675325094318179</c:v>
                </c:pt>
                <c:pt idx="25">
                  <c:v>2.4802812590690557</c:v>
                </c:pt>
                <c:pt idx="26">
                  <c:v>2.4930300087062931</c:v>
                </c:pt>
                <c:pt idx="27">
                  <c:v>2.5057787583435309</c:v>
                </c:pt>
                <c:pt idx="28">
                  <c:v>2.5185275079807692</c:v>
                </c:pt>
                <c:pt idx="29">
                  <c:v>2.5312762576180075</c:v>
                </c:pt>
                <c:pt idx="30">
                  <c:v>2.5440250072552448</c:v>
                </c:pt>
                <c:pt idx="31">
                  <c:v>2.5567737568924827</c:v>
                </c:pt>
                <c:pt idx="32">
                  <c:v>2.5695225065297209</c:v>
                </c:pt>
                <c:pt idx="33">
                  <c:v>2.5822712561669587</c:v>
                </c:pt>
                <c:pt idx="34">
                  <c:v>2.5950200058041961</c:v>
                </c:pt>
                <c:pt idx="35">
                  <c:v>2.6077687554414339</c:v>
                </c:pt>
                <c:pt idx="36">
                  <c:v>2.6205175050786718</c:v>
                </c:pt>
                <c:pt idx="37">
                  <c:v>2.6332662547159096</c:v>
                </c:pt>
                <c:pt idx="38">
                  <c:v>2.6460150043531474</c:v>
                </c:pt>
                <c:pt idx="39">
                  <c:v>2.6587637539903852</c:v>
                </c:pt>
                <c:pt idx="40">
                  <c:v>2.671512503627623</c:v>
                </c:pt>
                <c:pt idx="41">
                  <c:v>2.6842612532648604</c:v>
                </c:pt>
                <c:pt idx="42">
                  <c:v>2.6970100029020982</c:v>
                </c:pt>
                <c:pt idx="43">
                  <c:v>2.7097587525393361</c:v>
                </c:pt>
                <c:pt idx="44">
                  <c:v>2.7225075021765739</c:v>
                </c:pt>
                <c:pt idx="45">
                  <c:v>2.7352562518138117</c:v>
                </c:pt>
                <c:pt idx="46">
                  <c:v>2.7480050014510495</c:v>
                </c:pt>
                <c:pt idx="47">
                  <c:v>2.7607537510882874</c:v>
                </c:pt>
                <c:pt idx="48">
                  <c:v>2.7735025007255252</c:v>
                </c:pt>
                <c:pt idx="49">
                  <c:v>2.7862512503627626</c:v>
                </c:pt>
                <c:pt idx="50">
                  <c:v>2.7989999999999999</c:v>
                </c:pt>
                <c:pt idx="51">
                  <c:v>2.8117487496372378</c:v>
                </c:pt>
                <c:pt idx="52">
                  <c:v>2.8244974992744756</c:v>
                </c:pt>
                <c:pt idx="53">
                  <c:v>2.8372462489117134</c:v>
                </c:pt>
                <c:pt idx="54">
                  <c:v>2.8499949985489512</c:v>
                </c:pt>
                <c:pt idx="55">
                  <c:v>2.8627437481861886</c:v>
                </c:pt>
                <c:pt idx="56">
                  <c:v>2.8754924978234264</c:v>
                </c:pt>
                <c:pt idx="57">
                  <c:v>2.8882412474606642</c:v>
                </c:pt>
                <c:pt idx="58">
                  <c:v>2.9009899970979021</c:v>
                </c:pt>
                <c:pt idx="59">
                  <c:v>2.9137387467351399</c:v>
                </c:pt>
                <c:pt idx="60">
                  <c:v>2.9264874963723777</c:v>
                </c:pt>
                <c:pt idx="61">
                  <c:v>2.9392362460096155</c:v>
                </c:pt>
                <c:pt idx="62">
                  <c:v>2.9519849956468529</c:v>
                </c:pt>
                <c:pt idx="63">
                  <c:v>2.9647337452840907</c:v>
                </c:pt>
                <c:pt idx="64">
                  <c:v>2.9774824949213285</c:v>
                </c:pt>
                <c:pt idx="65">
                  <c:v>2.9902312445585664</c:v>
                </c:pt>
                <c:pt idx="66">
                  <c:v>3.0029799941958042</c:v>
                </c:pt>
                <c:pt idx="67">
                  <c:v>3.0157287438330425</c:v>
                </c:pt>
                <c:pt idx="68">
                  <c:v>3.0284774934702803</c:v>
                </c:pt>
                <c:pt idx="69">
                  <c:v>3.0412262431075172</c:v>
                </c:pt>
                <c:pt idx="70">
                  <c:v>3.053974992744755</c:v>
                </c:pt>
                <c:pt idx="71">
                  <c:v>3.0667237423819929</c:v>
                </c:pt>
                <c:pt idx="72">
                  <c:v>3.0794724920192307</c:v>
                </c:pt>
                <c:pt idx="73">
                  <c:v>3.0922212416564689</c:v>
                </c:pt>
                <c:pt idx="74">
                  <c:v>3.1049699912937068</c:v>
                </c:pt>
                <c:pt idx="75">
                  <c:v>3.1177187409309446</c:v>
                </c:pt>
                <c:pt idx="76">
                  <c:v>3.1304674905681815</c:v>
                </c:pt>
                <c:pt idx="77">
                  <c:v>3.1432162402054193</c:v>
                </c:pt>
                <c:pt idx="78">
                  <c:v>3.1559649898426576</c:v>
                </c:pt>
                <c:pt idx="79">
                  <c:v>3.1687137394798954</c:v>
                </c:pt>
                <c:pt idx="80">
                  <c:v>3.1814624891171333</c:v>
                </c:pt>
                <c:pt idx="81">
                  <c:v>3.1942112387543711</c:v>
                </c:pt>
                <c:pt idx="82">
                  <c:v>3.2069599883916089</c:v>
                </c:pt>
                <c:pt idx="83">
                  <c:v>3.2197087380288467</c:v>
                </c:pt>
                <c:pt idx="84">
                  <c:v>3.2324574876660845</c:v>
                </c:pt>
                <c:pt idx="85">
                  <c:v>3.2452062373033219</c:v>
                </c:pt>
                <c:pt idx="86">
                  <c:v>3.2579549869405597</c:v>
                </c:pt>
                <c:pt idx="87">
                  <c:v>3.2707037365777976</c:v>
                </c:pt>
                <c:pt idx="88">
                  <c:v>3.2834524862150354</c:v>
                </c:pt>
                <c:pt idx="89">
                  <c:v>3.2962012358522732</c:v>
                </c:pt>
                <c:pt idx="90">
                  <c:v>3.308949985489511</c:v>
                </c:pt>
                <c:pt idx="91">
                  <c:v>3.3216987351267484</c:v>
                </c:pt>
                <c:pt idx="92">
                  <c:v>3.3344474847639862</c:v>
                </c:pt>
                <c:pt idx="93">
                  <c:v>3.347196234401224</c:v>
                </c:pt>
                <c:pt idx="94">
                  <c:v>3.3599449840384619</c:v>
                </c:pt>
                <c:pt idx="95">
                  <c:v>3.3726937336756997</c:v>
                </c:pt>
                <c:pt idx="96">
                  <c:v>3.3854424833129375</c:v>
                </c:pt>
                <c:pt idx="97">
                  <c:v>3.3981912329501753</c:v>
                </c:pt>
                <c:pt idx="98">
                  <c:v>3.4109399825874132</c:v>
                </c:pt>
                <c:pt idx="99">
                  <c:v>3.4236887322246505</c:v>
                </c:pt>
                <c:pt idx="100">
                  <c:v>3.4364374818618884</c:v>
                </c:pt>
                <c:pt idx="101">
                  <c:v>3.4491862314991262</c:v>
                </c:pt>
                <c:pt idx="102">
                  <c:v>3.461934981136364</c:v>
                </c:pt>
                <c:pt idx="103">
                  <c:v>3.4746837307736018</c:v>
                </c:pt>
                <c:pt idx="104">
                  <c:v>3.4874324804108396</c:v>
                </c:pt>
                <c:pt idx="105">
                  <c:v>3.5001812300480775</c:v>
                </c:pt>
                <c:pt idx="106">
                  <c:v>3.5129299796853148</c:v>
                </c:pt>
                <c:pt idx="107">
                  <c:v>3.5256787293225527</c:v>
                </c:pt>
                <c:pt idx="108">
                  <c:v>3.5384274789597905</c:v>
                </c:pt>
                <c:pt idx="109">
                  <c:v>3.5511762285970283</c:v>
                </c:pt>
                <c:pt idx="110">
                  <c:v>3.5639249782342661</c:v>
                </c:pt>
                <c:pt idx="111">
                  <c:v>3.5766737278715039</c:v>
                </c:pt>
                <c:pt idx="112">
                  <c:v>3.5894224775087422</c:v>
                </c:pt>
                <c:pt idx="113">
                  <c:v>3.6021712271459791</c:v>
                </c:pt>
                <c:pt idx="114">
                  <c:v>3.6149199767832179</c:v>
                </c:pt>
                <c:pt idx="115">
                  <c:v>3.6276687264204548</c:v>
                </c:pt>
                <c:pt idx="116">
                  <c:v>3.6404174760576926</c:v>
                </c:pt>
                <c:pt idx="117">
                  <c:v>3.6531662256949309</c:v>
                </c:pt>
                <c:pt idx="118">
                  <c:v>3.6659149753321687</c:v>
                </c:pt>
                <c:pt idx="119">
                  <c:v>3.6786637249694065</c:v>
                </c:pt>
                <c:pt idx="120">
                  <c:v>3.6914124746066435</c:v>
                </c:pt>
                <c:pt idx="121">
                  <c:v>3.7041612242438813</c:v>
                </c:pt>
                <c:pt idx="122">
                  <c:v>3.7169099738811195</c:v>
                </c:pt>
                <c:pt idx="123">
                  <c:v>3.7296587235183574</c:v>
                </c:pt>
                <c:pt idx="124">
                  <c:v>3.7424074731555952</c:v>
                </c:pt>
                <c:pt idx="125">
                  <c:v>3.755156222792833</c:v>
                </c:pt>
                <c:pt idx="126">
                  <c:v>3.7679049724300708</c:v>
                </c:pt>
                <c:pt idx="127">
                  <c:v>3.7806537220673087</c:v>
                </c:pt>
                <c:pt idx="128">
                  <c:v>3.7934024717045465</c:v>
                </c:pt>
                <c:pt idx="129">
                  <c:v>3.8061512213417839</c:v>
                </c:pt>
                <c:pt idx="130">
                  <c:v>3.8188999709790217</c:v>
                </c:pt>
                <c:pt idx="131">
                  <c:v>3.8316487206162595</c:v>
                </c:pt>
                <c:pt idx="132">
                  <c:v>3.8443974702534973</c:v>
                </c:pt>
                <c:pt idx="133">
                  <c:v>3.8571462198907351</c:v>
                </c:pt>
                <c:pt idx="134">
                  <c:v>3.8698949695279725</c:v>
                </c:pt>
                <c:pt idx="135">
                  <c:v>3.8826437191652108</c:v>
                </c:pt>
                <c:pt idx="136">
                  <c:v>3.8953924688024482</c:v>
                </c:pt>
                <c:pt idx="137">
                  <c:v>3.908141218439686</c:v>
                </c:pt>
                <c:pt idx="138">
                  <c:v>3.9208899680769238</c:v>
                </c:pt>
                <c:pt idx="139">
                  <c:v>3.9336387177141616</c:v>
                </c:pt>
                <c:pt idx="140">
                  <c:v>3.9463874673513994</c:v>
                </c:pt>
                <c:pt idx="141">
                  <c:v>3.9591362169886373</c:v>
                </c:pt>
                <c:pt idx="142">
                  <c:v>3.9718849666258751</c:v>
                </c:pt>
                <c:pt idx="143">
                  <c:v>3.9846337162631125</c:v>
                </c:pt>
                <c:pt idx="144">
                  <c:v>3.9973824659003503</c:v>
                </c:pt>
                <c:pt idx="145">
                  <c:v>4.0101312155375881</c:v>
                </c:pt>
                <c:pt idx="146">
                  <c:v>4.0228799651748259</c:v>
                </c:pt>
                <c:pt idx="147">
                  <c:v>4.0356287148120638</c:v>
                </c:pt>
                <c:pt idx="148">
                  <c:v>4.0483774644493016</c:v>
                </c:pt>
                <c:pt idx="149">
                  <c:v>4.0611262140865394</c:v>
                </c:pt>
                <c:pt idx="150">
                  <c:v>4.0738749637237772</c:v>
                </c:pt>
                <c:pt idx="151">
                  <c:v>4.086623713361015</c:v>
                </c:pt>
                <c:pt idx="152">
                  <c:v>4.0993724629982529</c:v>
                </c:pt>
                <c:pt idx="153">
                  <c:v>4.1121212126354907</c:v>
                </c:pt>
                <c:pt idx="154">
                  <c:v>4.1248699622727285</c:v>
                </c:pt>
                <c:pt idx="155">
                  <c:v>4.1376187119099663</c:v>
                </c:pt>
                <c:pt idx="156">
                  <c:v>4.1503674615472042</c:v>
                </c:pt>
                <c:pt idx="157">
                  <c:v>4.163116211184442</c:v>
                </c:pt>
                <c:pt idx="158">
                  <c:v>4.1758649608216798</c:v>
                </c:pt>
                <c:pt idx="159">
                  <c:v>4.1886137104589167</c:v>
                </c:pt>
                <c:pt idx="160">
                  <c:v>4.2013624600961554</c:v>
                </c:pt>
                <c:pt idx="161">
                  <c:v>4.2141112097333924</c:v>
                </c:pt>
                <c:pt idx="162">
                  <c:v>4.2268599593706302</c:v>
                </c:pt>
                <c:pt idx="163">
                  <c:v>4.239608709007868</c:v>
                </c:pt>
                <c:pt idx="164">
                  <c:v>4.2523574586451058</c:v>
                </c:pt>
                <c:pt idx="165">
                  <c:v>4.2651062082823437</c:v>
                </c:pt>
                <c:pt idx="166">
                  <c:v>4.2778549579195815</c:v>
                </c:pt>
                <c:pt idx="167">
                  <c:v>4.2906037075568193</c:v>
                </c:pt>
                <c:pt idx="168">
                  <c:v>4.3033524571940571</c:v>
                </c:pt>
                <c:pt idx="169">
                  <c:v>4.3161012068312949</c:v>
                </c:pt>
                <c:pt idx="170">
                  <c:v>4.3288499564685328</c:v>
                </c:pt>
                <c:pt idx="171">
                  <c:v>4.3415987061057697</c:v>
                </c:pt>
                <c:pt idx="172">
                  <c:v>4.3543474557430084</c:v>
                </c:pt>
                <c:pt idx="173">
                  <c:v>4.3670962053802453</c:v>
                </c:pt>
                <c:pt idx="174">
                  <c:v>4.3798449550174841</c:v>
                </c:pt>
                <c:pt idx="175">
                  <c:v>4.392593704654721</c:v>
                </c:pt>
                <c:pt idx="176">
                  <c:v>4.4053424542919588</c:v>
                </c:pt>
                <c:pt idx="177">
                  <c:v>4.4180912039291966</c:v>
                </c:pt>
                <c:pt idx="178">
                  <c:v>4.4308399535664353</c:v>
                </c:pt>
                <c:pt idx="179">
                  <c:v>4.4435887032036732</c:v>
                </c:pt>
                <c:pt idx="180">
                  <c:v>4.4563374528409101</c:v>
                </c:pt>
                <c:pt idx="181">
                  <c:v>4.4690862024781488</c:v>
                </c:pt>
                <c:pt idx="182">
                  <c:v>4.4818349521153857</c:v>
                </c:pt>
                <c:pt idx="183">
                  <c:v>4.4945837017526236</c:v>
                </c:pt>
                <c:pt idx="184">
                  <c:v>4.5073324513898614</c:v>
                </c:pt>
                <c:pt idx="185">
                  <c:v>4.5200812010270992</c:v>
                </c:pt>
                <c:pt idx="186">
                  <c:v>4.532829950664337</c:v>
                </c:pt>
                <c:pt idx="187">
                  <c:v>4.545578700301574</c:v>
                </c:pt>
                <c:pt idx="188">
                  <c:v>4.5583274499388127</c:v>
                </c:pt>
                <c:pt idx="189">
                  <c:v>4.5710761995760505</c:v>
                </c:pt>
                <c:pt idx="190">
                  <c:v>4.5838249492132883</c:v>
                </c:pt>
                <c:pt idx="191">
                  <c:v>4.5965736988505261</c:v>
                </c:pt>
                <c:pt idx="192">
                  <c:v>4.6093224484877631</c:v>
                </c:pt>
                <c:pt idx="193">
                  <c:v>4.6220711981250018</c:v>
                </c:pt>
                <c:pt idx="194">
                  <c:v>4.6348199477622387</c:v>
                </c:pt>
                <c:pt idx="195">
                  <c:v>4.6475686973994774</c:v>
                </c:pt>
                <c:pt idx="196">
                  <c:v>4.6603174470367144</c:v>
                </c:pt>
                <c:pt idx="197">
                  <c:v>4.6730661966739522</c:v>
                </c:pt>
                <c:pt idx="198">
                  <c:v>4.68581494631119</c:v>
                </c:pt>
                <c:pt idx="199">
                  <c:v>4.6985636959484278</c:v>
                </c:pt>
                <c:pt idx="200">
                  <c:v>4.7113124455856656</c:v>
                </c:pt>
                <c:pt idx="201">
                  <c:v>4.7240611952229035</c:v>
                </c:pt>
                <c:pt idx="202">
                  <c:v>4.7368099448601413</c:v>
                </c:pt>
                <c:pt idx="203">
                  <c:v>4.7495586944973791</c:v>
                </c:pt>
                <c:pt idx="204">
                  <c:v>4.7623074441346169</c:v>
                </c:pt>
                <c:pt idx="205">
                  <c:v>4.7750561937718548</c:v>
                </c:pt>
                <c:pt idx="206">
                  <c:v>4.7878049434090926</c:v>
                </c:pt>
                <c:pt idx="207">
                  <c:v>4.8005536930463304</c:v>
                </c:pt>
                <c:pt idx="208">
                  <c:v>4.8133024426835682</c:v>
                </c:pt>
                <c:pt idx="209">
                  <c:v>4.826051192320806</c:v>
                </c:pt>
                <c:pt idx="210">
                  <c:v>4.838799941958043</c:v>
                </c:pt>
                <c:pt idx="211">
                  <c:v>4.8515486915952817</c:v>
                </c:pt>
                <c:pt idx="212">
                  <c:v>4.8642974412325186</c:v>
                </c:pt>
                <c:pt idx="213">
                  <c:v>4.8770461908697564</c:v>
                </c:pt>
                <c:pt idx="214">
                  <c:v>4.8897949405069943</c:v>
                </c:pt>
                <c:pt idx="215">
                  <c:v>4.9025436901442321</c:v>
                </c:pt>
                <c:pt idx="216">
                  <c:v>4.9152924397814699</c:v>
                </c:pt>
                <c:pt idx="217">
                  <c:v>4.9280411894187077</c:v>
                </c:pt>
                <c:pt idx="218">
                  <c:v>4.9407899390559455</c:v>
                </c:pt>
                <c:pt idx="219">
                  <c:v>4.9535386886931834</c:v>
                </c:pt>
                <c:pt idx="220">
                  <c:v>4.9662874383304212</c:v>
                </c:pt>
                <c:pt idx="221">
                  <c:v>4.979036187967659</c:v>
                </c:pt>
                <c:pt idx="222">
                  <c:v>4.9917849376048968</c:v>
                </c:pt>
                <c:pt idx="223">
                  <c:v>5.0045336872421347</c:v>
                </c:pt>
                <c:pt idx="224">
                  <c:v>5.0172824368793716</c:v>
                </c:pt>
                <c:pt idx="225">
                  <c:v>5.0300311865166103</c:v>
                </c:pt>
                <c:pt idx="226">
                  <c:v>5.0427799361538472</c:v>
                </c:pt>
                <c:pt idx="227">
                  <c:v>5.0555286857910859</c:v>
                </c:pt>
                <c:pt idx="228">
                  <c:v>5.0682774354283238</c:v>
                </c:pt>
                <c:pt idx="229">
                  <c:v>5.0810261850655616</c:v>
                </c:pt>
                <c:pt idx="230">
                  <c:v>5.0937749347027994</c:v>
                </c:pt>
                <c:pt idx="231">
                  <c:v>5.1065236843400363</c:v>
                </c:pt>
                <c:pt idx="232">
                  <c:v>5.119272433977275</c:v>
                </c:pt>
                <c:pt idx="233">
                  <c:v>5.132021183614512</c:v>
                </c:pt>
                <c:pt idx="234">
                  <c:v>5.1447699332517507</c:v>
                </c:pt>
                <c:pt idx="235">
                  <c:v>5.1575186828889876</c:v>
                </c:pt>
                <c:pt idx="236">
                  <c:v>5.1702674325262254</c:v>
                </c:pt>
                <c:pt idx="237">
                  <c:v>5.1830161821634633</c:v>
                </c:pt>
                <c:pt idx="238">
                  <c:v>5.1957649318007011</c:v>
                </c:pt>
                <c:pt idx="239">
                  <c:v>5.2085136814379389</c:v>
                </c:pt>
                <c:pt idx="240">
                  <c:v>5.2212624310751767</c:v>
                </c:pt>
                <c:pt idx="241">
                  <c:v>5.2340111807124146</c:v>
                </c:pt>
                <c:pt idx="242">
                  <c:v>5.2467599303496524</c:v>
                </c:pt>
                <c:pt idx="243">
                  <c:v>5.2595086799868902</c:v>
                </c:pt>
                <c:pt idx="244">
                  <c:v>5.272257429624128</c:v>
                </c:pt>
                <c:pt idx="245">
                  <c:v>5.285006179261365</c:v>
                </c:pt>
                <c:pt idx="246">
                  <c:v>5.2977549288986037</c:v>
                </c:pt>
                <c:pt idx="247">
                  <c:v>5.3105036785358406</c:v>
                </c:pt>
                <c:pt idx="248">
                  <c:v>5.3232524281730793</c:v>
                </c:pt>
                <c:pt idx="249">
                  <c:v>5.3360011778103162</c:v>
                </c:pt>
                <c:pt idx="250">
                  <c:v>5.3487499274475541</c:v>
                </c:pt>
                <c:pt idx="251">
                  <c:v>5.3614986770847919</c:v>
                </c:pt>
                <c:pt idx="252">
                  <c:v>5.3742474267220297</c:v>
                </c:pt>
                <c:pt idx="253">
                  <c:v>5.3869961763592675</c:v>
                </c:pt>
                <c:pt idx="254">
                  <c:v>5.3997449259965054</c:v>
                </c:pt>
                <c:pt idx="255">
                  <c:v>5.4124936756337432</c:v>
                </c:pt>
                <c:pt idx="256">
                  <c:v>5.425242425270981</c:v>
                </c:pt>
                <c:pt idx="257">
                  <c:v>5.4379911749082188</c:v>
                </c:pt>
                <c:pt idx="258">
                  <c:v>5.4507399245454566</c:v>
                </c:pt>
                <c:pt idx="259">
                  <c:v>5.4634886741827016</c:v>
                </c:pt>
                <c:pt idx="260">
                  <c:v>5.4762374238199323</c:v>
                </c:pt>
                <c:pt idx="261">
                  <c:v>5.4889861734571692</c:v>
                </c:pt>
                <c:pt idx="262">
                  <c:v>5.5017349230944079</c:v>
                </c:pt>
                <c:pt idx="263">
                  <c:v>5.5144836727316511</c:v>
                </c:pt>
                <c:pt idx="264">
                  <c:v>5.5272324223688836</c:v>
                </c:pt>
                <c:pt idx="265">
                  <c:v>5.5399811720061205</c:v>
                </c:pt>
                <c:pt idx="266">
                  <c:v>5.5527299216433592</c:v>
                </c:pt>
                <c:pt idx="267">
                  <c:v>5.5654786712806033</c:v>
                </c:pt>
                <c:pt idx="268">
                  <c:v>5.5782274209178349</c:v>
                </c:pt>
                <c:pt idx="269">
                  <c:v>5.5909761705550727</c:v>
                </c:pt>
                <c:pt idx="270">
                  <c:v>5.6037249201923105</c:v>
                </c:pt>
                <c:pt idx="271">
                  <c:v>5.6164736698295528</c:v>
                </c:pt>
                <c:pt idx="272">
                  <c:v>5.6292224194667853</c:v>
                </c:pt>
                <c:pt idx="273">
                  <c:v>5.6419711691040222</c:v>
                </c:pt>
                <c:pt idx="274">
                  <c:v>5.6547199187412609</c:v>
                </c:pt>
                <c:pt idx="275">
                  <c:v>5.667468668378504</c:v>
                </c:pt>
                <c:pt idx="276">
                  <c:v>5.6802174180157365</c:v>
                </c:pt>
                <c:pt idx="277">
                  <c:v>5.6929661676529744</c:v>
                </c:pt>
                <c:pt idx="278">
                  <c:v>5.7057149172902113</c:v>
                </c:pt>
                <c:pt idx="279">
                  <c:v>5.7184636669274562</c:v>
                </c:pt>
                <c:pt idx="280">
                  <c:v>5.7312124165646878</c:v>
                </c:pt>
                <c:pt idx="281">
                  <c:v>5.7439611662019256</c:v>
                </c:pt>
                <c:pt idx="282">
                  <c:v>5.7567099158391697</c:v>
                </c:pt>
                <c:pt idx="283">
                  <c:v>5.7694586654764075</c:v>
                </c:pt>
                <c:pt idx="284">
                  <c:v>5.7822074151136444</c:v>
                </c:pt>
                <c:pt idx="285">
                  <c:v>5.7949561647508769</c:v>
                </c:pt>
                <c:pt idx="286">
                  <c:v>5.8077049143881219</c:v>
                </c:pt>
                <c:pt idx="287">
                  <c:v>5.8204536640253588</c:v>
                </c:pt>
                <c:pt idx="288">
                  <c:v>5.8332024136625957</c:v>
                </c:pt>
                <c:pt idx="289">
                  <c:v>5.8459511632998282</c:v>
                </c:pt>
                <c:pt idx="290">
                  <c:v>5.8586999129370705</c:v>
                </c:pt>
                <c:pt idx="291">
                  <c:v>5.8714486625743101</c:v>
                </c:pt>
                <c:pt idx="292">
                  <c:v>5.884197412211547</c:v>
                </c:pt>
                <c:pt idx="293">
                  <c:v>5.8969461618487795</c:v>
                </c:pt>
                <c:pt idx="294">
                  <c:v>5.9096949114860218</c:v>
                </c:pt>
                <c:pt idx="295">
                  <c:v>5.9224436611232605</c:v>
                </c:pt>
                <c:pt idx="296">
                  <c:v>5.9351924107604992</c:v>
                </c:pt>
                <c:pt idx="297">
                  <c:v>5.9479411603977299</c:v>
                </c:pt>
                <c:pt idx="298">
                  <c:v>5.9606899100349731</c:v>
                </c:pt>
                <c:pt idx="299">
                  <c:v>5.9734386596722118</c:v>
                </c:pt>
                <c:pt idx="300">
                  <c:v>5.9861874093094487</c:v>
                </c:pt>
                <c:pt idx="301">
                  <c:v>5.9989361589466803</c:v>
                </c:pt>
                <c:pt idx="302">
                  <c:v>6.0116849085839243</c:v>
                </c:pt>
                <c:pt idx="303">
                  <c:v>6.0244336582211622</c:v>
                </c:pt>
                <c:pt idx="304">
                  <c:v>6.0371824078584</c:v>
                </c:pt>
                <c:pt idx="305">
                  <c:v>6.0499311574956316</c:v>
                </c:pt>
                <c:pt idx="306">
                  <c:v>6.0626799071328765</c:v>
                </c:pt>
                <c:pt idx="307">
                  <c:v>6.0754286567701135</c:v>
                </c:pt>
                <c:pt idx="308">
                  <c:v>6.0881774064073504</c:v>
                </c:pt>
                <c:pt idx="309">
                  <c:v>6.10092615604459</c:v>
                </c:pt>
                <c:pt idx="310">
                  <c:v>6.1136749056818278</c:v>
                </c:pt>
                <c:pt idx="311">
                  <c:v>6.1264236553190647</c:v>
                </c:pt>
                <c:pt idx="312">
                  <c:v>6.1391724049563017</c:v>
                </c:pt>
                <c:pt idx="313">
                  <c:v>6.1519211545935395</c:v>
                </c:pt>
                <c:pt idx="314">
                  <c:v>6.1646699042307791</c:v>
                </c:pt>
                <c:pt idx="315">
                  <c:v>6.177418653868016</c:v>
                </c:pt>
                <c:pt idx="316">
                  <c:v>6.1901674035052539</c:v>
                </c:pt>
                <c:pt idx="317">
                  <c:v>6.2029161531424908</c:v>
                </c:pt>
                <c:pt idx="318">
                  <c:v>6.2156649027797295</c:v>
                </c:pt>
                <c:pt idx="319">
                  <c:v>6.2284136524169673</c:v>
                </c:pt>
                <c:pt idx="320">
                  <c:v>6.2411624020542051</c:v>
                </c:pt>
                <c:pt idx="321">
                  <c:v>6.2539111516914421</c:v>
                </c:pt>
                <c:pt idx="322">
                  <c:v>6.2666599013286808</c:v>
                </c:pt>
                <c:pt idx="323">
                  <c:v>6.2794086509659177</c:v>
                </c:pt>
                <c:pt idx="324">
                  <c:v>6.2921574006031564</c:v>
                </c:pt>
                <c:pt idx="325">
                  <c:v>6.3049061502403934</c:v>
                </c:pt>
                <c:pt idx="326">
                  <c:v>6.3176548998776312</c:v>
                </c:pt>
                <c:pt idx="327">
                  <c:v>6.330403649514869</c:v>
                </c:pt>
                <c:pt idx="328">
                  <c:v>6.3431523991521077</c:v>
                </c:pt>
                <c:pt idx="329">
                  <c:v>6.3559011487893446</c:v>
                </c:pt>
                <c:pt idx="330">
                  <c:v>6.3686498984265825</c:v>
                </c:pt>
                <c:pt idx="331">
                  <c:v>6.3813986480638194</c:v>
                </c:pt>
                <c:pt idx="332">
                  <c:v>6.394147397701059</c:v>
                </c:pt>
                <c:pt idx="333">
                  <c:v>6.4068961473382959</c:v>
                </c:pt>
                <c:pt idx="334">
                  <c:v>6.4196448969755338</c:v>
                </c:pt>
                <c:pt idx="335">
                  <c:v>6.4323936466127707</c:v>
                </c:pt>
                <c:pt idx="336">
                  <c:v>6.4451423962500094</c:v>
                </c:pt>
                <c:pt idx="337">
                  <c:v>6.4578911458872481</c:v>
                </c:pt>
                <c:pt idx="338">
                  <c:v>6.470639895524485</c:v>
                </c:pt>
                <c:pt idx="339">
                  <c:v>6.483388645161722</c:v>
                </c:pt>
                <c:pt idx="340">
                  <c:v>6.4961373947989598</c:v>
                </c:pt>
                <c:pt idx="341">
                  <c:v>6.5088861444361976</c:v>
                </c:pt>
                <c:pt idx="342">
                  <c:v>6.5216348940734354</c:v>
                </c:pt>
                <c:pt idx="343">
                  <c:v>6.5343836437106733</c:v>
                </c:pt>
                <c:pt idx="344">
                  <c:v>6.5471323933479111</c:v>
                </c:pt>
                <c:pt idx="345">
                  <c:v>6.5598811429851498</c:v>
                </c:pt>
                <c:pt idx="346">
                  <c:v>6.5726298926223867</c:v>
                </c:pt>
                <c:pt idx="347">
                  <c:v>6.5853786422596254</c:v>
                </c:pt>
                <c:pt idx="348">
                  <c:v>6.5981273918968624</c:v>
                </c:pt>
                <c:pt idx="349">
                  <c:v>6.6108761415340993</c:v>
                </c:pt>
                <c:pt idx="350">
                  <c:v>6.623624891171338</c:v>
                </c:pt>
                <c:pt idx="351">
                  <c:v>6.6363736408085767</c:v>
                </c:pt>
                <c:pt idx="352">
                  <c:v>6.6491223904458137</c:v>
                </c:pt>
                <c:pt idx="353">
                  <c:v>6.6618711400830506</c:v>
                </c:pt>
                <c:pt idx="354">
                  <c:v>6.6746198897202884</c:v>
                </c:pt>
                <c:pt idx="355">
                  <c:v>6.6873686393575271</c:v>
                </c:pt>
                <c:pt idx="356">
                  <c:v>6.7001173889947649</c:v>
                </c:pt>
                <c:pt idx="357">
                  <c:v>6.7128661386320028</c:v>
                </c:pt>
                <c:pt idx="358">
                  <c:v>6.7256148882692397</c:v>
                </c:pt>
                <c:pt idx="359">
                  <c:v>6.7383636379064784</c:v>
                </c:pt>
                <c:pt idx="360">
                  <c:v>6.7511123875437153</c:v>
                </c:pt>
                <c:pt idx="361">
                  <c:v>6.7638611371809541</c:v>
                </c:pt>
                <c:pt idx="362">
                  <c:v>6.776609886818191</c:v>
                </c:pt>
                <c:pt idx="363">
                  <c:v>6.7893586364554279</c:v>
                </c:pt>
                <c:pt idx="364">
                  <c:v>6.8021073860926666</c:v>
                </c:pt>
                <c:pt idx="365">
                  <c:v>6.8148561357299045</c:v>
                </c:pt>
                <c:pt idx="366">
                  <c:v>6.8276048853671423</c:v>
                </c:pt>
                <c:pt idx="367">
                  <c:v>6.8403536350043801</c:v>
                </c:pt>
                <c:pt idx="368">
                  <c:v>6.853102384641617</c:v>
                </c:pt>
                <c:pt idx="369">
                  <c:v>6.8658511342788557</c:v>
                </c:pt>
                <c:pt idx="370">
                  <c:v>6.8785998839160936</c:v>
                </c:pt>
                <c:pt idx="371">
                  <c:v>6.8913486335533314</c:v>
                </c:pt>
                <c:pt idx="372">
                  <c:v>6.9040973831905683</c:v>
                </c:pt>
                <c:pt idx="373">
                  <c:v>6.9168461328278052</c:v>
                </c:pt>
                <c:pt idx="374">
                  <c:v>6.9295948824650457</c:v>
                </c:pt>
                <c:pt idx="375">
                  <c:v>6.9423436321022827</c:v>
                </c:pt>
                <c:pt idx="376">
                  <c:v>6.9550923817395196</c:v>
                </c:pt>
                <c:pt idx="377">
                  <c:v>6.9678411313767574</c:v>
                </c:pt>
                <c:pt idx="378">
                  <c:v>6.9805898810139952</c:v>
                </c:pt>
                <c:pt idx="379">
                  <c:v>6.993338630651234</c:v>
                </c:pt>
                <c:pt idx="380">
                  <c:v>7.0060873802884709</c:v>
                </c:pt>
                <c:pt idx="381">
                  <c:v>7.0188361299257087</c:v>
                </c:pt>
                <c:pt idx="382">
                  <c:v>7.0315848795629465</c:v>
                </c:pt>
                <c:pt idx="383">
                  <c:v>7.0443336292001844</c:v>
                </c:pt>
                <c:pt idx="384">
                  <c:v>7.0570823788374231</c:v>
                </c:pt>
                <c:pt idx="385">
                  <c:v>7.06983112847466</c:v>
                </c:pt>
                <c:pt idx="386">
                  <c:v>7.0825798781118969</c:v>
                </c:pt>
                <c:pt idx="387">
                  <c:v>7.0953286277491356</c:v>
                </c:pt>
                <c:pt idx="388">
                  <c:v>7.1080773773863726</c:v>
                </c:pt>
                <c:pt idx="389">
                  <c:v>7.1208261270236113</c:v>
                </c:pt>
                <c:pt idx="390">
                  <c:v>7.1335748766608482</c:v>
                </c:pt>
                <c:pt idx="391">
                  <c:v>7.146323626298086</c:v>
                </c:pt>
                <c:pt idx="392">
                  <c:v>7.1590723759353239</c:v>
                </c:pt>
                <c:pt idx="393">
                  <c:v>7.1718211255725626</c:v>
                </c:pt>
                <c:pt idx="394">
                  <c:v>7.1845698752098004</c:v>
                </c:pt>
                <c:pt idx="395">
                  <c:v>7.1973186248470373</c:v>
                </c:pt>
                <c:pt idx="396">
                  <c:v>7.2100673744842743</c:v>
                </c:pt>
                <c:pt idx="397">
                  <c:v>7.2228161241215139</c:v>
                </c:pt>
                <c:pt idx="398">
                  <c:v>7.2355648737587517</c:v>
                </c:pt>
                <c:pt idx="399">
                  <c:v>7.2483136233959886</c:v>
                </c:pt>
                <c:pt idx="400">
                  <c:v>7.2610623730332255</c:v>
                </c:pt>
                <c:pt idx="401">
                  <c:v>7.2738111226704643</c:v>
                </c:pt>
                <c:pt idx="402">
                  <c:v>7.286559872307703</c:v>
                </c:pt>
                <c:pt idx="403">
                  <c:v>7.2993086219449399</c:v>
                </c:pt>
                <c:pt idx="404">
                  <c:v>7.3120573715821777</c:v>
                </c:pt>
                <c:pt idx="405">
                  <c:v>7.3248061212194155</c:v>
                </c:pt>
                <c:pt idx="406">
                  <c:v>7.3375548708566534</c:v>
                </c:pt>
                <c:pt idx="407">
                  <c:v>7.3503036204938912</c:v>
                </c:pt>
                <c:pt idx="408">
                  <c:v>7.363052370131129</c:v>
                </c:pt>
                <c:pt idx="409">
                  <c:v>7.3758011197683659</c:v>
                </c:pt>
                <c:pt idx="410">
                  <c:v>7.3885498694056047</c:v>
                </c:pt>
                <c:pt idx="411">
                  <c:v>7.4012986190428425</c:v>
                </c:pt>
                <c:pt idx="412">
                  <c:v>7.4140473686800803</c:v>
                </c:pt>
                <c:pt idx="413">
                  <c:v>7.4267961183173172</c:v>
                </c:pt>
                <c:pt idx="414">
                  <c:v>7.4395448679545542</c:v>
                </c:pt>
                <c:pt idx="415">
                  <c:v>7.4522936175917929</c:v>
                </c:pt>
                <c:pt idx="416">
                  <c:v>7.4650423672290316</c:v>
                </c:pt>
                <c:pt idx="417">
                  <c:v>7.4777911168662685</c:v>
                </c:pt>
                <c:pt idx="418">
                  <c:v>7.4905398665035063</c:v>
                </c:pt>
                <c:pt idx="419">
                  <c:v>7.5032886161407433</c:v>
                </c:pt>
                <c:pt idx="420">
                  <c:v>7.516037365777982</c:v>
                </c:pt>
                <c:pt idx="421">
                  <c:v>7.5287861154152198</c:v>
                </c:pt>
                <c:pt idx="422">
                  <c:v>7.5415348650524576</c:v>
                </c:pt>
                <c:pt idx="423">
                  <c:v>7.5542836146896946</c:v>
                </c:pt>
                <c:pt idx="424">
                  <c:v>7.5670323643269333</c:v>
                </c:pt>
                <c:pt idx="425">
                  <c:v>7.5797811139641702</c:v>
                </c:pt>
                <c:pt idx="426">
                  <c:v>7.5925298636014089</c:v>
                </c:pt>
                <c:pt idx="427">
                  <c:v>7.6052786132386458</c:v>
                </c:pt>
                <c:pt idx="428">
                  <c:v>7.6180273628758846</c:v>
                </c:pt>
                <c:pt idx="429">
                  <c:v>7.6307761125131215</c:v>
                </c:pt>
                <c:pt idx="430">
                  <c:v>7.6435248621503602</c:v>
                </c:pt>
                <c:pt idx="431">
                  <c:v>7.6562736117875971</c:v>
                </c:pt>
                <c:pt idx="432">
                  <c:v>7.669022361424835</c:v>
                </c:pt>
                <c:pt idx="433">
                  <c:v>7.6817711110620737</c:v>
                </c:pt>
                <c:pt idx="434">
                  <c:v>7.6945198606993115</c:v>
                </c:pt>
                <c:pt idx="435">
                  <c:v>7.7072686103365493</c:v>
                </c:pt>
                <c:pt idx="436">
                  <c:v>7.7200173599737862</c:v>
                </c:pt>
                <c:pt idx="437">
                  <c:v>7.7327661096110232</c:v>
                </c:pt>
                <c:pt idx="438">
                  <c:v>7.745514859248261</c:v>
                </c:pt>
                <c:pt idx="439">
                  <c:v>7.7582636088855006</c:v>
                </c:pt>
                <c:pt idx="440">
                  <c:v>7.7710123585227375</c:v>
                </c:pt>
                <c:pt idx="441">
                  <c:v>7.7837611081599745</c:v>
                </c:pt>
                <c:pt idx="442">
                  <c:v>7.7965098577972123</c:v>
                </c:pt>
                <c:pt idx="443">
                  <c:v>7.809258607434451</c:v>
                </c:pt>
                <c:pt idx="444">
                  <c:v>7.8220073570716888</c:v>
                </c:pt>
                <c:pt idx="445">
                  <c:v>7.8347561067089266</c:v>
                </c:pt>
                <c:pt idx="446">
                  <c:v>7.8475048563461636</c:v>
                </c:pt>
                <c:pt idx="447">
                  <c:v>7.8602536059834023</c:v>
                </c:pt>
                <c:pt idx="448">
                  <c:v>7.8730023556206392</c:v>
                </c:pt>
                <c:pt idx="449">
                  <c:v>7.8857511052578779</c:v>
                </c:pt>
                <c:pt idx="450">
                  <c:v>7.8984998548951149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1.725235200272131</c:v>
                </c:pt>
                <c:pt idx="1">
                  <c:v>0.9322342915037396</c:v>
                </c:pt>
                <c:pt idx="2">
                  <c:v>0.17475793751673052</c:v>
                </c:pt>
                <c:pt idx="3">
                  <c:v>-0.54851292915702743</c:v>
                </c:pt>
                <c:pt idx="4">
                  <c:v>-1.2388503471095937</c:v>
                </c:pt>
                <c:pt idx="5">
                  <c:v>-1.8974810062354592</c:v>
                </c:pt>
                <c:pt idx="6">
                  <c:v>-2.5255878665460081</c:v>
                </c:pt>
                <c:pt idx="7">
                  <c:v>-3.1243117179445328</c:v>
                </c:pt>
                <c:pt idx="8">
                  <c:v>-3.6947526831939861</c:v>
                </c:pt>
                <c:pt idx="9">
                  <c:v>-4.2379716662207016</c:v>
                </c:pt>
                <c:pt idx="10">
                  <c:v>-4.7549917478128734</c:v>
                </c:pt>
                <c:pt idx="11">
                  <c:v>-5.2467995306908044</c:v>
                </c:pt>
                <c:pt idx="12">
                  <c:v>-5.7143464358484941</c:v>
                </c:pt>
                <c:pt idx="13">
                  <c:v>-6.1585499519908922</c:v>
                </c:pt>
                <c:pt idx="14">
                  <c:v>-6.5802948398203256</c:v>
                </c:pt>
                <c:pt idx="15">
                  <c:v>-6.9804342928564012</c:v>
                </c:pt>
                <c:pt idx="16">
                  <c:v>-7.3597910564082412</c:v>
                </c:pt>
                <c:pt idx="17">
                  <c:v>-7.7191585062549386</c:v>
                </c:pt>
                <c:pt idx="18">
                  <c:v>-8.0593016885293984</c:v>
                </c:pt>
                <c:pt idx="19">
                  <c:v>-8.3809583222432558</c:v>
                </c:pt>
                <c:pt idx="20">
                  <c:v>-8.684839765834429</c:v>
                </c:pt>
                <c:pt idx="21">
                  <c:v>-8.9716319490660688</c:v>
                </c:pt>
                <c:pt idx="22">
                  <c:v>-9.2419962715542034</c:v>
                </c:pt>
                <c:pt idx="23">
                  <c:v>-9.4965704691523705</c:v>
                </c:pt>
                <c:pt idx="24">
                  <c:v>-9.7359694493746591</c:v>
                </c:pt>
                <c:pt idx="25">
                  <c:v>-9.9607860969931075</c:v>
                </c:pt>
                <c:pt idx="26">
                  <c:v>-10.171592050902266</c:v>
                </c:pt>
                <c:pt idx="27">
                  <c:v>-10.368938453302073</c:v>
                </c:pt>
                <c:pt idx="28">
                  <c:v>-10.553356672210164</c:v>
                </c:pt>
                <c:pt idx="29">
                  <c:v>-10.725358998276462</c:v>
                </c:pt>
                <c:pt idx="30">
                  <c:v>-10.885439316836186</c:v>
                </c:pt>
                <c:pt idx="31">
                  <c:v>-11.034073756101746</c:v>
                </c:pt>
                <c:pt idx="32">
                  <c:v>-11.171721312360317</c:v>
                </c:pt>
                <c:pt idx="33">
                  <c:v>-11.29882445301117</c:v>
                </c:pt>
                <c:pt idx="34">
                  <c:v>-11.415809698245573</c:v>
                </c:pt>
                <c:pt idx="35">
                  <c:v>-11.523088182141858</c:v>
                </c:pt>
                <c:pt idx="36">
                  <c:v>-11.621056193919365</c:v>
                </c:pt>
                <c:pt idx="37">
                  <c:v>-11.710095700067418</c:v>
                </c:pt>
                <c:pt idx="38">
                  <c:v>-11.790574848038448</c:v>
                </c:pt>
                <c:pt idx="39">
                  <c:v>-11.862848452168912</c:v>
                </c:pt>
                <c:pt idx="40">
                  <c:v>-11.927258462467158</c:v>
                </c:pt>
                <c:pt idx="41">
                  <c:v>-11.984134416883217</c:v>
                </c:pt>
                <c:pt idx="42">
                  <c:v>-12.033793877653311</c:v>
                </c:pt>
                <c:pt idx="43">
                  <c:v>-12.076542852289471</c:v>
                </c:pt>
                <c:pt idx="44">
                  <c:v>-12.112676199763893</c:v>
                </c:pt>
                <c:pt idx="45">
                  <c:v>-12.142478022417315</c:v>
                </c:pt>
                <c:pt idx="46">
                  <c:v>-12.166222044101222</c:v>
                </c:pt>
                <c:pt idx="47">
                  <c:v>-12.184171975044983</c:v>
                </c:pt>
                <c:pt idx="48">
                  <c:v>-12.196581863920983</c:v>
                </c:pt>
                <c:pt idx="49">
                  <c:v>-12.203696437563597</c:v>
                </c:pt>
                <c:pt idx="50">
                  <c:v>-12.205751428781006</c:v>
                </c:pt>
                <c:pt idx="51">
                  <c:v>-12.202973892682998</c:v>
                </c:pt>
                <c:pt idx="52">
                  <c:v>-12.195582511932397</c:v>
                </c:pt>
                <c:pt idx="53">
                  <c:v>-12.18378789131291</c:v>
                </c:pt>
                <c:pt idx="54">
                  <c:v>-12.167792841991963</c:v>
                </c:pt>
                <c:pt idx="55">
                  <c:v>-12.147792655843279</c:v>
                </c:pt>
                <c:pt idx="56">
                  <c:v>-12.123975370180812</c:v>
                </c:pt>
                <c:pt idx="57">
                  <c:v>-12.096522023242846</c:v>
                </c:pt>
                <c:pt idx="58">
                  <c:v>-12.065606900752908</c:v>
                </c:pt>
                <c:pt idx="59">
                  <c:v>-12.031397773872186</c:v>
                </c:pt>
                <c:pt idx="60">
                  <c:v>-11.99405612884706</c:v>
                </c:pt>
                <c:pt idx="61">
                  <c:v>-11.95373738864412</c:v>
                </c:pt>
                <c:pt idx="62">
                  <c:v>-11.910591126854781</c:v>
                </c:pt>
                <c:pt idx="63">
                  <c:v>-11.864761274141259</c:v>
                </c:pt>
                <c:pt idx="64">
                  <c:v>-11.816386317486147</c:v>
                </c:pt>
                <c:pt idx="65">
                  <c:v>-11.7655994924982</c:v>
                </c:pt>
                <c:pt idx="66">
                  <c:v>-11.712528969018036</c:v>
                </c:pt>
                <c:pt idx="67">
                  <c:v>-11.657298030258737</c:v>
                </c:pt>
                <c:pt idx="68">
                  <c:v>-11.600025245707878</c:v>
                </c:pt>
                <c:pt idx="69">
                  <c:v>-11.540824638009484</c:v>
                </c:pt>
                <c:pt idx="70">
                  <c:v>-11.479805844036587</c:v>
                </c:pt>
                <c:pt idx="71">
                  <c:v>-11.417074270357618</c:v>
                </c:pt>
                <c:pt idx="72">
                  <c:v>-11.352731243292542</c:v>
                </c:pt>
                <c:pt idx="73">
                  <c:v>-11.286874153747782</c:v>
                </c:pt>
                <c:pt idx="74">
                  <c:v>-11.219596597012192</c:v>
                </c:pt>
                <c:pt idx="75">
                  <c:v>-11.150988507689934</c:v>
                </c:pt>
                <c:pt idx="76">
                  <c:v>-11.081136289939844</c:v>
                </c:pt>
                <c:pt idx="77">
                  <c:v>-11.010122943184854</c:v>
                </c:pt>
                <c:pt idx="78">
                  <c:v>-10.938028183449372</c:v>
                </c:pt>
                <c:pt idx="79">
                  <c:v>-10.864928560476743</c:v>
                </c:pt>
                <c:pt idx="80">
                  <c:v>-10.790897570773707</c:v>
                </c:pt>
                <c:pt idx="81">
                  <c:v>-10.716005766723557</c:v>
                </c:pt>
                <c:pt idx="82">
                  <c:v>-10.640320861904655</c:v>
                </c:pt>
                <c:pt idx="83">
                  <c:v>-10.563907832746184</c:v>
                </c:pt>
                <c:pt idx="84">
                  <c:v>-10.486829016648395</c:v>
                </c:pt>
                <c:pt idx="85">
                  <c:v>-10.409144206690092</c:v>
                </c:pt>
                <c:pt idx="86">
                  <c:v>-10.330910743041835</c:v>
                </c:pt>
                <c:pt idx="87">
                  <c:v>-10.252183601199144</c:v>
                </c:pt>
                <c:pt idx="88">
                  <c:v>-10.173015477145984</c:v>
                </c:pt>
                <c:pt idx="89">
                  <c:v>-10.093456869554982</c:v>
                </c:pt>
                <c:pt idx="90">
                  <c:v>-10.013556159127054</c:v>
                </c:pt>
                <c:pt idx="91">
                  <c:v>-9.9333596851695471</c:v>
                </c:pt>
                <c:pt idx="92">
                  <c:v>-9.8529118195085488</c:v>
                </c:pt>
                <c:pt idx="93">
                  <c:v>-9.7722550378276836</c:v>
                </c:pt>
                <c:pt idx="94">
                  <c:v>-9.6914299885223869</c:v>
                </c:pt>
                <c:pt idx="95">
                  <c:v>-9.610475559155736</c:v>
                </c:pt>
                <c:pt idx="96">
                  <c:v>-9.52942894059872</c:v>
                </c:pt>
                <c:pt idx="97">
                  <c:v>-9.4483256889350802</c:v>
                </c:pt>
                <c:pt idx="98">
                  <c:v>-9.3671997852079816</c:v>
                </c:pt>
                <c:pt idx="99">
                  <c:v>-9.2860836930831194</c:v>
                </c:pt>
                <c:pt idx="100">
                  <c:v>-9.2050084145002629</c:v>
                </c:pt>
                <c:pt idx="101">
                  <c:v>-9.1240035433827682</c:v>
                </c:pt>
                <c:pt idx="102">
                  <c:v>-9.0430973174720783</c:v>
                </c:pt>
                <c:pt idx="103">
                  <c:v>-8.962316668352047</c:v>
                </c:pt>
                <c:pt idx="104">
                  <c:v>-8.8816872697255107</c:v>
                </c:pt>
                <c:pt idx="105">
                  <c:v>-8.8012335840035352</c:v>
                </c:pt>
                <c:pt idx="106">
                  <c:v>-8.7209789072655113</c:v>
                </c:pt>
                <c:pt idx="107">
                  <c:v>-8.6409454126463512</c:v>
                </c:pt>
                <c:pt idx="108">
                  <c:v>-8.5611541922051106</c:v>
                </c:pt>
                <c:pt idx="109">
                  <c:v>-8.4816252973273709</c:v>
                </c:pt>
                <c:pt idx="110">
                  <c:v>-8.4023777777119957</c:v>
                </c:pt>
                <c:pt idx="111">
                  <c:v>-8.3234297189911182</c:v>
                </c:pt>
                <c:pt idx="112">
                  <c:v>-8.2447982790305012</c:v>
                </c:pt>
                <c:pt idx="113">
                  <c:v>-8.1664997229557557</c:v>
                </c:pt>
                <c:pt idx="114">
                  <c:v>-8.0885494569484138</c:v>
                </c:pt>
                <c:pt idx="115">
                  <c:v>-8.010962060854288</c:v>
                </c:pt>
                <c:pt idx="116">
                  <c:v>-7.9337513196449914</c:v>
                </c:pt>
                <c:pt idx="117">
                  <c:v>-7.8569302537723225</c:v>
                </c:pt>
                <c:pt idx="118">
                  <c:v>-7.780511148453555</c:v>
                </c:pt>
                <c:pt idx="119">
                  <c:v>-7.7045055819246029</c:v>
                </c:pt>
                <c:pt idx="120">
                  <c:v>-7.6289244526966202</c:v>
                </c:pt>
                <c:pt idx="121">
                  <c:v>-7.5537780058503756</c:v>
                </c:pt>
                <c:pt idx="122">
                  <c:v>-7.4790758584017158</c:v>
                </c:pt>
                <c:pt idx="123">
                  <c:v>-7.4048270237699763</c:v>
                </c:pt>
                <c:pt idx="124">
                  <c:v>-7.3310399353804616</c:v>
                </c:pt>
                <c:pt idx="125">
                  <c:v>-7.2577224694307532</c:v>
                </c:pt>
                <c:pt idx="126">
                  <c:v>-7.184881966849761</c:v>
                </c:pt>
                <c:pt idx="127">
                  <c:v>-7.1125252544773376</c:v>
                </c:pt>
                <c:pt idx="128">
                  <c:v>-7.0406586654913843</c:v>
                </c:pt>
                <c:pt idx="129">
                  <c:v>-6.9692880591084139</c:v>
                </c:pt>
                <c:pt idx="130">
                  <c:v>-6.8984188395826243</c:v>
                </c:pt>
                <c:pt idx="131">
                  <c:v>-6.8280559745277767</c:v>
                </c:pt>
                <c:pt idx="132">
                  <c:v>-6.7582040125851792</c:v>
                </c:pt>
                <c:pt idx="133">
                  <c:v>-6.688867100460425</c:v>
                </c:pt>
                <c:pt idx="134">
                  <c:v>-6.6200489993506686</c:v>
                </c:pt>
                <c:pt idx="135">
                  <c:v>-6.5517531007834862</c:v>
                </c:pt>
                <c:pt idx="136">
                  <c:v>-6.483982441887739</c:v>
                </c:pt>
                <c:pt idx="137">
                  <c:v>-6.4167397201159195</c:v>
                </c:pt>
                <c:pt idx="138">
                  <c:v>-6.3500273074371529</c:v>
                </c:pt>
                <c:pt idx="139">
                  <c:v>-6.2838472640189824</c:v>
                </c:pt>
                <c:pt idx="140">
                  <c:v>-6.2182013514157486</c:v>
                </c:pt>
                <c:pt idx="141">
                  <c:v>-6.1530910452805783</c:v>
                </c:pt>
                <c:pt idx="142">
                  <c:v>-6.0885175476175153</c:v>
                </c:pt>
                <c:pt idx="143">
                  <c:v>-6.0244817985897052</c:v>
                </c:pt>
                <c:pt idx="144">
                  <c:v>-5.9609844878989948</c:v>
                </c:pt>
                <c:pt idx="145">
                  <c:v>-5.8980260657518686</c:v>
                </c:pt>
                <c:pt idx="146">
                  <c:v>-5.8356067534259903</c:v>
                </c:pt>
                <c:pt idx="147">
                  <c:v>-5.7737265534512474</c:v>
                </c:pt>
                <c:pt idx="148">
                  <c:v>-5.7123852594186877</c:v>
                </c:pt>
                <c:pt idx="149">
                  <c:v>-5.6515824654302236</c:v>
                </c:pt>
                <c:pt idx="150">
                  <c:v>-5.5913175752016357</c:v>
                </c:pt>
                <c:pt idx="151">
                  <c:v>-5.5315898108308836</c:v>
                </c:pt>
                <c:pt idx="152">
                  <c:v>-5.4723982212433944</c:v>
                </c:pt>
                <c:pt idx="153">
                  <c:v>-5.4137416903255335</c:v>
                </c:pt>
                <c:pt idx="154">
                  <c:v>-5.3556189447571416</c:v>
                </c:pt>
                <c:pt idx="155">
                  <c:v>-5.2980285615536138</c:v>
                </c:pt>
                <c:pt idx="156">
                  <c:v>-5.2409689753276192</c:v>
                </c:pt>
                <c:pt idx="157">
                  <c:v>-5.1844384852802747</c:v>
                </c:pt>
                <c:pt idx="158">
                  <c:v>-5.1284352619311742</c:v>
                </c:pt>
                <c:pt idx="159">
                  <c:v>-5.0729573535964292</c:v>
                </c:pt>
                <c:pt idx="160">
                  <c:v>-5.018002692623476</c:v>
                </c:pt>
                <c:pt idx="161">
                  <c:v>-4.9635691013912329</c:v>
                </c:pt>
                <c:pt idx="162">
                  <c:v>-4.9096542980836935</c:v>
                </c:pt>
                <c:pt idx="163">
                  <c:v>-4.8562559022450378</c:v>
                </c:pt>
                <c:pt idx="164">
                  <c:v>-4.8033714401237821</c:v>
                </c:pt>
                <c:pt idx="165">
                  <c:v>-4.7509983498134458</c:v>
                </c:pt>
                <c:pt idx="166">
                  <c:v>-4.6991339861968564</c:v>
                </c:pt>
                <c:pt idx="167">
                  <c:v>-4.6477756257009712</c:v>
                </c:pt>
                <c:pt idx="168">
                  <c:v>-4.5969204708688975</c:v>
                </c:pt>
                <c:pt idx="169">
                  <c:v>-4.5465656547555371</c:v>
                </c:pt>
                <c:pt idx="170">
                  <c:v>-4.4967082451530587</c:v>
                </c:pt>
                <c:pt idx="171">
                  <c:v>-4.4473452486522076</c:v>
                </c:pt>
                <c:pt idx="172">
                  <c:v>-4.3984736145452192</c:v>
                </c:pt>
                <c:pt idx="173">
                  <c:v>-4.3500902385759987</c:v>
                </c:pt>
                <c:pt idx="174">
                  <c:v>-4.3021919665428374</c:v>
                </c:pt>
                <c:pt idx="175">
                  <c:v>-4.2547755977590498</c:v>
                </c:pt>
                <c:pt idx="176">
                  <c:v>-4.2078378883763987</c:v>
                </c:pt>
                <c:pt idx="177">
                  <c:v>-4.1613755545763249</c:v>
                </c:pt>
                <c:pt idx="178">
                  <c:v>-4.1153852756335425</c:v>
                </c:pt>
                <c:pt idx="179">
                  <c:v>-4.0698636968566504</c:v>
                </c:pt>
                <c:pt idx="180">
                  <c:v>-4.0248074324100447</c:v>
                </c:pt>
                <c:pt idx="181">
                  <c:v>-3.9802130680213987</c:v>
                </c:pt>
                <c:pt idx="182">
                  <c:v>-3.9360771635788647</c:v>
                </c:pt>
                <c:pt idx="183">
                  <c:v>-3.8923962556217577</c:v>
                </c:pt>
                <c:pt idx="184">
                  <c:v>-3.8491668597287463</c:v>
                </c:pt>
                <c:pt idx="185">
                  <c:v>-3.8063854728070519</c:v>
                </c:pt>
                <c:pt idx="186">
                  <c:v>-3.7640485752862993</c:v>
                </c:pt>
                <c:pt idx="187">
                  <c:v>-3.7221526332204209</c:v>
                </c:pt>
                <c:pt idx="188">
                  <c:v>-3.6806941003008884</c:v>
                </c:pt>
                <c:pt idx="189">
                  <c:v>-3.6396694197845676</c:v>
                </c:pt>
                <c:pt idx="190">
                  <c:v>-3.5990750263391234</c:v>
                </c:pt>
                <c:pt idx="191">
                  <c:v>-3.5589073478091051</c:v>
                </c:pt>
                <c:pt idx="192">
                  <c:v>-3.5191628069054959</c:v>
                </c:pt>
                <c:pt idx="193">
                  <c:v>-3.4798378228215125</c:v>
                </c:pt>
                <c:pt idx="194">
                  <c:v>-3.4409288127774005</c:v>
                </c:pt>
                <c:pt idx="195">
                  <c:v>-3.4024321934966903</c:v>
                </c:pt>
                <c:pt idx="196">
                  <c:v>-3.364344382616546</c:v>
                </c:pt>
                <c:pt idx="197">
                  <c:v>-3.3266618000345005</c:v>
                </c:pt>
                <c:pt idx="198">
                  <c:v>-3.2893808691939981</c:v>
                </c:pt>
                <c:pt idx="199">
                  <c:v>-3.2524980183109267</c:v>
                </c:pt>
                <c:pt idx="200">
                  <c:v>-3.2160096815433326</c:v>
                </c:pt>
                <c:pt idx="201">
                  <c:v>-3.1799123001064191</c:v>
                </c:pt>
                <c:pt idx="202">
                  <c:v>-3.1442023233348388</c:v>
                </c:pt>
                <c:pt idx="203">
                  <c:v>-3.1088762096942242</c:v>
                </c:pt>
                <c:pt idx="204">
                  <c:v>-3.0739304277438504</c:v>
                </c:pt>
                <c:pt idx="205">
                  <c:v>-3.0393614570522565</c:v>
                </c:pt>
                <c:pt idx="206">
                  <c:v>-3.0051657890675503</c:v>
                </c:pt>
                <c:pt idx="207">
                  <c:v>-2.9713399279441144</c:v>
                </c:pt>
                <c:pt idx="208">
                  <c:v>-2.9378803913273406</c:v>
                </c:pt>
                <c:pt idx="209">
                  <c:v>-2.9047837110979651</c:v>
                </c:pt>
                <c:pt idx="210">
                  <c:v>-2.8720464340775336</c:v>
                </c:pt>
                <c:pt idx="211">
                  <c:v>-2.8396651226964518</c:v>
                </c:pt>
                <c:pt idx="212">
                  <c:v>-2.8076363556260744</c:v>
                </c:pt>
                <c:pt idx="213">
                  <c:v>-2.7759567283761326</c:v>
                </c:pt>
                <c:pt idx="214">
                  <c:v>-2.7446228538588997</c:v>
                </c:pt>
                <c:pt idx="215">
                  <c:v>-2.7136313629213129</c:v>
                </c:pt>
                <c:pt idx="216">
                  <c:v>-2.6829789048463022</c:v>
                </c:pt>
                <c:pt idx="217">
                  <c:v>-2.6526621478245023</c:v>
                </c:pt>
                <c:pt idx="218">
                  <c:v>-2.6226777793975047</c:v>
                </c:pt>
                <c:pt idx="219">
                  <c:v>-2.5930225068737429</c:v>
                </c:pt>
                <c:pt idx="220">
                  <c:v>-2.5636930577180794</c:v>
                </c:pt>
                <c:pt idx="221">
                  <c:v>-2.5346861799161227</c:v>
                </c:pt>
                <c:pt idx="222">
                  <c:v>-2.5059986423142617</c:v>
                </c:pt>
                <c:pt idx="223">
                  <c:v>-2.4776272349363864</c:v>
                </c:pt>
                <c:pt idx="224">
                  <c:v>-2.4495687692781951</c:v>
                </c:pt>
                <c:pt idx="225">
                  <c:v>-2.4218200785799868</c:v>
                </c:pt>
                <c:pt idx="226">
                  <c:v>-2.3943780180788394</c:v>
                </c:pt>
                <c:pt idx="227">
                  <c:v>-2.3672394652408904</c:v>
                </c:pt>
                <c:pt idx="228">
                  <c:v>-2.34040131997468</c:v>
                </c:pt>
                <c:pt idx="229">
                  <c:v>-2.3138605048261498</c:v>
                </c:pt>
                <c:pt idx="230">
                  <c:v>-2.2876139651561953</c:v>
                </c:pt>
                <c:pt idx="231">
                  <c:v>-2.2616586693013776</c:v>
                </c:pt>
                <c:pt idx="232">
                  <c:v>-2.2359916087185483</c:v>
                </c:pt>
                <c:pt idx="233">
                  <c:v>-2.2106097981140298</c:v>
                </c:pt>
                <c:pt idx="234">
                  <c:v>-2.1855102755579825</c:v>
                </c:pt>
                <c:pt idx="235">
                  <c:v>-2.160690102584613</c:v>
                </c:pt>
                <c:pt idx="236">
                  <c:v>-2.1361463642787673</c:v>
                </c:pt>
                <c:pt idx="237">
                  <c:v>-2.11187616934955</c:v>
                </c:pt>
                <c:pt idx="238">
                  <c:v>-2.0878766501914572</c:v>
                </c:pt>
                <c:pt idx="239">
                  <c:v>-2.0641449629336082</c:v>
                </c:pt>
                <c:pt idx="240">
                  <c:v>-2.0406782874775655</c:v>
                </c:pt>
                <c:pt idx="241">
                  <c:v>-2.0174738275242401</c:v>
                </c:pt>
                <c:pt idx="242">
                  <c:v>-1.9945288105903813</c:v>
                </c:pt>
                <c:pt idx="243">
                  <c:v>-1.9718404880150753</c:v>
                </c:pt>
                <c:pt idx="244">
                  <c:v>-1.9494061349567413</c:v>
                </c:pt>
                <c:pt idx="245">
                  <c:v>-1.9272230503810168</c:v>
                </c:pt>
                <c:pt idx="246">
                  <c:v>-1.9052885570399534</c:v>
                </c:pt>
                <c:pt idx="247">
                  <c:v>-1.8836000014429464</c:v>
                </c:pt>
                <c:pt idx="248">
                  <c:v>-1.8621547538197289</c:v>
                </c:pt>
                <c:pt idx="249">
                  <c:v>-1.8409502080758642</c:v>
                </c:pt>
                <c:pt idx="250">
                  <c:v>-1.8199837817410203</c:v>
                </c:pt>
                <c:pt idx="251">
                  <c:v>-1.7992529159104373</c:v>
                </c:pt>
                <c:pt idx="252">
                  <c:v>-1.7787550751798682</c:v>
                </c:pt>
                <c:pt idx="253">
                  <c:v>-1.7584877475743204</c:v>
                </c:pt>
                <c:pt idx="254">
                  <c:v>-1.7384484444709305</c:v>
                </c:pt>
                <c:pt idx="255">
                  <c:v>-1.7186347005162217</c:v>
                </c:pt>
                <c:pt idx="256">
                  <c:v>-1.6990440735380676</c:v>
                </c:pt>
                <c:pt idx="257">
                  <c:v>-1.6796741444526067</c:v>
                </c:pt>
                <c:pt idx="258">
                  <c:v>-1.6605225171663791</c:v>
                </c:pt>
                <c:pt idx="259">
                  <c:v>-1.6415868184739368</c:v>
                </c:pt>
                <c:pt idx="260">
                  <c:v>-1.6228646979512267</c:v>
                </c:pt>
                <c:pt idx="261">
                  <c:v>-1.6043538278447627</c:v>
                </c:pt>
                <c:pt idx="262">
                  <c:v>-1.5860519029571956</c:v>
                </c:pt>
                <c:pt idx="263">
                  <c:v>-1.5679566405290997</c:v>
                </c:pt>
                <c:pt idx="264">
                  <c:v>-1.5500657801174653</c:v>
                </c:pt>
                <c:pt idx="265">
                  <c:v>-1.5323770834708763</c:v>
                </c:pt>
                <c:pt idx="266">
                  <c:v>-1.5148883344018056</c:v>
                </c:pt>
                <c:pt idx="267">
                  <c:v>-1.4975973386560015</c:v>
                </c:pt>
                <c:pt idx="268">
                  <c:v>-1.4805019237792769</c:v>
                </c:pt>
                <c:pt idx="269">
                  <c:v>-1.4635999389817234</c:v>
                </c:pt>
                <c:pt idx="270">
                  <c:v>-1.4468892549997578</c:v>
                </c:pt>
                <c:pt idx="271">
                  <c:v>-1.4303677639558929</c:v>
                </c:pt>
                <c:pt idx="272">
                  <c:v>-1.4140333792165762</c:v>
                </c:pt>
                <c:pt idx="273">
                  <c:v>-1.3978840352480795</c:v>
                </c:pt>
                <c:pt idx="274">
                  <c:v>-1.381917687470785</c:v>
                </c:pt>
                <c:pt idx="275">
                  <c:v>-1.3661323121117872</c:v>
                </c:pt>
                <c:pt idx="276">
                  <c:v>-1.3505259060561066</c:v>
                </c:pt>
                <c:pt idx="277">
                  <c:v>-1.3350964866964643</c:v>
                </c:pt>
                <c:pt idx="278">
                  <c:v>-1.3198420917819738</c:v>
                </c:pt>
                <c:pt idx="279">
                  <c:v>-1.30476077926562</c:v>
                </c:pt>
                <c:pt idx="280">
                  <c:v>-1.2898506271508243</c:v>
                </c:pt>
                <c:pt idx="281">
                  <c:v>-1.2751097333370041</c:v>
                </c:pt>
                <c:pt idx="282">
                  <c:v>-1.2605362154644713</c:v>
                </c:pt>
                <c:pt idx="283">
                  <c:v>-1.2461282107585756</c:v>
                </c:pt>
                <c:pt idx="284">
                  <c:v>-1.2318838758732011</c:v>
                </c:pt>
                <c:pt idx="285">
                  <c:v>-1.2178013867338215</c:v>
                </c:pt>
                <c:pt idx="286">
                  <c:v>-1.203878938380053</c:v>
                </c:pt>
                <c:pt idx="287">
                  <c:v>-1.190114744807957</c:v>
                </c:pt>
                <c:pt idx="288">
                  <c:v>-1.1765070388119263</c:v>
                </c:pt>
                <c:pt idx="289">
                  <c:v>-1.1630540718264915</c:v>
                </c:pt>
                <c:pt idx="290">
                  <c:v>-1.1497541137679119</c:v>
                </c:pt>
                <c:pt idx="291">
                  <c:v>-1.1366054528757892</c:v>
                </c:pt>
                <c:pt idx="292">
                  <c:v>-1.123606395554593</c:v>
                </c:pt>
                <c:pt idx="293">
                  <c:v>-1.1107552662152995</c:v>
                </c:pt>
                <c:pt idx="294">
                  <c:v>-1.0980504071171204</c:v>
                </c:pt>
                <c:pt idx="295">
                  <c:v>-1.0854901782094737</c:v>
                </c:pt>
                <c:pt idx="296">
                  <c:v>-1.0730729569740887</c:v>
                </c:pt>
                <c:pt idx="297">
                  <c:v>-1.0607971382674706</c:v>
                </c:pt>
                <c:pt idx="298">
                  <c:v>-1.0486611341636267</c:v>
                </c:pt>
                <c:pt idx="299">
                  <c:v>-1.036663373797269</c:v>
                </c:pt>
                <c:pt idx="300">
                  <c:v>-1.024802303207317</c:v>
                </c:pt>
                <c:pt idx="301">
                  <c:v>-1.0130763851809479</c:v>
                </c:pt>
                <c:pt idx="302">
                  <c:v>-1.0014840990980864</c:v>
                </c:pt>
                <c:pt idx="303">
                  <c:v>-0.99002394077652978</c:v>
                </c:pt>
                <c:pt idx="304">
                  <c:v>-0.97869442231751724</c:v>
                </c:pt>
                <c:pt idx="305">
                  <c:v>-0.96749407195202108</c:v>
                </c:pt>
                <c:pt idx="306">
                  <c:v>-0.95642143388759193</c:v>
                </c:pt>
                <c:pt idx="307">
                  <c:v>-0.94547506815598292</c:v>
                </c:pt>
                <c:pt idx="308">
                  <c:v>-0.9346535504613479</c:v>
                </c:pt>
                <c:pt idx="309">
                  <c:v>-0.92395547202926176</c:v>
                </c:pt>
                <c:pt idx="310">
                  <c:v>-0.91337943945646882</c:v>
                </c:pt>
                <c:pt idx="311">
                  <c:v>-0.90292407456139179</c:v>
                </c:pt>
                <c:pt idx="312">
                  <c:v>-0.89258801423546708</c:v>
                </c:pt>
                <c:pt idx="313">
                  <c:v>-0.88236991029529455</c:v>
                </c:pt>
                <c:pt idx="314">
                  <c:v>-0.87226842933562643</c:v>
                </c:pt>
                <c:pt idx="315">
                  <c:v>-0.86228225258323654</c:v>
                </c:pt>
                <c:pt idx="316">
                  <c:v>-0.85241007575164585</c:v>
                </c:pt>
                <c:pt idx="317">
                  <c:v>-0.84265060889676724</c:v>
                </c:pt>
                <c:pt idx="318">
                  <c:v>-0.83300257627345731</c:v>
                </c:pt>
                <c:pt idx="319">
                  <c:v>-0.82346471619299577</c:v>
                </c:pt>
                <c:pt idx="320">
                  <c:v>-0.81403578088150919</c:v>
                </c:pt>
                <c:pt idx="321">
                  <c:v>-0.80471453633934442</c:v>
                </c:pt>
                <c:pt idx="322">
                  <c:v>-0.79549976220141738</c:v>
                </c:pt>
                <c:pt idx="323">
                  <c:v>-0.78639025159853582</c:v>
                </c:pt>
                <c:pt idx="324">
                  <c:v>-0.77738481101970469</c:v>
                </c:pt>
                <c:pt idx="325">
                  <c:v>-0.76848226017543675</c:v>
                </c:pt>
                <c:pt idx="326">
                  <c:v>-0.75968143186206116</c:v>
                </c:pt>
                <c:pt idx="327">
                  <c:v>-0.75098117182704704</c:v>
                </c:pt>
                <c:pt idx="328">
                  <c:v>-0.74238033863535069</c:v>
                </c:pt>
                <c:pt idx="329">
                  <c:v>-0.73387780353678256</c:v>
                </c:pt>
                <c:pt idx="330">
                  <c:v>-0.72547245033440455</c:v>
                </c:pt>
                <c:pt idx="331">
                  <c:v>-0.71716317525397044</c:v>
                </c:pt>
                <c:pt idx="332">
                  <c:v>-0.70894888681439749</c:v>
                </c:pt>
                <c:pt idx="333">
                  <c:v>-0.70082850569929456</c:v>
                </c:pt>
                <c:pt idx="334">
                  <c:v>-0.69280096462951746</c:v>
                </c:pt>
                <c:pt idx="335">
                  <c:v>-0.68486520823679153</c:v>
                </c:pt>
                <c:pt idx="336">
                  <c:v>-0.67702019293837734</c:v>
                </c:pt>
                <c:pt idx="337">
                  <c:v>-0.6692648868127915</c:v>
                </c:pt>
                <c:pt idx="338">
                  <c:v>-0.66159826947657763</c:v>
                </c:pt>
                <c:pt idx="339">
                  <c:v>-0.65401933196213513</c:v>
                </c:pt>
                <c:pt idx="340">
                  <c:v>-0.64652707659660091</c:v>
                </c:pt>
                <c:pt idx="341">
                  <c:v>-0.63912051688178562</c:v>
                </c:pt>
                <c:pt idx="342">
                  <c:v>-0.63179867737516426</c:v>
                </c:pt>
                <c:pt idx="343">
                  <c:v>-0.62456059357191485</c:v>
                </c:pt>
                <c:pt idx="344">
                  <c:v>-0.61740531178801517</c:v>
                </c:pt>
                <c:pt idx="345">
                  <c:v>-0.61033188904437963</c:v>
                </c:pt>
                <c:pt idx="346">
                  <c:v>-0.6033393929520533</c:v>
                </c:pt>
                <c:pt idx="347">
                  <c:v>-0.59642690159843947</c:v>
                </c:pt>
                <c:pt idx="348">
                  <c:v>-0.5895935034345805</c:v>
                </c:pt>
                <c:pt idx="349">
                  <c:v>-0.58283829716346769</c:v>
                </c:pt>
                <c:pt idx="350">
                  <c:v>-0.57616039162939092</c:v>
                </c:pt>
                <c:pt idx="351">
                  <c:v>-0.5695589057083239</c:v>
                </c:pt>
                <c:pt idx="352">
                  <c:v>-0.56303296819933168</c:v>
                </c:pt>
                <c:pt idx="353">
                  <c:v>-0.55658171771700293</c:v>
                </c:pt>
                <c:pt idx="354">
                  <c:v>-0.55020430258490838</c:v>
                </c:pt>
                <c:pt idx="355">
                  <c:v>-0.54389988073006734</c:v>
                </c:pt>
                <c:pt idx="356">
                  <c:v>-0.53766761957843223</c:v>
                </c:pt>
                <c:pt idx="357">
                  <c:v>-0.53150669595137379</c:v>
                </c:pt>
                <c:pt idx="358">
                  <c:v>-0.52541629596316886</c:v>
                </c:pt>
                <c:pt idx="359">
                  <c:v>-0.5193956149194866</c:v>
                </c:pt>
                <c:pt idx="360">
                  <c:v>-0.51344385721686514</c:v>
                </c:pt>
                <c:pt idx="361">
                  <c:v>-0.50756023624316982</c:v>
                </c:pt>
                <c:pt idx="362">
                  <c:v>-0.50174397427903739</c:v>
                </c:pt>
                <c:pt idx="363">
                  <c:v>-0.49599430240028669</c:v>
                </c:pt>
                <c:pt idx="364">
                  <c:v>-0.49031046038130449</c:v>
                </c:pt>
                <c:pt idx="365">
                  <c:v>-0.48469169659939193</c:v>
                </c:pt>
                <c:pt idx="366">
                  <c:v>-0.47913726794006278</c:v>
                </c:pt>
                <c:pt idx="367">
                  <c:v>-0.47364643970329884</c:v>
                </c:pt>
                <c:pt idx="368">
                  <c:v>-0.46821848551074186</c:v>
                </c:pt>
                <c:pt idx="369">
                  <c:v>-0.46285268721382838</c:v>
                </c:pt>
                <c:pt idx="370">
                  <c:v>-0.45754833480285484</c:v>
                </c:pt>
                <c:pt idx="371">
                  <c:v>-0.45230472631696522</c:v>
                </c:pt>
                <c:pt idx="372">
                  <c:v>-0.44712116775505595</c:v>
                </c:pt>
                <c:pt idx="373">
                  <c:v>-0.44199697298759677</c:v>
                </c:pt>
                <c:pt idx="374">
                  <c:v>-0.43693146366935048</c:v>
                </c:pt>
                <c:pt idx="375">
                  <c:v>-0.43192396915299919</c:v>
                </c:pt>
                <c:pt idx="376">
                  <c:v>-0.42697382640364906</c:v>
                </c:pt>
                <c:pt idx="377">
                  <c:v>-0.42208037991423092</c:v>
                </c:pt>
                <c:pt idx="378">
                  <c:v>-0.4172429816217732</c:v>
                </c:pt>
                <c:pt idx="379">
                  <c:v>-0.41246099082454751</c:v>
                </c:pt>
                <c:pt idx="380">
                  <c:v>-0.40773377410007555</c:v>
                </c:pt>
                <c:pt idx="381">
                  <c:v>-0.40306070522399357</c:v>
                </c:pt>
                <c:pt idx="382">
                  <c:v>-0.39844116508976779</c:v>
                </c:pt>
                <c:pt idx="383">
                  <c:v>-0.39387454162925384</c:v>
                </c:pt>
                <c:pt idx="384">
                  <c:v>-0.38936022973408729</c:v>
                </c:pt>
                <c:pt idx="385">
                  <c:v>-0.38489763117790776</c:v>
                </c:pt>
                <c:pt idx="386">
                  <c:v>-0.38048615453940254</c:v>
                </c:pt>
                <c:pt idx="387">
                  <c:v>-0.37612521512616459</c:v>
                </c:pt>
                <c:pt idx="388">
                  <c:v>-0.37181423489936144</c:v>
                </c:pt>
                <c:pt idx="389">
                  <c:v>-0.36755264239919999</c:v>
                </c:pt>
                <c:pt idx="390">
                  <c:v>-0.3633398726711895</c:v>
                </c:pt>
                <c:pt idx="391">
                  <c:v>-0.35917536719318843</c:v>
                </c:pt>
                <c:pt idx="392">
                  <c:v>-0.35505857380323175</c:v>
                </c:pt>
                <c:pt idx="393">
                  <c:v>-0.35098894662813274</c:v>
                </c:pt>
                <c:pt idx="394">
                  <c:v>-0.34696594601284819</c:v>
                </c:pt>
                <c:pt idx="395">
                  <c:v>-0.34298903845060208</c:v>
                </c:pt>
                <c:pt idx="396">
                  <c:v>-0.33905769651376427</c:v>
                </c:pt>
                <c:pt idx="397">
                  <c:v>-0.33517139878546992</c:v>
                </c:pt>
                <c:pt idx="398">
                  <c:v>-0.3313296297919831</c:v>
                </c:pt>
                <c:pt idx="399">
                  <c:v>-0.32753187993578253</c:v>
                </c:pt>
                <c:pt idx="400">
                  <c:v>-0.32377764542938003</c:v>
                </c:pt>
                <c:pt idx="401">
                  <c:v>-0.3200664282298516</c:v>
                </c:pt>
                <c:pt idx="402">
                  <c:v>-0.31639773597408277</c:v>
                </c:pt>
                <c:pt idx="403">
                  <c:v>-0.31277108191471348</c:v>
                </c:pt>
                <c:pt idx="404">
                  <c:v>-0.30918598485678267</c:v>
                </c:pt>
                <c:pt idx="405">
                  <c:v>-0.30564196909506469</c:v>
                </c:pt>
                <c:pt idx="406">
                  <c:v>-0.30213856435208652</c:v>
                </c:pt>
                <c:pt idx="407">
                  <c:v>-0.29867530571682283</c:v>
                </c:pt>
                <c:pt idx="408">
                  <c:v>-0.29525173358406515</c:v>
                </c:pt>
                <c:pt idx="409">
                  <c:v>-0.2918673935944483</c:v>
                </c:pt>
                <c:pt idx="410">
                  <c:v>-0.28852183657514008</c:v>
                </c:pt>
                <c:pt idx="411">
                  <c:v>-0.28521461848118007</c:v>
                </c:pt>
                <c:pt idx="412">
                  <c:v>-0.28194530033746246</c:v>
                </c:pt>
                <c:pt idx="413">
                  <c:v>-0.27871344818135591</c:v>
                </c:pt>
                <c:pt idx="414">
                  <c:v>-0.2755186330059573</c:v>
                </c:pt>
                <c:pt idx="415">
                  <c:v>-0.27236043070396965</c:v>
                </c:pt>
                <c:pt idx="416">
                  <c:v>-0.26923842201220044</c:v>
                </c:pt>
                <c:pt idx="417">
                  <c:v>-0.26615219245666966</c:v>
                </c:pt>
                <c:pt idx="418">
                  <c:v>-0.26310133229832761</c:v>
                </c:pt>
                <c:pt idx="419">
                  <c:v>-0.26008543647937132</c:v>
                </c:pt>
                <c:pt idx="420">
                  <c:v>-0.2571041045701557</c:v>
                </c:pt>
                <c:pt idx="421">
                  <c:v>-0.25415694071669387</c:v>
                </c:pt>
                <c:pt idx="422">
                  <c:v>-0.25124355358873912</c:v>
                </c:pt>
                <c:pt idx="423">
                  <c:v>-0.24836355632844079</c:v>
                </c:pt>
                <c:pt idx="424">
                  <c:v>-0.24551656649957385</c:v>
                </c:pt>
                <c:pt idx="425">
                  <c:v>-0.24270220603733267</c:v>
                </c:pt>
                <c:pt idx="426">
                  <c:v>-0.23992010119867893</c:v>
                </c:pt>
                <c:pt idx="427">
                  <c:v>-0.23716988251324833</c:v>
                </c:pt>
                <c:pt idx="428">
                  <c:v>-0.23445118473479881</c:v>
                </c:pt>
                <c:pt idx="429">
                  <c:v>-0.23176364679320505</c:v>
                </c:pt>
                <c:pt idx="430">
                  <c:v>-0.22910691174698272</c:v>
                </c:pt>
                <c:pt idx="431">
                  <c:v>-0.22648062673634914</c:v>
                </c:pt>
                <c:pt idx="432">
                  <c:v>-0.22388444293680215</c:v>
                </c:pt>
                <c:pt idx="433">
                  <c:v>-0.22131801551322197</c:v>
                </c:pt>
                <c:pt idx="434">
                  <c:v>-0.2187810035744851</c:v>
                </c:pt>
                <c:pt idx="435">
                  <c:v>-0.2162730701285864</c:v>
                </c:pt>
                <c:pt idx="436">
                  <c:v>-0.213793882038262</c:v>
                </c:pt>
                <c:pt idx="437">
                  <c:v>-0.21134310997711178</c:v>
                </c:pt>
                <c:pt idx="438">
                  <c:v>-0.20892042838621253</c:v>
                </c:pt>
                <c:pt idx="439">
                  <c:v>-0.20652551543121794</c:v>
                </c:pt>
                <c:pt idx="440">
                  <c:v>-0.20415805295994036</c:v>
                </c:pt>
                <c:pt idx="441">
                  <c:v>-0.20181772646040763</c:v>
                </c:pt>
                <c:pt idx="442">
                  <c:v>-0.19950422501939227</c:v>
                </c:pt>
                <c:pt idx="443">
                  <c:v>-0.1972172412814063</c:v>
                </c:pt>
                <c:pt idx="444">
                  <c:v>-0.19495647140815778</c:v>
                </c:pt>
                <c:pt idx="445">
                  <c:v>-0.19272161503846305</c:v>
                </c:pt>
                <c:pt idx="446">
                  <c:v>-0.19051237524860881</c:v>
                </c:pt>
                <c:pt idx="447">
                  <c:v>-0.18832845851316249</c:v>
                </c:pt>
                <c:pt idx="448">
                  <c:v>-0.18616957466622455</c:v>
                </c:pt>
                <c:pt idx="449">
                  <c:v>-0.18403543686311405</c:v>
                </c:pt>
                <c:pt idx="450">
                  <c:v>-0.18192576154249046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B6" sqref="B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151</v>
      </c>
      <c r="D3" s="15" t="str">
        <f>A3</f>
        <v>FCC</v>
      </c>
      <c r="E3" s="1" t="str">
        <f>B3</f>
        <v>Yb</v>
      </c>
      <c r="K3" s="15" t="str">
        <f>A3</f>
        <v>FCC</v>
      </c>
      <c r="L3" s="1" t="str">
        <f>B3</f>
        <v>Yb</v>
      </c>
      <c r="N3" s="15" t="str">
        <f>A3</f>
        <v>FCC</v>
      </c>
      <c r="O3" s="1" t="str">
        <f>L3</f>
        <v>Yb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-1.5367999999999999</v>
      </c>
      <c r="D4" s="21" t="s">
        <v>8</v>
      </c>
      <c r="E4" s="4">
        <f>E11</f>
        <v>3.8532031865552456</v>
      </c>
      <c r="F4" t="s">
        <v>188</v>
      </c>
      <c r="K4" s="2" t="s">
        <v>22</v>
      </c>
      <c r="L4" s="4">
        <f>O4</f>
        <v>11.533885378239958</v>
      </c>
      <c r="N4" s="18" t="s">
        <v>22</v>
      </c>
      <c r="O4" s="4">
        <f>O5*R18</f>
        <v>11.533885378239958</v>
      </c>
      <c r="Q4" s="26" t="s">
        <v>28</v>
      </c>
      <c r="AA4" s="27"/>
    </row>
    <row r="5" spans="1:27" x14ac:dyDescent="0.4">
      <c r="A5" s="2" t="s">
        <v>19</v>
      </c>
      <c r="B5" s="67">
        <v>40.453000000000003</v>
      </c>
      <c r="D5" s="2" t="s">
        <v>3</v>
      </c>
      <c r="E5" s="5">
        <f>O10</f>
        <v>4.9963152245224705E-2</v>
      </c>
      <c r="K5" s="2" t="s">
        <v>23</v>
      </c>
      <c r="L5" s="4">
        <f>O5</f>
        <v>3.9097916536406636</v>
      </c>
      <c r="N5" s="12" t="s">
        <v>23</v>
      </c>
      <c r="O5" s="4">
        <v>3.9097916536406636</v>
      </c>
      <c r="P5" t="s">
        <v>50</v>
      </c>
      <c r="Q5" s="28" t="s">
        <v>29</v>
      </c>
      <c r="R5" s="72">
        <f>L10</f>
        <v>3.8532031865552456</v>
      </c>
      <c r="S5" s="72">
        <f>L4</f>
        <v>11.533885378239958</v>
      </c>
      <c r="T5" s="72">
        <f>L5</f>
        <v>3.9097916536406636</v>
      </c>
      <c r="U5" s="72">
        <f>L6</f>
        <v>6.6329742125732477E-2</v>
      </c>
      <c r="V5" s="72">
        <f>L7</f>
        <v>0.6656994345409607</v>
      </c>
      <c r="W5" s="72">
        <f>SQRT(4)*$L$10</f>
        <v>7.7064063731104913</v>
      </c>
      <c r="X5" s="72">
        <f>(SQRT(4)*$L$10+SQRT(6)*$L$10)/2</f>
        <v>8.5723940277185093</v>
      </c>
      <c r="Y5" s="29" t="s">
        <v>114</v>
      </c>
      <c r="Z5" s="29" t="str">
        <f>B3</f>
        <v>Yb</v>
      </c>
      <c r="AA5" s="30" t="str">
        <f>B3</f>
        <v>Yb</v>
      </c>
    </row>
    <row r="6" spans="1:27" x14ac:dyDescent="0.4">
      <c r="A6" s="2" t="s">
        <v>0</v>
      </c>
      <c r="B6" s="68">
        <v>0.19348678541429204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6.6329742125732477E-2</v>
      </c>
      <c r="N6" s="12" t="s">
        <v>26</v>
      </c>
      <c r="O6" s="4">
        <v>6.6329742125732477E-2</v>
      </c>
      <c r="P6" t="s">
        <v>50</v>
      </c>
    </row>
    <row r="7" spans="1:27" x14ac:dyDescent="0.4">
      <c r="A7" s="63" t="s">
        <v>1</v>
      </c>
      <c r="B7" s="68"/>
      <c r="C7" t="s">
        <v>268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0.6656994345409607</v>
      </c>
      <c r="N7" s="12" t="s">
        <v>27</v>
      </c>
      <c r="O7" s="4">
        <v>0.6656994345409607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L8" s="73">
        <f>O8</f>
        <v>0</v>
      </c>
      <c r="O8" s="73"/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2.95</v>
      </c>
      <c r="Q9" s="28" t="s">
        <v>29</v>
      </c>
      <c r="R9" s="72">
        <f>L10</f>
        <v>3.8532031865552456</v>
      </c>
      <c r="S9" s="72">
        <f>O4</f>
        <v>11.533885378239958</v>
      </c>
      <c r="T9" s="72">
        <f>O5</f>
        <v>3.9097916536406636</v>
      </c>
      <c r="U9" s="72">
        <f>O6</f>
        <v>6.6329742125732477E-2</v>
      </c>
      <c r="V9" s="72">
        <f>O7</f>
        <v>0.6656994345409607</v>
      </c>
      <c r="W9" s="72">
        <f>SQRT(4)*$L$10</f>
        <v>7.7064063731104913</v>
      </c>
      <c r="X9" s="72">
        <f>(SQRT(4)*$L$10+SQRT(6)*$L$10)/2</f>
        <v>8.5723940277185093</v>
      </c>
      <c r="Y9" s="29" t="s">
        <v>114</v>
      </c>
      <c r="Z9" s="29" t="str">
        <f>B3</f>
        <v>Yb</v>
      </c>
      <c r="AA9" s="30" t="str">
        <f>B3</f>
        <v>Yb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3.8532031865552456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5.4492522050056555</v>
      </c>
      <c r="D11" s="3" t="s">
        <v>8</v>
      </c>
      <c r="E11" s="4">
        <f>$B$11/$E$8</f>
        <v>3.8532031865552456</v>
      </c>
      <c r="F11" t="s">
        <v>276</v>
      </c>
      <c r="N11" s="62" t="s">
        <v>264</v>
      </c>
      <c r="O11" s="20">
        <f>G119</f>
        <v>4.4223290341130381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5.9976781139357671</v>
      </c>
      <c r="D12" s="3" t="s">
        <v>2</v>
      </c>
      <c r="E12" s="4">
        <f>(9*$B$6*$B$5/(-$B$4))^(1/2)</f>
        <v>6.7703886637550177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-0.40718433729071735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-1.5367999999999999</v>
      </c>
    </row>
    <row r="16" spans="1:27" x14ac:dyDescent="0.4">
      <c r="D16" s="3" t="s">
        <v>9</v>
      </c>
      <c r="E16" s="4">
        <f>$E$15*$E$6</f>
        <v>-18.441600000000001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6.410420719913601E-2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3.2840773389974527</v>
      </c>
      <c r="H19" s="10">
        <f>-(-$B$4)*(1+D19+$E$5*D19^3)*EXP(-D19)</f>
        <v>0.20871884584242936</v>
      </c>
      <c r="I19">
        <f>H19*$E$6</f>
        <v>2.5046261501091522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0.21067987050796511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0.21067987050796511</v>
      </c>
      <c r="N19" s="13">
        <f>(M19-H19)^2*O19</f>
        <v>3.8456177388395738E-6</v>
      </c>
      <c r="O19" s="13">
        <v>1</v>
      </c>
      <c r="P19" s="14">
        <f>SUMSQ(N26:N295)</f>
        <v>5.4375452685682092E-8</v>
      </c>
      <c r="Q19" s="1" t="s">
        <v>65</v>
      </c>
      <c r="R19" s="19">
        <f>O4/(O4-O5)*-B4/SQRT(L9)</f>
        <v>0.67114156061213326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3.295459855948609</v>
      </c>
      <c r="H20" s="10">
        <f>-(-$B$4)*(1+D20+$E$5*D20^3)*EXP(-D20)</f>
        <v>0.11065991902505211</v>
      </c>
      <c r="I20">
        <f t="shared" ref="I20:I83" si="2">H20*$E$6</f>
        <v>1.3279190283006252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0.11152225460283738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0.11152225460283738</v>
      </c>
      <c r="N20" s="13">
        <f t="shared" ref="N20:N83" si="5">(M20-H20)^2*O20</f>
        <v>7.4362264871425509E-7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3.3068423728997645</v>
      </c>
      <c r="H21" s="10">
        <f t="shared" ref="H21:H84" si="6">-(-$B$4)*(1+D21+$E$5*D21^3)*EXP(-D21)</f>
        <v>1.6874206793103967E-2</v>
      </c>
      <c r="I21">
        <f t="shared" si="2"/>
        <v>0.20249048151724761</v>
      </c>
      <c r="K21">
        <f t="shared" si="3"/>
        <v>1.6779872679186347E-2</v>
      </c>
      <c r="M21">
        <f t="shared" si="4"/>
        <v>1.6779872679186347E-2</v>
      </c>
      <c r="N21" s="13">
        <f t="shared" si="5"/>
        <v>8.8989250486224821E-9</v>
      </c>
      <c r="O21" s="13">
        <v>1</v>
      </c>
      <c r="Q21" s="16" t="s">
        <v>57</v>
      </c>
      <c r="R21" s="19">
        <f>(O7/O6)/(O4/O5)</f>
        <v>3.4021061749398487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-6.1995440197905705E-2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3.3182248898509208</v>
      </c>
      <c r="H22" s="10">
        <f t="shared" si="6"/>
        <v>-7.2787847842325046E-2</v>
      </c>
      <c r="I22">
        <f t="shared" si="2"/>
        <v>-0.87345417410790049</v>
      </c>
      <c r="K22">
        <f t="shared" si="3"/>
        <v>-7.3709257936152017E-2</v>
      </c>
      <c r="M22">
        <f t="shared" si="4"/>
        <v>-7.3709257936152017E-2</v>
      </c>
      <c r="N22" s="13">
        <f t="shared" si="5"/>
        <v>8.489965610062284E-7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3.3296074068020762</v>
      </c>
      <c r="H23" s="10">
        <f t="shared" si="6"/>
        <v>-0.1584709959246266</v>
      </c>
      <c r="I23">
        <f t="shared" si="2"/>
        <v>-1.9016519510955192</v>
      </c>
      <c r="K23">
        <f t="shared" si="3"/>
        <v>-0.16010146147387028</v>
      </c>
      <c r="M23">
        <f t="shared" si="4"/>
        <v>-0.16010146147387028</v>
      </c>
      <c r="N23" s="13">
        <f t="shared" si="5"/>
        <v>2.6584179072704818E-6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3.3409899237532321</v>
      </c>
      <c r="H24" s="10">
        <f t="shared" si="6"/>
        <v>-0.2403153289998857</v>
      </c>
      <c r="I24">
        <f t="shared" si="2"/>
        <v>-2.8837839479986282</v>
      </c>
      <c r="K24">
        <f t="shared" si="3"/>
        <v>-0.24254759940557102</v>
      </c>
      <c r="M24">
        <f t="shared" si="4"/>
        <v>-0.24254759940557102</v>
      </c>
      <c r="N24" s="13">
        <f t="shared" si="5"/>
        <v>4.9830311640985349E-6</v>
      </c>
      <c r="O24" s="13">
        <v>1</v>
      </c>
      <c r="Q24" s="17" t="s">
        <v>61</v>
      </c>
      <c r="R24" s="19">
        <f>O5/(O4-O5)*-B4/L9</f>
        <v>6.5675213675213659E-2</v>
      </c>
      <c r="V24" s="15" t="str">
        <f>D3</f>
        <v>FCC</v>
      </c>
      <c r="W24" s="1" t="str">
        <f>E3</f>
        <v>Yb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3.352372440704388</v>
      </c>
      <c r="H25" s="10">
        <f t="shared" si="6"/>
        <v>-0.31845642128420037</v>
      </c>
      <c r="I25">
        <f t="shared" si="2"/>
        <v>-3.8214770554104045</v>
      </c>
      <c r="K25">
        <f t="shared" si="3"/>
        <v>-0.32119325932533638</v>
      </c>
      <c r="M25">
        <f t="shared" si="4"/>
        <v>-0.32119325932533638</v>
      </c>
      <c r="N25" s="13">
        <f t="shared" si="5"/>
        <v>7.4902824634091522E-6</v>
      </c>
      <c r="O25" s="13">
        <v>1</v>
      </c>
      <c r="Q25" s="17" t="s">
        <v>62</v>
      </c>
      <c r="R25" s="19">
        <f>O4/(O4-O5)*-B4/SQRT(L9)</f>
        <v>0.67114156061213326</v>
      </c>
      <c r="V25" s="2" t="s">
        <v>106</v>
      </c>
      <c r="W25" s="1">
        <f>(-B4/(12*PI()*B6*W26))^(1/2)</f>
        <v>0.38655198303615246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3.3637549576555439</v>
      </c>
      <c r="H26" s="10">
        <f t="shared" si="6"/>
        <v>-0.39302546767092061</v>
      </c>
      <c r="I26">
        <f t="shared" si="2"/>
        <v>-4.7163056120510474</v>
      </c>
      <c r="K26">
        <f t="shared" si="3"/>
        <v>-0.39617893726955034</v>
      </c>
      <c r="M26">
        <f t="shared" si="4"/>
        <v>-0.39617893726955034</v>
      </c>
      <c r="N26" s="13">
        <f t="shared" si="5"/>
        <v>9.9443705094818953E-6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3.3751374746066998</v>
      </c>
      <c r="H27" s="10">
        <f t="shared" si="6"/>
        <v>-0.4641494176952945</v>
      </c>
      <c r="I27">
        <f t="shared" si="2"/>
        <v>-5.569793012343534</v>
      </c>
      <c r="K27">
        <f t="shared" si="3"/>
        <v>-0.4676402137060145</v>
      </c>
      <c r="M27">
        <f t="shared" si="4"/>
        <v>-0.4676402137060145</v>
      </c>
      <c r="N27" s="13">
        <f t="shared" si="5"/>
        <v>1.2185656788458658E-5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3.3865199915578557</v>
      </c>
      <c r="H28" s="10">
        <f t="shared" si="6"/>
        <v>-0.5319511055708015</v>
      </c>
      <c r="I28">
        <f t="shared" si="2"/>
        <v>-6.383413266849618</v>
      </c>
      <c r="K28">
        <f t="shared" si="3"/>
        <v>-0.53570792341524509</v>
      </c>
      <c r="M28">
        <f t="shared" si="4"/>
        <v>-0.53570792341524509</v>
      </c>
      <c r="N28" s="13">
        <f t="shared" si="5"/>
        <v>1.4113680316329813E-5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-0.8224510277364947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3.3979025085090115</v>
      </c>
      <c r="H29" s="10">
        <f t="shared" si="6"/>
        <v>-0.5965493764083174</v>
      </c>
      <c r="I29">
        <f t="shared" si="2"/>
        <v>-7.1585925168998088</v>
      </c>
      <c r="K29">
        <f t="shared" si="3"/>
        <v>-0.60050831947878214</v>
      </c>
      <c r="M29">
        <f t="shared" si="4"/>
        <v>-0.60050831947878214</v>
      </c>
      <c r="N29" s="13">
        <f t="shared" si="5"/>
        <v>1.5673230235180764E-5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3.4092850254601674</v>
      </c>
      <c r="H30" s="10">
        <f t="shared" si="6"/>
        <v>-0.65805920872620849</v>
      </c>
      <c r="I30">
        <f t="shared" si="2"/>
        <v>-7.8967105047145019</v>
      </c>
      <c r="K30">
        <f t="shared" si="3"/>
        <v>-0.66216323158157575</v>
      </c>
      <c r="M30">
        <f t="shared" si="4"/>
        <v>-0.66216323158157575</v>
      </c>
      <c r="N30" s="13">
        <f t="shared" si="5"/>
        <v>1.6843003597376853E-5</v>
      </c>
      <c r="O30" s="13">
        <v>1</v>
      </c>
      <c r="V30" s="22" t="s">
        <v>22</v>
      </c>
      <c r="W30" s="1">
        <f>1/(O5*W25^2)</f>
        <v>1.7117115206273994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3.4206675424113233</v>
      </c>
      <c r="H31" s="10">
        <f t="shared" si="6"/>
        <v>-0.71659183335647791</v>
      </c>
      <c r="I31">
        <f t="shared" si="2"/>
        <v>-8.5991020002777354</v>
      </c>
      <c r="K31">
        <f t="shared" si="3"/>
        <v>-0.72079021882813832</v>
      </c>
      <c r="M31">
        <f t="shared" si="4"/>
        <v>-0.72079021882813832</v>
      </c>
      <c r="N31" s="13">
        <f t="shared" si="5"/>
        <v>1.7626440568649153E-5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3.4320500593624792</v>
      </c>
      <c r="H32" s="10">
        <f t="shared" si="6"/>
        <v>-0.77225484884921203</v>
      </c>
      <c r="I32">
        <f t="shared" si="2"/>
        <v>-9.2670581861905443</v>
      </c>
      <c r="K32">
        <f t="shared" si="3"/>
        <v>-0.77650271726493791</v>
      </c>
      <c r="M32">
        <f t="shared" si="4"/>
        <v>-0.77650271726493791</v>
      </c>
      <c r="N32" s="13">
        <f t="shared" si="5"/>
        <v>1.804438607732155E-5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3.4434325763136351</v>
      </c>
      <c r="H33" s="10">
        <f t="shared" si="6"/>
        <v>-0.82515233347475148</v>
      </c>
      <c r="I33">
        <f t="shared" si="2"/>
        <v>-9.9018280016970177</v>
      </c>
      <c r="K33">
        <f t="shared" si="3"/>
        <v>-0.82941018229466845</v>
      </c>
      <c r="M33">
        <f t="shared" si="4"/>
        <v>-0.82941018229466845</v>
      </c>
      <c r="N33" s="13">
        <f t="shared" si="5"/>
        <v>1.8129276573268386E-5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3.454815093264791</v>
      </c>
      <c r="H34" s="10">
        <f t="shared" si="6"/>
        <v>-0.87538495392028126</v>
      </c>
      <c r="I34">
        <f t="shared" si="2"/>
        <v>-10.504619447043375</v>
      </c>
      <c r="K34">
        <f t="shared" si="3"/>
        <v>-0.8796182261613037</v>
      </c>
      <c r="M34">
        <f t="shared" si="4"/>
        <v>-0.8796182261613037</v>
      </c>
      <c r="N34" s="13">
        <f t="shared" si="5"/>
        <v>1.7920593866611104E-5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3.4661976102159469</v>
      </c>
      <c r="H35" s="10">
        <f t="shared" si="6"/>
        <v>-0.92305007077487344</v>
      </c>
      <c r="I35">
        <f t="shared" si="2"/>
        <v>-11.076600849298481</v>
      </c>
      <c r="K35">
        <f t="shared" si="3"/>
        <v>-0.92722875067856414</v>
      </c>
      <c r="M35">
        <f t="shared" si="4"/>
        <v>-0.92722875067856414</v>
      </c>
      <c r="N35" s="13">
        <f t="shared" si="5"/>
        <v>1.7461365737508487E-5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3.4775801271671027</v>
      </c>
      <c r="H36" s="10">
        <f t="shared" si="6"/>
        <v>-0.96824184089442256</v>
      </c>
      <c r="I36">
        <f t="shared" si="2"/>
        <v>-11.618902090733071</v>
      </c>
      <c r="K36">
        <f t="shared" si="3"/>
        <v>-0.97234007536813927</v>
      </c>
      <c r="M36">
        <f t="shared" si="4"/>
        <v>-0.97234007536813927</v>
      </c>
      <c r="N36" s="13">
        <f t="shared" si="5"/>
        <v>1.6795525801560086E-5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3.4889626441182586</v>
      </c>
      <c r="H37" s="10">
        <f t="shared" si="6"/>
        <v>-1.0110513167353861</v>
      </c>
      <c r="I37">
        <f t="shared" si="2"/>
        <v>-12.132615800824633</v>
      </c>
      <c r="K37">
        <f t="shared" si="3"/>
        <v>-1.0150470611681803</v>
      </c>
      <c r="M37">
        <f t="shared" si="4"/>
        <v>-1.0150470611681803</v>
      </c>
      <c r="N37" s="13">
        <f t="shared" si="5"/>
        <v>1.5965973572206388E-5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3.5003451610694141</v>
      </c>
      <c r="H38" s="10">
        <f t="shared" si="6"/>
        <v>-1.0515665427438055</v>
      </c>
      <c r="I38">
        <f t="shared" si="2"/>
        <v>-12.618798512925665</v>
      </c>
      <c r="K38">
        <f t="shared" si="3"/>
        <v>-1.0554412298667781</v>
      </c>
      <c r="M38">
        <f t="shared" si="4"/>
        <v>-1.0554412298667781</v>
      </c>
      <c r="N38" s="13">
        <f t="shared" si="5"/>
        <v>1.5013200300930268E-5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3.5117276780205704</v>
      </c>
      <c r="H39" s="10">
        <f t="shared" si="6"/>
        <v>-1.0898726488836754</v>
      </c>
      <c r="I39">
        <f t="shared" si="2"/>
        <v>-13.078471786604105</v>
      </c>
      <c r="K39">
        <f t="shared" si="3"/>
        <v>-1.0936108794097077</v>
      </c>
      <c r="M39">
        <f t="shared" si="4"/>
        <v>-1.0936108794097077</v>
      </c>
      <c r="N39" s="13">
        <f t="shared" si="5"/>
        <v>1.3974367465759595E-5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3.5231101949717258</v>
      </c>
      <c r="H40" s="10">
        <f t="shared" si="6"/>
        <v>-1.1260519413864167</v>
      </c>
      <c r="I40">
        <f t="shared" si="2"/>
        <v>-13.512623296637001</v>
      </c>
      <c r="K40">
        <f t="shared" si="3"/>
        <v>-1.1296411952263257</v>
      </c>
      <c r="M40">
        <f t="shared" si="4"/>
        <v>-1.1296411952263257</v>
      </c>
      <c r="N40" s="13">
        <f t="shared" si="5"/>
        <v>1.2882743127301033E-5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3.5344927119228817</v>
      </c>
      <c r="H41" s="10">
        <f t="shared" si="6"/>
        <v>-1.1601839908009435</v>
      </c>
      <c r="I41">
        <f t="shared" si="2"/>
        <v>-13.922207889611322</v>
      </c>
      <c r="K41">
        <f t="shared" si="3"/>
        <v>-1.1636143577125124</v>
      </c>
      <c r="M41">
        <f t="shared" si="4"/>
        <v>-1.1636143577125124</v>
      </c>
      <c r="N41" s="13">
        <f t="shared" si="5"/>
        <v>1.1767417147987093E-5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3.5458752288740376</v>
      </c>
      <c r="H42" s="10">
        <f t="shared" si="6"/>
        <v>-1.1923457174216161</v>
      </c>
      <c r="I42">
        <f t="shared" si="2"/>
        <v>-14.308148609059394</v>
      </c>
      <c r="K42">
        <f t="shared" si="3"/>
        <v>-1.1956096460044963</v>
      </c>
      <c r="M42">
        <f t="shared" si="4"/>
        <v>-1.1956096460044963</v>
      </c>
      <c r="N42" s="13">
        <f t="shared" si="5"/>
        <v>1.065322979414209E-5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3.5572577458251935</v>
      </c>
      <c r="H43" s="10">
        <f t="shared" si="6"/>
        <v>-1.2226114741692238</v>
      </c>
      <c r="I43">
        <f t="shared" si="2"/>
        <v>-14.671337690030686</v>
      </c>
      <c r="K43">
        <f t="shared" si="3"/>
        <v>-1.2257035381727537</v>
      </c>
      <c r="M43">
        <f t="shared" si="4"/>
        <v>-1.2257035381727537</v>
      </c>
      <c r="N43" s="13">
        <f t="shared" si="5"/>
        <v>9.560859801925378E-6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3.5686402627763494</v>
      </c>
      <c r="H44" s="10">
        <f t="shared" si="6"/>
        <v>-1.25105312699807</v>
      </c>
      <c r="I44">
        <f t="shared" si="2"/>
        <v>-15.01263752397684</v>
      </c>
      <c r="K44">
        <f t="shared" si="3"/>
        <v>-1.2539698079605581</v>
      </c>
      <c r="M44">
        <f t="shared" si="4"/>
        <v>-1.2539698079605581</v>
      </c>
      <c r="N44" s="13">
        <f t="shared" si="5"/>
        <v>8.507027836940474E-6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3.5800227797275053</v>
      </c>
      <c r="H45" s="10">
        <f t="shared" si="6"/>
        <v>-1.2777401329001856</v>
      </c>
      <c r="I45">
        <f t="shared" si="2"/>
        <v>-15.332881594802227</v>
      </c>
      <c r="K45">
        <f t="shared" si="3"/>
        <v>-1.280479618187337</v>
      </c>
      <c r="M45">
        <f t="shared" si="4"/>
        <v>-1.280479618187337</v>
      </c>
      <c r="N45" s="13">
        <f t="shared" si="5"/>
        <v>7.504779638518987E-6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3.5914052966786612</v>
      </c>
      <c r="H46" s="10">
        <f t="shared" si="6"/>
        <v>-1.3027396155757471</v>
      </c>
      <c r="I46">
        <f t="shared" si="2"/>
        <v>-15.632875386908966</v>
      </c>
      <c r="K46">
        <f t="shared" si="3"/>
        <v>-1.3053016109327815</v>
      </c>
      <c r="M46">
        <f t="shared" si="4"/>
        <v>-1.3053016109327815</v>
      </c>
      <c r="N46" s="13">
        <f t="shared" si="5"/>
        <v>6.5638202094657492E-6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3.602787813629817</v>
      </c>
      <c r="H47" s="10">
        <f t="shared" si="6"/>
        <v>-1.3261164388368334</v>
      </c>
      <c r="I47">
        <f t="shared" si="2"/>
        <v>-15.913397266042001</v>
      </c>
      <c r="K47">
        <f t="shared" si="3"/>
        <v>-1.3285019946135308</v>
      </c>
      <c r="M47">
        <f t="shared" si="4"/>
        <v>-1.3285019946135308</v>
      </c>
      <c r="N47" s="13">
        <f t="shared" si="5"/>
        <v>5.6908763637343936E-6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3.6141703305809729</v>
      </c>
      <c r="H48" s="10">
        <f t="shared" si="6"/>
        <v>-1.3479332778098052</v>
      </c>
      <c r="I48">
        <f t="shared" si="2"/>
        <v>-16.175199333717664</v>
      </c>
      <c r="K48">
        <f t="shared" si="3"/>
        <v>-1.3501446280603175</v>
      </c>
      <c r="M48">
        <f t="shared" si="4"/>
        <v>-1.3501446280603175</v>
      </c>
      <c r="N48" s="13">
        <f t="shared" si="5"/>
        <v>4.8900699304409619E-6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3.6255528475321288</v>
      </c>
      <c r="H49" s="10">
        <f t="shared" si="6"/>
        <v>-1.3682506879997551</v>
      </c>
      <c r="I49">
        <f t="shared" si="2"/>
        <v>-16.419008255997063</v>
      </c>
      <c r="K49">
        <f t="shared" si="3"/>
        <v>-1.3702911016996697</v>
      </c>
      <c r="M49">
        <f t="shared" si="4"/>
        <v>-1.3702911016996697</v>
      </c>
      <c r="N49" s="13">
        <f t="shared" si="5"/>
        <v>4.1632880667991444E-6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3.6369353644832847</v>
      </c>
      <c r="H50" s="10">
        <f t="shared" si="6"/>
        <v>-1.3871271722787388</v>
      </c>
      <c r="I50">
        <f t="shared" si="2"/>
        <v>-16.645526067344868</v>
      </c>
      <c r="K50">
        <f t="shared" si="3"/>
        <v>-1.3890008159405691</v>
      </c>
      <c r="M50">
        <f t="shared" si="4"/>
        <v>-1.3890008159405691</v>
      </c>
      <c r="N50" s="13">
        <f t="shared" si="5"/>
        <v>3.5105405715168299E-6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3.6483178814344406</v>
      </c>
      <c r="H51" s="10">
        <f t="shared" si="6"/>
        <v>-1.4046192458577313</v>
      </c>
      <c r="I51">
        <f t="shared" si="2"/>
        <v>-16.855430950292778</v>
      </c>
      <c r="K51">
        <f t="shared" si="3"/>
        <v>-1.4063310568629697</v>
      </c>
      <c r="M51">
        <f t="shared" si="4"/>
        <v>-1.4063310568629697</v>
      </c>
      <c r="N51" s="13">
        <f t="shared" si="5"/>
        <v>2.9302969176550185E-6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3.6597003983855965</v>
      </c>
      <c r="H52" s="10">
        <f t="shared" si="6"/>
        <v>-1.4207814993006274</v>
      </c>
      <c r="I52">
        <f t="shared" si="2"/>
        <v>-17.049377991607528</v>
      </c>
      <c r="K52">
        <f t="shared" si="3"/>
        <v>-1.4223370693016408</v>
      </c>
      <c r="M52">
        <f t="shared" si="4"/>
        <v>-1.4223370693016408</v>
      </c>
      <c r="N52" s="13">
        <f t="shared" si="5"/>
        <v>2.419798028053057E-6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3.6710829153367524</v>
      </c>
      <c r="H53" s="10">
        <f t="shared" si="6"/>
        <v>-1.4356666596369383</v>
      </c>
      <c r="I53">
        <f t="shared" si="2"/>
        <v>-17.227999915643259</v>
      </c>
      <c r="K53">
        <f t="shared" si="3"/>
        <v>-1.4370721274155347</v>
      </c>
      <c r="M53">
        <f t="shared" si="4"/>
        <v>-1.4370721274155347</v>
      </c>
      <c r="N53" s="13">
        <f t="shared" si="5"/>
        <v>1.9753396766727079E-6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3.6824654322879082</v>
      </c>
      <c r="H54" s="10">
        <f t="shared" si="6"/>
        <v>-1.4493256496282814</v>
      </c>
      <c r="I54">
        <f t="shared" si="2"/>
        <v>-17.391907795539375</v>
      </c>
      <c r="K54">
        <f t="shared" si="3"/>
        <v>-1.4505876028297118</v>
      </c>
      <c r="M54">
        <f t="shared" si="4"/>
        <v>-1.4505876028297118</v>
      </c>
      <c r="N54" s="13">
        <f t="shared" si="5"/>
        <v>1.5925258826004615E-6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3.6938479492390641</v>
      </c>
      <c r="H55" s="10">
        <f t="shared" si="6"/>
        <v>-1.4618076452421871</v>
      </c>
      <c r="I55">
        <f t="shared" si="2"/>
        <v>-17.541691742906245</v>
      </c>
      <c r="K55">
        <f t="shared" si="3"/>
        <v>-1.4629330304337886</v>
      </c>
      <c r="M55">
        <f t="shared" si="4"/>
        <v>-1.4629330304337886</v>
      </c>
      <c r="N55" s="13">
        <f t="shared" si="5"/>
        <v>1.2664918294760501E-6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3.70523046619022</v>
      </c>
      <c r="H56" s="10">
        <f t="shared" si="6"/>
        <v>-1.4731601313852891</v>
      </c>
      <c r="I56">
        <f t="shared" si="2"/>
        <v>-17.677921576623469</v>
      </c>
      <c r="K56">
        <f t="shared" si="3"/>
        <v>-1.4741561719179526</v>
      </c>
      <c r="M56">
        <f t="shared" si="4"/>
        <v>-1.4741561719179526</v>
      </c>
      <c r="N56" s="13">
        <f t="shared" si="5"/>
        <v>9.9209674270847872E-7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3.7166129831413759</v>
      </c>
      <c r="H57" s="10">
        <f t="shared" si="6"/>
        <v>-1.483428955946456</v>
      </c>
      <c r="I57">
        <f t="shared" si="2"/>
        <v>-17.801147471357471</v>
      </c>
      <c r="K57">
        <f t="shared" si="3"/>
        <v>-1.4843030771247274</v>
      </c>
      <c r="M57">
        <f t="shared" si="4"/>
        <v>-1.4843030771247274</v>
      </c>
      <c r="N57" s="13">
        <f t="shared" si="5"/>
        <v>7.6408783430268313E-7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3.7279955000925318</v>
      </c>
      <c r="H58" s="10">
        <f t="shared" si="6"/>
        <v>-1.4926583821990502</v>
      </c>
      <c r="I58">
        <f t="shared" si="2"/>
        <v>-17.911900586388604</v>
      </c>
      <c r="K58">
        <f t="shared" si="3"/>
        <v>-1.4934181432919582</v>
      </c>
      <c r="M58">
        <f t="shared" si="4"/>
        <v>-1.4934181432919582</v>
      </c>
      <c r="N58" s="13">
        <f t="shared" si="5"/>
        <v>5.7723691829673517E-7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3.7393780170436877</v>
      </c>
      <c r="H59" s="10">
        <f t="shared" si="6"/>
        <v>-1.5008911396100864</v>
      </c>
      <c r="I59">
        <f t="shared" si="2"/>
        <v>-18.010693675321036</v>
      </c>
      <c r="K59">
        <f t="shared" si="3"/>
        <v>-1.5015441722598288</v>
      </c>
      <c r="M59">
        <f t="shared" si="4"/>
        <v>-1.5015441722598288</v>
      </c>
      <c r="N59" s="13">
        <f t="shared" si="5"/>
        <v>4.2645164162968438E-7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3.7507605339948435</v>
      </c>
      <c r="H60" s="10">
        <f t="shared" si="6"/>
        <v>-1.5081684731027336</v>
      </c>
      <c r="I60">
        <f t="shared" si="2"/>
        <v>-18.098021677232804</v>
      </c>
      <c r="K60">
        <f t="shared" si="3"/>
        <v>-1.5087224257121903</v>
      </c>
      <c r="M60">
        <f t="shared" si="4"/>
        <v>-1.5087224257121903</v>
      </c>
      <c r="N60" s="13">
        <f t="shared" si="5"/>
        <v>3.068634935238606E-7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3.7621430509459994</v>
      </c>
      <c r="H61" s="10">
        <f t="shared" si="6"/>
        <v>-1.5145301908172975</v>
      </c>
      <c r="I61">
        <f t="shared" si="2"/>
        <v>-18.174362289807569</v>
      </c>
      <c r="K61">
        <f t="shared" si="3"/>
        <v>-1.5149926785200178</v>
      </c>
      <c r="M61">
        <f t="shared" si="4"/>
        <v>-1.5149926785200178</v>
      </c>
      <c r="N61" s="13">
        <f t="shared" si="5"/>
        <v>2.1389487516758689E-7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3.7735255678971553</v>
      </c>
      <c r="H62" s="10">
        <f t="shared" si="6"/>
        <v>-1.5200147104145449</v>
      </c>
      <c r="I62">
        <f t="shared" si="2"/>
        <v>-18.24017652497454</v>
      </c>
      <c r="K62">
        <f t="shared" si="3"/>
        <v>-1.5203932702524552</v>
      </c>
      <c r="M62">
        <f t="shared" si="4"/>
        <v>-1.5203932702524552</v>
      </c>
      <c r="N62" s="13">
        <f t="shared" si="5"/>
        <v>1.4330755087862848E-7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3.7849080848483112</v>
      </c>
      <c r="H63" s="10">
        <f t="shared" si="6"/>
        <v>-1.5246591039640034</v>
      </c>
      <c r="I63">
        <f t="shared" si="2"/>
        <v>-18.295909247568041</v>
      </c>
      <c r="K63">
        <f t="shared" si="3"/>
        <v>-1.5249611549186151</v>
      </c>
      <c r="M63">
        <f t="shared" si="4"/>
        <v>-1.5249611549186151</v>
      </c>
      <c r="N63" s="13">
        <f t="shared" si="5"/>
        <v>9.1234779181818496E-8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3.7962906017994671</v>
      </c>
      <c r="H64" s="10">
        <f t="shared" si="6"/>
        <v>-1.5284991414586544</v>
      </c>
      <c r="I64">
        <f t="shared" si="2"/>
        <v>-18.341989697503852</v>
      </c>
      <c r="K64">
        <f t="shared" si="3"/>
        <v>-1.528731949001108</v>
      </c>
      <c r="M64">
        <f t="shared" si="4"/>
        <v>-1.528731949001108</v>
      </c>
      <c r="N64" s="13">
        <f t="shared" si="5"/>
        <v>5.4199351823277125E-8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3.807673118750623</v>
      </c>
      <c r="H65" s="10">
        <f t="shared" si="6"/>
        <v>-1.5315693329962843</v>
      </c>
      <c r="I65">
        <f t="shared" si="2"/>
        <v>-18.378831995955412</v>
      </c>
      <c r="K65">
        <f t="shared" si="3"/>
        <v>-1.5317399778401439</v>
      </c>
      <c r="M65">
        <f t="shared" si="4"/>
        <v>-1.5317399778401439</v>
      </c>
      <c r="N65" s="13">
        <f t="shared" si="5"/>
        <v>2.91196627358831E-8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3.8190556357017784</v>
      </c>
      <c r="H66" s="10">
        <f t="shared" si="6"/>
        <v>-1.5339029696666093</v>
      </c>
      <c r="I66">
        <f t="shared" si="2"/>
        <v>-18.406835635999311</v>
      </c>
      <c r="K66">
        <f t="shared" si="3"/>
        <v>-1.5340183204250095</v>
      </c>
      <c r="M66">
        <f t="shared" si="4"/>
        <v>-1.5340183204250095</v>
      </c>
      <c r="N66" s="13">
        <f t="shared" si="5"/>
        <v>1.3305797463499014E-8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3.8304381526529343</v>
      </c>
      <c r="H67" s="10">
        <f t="shared" si="6"/>
        <v>-1.5355321631821881</v>
      </c>
      <c r="I67">
        <f t="shared" si="2"/>
        <v>-18.426385958186259</v>
      </c>
      <c r="K67">
        <f t="shared" si="3"/>
        <v>-1.5355988526477407</v>
      </c>
      <c r="M67">
        <f t="shared" si="4"/>
        <v>-1.5355988526477407</v>
      </c>
      <c r="N67" s="13">
        <f t="shared" si="5"/>
        <v>4.4474848156847026E-9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3.8418206696040902</v>
      </c>
      <c r="H68" s="10">
        <f t="shared" si="6"/>
        <v>-1.5364878842900611</v>
      </c>
      <c r="I68">
        <f t="shared" si="2"/>
        <v>-18.437854611480734</v>
      </c>
      <c r="K68">
        <f t="shared" si="3"/>
        <v>-1.5365122890719125</v>
      </c>
      <c r="M68">
        <f t="shared" si="4"/>
        <v>-1.5365122890719125</v>
      </c>
      <c r="N68" s="13">
        <f t="shared" si="5"/>
        <v>5.9559337721417045E-6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3.8532031865552456</v>
      </c>
      <c r="H69" s="59">
        <f t="shared" si="6"/>
        <v>-1.5367999999999999</v>
      </c>
      <c r="I69" s="58">
        <f t="shared" si="2"/>
        <v>-18.441600000000001</v>
      </c>
      <c r="J69" s="58"/>
      <c r="K69">
        <f t="shared" si="3"/>
        <v>-1.5367882232676162</v>
      </c>
      <c r="M69">
        <f t="shared" si="4"/>
        <v>-1.5367882232676162</v>
      </c>
      <c r="N69" s="60">
        <f t="shared" si="5"/>
        <v>1.3869142563795053E-6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3.8645857035064011</v>
      </c>
      <c r="H70" s="10">
        <f t="shared" si="6"/>
        <v>-1.5364973096642558</v>
      </c>
      <c r="I70">
        <f t="shared" si="2"/>
        <v>-18.43796771597107</v>
      </c>
      <c r="K70">
        <f t="shared" si="3"/>
        <v>-1.5364551667619435</v>
      </c>
      <c r="M70">
        <f t="shared" si="4"/>
        <v>-1.5364551667619435</v>
      </c>
      <c r="N70" s="13">
        <f t="shared" si="5"/>
        <v>1.7760242153043324E-5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3.8759682204575574</v>
      </c>
      <c r="H71" s="10">
        <f t="shared" si="6"/>
        <v>-1.5356075799426714</v>
      </c>
      <c r="I71">
        <f t="shared" si="2"/>
        <v>-18.427290959312057</v>
      </c>
      <c r="K71">
        <f t="shared" si="3"/>
        <v>-1.5355405866525587</v>
      </c>
      <c r="M71">
        <f t="shared" si="4"/>
        <v>-1.5355405866525587</v>
      </c>
      <c r="N71" s="13">
        <f t="shared" si="5"/>
        <v>4.4881009201279795E-9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3.8873507374087128</v>
      </c>
      <c r="H72" s="10">
        <f t="shared" si="6"/>
        <v>-1.534157578686093</v>
      </c>
      <c r="I72">
        <f t="shared" si="2"/>
        <v>-18.409890944233116</v>
      </c>
      <c r="K72">
        <f t="shared" si="3"/>
        <v>-1.5340709419303145</v>
      </c>
      <c r="M72">
        <f t="shared" si="4"/>
        <v>-1.5340709419303145</v>
      </c>
      <c r="N72" s="13">
        <f t="shared" si="5"/>
        <v>7.5059274518372545E-9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3.8987332543598692</v>
      </c>
      <c r="H73" s="10">
        <f t="shared" si="6"/>
        <v>-1.5321731077700571</v>
      </c>
      <c r="I73">
        <f t="shared" si="2"/>
        <v>-18.386077293240685</v>
      </c>
      <c r="K73">
        <f t="shared" si="3"/>
        <v>-1.532071718555253</v>
      </c>
      <c r="M73">
        <f t="shared" si="4"/>
        <v>-1.532071718555253</v>
      </c>
      <c r="N73" s="13">
        <f t="shared" si="5"/>
        <v>1.027977287858599E-8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3.9101157713110246</v>
      </c>
      <c r="H74" s="10">
        <f t="shared" si="6"/>
        <v>-1.5296790349098328</v>
      </c>
      <c r="I74">
        <f t="shared" si="2"/>
        <v>-18.356148418917993</v>
      </c>
      <c r="K74">
        <f t="shared" si="3"/>
        <v>-1.529567463328819</v>
      </c>
      <c r="M74">
        <f t="shared" si="4"/>
        <v>-1.529567463328819</v>
      </c>
      <c r="N74" s="13">
        <f t="shared" si="5"/>
        <v>1.2448217689924546E-8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3.9214982882621809</v>
      </c>
      <c r="H75" s="10">
        <f t="shared" si="6"/>
        <v>-1.5266993244870037</v>
      </c>
      <c r="I75">
        <f t="shared" si="2"/>
        <v>-18.320391893844047</v>
      </c>
      <c r="K75">
        <f t="shared" si="3"/>
        <v>-1.5265818166036023</v>
      </c>
      <c r="M75">
        <f t="shared" si="4"/>
        <v>-1.5265818166036023</v>
      </c>
      <c r="N75" s="13">
        <f t="shared" si="5"/>
        <v>1.3808102661495766E-8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3.9328808052133364</v>
      </c>
      <c r="H76" s="10">
        <f t="shared" si="6"/>
        <v>-1.5232570674169239</v>
      </c>
      <c r="I76">
        <f t="shared" si="2"/>
        <v>-18.279084809003088</v>
      </c>
      <c r="K76">
        <f t="shared" si="3"/>
        <v>-1.5231375438705297</v>
      </c>
      <c r="M76">
        <f t="shared" si="4"/>
        <v>-1.5231375438705297</v>
      </c>
      <c r="N76" s="13">
        <f t="shared" si="5"/>
        <v>1.4285878142650763E-8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3.9442633221644927</v>
      </c>
      <c r="H77" s="10">
        <f t="shared" si="6"/>
        <v>-1.5193745100855331</v>
      </c>
      <c r="I77">
        <f t="shared" si="2"/>
        <v>-18.232494121026399</v>
      </c>
      <c r="K77">
        <f t="shared" si="3"/>
        <v>-1.5192565662620185</v>
      </c>
      <c r="M77">
        <f t="shared" si="4"/>
        <v>-1.5192565662620185</v>
      </c>
      <c r="N77" s="13">
        <f t="shared" si="5"/>
        <v>1.3910745505242897E-8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3.9556458391156482</v>
      </c>
      <c r="H78" s="10">
        <f t="shared" si="6"/>
        <v>-1.5150730823832139</v>
      </c>
      <c r="I78">
        <f t="shared" si="2"/>
        <v>-18.180876988598566</v>
      </c>
      <c r="K78">
        <f t="shared" si="3"/>
        <v>-1.5149599900082817</v>
      </c>
      <c r="M78">
        <f t="shared" si="4"/>
        <v>-1.5149599900082817</v>
      </c>
      <c r="N78" s="13">
        <f t="shared" si="5"/>
        <v>1.278988526780026E-8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3.9670283560668045</v>
      </c>
      <c r="H79" s="10">
        <f t="shared" si="6"/>
        <v>-1.5103734248625686</v>
      </c>
      <c r="I79">
        <f t="shared" si="2"/>
        <v>-18.124481098350824</v>
      </c>
      <c r="K79">
        <f t="shared" si="3"/>
        <v>-1.5102681348826918</v>
      </c>
      <c r="M79">
        <f t="shared" si="4"/>
        <v>-1.5102681348826918</v>
      </c>
      <c r="N79" s="13">
        <f t="shared" si="5"/>
        <v>1.1085979862456786E-8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3.9784108730179599</v>
      </c>
      <c r="H80" s="10">
        <f t="shared" si="6"/>
        <v>-1.5052954150462461</v>
      </c>
      <c r="I80">
        <f t="shared" si="2"/>
        <v>-18.063544980554951</v>
      </c>
      <c r="K80">
        <f t="shared" si="3"/>
        <v>-1.5052005616708797</v>
      </c>
      <c r="M80">
        <f t="shared" si="4"/>
        <v>-1.5052005616708797</v>
      </c>
      <c r="N80" s="13">
        <f t="shared" si="5"/>
        <v>8.9971628184011655E-9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3.9897933899691163</v>
      </c>
      <c r="H81" s="10">
        <f t="shared" si="6"/>
        <v>-1.4998581929101686</v>
      </c>
      <c r="I81">
        <f t="shared" si="2"/>
        <v>-17.998298314922025</v>
      </c>
      <c r="K81">
        <f t="shared" si="3"/>
        <v>-1.4997760986970112</v>
      </c>
      <c r="M81">
        <f t="shared" si="4"/>
        <v>-1.4997760986970112</v>
      </c>
      <c r="N81" s="13">
        <f t="shared" si="5"/>
        <v>6.7394598339347887E-9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4.0011759069202713</v>
      </c>
      <c r="H82" s="10">
        <f t="shared" si="6"/>
        <v>-1.494080185566816</v>
      </c>
      <c r="I82">
        <f t="shared" si="2"/>
        <v>-17.928962226801794</v>
      </c>
      <c r="K82">
        <f t="shared" si="3"/>
        <v>-1.4940128674395901</v>
      </c>
      <c r="M82">
        <f t="shared" si="4"/>
        <v>-1.4940128674395901</v>
      </c>
      <c r="N82" s="13">
        <f t="shared" si="5"/>
        <v>4.5317302532071559E-9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4.012558423871428</v>
      </c>
      <c r="H83" s="10">
        <f t="shared" si="6"/>
        <v>-1.4879791311724879</v>
      </c>
      <c r="I83">
        <f t="shared" si="2"/>
        <v>-17.855749574069854</v>
      </c>
      <c r="K83">
        <f t="shared" si="3"/>
        <v>-1.4879283072679508</v>
      </c>
      <c r="M83">
        <f t="shared" si="4"/>
        <v>-1.4879283072679508</v>
      </c>
      <c r="N83" s="13">
        <f t="shared" si="5"/>
        <v>2.5830692724008306E-9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4.023940940822583</v>
      </c>
      <c r="H84" s="10">
        <f t="shared" si="6"/>
        <v>-1.4815721020817938</v>
      </c>
      <c r="I84">
        <f t="shared" ref="I84:I147" si="9">H84*$E$6</f>
        <v>-17.778865224981526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-1.4815391993296005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-1.4815391993296005</v>
      </c>
      <c r="N84" s="13">
        <f t="shared" ref="N84:N147" si="12">(M84-H84)^2*O84</f>
        <v>1.0825911018906446E-9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4.0353234577737398</v>
      </c>
      <c r="H85" s="10">
        <f t="shared" ref="H85:H148" si="13">-(-$B$4)*(1+D85+$E$5*D85^3)*EXP(-D85)</f>
        <v>-1.4748755272719494</v>
      </c>
      <c r="I85">
        <f t="shared" si="9"/>
        <v>-17.698506327263392</v>
      </c>
      <c r="K85">
        <f t="shared" si="10"/>
        <v>-1.4748616896174602</v>
      </c>
      <c r="M85">
        <f t="shared" si="11"/>
        <v>-1.4748616896174602</v>
      </c>
      <c r="N85" s="13">
        <f t="shared" si="12"/>
        <v>1.9148068176098493E-10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4.0467059747248948</v>
      </c>
      <c r="H86" s="10">
        <f t="shared" si="13"/>
        <v>-1.4679052140588009</v>
      </c>
      <c r="I86">
        <f t="shared" si="9"/>
        <v>-17.614862568705611</v>
      </c>
      <c r="K86">
        <f t="shared" si="10"/>
        <v>-1.4679113112451248</v>
      </c>
      <c r="M86">
        <f t="shared" si="11"/>
        <v>-1.4679113112451248</v>
      </c>
      <c r="N86" s="13">
        <f t="shared" si="12"/>
        <v>3.7175681067474482E-11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4.0580884916760516</v>
      </c>
      <c r="H87" s="10">
        <f t="shared" si="13"/>
        <v>-1.4606763691258766</v>
      </c>
      <c r="I87">
        <f t="shared" si="9"/>
        <v>-17.528116429510519</v>
      </c>
      <c r="K87">
        <f t="shared" si="10"/>
        <v>-1.4607030059572246</v>
      </c>
      <c r="M87">
        <f t="shared" si="11"/>
        <v>-1.4607030059572246</v>
      </c>
      <c r="N87" s="13">
        <f t="shared" si="12"/>
        <v>7.0952078425962427E-10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4.0694710086272066</v>
      </c>
      <c r="H88" s="10">
        <f t="shared" si="13"/>
        <v>-1.4532036188871404</v>
      </c>
      <c r="I88">
        <f t="shared" si="9"/>
        <v>-17.438443426645684</v>
      </c>
      <c r="K88">
        <f t="shared" si="10"/>
        <v>-1.4532511449011059</v>
      </c>
      <c r="M88">
        <f t="shared" si="11"/>
        <v>-1.4532511449011059</v>
      </c>
      <c r="N88" s="13">
        <f t="shared" si="12"/>
        <v>2.2587220034398087E-9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4.0808535255783633</v>
      </c>
      <c r="H89" s="10">
        <f t="shared" si="13"/>
        <v>-1.4455010292035355</v>
      </c>
      <c r="I89">
        <f t="shared" si="9"/>
        <v>-17.346012350442425</v>
      </c>
      <c r="K89">
        <f t="shared" si="10"/>
        <v>-1.4455695486850793</v>
      </c>
      <c r="M89">
        <f t="shared" si="11"/>
        <v>-1.4455695486850793</v>
      </c>
      <c r="N89" s="13">
        <f t="shared" si="12"/>
        <v>4.694919351022712E-9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4.0922360425295183</v>
      </c>
      <c r="H90" s="10">
        <f t="shared" si="13"/>
        <v>-1.4375821244728124</v>
      </c>
      <c r="I90">
        <f t="shared" si="9"/>
        <v>-17.250985493673749</v>
      </c>
      <c r="K90">
        <f t="shared" si="10"/>
        <v>-1.4376715067476815</v>
      </c>
      <c r="M90">
        <f t="shared" si="11"/>
        <v>-1.4376715067476815</v>
      </c>
      <c r="N90" s="13">
        <f t="shared" si="12"/>
        <v>7.9891910607751062E-9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4.1036185594806742</v>
      </c>
      <c r="H91" s="10">
        <f t="shared" si="13"/>
        <v>-1.4294599061115918</v>
      </c>
      <c r="I91">
        <f t="shared" si="9"/>
        <v>-17.153518873339102</v>
      </c>
      <c r="K91">
        <f t="shared" si="10"/>
        <v>-1.429569796061499</v>
      </c>
      <c r="M91">
        <f t="shared" si="11"/>
        <v>-1.429569796061499</v>
      </c>
      <c r="N91" s="13">
        <f t="shared" si="12"/>
        <v>1.20758010906153E-8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4.1150010764318301</v>
      </c>
      <c r="H92" s="10">
        <f t="shared" si="13"/>
        <v>-1.4211468704480323</v>
      </c>
      <c r="I92">
        <f t="shared" si="9"/>
        <v>-17.053762445376389</v>
      </c>
      <c r="K92">
        <f t="shared" si="10"/>
        <v>-1.4212766991943337</v>
      </c>
      <c r="M92">
        <f t="shared" si="11"/>
        <v>-1.4212766991943337</v>
      </c>
      <c r="N92" s="13">
        <f t="shared" si="12"/>
        <v>1.6855503366195378E-8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4.126383593382986</v>
      </c>
      <c r="H93" s="10">
        <f t="shared" si="13"/>
        <v>-1.4126550260429793</v>
      </c>
      <c r="I93">
        <f t="shared" si="9"/>
        <v>-16.951860312515752</v>
      </c>
      <c r="K93">
        <f t="shared" si="10"/>
        <v>-1.4128040217496873</v>
      </c>
      <c r="M93">
        <f t="shared" si="11"/>
        <v>-1.4128040217496873</v>
      </c>
      <c r="N93" s="13">
        <f t="shared" si="12"/>
        <v>2.2199720617419498E-8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4.1377661103341419</v>
      </c>
      <c r="H94" s="10">
        <f t="shared" si="13"/>
        <v>-1.4039959104569146</v>
      </c>
      <c r="I94">
        <f t="shared" si="9"/>
        <v>-16.847950925482976</v>
      </c>
      <c r="K94">
        <f t="shared" si="10"/>
        <v>-1.4041631092077869</v>
      </c>
      <c r="M94">
        <f t="shared" si="11"/>
        <v>-1.4041631092077869</v>
      </c>
      <c r="N94" s="13">
        <f t="shared" si="12"/>
        <v>2.7955422293234965E-8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4.1491486272852978</v>
      </c>
      <c r="H95" s="10">
        <f t="shared" si="13"/>
        <v>-1.3951806064795509</v>
      </c>
      <c r="I95">
        <f t="shared" si="9"/>
        <v>-16.742167277754611</v>
      </c>
      <c r="K95">
        <f t="shared" si="10"/>
        <v>-1.3953648631876641</v>
      </c>
      <c r="M95">
        <f t="shared" si="11"/>
        <v>-1.3953648631876641</v>
      </c>
      <c r="N95" s="13">
        <f t="shared" si="12"/>
        <v>3.3950534484703018E-8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4.1605311442364536</v>
      </c>
      <c r="H96" s="10">
        <f t="shared" si="13"/>
        <v>-1.3862197578384086</v>
      </c>
      <c r="I96">
        <f t="shared" si="9"/>
        <v>-16.634637094060903</v>
      </c>
      <c r="K96">
        <f t="shared" si="10"/>
        <v>-1.3864197571500603</v>
      </c>
      <c r="M96">
        <f t="shared" si="11"/>
        <v>-1.3864197571500603</v>
      </c>
      <c r="N96" s="13">
        <f t="shared" si="12"/>
        <v>3.9999724661158104E-8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4.1719136611876095</v>
      </c>
      <c r="H97" s="10">
        <f t="shared" si="13"/>
        <v>-1.3771235844022471</v>
      </c>
      <c r="I97">
        <f t="shared" si="9"/>
        <v>-16.525483012826967</v>
      </c>
      <c r="K97">
        <f t="shared" si="10"/>
        <v>-1.377337851560303</v>
      </c>
      <c r="M97">
        <f t="shared" si="11"/>
        <v>-1.377337851560303</v>
      </c>
      <c r="N97" s="13">
        <f t="shared" si="12"/>
        <v>4.5910415021324778E-8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4.1832961781387654</v>
      </c>
      <c r="H98" s="10">
        <f t="shared" si="13"/>
        <v>-1.3679018968947485</v>
      </c>
      <c r="I98">
        <f t="shared" si="9"/>
        <v>-16.414822762736982</v>
      </c>
      <c r="K98">
        <f t="shared" si="10"/>
        <v>-1.3681288085295835</v>
      </c>
      <c r="M98">
        <f t="shared" si="11"/>
        <v>-1.3681288085295835</v>
      </c>
      <c r="N98" s="13">
        <f t="shared" si="12"/>
        <v>5.1488890023498828E-8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4.1946786950899213</v>
      </c>
      <c r="H99" s="10">
        <f t="shared" si="13"/>
        <v>-1.3585641111334166</v>
      </c>
      <c r="I99">
        <f t="shared" si="9"/>
        <v>-16.302769333600999</v>
      </c>
      <c r="K99">
        <f t="shared" si="10"/>
        <v>-1.3588019059524907</v>
      </c>
      <c r="M99">
        <f t="shared" si="11"/>
        <v>-1.3588019059524907</v>
      </c>
      <c r="N99" s="13">
        <f t="shared" si="12"/>
        <v>5.6546375978510221E-8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4.2060612120410772</v>
      </c>
      <c r="H100" s="10">
        <f t="shared" si="13"/>
        <v>-1.3491192618082042</v>
      </c>
      <c r="I100">
        <f t="shared" si="9"/>
        <v>-16.189431141698449</v>
      </c>
      <c r="K100">
        <f t="shared" si="10"/>
        <v>-1.3493660511579935</v>
      </c>
      <c r="M100">
        <f t="shared" si="11"/>
        <v>-1.3493660511579935</v>
      </c>
      <c r="N100" s="13">
        <f t="shared" si="12"/>
        <v>6.0904983169414669E-8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4.2174437289922331</v>
      </c>
      <c r="H101" s="10">
        <f t="shared" si="13"/>
        <v>-1.33957601581396</v>
      </c>
      <c r="I101">
        <f t="shared" si="9"/>
        <v>-16.07491218976752</v>
      </c>
      <c r="K101">
        <f t="shared" si="10"/>
        <v>-1.3398297940905204</v>
      </c>
      <c r="M101">
        <f t="shared" si="11"/>
        <v>-1.3398297940905204</v>
      </c>
      <c r="N101" s="13">
        <f t="shared" si="12"/>
        <v>6.4403413653950623E-8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4.228826245943389</v>
      </c>
      <c r="H102" s="10">
        <f t="shared" si="13"/>
        <v>-1.3299426851503842</v>
      </c>
      <c r="I102">
        <f t="shared" si="9"/>
        <v>-15.959312221804609</v>
      </c>
      <c r="K102">
        <f t="shared" si="10"/>
        <v>-1.3302013400371733</v>
      </c>
      <c r="M102">
        <f t="shared" si="11"/>
        <v>-1.3302013400371733</v>
      </c>
      <c r="N102" s="13">
        <f t="shared" si="12"/>
        <v>6.690235045988804E-8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4.2402087628945448</v>
      </c>
      <c r="H103" s="10">
        <f t="shared" si="13"/>
        <v>-1.3202272394027623</v>
      </c>
      <c r="I103">
        <f t="shared" si="9"/>
        <v>-15.842726872833147</v>
      </c>
      <c r="K103">
        <f t="shared" si="10"/>
        <v>-1.3204885619166016</v>
      </c>
      <c r="M103">
        <f t="shared" si="11"/>
        <v>-1.3204885619166016</v>
      </c>
      <c r="N103" s="13">
        <f t="shared" si="12"/>
        <v>6.8289456239268765E-8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4.2515912798457007</v>
      </c>
      <c r="H104" s="10">
        <f t="shared" si="13"/>
        <v>-1.3104373178163717</v>
      </c>
      <c r="I104">
        <f t="shared" si="9"/>
        <v>-15.725247813796461</v>
      </c>
      <c r="K104">
        <f t="shared" si="10"/>
        <v>-1.310699012144495</v>
      </c>
      <c r="M104">
        <f t="shared" si="11"/>
        <v>-1.310699012144495</v>
      </c>
      <c r="N104" s="13">
        <f t="shared" si="12"/>
        <v>6.8483921371897714E-8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4.2629737967968566</v>
      </c>
      <c r="H105" s="10">
        <f t="shared" si="13"/>
        <v>-1.3005802409770733</v>
      </c>
      <c r="I105">
        <f t="shared" si="9"/>
        <v>-15.60696289172488</v>
      </c>
      <c r="K105">
        <f t="shared" si="10"/>
        <v>-1.3008399340901757</v>
      </c>
      <c r="M105">
        <f t="shared" si="11"/>
        <v>-1.3008399340901757</v>
      </c>
      <c r="N105" s="13">
        <f t="shared" si="12"/>
        <v>6.7440512992855974E-8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4.2743563137480125</v>
      </c>
      <c r="H106" s="10">
        <f t="shared" si="13"/>
        <v>-1.290663022110226</v>
      </c>
      <c r="I106">
        <f t="shared" si="9"/>
        <v>-15.487956265322712</v>
      </c>
      <c r="K106">
        <f t="shared" si="10"/>
        <v>-1.2909182731382427</v>
      </c>
      <c r="M106">
        <f t="shared" si="11"/>
        <v>-1.2909182731382427</v>
      </c>
      <c r="N106" s="13">
        <f t="shared" si="12"/>
        <v>6.5153087303588267E-8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4.2857388306991684</v>
      </c>
      <c r="H107" s="10">
        <f t="shared" si="13"/>
        <v>-1.2806923780097148</v>
      </c>
      <c r="I107">
        <f t="shared" si="9"/>
        <v>-15.368308536116578</v>
      </c>
      <c r="K107">
        <f t="shared" si="10"/>
        <v>-1.2809406873687772</v>
      </c>
      <c r="M107">
        <f t="shared" si="11"/>
        <v>-1.2809406873687772</v>
      </c>
      <c r="N107" s="13">
        <f t="shared" si="12"/>
        <v>6.1657537797976435E-8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4.2971213476503243</v>
      </c>
      <c r="H108" s="10">
        <f t="shared" si="13"/>
        <v>-1.2706747396085254</v>
      </c>
      <c r="I108">
        <f t="shared" si="9"/>
        <v>-15.248096875302306</v>
      </c>
      <c r="K108">
        <f t="shared" si="10"/>
        <v>-1.2709135578691182</v>
      </c>
      <c r="M108">
        <f t="shared" si="11"/>
        <v>-1.2709135578691182</v>
      </c>
      <c r="N108" s="13">
        <f t="shared" si="12"/>
        <v>5.7034161592570097E-8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4.3085038646014802</v>
      </c>
      <c r="H109" s="10">
        <f t="shared" si="13"/>
        <v>-1.2606162622019699</v>
      </c>
      <c r="I109">
        <f t="shared" si="9"/>
        <v>-15.127395146423638</v>
      </c>
      <c r="K109">
        <f t="shared" si="10"/>
        <v>-1.2608429986898142</v>
      </c>
      <c r="M109">
        <f t="shared" si="11"/>
        <v>-1.2608429986898142</v>
      </c>
      <c r="N109" s="13">
        <f t="shared" si="12"/>
        <v>5.1409434919980033E-8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4.3198863815526352</v>
      </c>
      <c r="H110" s="10">
        <f t="shared" si="13"/>
        <v>-1.2505228353343285</v>
      </c>
      <c r="I110">
        <f t="shared" si="9"/>
        <v>-15.006274024011942</v>
      </c>
      <c r="K110">
        <f t="shared" si="10"/>
        <v>-1.2507348664568874</v>
      </c>
      <c r="M110">
        <f t="shared" si="11"/>
        <v>-1.2507348664568874</v>
      </c>
      <c r="N110" s="13">
        <f t="shared" si="12"/>
        <v>4.4957196933567501E-8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4.331268898503791</v>
      </c>
      <c r="H111" s="10">
        <f t="shared" si="13"/>
        <v>-1.2404000923593705</v>
      </c>
      <c r="I111">
        <f t="shared" si="9"/>
        <v>-14.884801108312447</v>
      </c>
      <c r="K111">
        <f t="shared" si="10"/>
        <v>-1.2405947696521553</v>
      </c>
      <c r="M111">
        <f t="shared" si="11"/>
        <v>-1.2405947696521553</v>
      </c>
      <c r="N111" s="13">
        <f t="shared" si="12"/>
        <v>3.7899248326008172E-8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4.3426514154549469</v>
      </c>
      <c r="H112" s="10">
        <f t="shared" si="13"/>
        <v>-1.2302534196848878</v>
      </c>
      <c r="I112">
        <f t="shared" si="9"/>
        <v>-14.763041036218652</v>
      </c>
      <c r="K112">
        <f t="shared" si="10"/>
        <v>-1.230428077572955</v>
      </c>
      <c r="M112">
        <f t="shared" si="11"/>
        <v>-1.230428077572955</v>
      </c>
      <c r="N112" s="13">
        <f t="shared" si="12"/>
        <v>3.0505377864113199E-5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4.3540339324061028</v>
      </c>
      <c r="H113" s="10">
        <f t="shared" si="13"/>
        <v>-1.2200879657110921</v>
      </c>
      <c r="I113">
        <f t="shared" si="9"/>
        <v>-14.641055588533106</v>
      </c>
      <c r="K113">
        <f t="shared" si="10"/>
        <v>-1.2202399289822108</v>
      </c>
      <c r="M113">
        <f t="shared" si="11"/>
        <v>-1.2202399289822108</v>
      </c>
      <c r="N113" s="13">
        <f t="shared" si="12"/>
        <v>2.3092835769083445E-5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4.3654164493572587</v>
      </c>
      <c r="H114" s="10">
        <f t="shared" si="13"/>
        <v>-1.2099086494724194</v>
      </c>
      <c r="I114">
        <f t="shared" si="9"/>
        <v>-14.518903793669033</v>
      </c>
      <c r="K114">
        <f t="shared" si="10"/>
        <v>-1.2100352404594195</v>
      </c>
      <c r="M114">
        <f t="shared" si="11"/>
        <v>-1.2100352404594195</v>
      </c>
      <c r="N114" s="13">
        <f t="shared" si="12"/>
        <v>1.6025277989653096E-5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4.3767989663084146</v>
      </c>
      <c r="H115" s="10">
        <f t="shared" si="13"/>
        <v>-1.1997201689920129</v>
      </c>
      <c r="I115">
        <f t="shared" si="9"/>
        <v>-14.396642027904155</v>
      </c>
      <c r="K115">
        <f t="shared" si="10"/>
        <v>-1.1998187144627788</v>
      </c>
      <c r="M115">
        <f t="shared" si="11"/>
        <v>-1.1998187144627788</v>
      </c>
      <c r="N115" s="13">
        <f t="shared" si="12"/>
        <v>9.7112098084572128E-9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4.3881814832595705</v>
      </c>
      <c r="H116" s="10">
        <f t="shared" si="13"/>
        <v>-1.189527009357874</v>
      </c>
      <c r="I116">
        <f t="shared" si="9"/>
        <v>-14.274324112294488</v>
      </c>
      <c r="K116">
        <f t="shared" si="10"/>
        <v>-1.1895948471123221</v>
      </c>
      <c r="M116">
        <f t="shared" si="11"/>
        <v>-1.1895948471123221</v>
      </c>
      <c r="N116" s="13">
        <f t="shared" si="12"/>
        <v>4.6019609285572662E-9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4.3995640002107264</v>
      </c>
      <c r="H117" s="10">
        <f t="shared" si="13"/>
        <v>-1.1793334505294006</v>
      </c>
      <c r="I117">
        <f t="shared" si="9"/>
        <v>-14.152001406352808</v>
      </c>
      <c r="K117">
        <f t="shared" si="10"/>
        <v>-1.1793679357035793</v>
      </c>
      <c r="M117">
        <f t="shared" si="11"/>
        <v>-1.1793679357035793</v>
      </c>
      <c r="N117" s="13">
        <f t="shared" si="12"/>
        <v>1.1892272381352776E-9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4.4109465171618822</v>
      </c>
      <c r="H118" s="10">
        <f t="shared" si="13"/>
        <v>-1.1691435748827812</v>
      </c>
      <c r="I118">
        <f t="shared" si="9"/>
        <v>-14.029722898593374</v>
      </c>
      <c r="K118">
        <f t="shared" si="10"/>
        <v>-1.1691420859609867</v>
      </c>
      <c r="M118">
        <f t="shared" si="11"/>
        <v>-1.1691420859609867</v>
      </c>
      <c r="N118" s="13">
        <f t="shared" si="12"/>
        <v>2.2168881102071821E-12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4.4223290341130381</v>
      </c>
      <c r="H119" s="10">
        <f t="shared" si="13"/>
        <v>-1.1589612745034492</v>
      </c>
      <c r="I119">
        <f t="shared" si="9"/>
        <v>-13.907535294041391</v>
      </c>
      <c r="K119">
        <f t="shared" si="10"/>
        <v>-1.1589212190399154</v>
      </c>
      <c r="M119">
        <f t="shared" si="11"/>
        <v>-1.1589212190399154</v>
      </c>
      <c r="N119" s="13">
        <f t="shared" si="12"/>
        <v>1.6044401589080411E-9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4.433711551064194</v>
      </c>
      <c r="H120" s="10">
        <f t="shared" si="13"/>
        <v>-1.1487902582335636</v>
      </c>
      <c r="I120">
        <f t="shared" si="9"/>
        <v>-13.785483098802764</v>
      </c>
      <c r="K120">
        <f t="shared" si="10"/>
        <v>-1.1487090782859282</v>
      </c>
      <c r="M120">
        <f t="shared" si="11"/>
        <v>-1.1487090782859282</v>
      </c>
      <c r="N120" s="13">
        <f t="shared" si="12"/>
        <v>6.5901838980955214E-9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4.4450940680153499</v>
      </c>
      <c r="H121" s="10">
        <f t="shared" si="13"/>
        <v>-1.1386340584822416</v>
      </c>
      <c r="I121">
        <f t="shared" si="9"/>
        <v>-13.663608701786899</v>
      </c>
      <c r="K121">
        <f t="shared" si="10"/>
        <v>-1.1385092357595312</v>
      </c>
      <c r="M121">
        <f t="shared" si="11"/>
        <v>-1.1385092357595312</v>
      </c>
      <c r="N121" s="13">
        <f t="shared" si="12"/>
        <v>1.5580712104841387E-8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4.4564765849665058</v>
      </c>
      <c r="H122" s="10">
        <f t="shared" si="13"/>
        <v>-1.1284960378060354</v>
      </c>
      <c r="I122">
        <f t="shared" si="9"/>
        <v>-13.541952453672424</v>
      </c>
      <c r="K122">
        <f t="shared" si="10"/>
        <v>-1.1283250985344671</v>
      </c>
      <c r="M122">
        <f t="shared" si="11"/>
        <v>-1.1283250985344671</v>
      </c>
      <c r="N122" s="13">
        <f t="shared" si="12"/>
        <v>2.9220234564302542E-8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4.4678591019176617</v>
      </c>
      <c r="H123" s="10">
        <f t="shared" si="13"/>
        <v>-1.1183793952669241</v>
      </c>
      <c r="I123">
        <f t="shared" si="9"/>
        <v>-13.420552743203089</v>
      </c>
      <c r="K123">
        <f t="shared" si="10"/>
        <v>-1.1181599147772494</v>
      </c>
      <c r="M123">
        <f t="shared" si="11"/>
        <v>-1.1181599147772494</v>
      </c>
      <c r="N123" s="13">
        <f t="shared" si="12"/>
        <v>4.8171685347838988E-8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4.4792416188688176</v>
      </c>
      <c r="H124" s="10">
        <f t="shared" si="13"/>
        <v>-1.1082871725748709</v>
      </c>
      <c r="I124">
        <f t="shared" si="9"/>
        <v>-13.299446070898451</v>
      </c>
      <c r="K124">
        <f t="shared" si="10"/>
        <v>-1.1080167796154472</v>
      </c>
      <c r="M124">
        <f t="shared" si="11"/>
        <v>-1.1080167796154472</v>
      </c>
      <c r="N124" s="13">
        <f t="shared" si="12"/>
        <v>7.3112352505884941E-8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4.4906241358199734</v>
      </c>
      <c r="H125" s="10">
        <f t="shared" si="13"/>
        <v>-1.0982222600217781</v>
      </c>
      <c r="I125">
        <f t="shared" si="9"/>
        <v>-13.178667120261338</v>
      </c>
      <c r="K125">
        <f t="shared" si="10"/>
        <v>-1.0978986408019114</v>
      </c>
      <c r="M125">
        <f t="shared" si="11"/>
        <v>-1.0978986408019114</v>
      </c>
      <c r="N125" s="13">
        <f t="shared" si="12"/>
        <v>1.047293994671889E-7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4.5020066527711293</v>
      </c>
      <c r="H126" s="10">
        <f t="shared" si="13"/>
        <v>-1.0881874022134832</v>
      </c>
      <c r="I126">
        <f t="shared" si="9"/>
        <v>-13.058248826561798</v>
      </c>
      <c r="K126">
        <f t="shared" si="10"/>
        <v>-1.0878083041819417</v>
      </c>
      <c r="M126">
        <f t="shared" si="11"/>
        <v>-1.0878083041819417</v>
      </c>
      <c r="N126" s="13">
        <f t="shared" si="12"/>
        <v>1.4371531751860849E-7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4.5133891697222852</v>
      </c>
      <c r="H127" s="10">
        <f t="shared" si="13"/>
        <v>-1.0781852036062134</v>
      </c>
      <c r="I127">
        <f t="shared" si="9"/>
        <v>-12.938222443274562</v>
      </c>
      <c r="K127">
        <f t="shared" si="10"/>
        <v>-1.0777484389701038</v>
      </c>
      <c r="M127">
        <f t="shared" si="11"/>
        <v>-1.0777484389701038</v>
      </c>
      <c r="N127" s="13">
        <f t="shared" si="12"/>
        <v>1.9076334735598917E-7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4.5247716866734411</v>
      </c>
      <c r="H128" s="10">
        <f t="shared" si="13"/>
        <v>-1.0682181338537484</v>
      </c>
      <c r="I128">
        <f t="shared" si="9"/>
        <v>-12.818617606244981</v>
      </c>
      <c r="K128">
        <f t="shared" si="10"/>
        <v>-1.0677215828432307</v>
      </c>
      <c r="M128">
        <f t="shared" si="11"/>
        <v>-1.0677215828432307</v>
      </c>
      <c r="N128" s="13">
        <f t="shared" si="12"/>
        <v>2.4656290604615849E-7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4.5361542036245961</v>
      </c>
      <c r="H129" s="10">
        <f t="shared" si="13"/>
        <v>-1.0582885329713332</v>
      </c>
      <c r="I129">
        <f t="shared" si="9"/>
        <v>-12.699462395655999</v>
      </c>
      <c r="K129">
        <f t="shared" si="10"/>
        <v>-1.0577301468558662</v>
      </c>
      <c r="M129">
        <f t="shared" si="11"/>
        <v>-1.0577301468558662</v>
      </c>
      <c r="N129" s="13">
        <f t="shared" si="12"/>
        <v>3.1179505394631593E-7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4.5475367205757529</v>
      </c>
      <c r="H130" s="10">
        <f t="shared" si="13"/>
        <v>-1.0483986163222063</v>
      </c>
      <c r="I130">
        <f t="shared" si="9"/>
        <v>-12.580783395866476</v>
      </c>
      <c r="K130">
        <f t="shared" si="10"/>
        <v>-1.0477764201842432</v>
      </c>
      <c r="M130">
        <f t="shared" si="11"/>
        <v>-1.0477764201842432</v>
      </c>
      <c r="N130" s="13">
        <f t="shared" si="12"/>
        <v>3.8712803409620279E-7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4.5589192375269088</v>
      </c>
      <c r="H131" s="10">
        <f t="shared" si="13"/>
        <v>-1.0385504794324361</v>
      </c>
      <c r="I131">
        <f t="shared" si="9"/>
        <v>-12.462605753189234</v>
      </c>
      <c r="K131">
        <f t="shared" si="10"/>
        <v>-1.0378625747046486</v>
      </c>
      <c r="M131">
        <f t="shared" si="11"/>
        <v>-1.0378625747046486</v>
      </c>
      <c r="N131" s="13">
        <f t="shared" si="12"/>
        <v>4.7321291451233722E-7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4.5703017544780646</v>
      </c>
      <c r="H132" s="10">
        <f t="shared" si="13"/>
        <v>-1.0287461026395703</v>
      </c>
      <c r="I132">
        <f t="shared" si="9"/>
        <v>-12.344953231674843</v>
      </c>
      <c r="K132">
        <f t="shared" si="10"/>
        <v>-1.0279906694118415</v>
      </c>
      <c r="M132">
        <f t="shared" si="11"/>
        <v>-1.0279906694118415</v>
      </c>
      <c r="N132" s="13">
        <f t="shared" si="12"/>
        <v>5.7067936155684865E-7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4.5816842714292196</v>
      </c>
      <c r="H133" s="10">
        <f t="shared" si="13"/>
        <v>-1.0189873555804556</v>
      </c>
      <c r="I133">
        <f t="shared" si="9"/>
        <v>-12.227848266965466</v>
      </c>
      <c r="K133">
        <f t="shared" si="10"/>
        <v>-1.0181626546829921</v>
      </c>
      <c r="M133">
        <f t="shared" si="11"/>
        <v>-1.0181626546829921</v>
      </c>
      <c r="N133" s="13">
        <f t="shared" si="12"/>
        <v>6.8013157027720045E-7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4.5930667883803764</v>
      </c>
      <c r="H134" s="10">
        <f t="shared" si="13"/>
        <v>-1.0092760015234046</v>
      </c>
      <c r="I134">
        <f t="shared" si="9"/>
        <v>-12.111312018280856</v>
      </c>
      <c r="K134">
        <f t="shared" si="10"/>
        <v>-1.0083803763924377</v>
      </c>
      <c r="M134">
        <f t="shared" si="11"/>
        <v>-1.0083803763924377</v>
      </c>
      <c r="N134" s="13">
        <f t="shared" si="12"/>
        <v>8.0214437521940414E-7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4.6044493053315314</v>
      </c>
      <c r="H135" s="10">
        <f t="shared" si="13"/>
        <v>-0.99961370154973683</v>
      </c>
      <c r="I135">
        <f t="shared" si="9"/>
        <v>-11.995364418596843</v>
      </c>
      <c r="K135">
        <f t="shared" si="10"/>
        <v>-0.99864557988235203</v>
      </c>
      <c r="M135">
        <f t="shared" si="11"/>
        <v>-0.99864557988235203</v>
      </c>
      <c r="N135" s="13">
        <f t="shared" si="12"/>
        <v>9.3725956285993026E-7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4.6158318222826882</v>
      </c>
      <c r="H136" s="10">
        <f t="shared" si="13"/>
        <v>-0.99000201858956904</v>
      </c>
      <c r="I136">
        <f t="shared" si="9"/>
        <v>-11.880024223074829</v>
      </c>
      <c r="K136">
        <f t="shared" si="10"/>
        <v>-0.98895991379425086</v>
      </c>
      <c r="M136">
        <f t="shared" si="11"/>
        <v>-0.98895991379425086</v>
      </c>
      <c r="N136" s="13">
        <f t="shared" si="12"/>
        <v>1.0859824044251633E-6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4.6272143392338432</v>
      </c>
      <c r="H137" s="10">
        <f t="shared" si="13"/>
        <v>-0.98044242131657255</v>
      </c>
      <c r="I137">
        <f t="shared" si="9"/>
        <v>-11.76530905579887</v>
      </c>
      <c r="K137">
        <f t="shared" si="10"/>
        <v>-0.97932493376612184</v>
      </c>
      <c r="M137">
        <f t="shared" si="11"/>
        <v>-0.97932493376612184</v>
      </c>
      <c r="N137" s="13">
        <f t="shared" si="12"/>
        <v>1.2487784254123352E-6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4.638596856185</v>
      </c>
      <c r="H138" s="10">
        <f t="shared" si="13"/>
        <v>-0.97093628790628028</v>
      </c>
      <c r="I138">
        <f t="shared" si="9"/>
        <v>-11.651235454875364</v>
      </c>
      <c r="K138">
        <f t="shared" si="10"/>
        <v>-0.96974210599974908</v>
      </c>
      <c r="M138">
        <f t="shared" si="11"/>
        <v>-0.96974210599974908</v>
      </c>
      <c r="N138" s="13">
        <f t="shared" si="12"/>
        <v>1.4260704258864913E-6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4.6499793731361549</v>
      </c>
      <c r="H139" s="10">
        <f t="shared" si="13"/>
        <v>-0.96148490966238176</v>
      </c>
      <c r="I139">
        <f t="shared" si="9"/>
        <v>-11.537818915948581</v>
      </c>
      <c r="K139">
        <f t="shared" si="10"/>
        <v>-0.96021281070270681</v>
      </c>
      <c r="M139">
        <f t="shared" si="11"/>
        <v>-0.96021281070270681</v>
      </c>
      <c r="N139" s="13">
        <f t="shared" si="12"/>
        <v>1.6182357632060897E-6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4.6613618900873117</v>
      </c>
      <c r="H140" s="10">
        <f t="shared" si="13"/>
        <v>-0.95208949451530223</v>
      </c>
      <c r="I140">
        <f t="shared" si="9"/>
        <v>-11.425073934183626</v>
      </c>
      <c r="K140">
        <f t="shared" si="10"/>
        <v>-0.9507383454092857</v>
      </c>
      <c r="M140">
        <f t="shared" si="11"/>
        <v>-0.9507383454092857</v>
      </c>
      <c r="N140" s="13">
        <f t="shared" si="12"/>
        <v>1.8256039066892543E-6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4.6727444070384667</v>
      </c>
      <c r="H141" s="10">
        <f t="shared" si="13"/>
        <v>-0.94275117039724088</v>
      </c>
      <c r="I141">
        <f t="shared" si="9"/>
        <v>-11.313014044766891</v>
      </c>
      <c r="K141">
        <f t="shared" si="10"/>
        <v>-0.94131992818452837</v>
      </c>
      <c r="M141">
        <f t="shared" si="11"/>
        <v>-0.94131992818452837</v>
      </c>
      <c r="N141" s="13">
        <f t="shared" si="12"/>
        <v>2.0484542714502118E-6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4.6841269239896235</v>
      </c>
      <c r="H142" s="10">
        <f t="shared" si="13"/>
        <v>-0.9334709884977066</v>
      </c>
      <c r="I142">
        <f t="shared" si="9"/>
        <v>-11.201651861972479</v>
      </c>
      <c r="K142">
        <f t="shared" si="10"/>
        <v>-0.93195870071535403</v>
      </c>
      <c r="M142">
        <f t="shared" si="11"/>
        <v>-0.93195870071535403</v>
      </c>
      <c r="N142" s="13">
        <f t="shared" si="12"/>
        <v>2.2870143366528623E-6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4.6955094409407785</v>
      </c>
      <c r="H143" s="10">
        <f t="shared" si="13"/>
        <v>-0.92424992640346537</v>
      </c>
      <c r="I143">
        <f t="shared" si="9"/>
        <v>-11.090999116841584</v>
      </c>
      <c r="K143">
        <f t="shared" si="10"/>
        <v>-0.92265573129266276</v>
      </c>
      <c r="M143">
        <f t="shared" si="11"/>
        <v>-0.92265573129266276</v>
      </c>
      <c r="N143" s="13">
        <f t="shared" si="12"/>
        <v>2.5414580513069454E-6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4.7068919578919353</v>
      </c>
      <c r="H144" s="10">
        <f t="shared" si="13"/>
        <v>-0.91508889112669911</v>
      </c>
      <c r="I144">
        <f t="shared" si="9"/>
        <v>-10.98106669352039</v>
      </c>
      <c r="K144">
        <f t="shared" si="10"/>
        <v>-0.91341201768813796</v>
      </c>
      <c r="M144">
        <f t="shared" si="11"/>
        <v>-0.91341201768813796</v>
      </c>
      <c r="N144" s="13">
        <f t="shared" si="12"/>
        <v>2.8119045289519118E-6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4.7182744748430903</v>
      </c>
      <c r="H145" s="10">
        <f t="shared" si="13"/>
        <v>-0.90598872202504666</v>
      </c>
      <c r="I145">
        <f t="shared" si="9"/>
        <v>-10.87186466430056</v>
      </c>
      <c r="K145">
        <f t="shared" si="10"/>
        <v>-0.90422848992937943</v>
      </c>
      <c r="M145">
        <f t="shared" si="11"/>
        <v>-0.90422848992937943</v>
      </c>
      <c r="N145" s="13">
        <f t="shared" si="12"/>
        <v>3.0984170306170292E-6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4.729656991794247</v>
      </c>
      <c r="H146" s="10">
        <f t="shared" si="13"/>
        <v>-0.89695019361709782</v>
      </c>
      <c r="I146">
        <f t="shared" si="9"/>
        <v>-10.763402323405174</v>
      </c>
      <c r="K146">
        <f t="shared" si="10"/>
        <v>-0.89510601297683012</v>
      </c>
      <c r="M146">
        <f t="shared" si="11"/>
        <v>-0.89510601297683012</v>
      </c>
      <c r="N146" s="13">
        <f t="shared" si="12"/>
        <v>3.4010022339381869E-6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4.741039508745402</v>
      </c>
      <c r="H147" s="10">
        <f t="shared" si="13"/>
        <v>-0.88797401829678646</v>
      </c>
      <c r="I147">
        <f t="shared" si="9"/>
        <v>-10.655688219561437</v>
      </c>
      <c r="K147">
        <f t="shared" si="10"/>
        <v>-0.88604538930589116</v>
      </c>
      <c r="M147">
        <f t="shared" si="11"/>
        <v>-0.88604538930589116</v>
      </c>
      <c r="N147" s="13">
        <f t="shared" si="12"/>
        <v>3.7196097845218158E-6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4.7524220256965588</v>
      </c>
      <c r="H148" s="10">
        <f t="shared" si="13"/>
        <v>-0.87906084895003389</v>
      </c>
      <c r="I148">
        <f t="shared" ref="I148:I211" si="16">H148*$E$6</f>
        <v>-10.548730187400407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-0.87704736139745532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-0.87704736139745532</v>
      </c>
      <c r="N148" s="13">
        <f t="shared" ref="N148:N211" si="19">(M148-H148)^2*O148</f>
        <v>4.0541321243888575E-6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4.7638045426477138</v>
      </c>
      <c r="H149" s="10">
        <f t="shared" ref="H149:H212" si="20">-(-$B$4)*(1+D149+$E$5*D149^3)*EXP(-D149)</f>
        <v>-0.87021128147687987</v>
      </c>
      <c r="I149">
        <f t="shared" si="16"/>
        <v>-10.442535377722558</v>
      </c>
      <c r="K149">
        <f t="shared" si="17"/>
        <v>-0.86811261414002594</v>
      </c>
      <c r="M149">
        <f t="shared" si="18"/>
        <v>-0.86811261414002594</v>
      </c>
      <c r="N149" s="13">
        <f t="shared" si="19"/>
        <v>4.4044045907775759E-6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4.7751870595988706</v>
      </c>
      <c r="H150" s="10">
        <f t="shared" si="20"/>
        <v>-0.86142585722224263</v>
      </c>
      <c r="I150">
        <f t="shared" si="16"/>
        <v>-10.337110286666912</v>
      </c>
      <c r="K150">
        <f t="shared" si="17"/>
        <v>-0.85924177714643413</v>
      </c>
      <c r="M150">
        <f t="shared" si="18"/>
        <v>-0.85924177714643413</v>
      </c>
      <c r="N150" s="13">
        <f t="shared" si="19"/>
        <v>4.7702057775436772E-6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4.7865695765500256</v>
      </c>
      <c r="H151" s="10">
        <f t="shared" si="20"/>
        <v>-0.85270506531835222</v>
      </c>
      <c r="I151">
        <f t="shared" si="16"/>
        <v>-10.232460783820226</v>
      </c>
      <c r="K151">
        <f t="shared" si="17"/>
        <v>-0.85043542698811481</v>
      </c>
      <c r="M151">
        <f t="shared" si="18"/>
        <v>-0.85043542698811481</v>
      </c>
      <c r="N151" s="13">
        <f t="shared" si="19"/>
        <v>5.1512581500828645E-6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4.7979520935011815</v>
      </c>
      <c r="H152" s="10">
        <f t="shared" si="20"/>
        <v>-0.84404934494180051</v>
      </c>
      <c r="I152">
        <f t="shared" si="16"/>
        <v>-10.128592139301606</v>
      </c>
      <c r="K152">
        <f t="shared" si="17"/>
        <v>-0.84169408934974055</v>
      </c>
      <c r="M152">
        <f t="shared" si="18"/>
        <v>-0.84169408934974055</v>
      </c>
      <c r="N152" s="13">
        <f t="shared" si="19"/>
        <v>5.5472289039296995E-6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4.8093346104523373</v>
      </c>
      <c r="H153" s="10">
        <f t="shared" si="20"/>
        <v>-0.8354590874880633</v>
      </c>
      <c r="I153">
        <f t="shared" si="16"/>
        <v>-10.02550904985676</v>
      </c>
      <c r="K153">
        <f t="shared" si="17"/>
        <v>-0.83301824110699285</v>
      </c>
      <c r="M153">
        <f t="shared" si="18"/>
        <v>-0.83301824110699285</v>
      </c>
      <c r="N153" s="13">
        <f t="shared" si="19"/>
        <v>5.9577310559847099E-6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4.8207171274034923</v>
      </c>
      <c r="H154" s="10">
        <f t="shared" si="20"/>
        <v>-0.82693463866626526</v>
      </c>
      <c r="I154">
        <f t="shared" si="16"/>
        <v>-9.9232156639951832</v>
      </c>
      <c r="K154">
        <f t="shared" si="17"/>
        <v>-0.82440831233007339</v>
      </c>
      <c r="M154">
        <f t="shared" si="18"/>
        <v>-0.82440831233007339</v>
      </c>
      <c r="N154" s="13">
        <f t="shared" si="19"/>
        <v>6.3823247569366637E-6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4.8320996443546491</v>
      </c>
      <c r="H155" s="10">
        <f t="shared" si="20"/>
        <v>-0.81847630051685327</v>
      </c>
      <c r="I155">
        <f t="shared" si="16"/>
        <v>-9.8217156062022397</v>
      </c>
      <c r="K155">
        <f t="shared" si="17"/>
        <v>-0.81586468821553526</v>
      </c>
      <c r="M155">
        <f t="shared" si="18"/>
        <v>-0.81586468821553526</v>
      </c>
      <c r="N155" s="13">
        <f t="shared" si="19"/>
        <v>6.8205188123955604E-6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4.8434821613058041</v>
      </c>
      <c r="H156" s="10">
        <f t="shared" si="20"/>
        <v>-0.81008433335478824</v>
      </c>
      <c r="I156">
        <f t="shared" si="16"/>
        <v>-9.7210120002574598</v>
      </c>
      <c r="K156">
        <f t="shared" si="17"/>
        <v>-0.80738771094890149</v>
      </c>
      <c r="M156">
        <f t="shared" si="18"/>
        <v>-0.80738771094890149</v>
      </c>
      <c r="N156" s="13">
        <f t="shared" si="19"/>
        <v>7.271772399930447E-6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4.8548646782569609</v>
      </c>
      <c r="H157" s="10">
        <f t="shared" si="20"/>
        <v>-0.80175895764075122</v>
      </c>
      <c r="I157">
        <f t="shared" si="16"/>
        <v>-9.6211074916890151</v>
      </c>
      <c r="K157">
        <f t="shared" si="17"/>
        <v>-0.79897768150042858</v>
      </c>
      <c r="M157">
        <f t="shared" si="18"/>
        <v>-0.79897768150042858</v>
      </c>
      <c r="N157" s="13">
        <f t="shared" si="19"/>
        <v>7.7354969687280103E-6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4.8662471952081159</v>
      </c>
      <c r="H158" s="10">
        <f t="shared" si="20"/>
        <v>-0.79350035578280997</v>
      </c>
      <c r="I158">
        <f t="shared" si="16"/>
        <v>-9.5220042693937188</v>
      </c>
      <c r="K158">
        <f t="shared" si="17"/>
        <v>-0.7906348613563533</v>
      </c>
      <c r="M158">
        <f t="shared" si="18"/>
        <v>-0.7906348613563533</v>
      </c>
      <c r="N158" s="13">
        <f t="shared" si="19"/>
        <v>8.2110583080542499E-6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4.8776297121592727</v>
      </c>
      <c r="H159" s="10">
        <f t="shared" si="20"/>
        <v>-0.78530867387089121</v>
      </c>
      <c r="I159">
        <f t="shared" si="16"/>
        <v>-9.4237040864506945</v>
      </c>
      <c r="K159">
        <f t="shared" si="17"/>
        <v>-0.78235947418781471</v>
      </c>
      <c r="M159">
        <f t="shared" si="18"/>
        <v>-0.78235947418781471</v>
      </c>
      <c r="N159" s="13">
        <f t="shared" si="19"/>
        <v>8.6977787706585137E-6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4.8890122291104277</v>
      </c>
      <c r="H160" s="10">
        <f t="shared" si="20"/>
        <v>-0.77718402334634684</v>
      </c>
      <c r="I160">
        <f t="shared" si="16"/>
        <v>-9.3262082801561625</v>
      </c>
      <c r="K160">
        <f t="shared" si="17"/>
        <v>-0.7741517074596227</v>
      </c>
      <c r="M160">
        <f t="shared" si="18"/>
        <v>-0.7741517074596227</v>
      </c>
      <c r="N160" s="13">
        <f t="shared" si="19"/>
        <v>9.1949396368796455E-6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4.9003947460615844</v>
      </c>
      <c r="H161" s="10">
        <f t="shared" si="20"/>
        <v>-0.76912648260881822</v>
      </c>
      <c r="I161">
        <f t="shared" si="16"/>
        <v>-9.2295177913058186</v>
      </c>
      <c r="K161">
        <f t="shared" si="17"/>
        <v>-0.76601171398092893</v>
      </c>
      <c r="M161">
        <f t="shared" si="18"/>
        <v>-0.76601171398092893</v>
      </c>
      <c r="N161" s="13">
        <f t="shared" si="19"/>
        <v>9.701783605283306E-6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4.9117772630127394</v>
      </c>
      <c r="H162" s="10">
        <f t="shared" si="20"/>
        <v>-0.76113609856253994</v>
      </c>
      <c r="I162">
        <f t="shared" si="16"/>
        <v>-9.1336331827504793</v>
      </c>
      <c r="K162">
        <f t="shared" si="17"/>
        <v>-0.75793961339982152</v>
      </c>
      <c r="M162">
        <f t="shared" si="18"/>
        <v>-0.75793961339982152</v>
      </c>
      <c r="N162" s="13">
        <f t="shared" si="19"/>
        <v>1.021751739547901E-5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4.9231597799638953</v>
      </c>
      <c r="H163" s="10">
        <f t="shared" si="20"/>
        <v>-0.7532128881041491</v>
      </c>
      <c r="I163">
        <f t="shared" si="16"/>
        <v>-9.0385546572497901</v>
      </c>
      <c r="K163">
        <f t="shared" si="17"/>
        <v>-0.74993549364376477</v>
      </c>
      <c r="M163">
        <f t="shared" si="18"/>
        <v>-0.74993549364376477</v>
      </c>
      <c r="N163" s="13">
        <f t="shared" si="19"/>
        <v>1.0741314448957899E-5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4.9345422969150512</v>
      </c>
      <c r="H164" s="10">
        <f t="shared" si="20"/>
        <v>-0.74535683955400966</v>
      </c>
      <c r="I164">
        <f t="shared" si="16"/>
        <v>-8.9442820746481164</v>
      </c>
      <c r="K164">
        <f t="shared" si="17"/>
        <v>-0.74199941230776389</v>
      </c>
      <c r="M164">
        <f t="shared" si="18"/>
        <v>-0.74199941230776389</v>
      </c>
      <c r="N164" s="13">
        <f t="shared" si="19"/>
        <v>1.1272317713833454E-5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4.945924813866208</v>
      </c>
      <c r="H165" s="10">
        <f t="shared" si="20"/>
        <v>-0.73756791403298783</v>
      </c>
      <c r="I165">
        <f t="shared" si="16"/>
        <v>-8.8508149683958539</v>
      </c>
      <c r="K165">
        <f t="shared" si="17"/>
        <v>-0.73413139799205818</v>
      </c>
      <c r="M165">
        <f t="shared" si="18"/>
        <v>-0.73413139799205818</v>
      </c>
      <c r="N165" s="13">
        <f t="shared" si="19"/>
        <v>1.1809642499566789E-5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4.957307330817363</v>
      </c>
      <c r="H166" s="10">
        <f t="shared" si="20"/>
        <v>-0.72984604678655685</v>
      </c>
      <c r="I166">
        <f t="shared" si="16"/>
        <v>-8.7581525614386813</v>
      </c>
      <c r="K166">
        <f t="shared" si="17"/>
        <v>-0.72633145159108614</v>
      </c>
      <c r="M166">
        <f t="shared" si="18"/>
        <v>-0.72633145159108614</v>
      </c>
      <c r="N166" s="13">
        <f t="shared" si="19"/>
        <v>1.2352379388025759E-5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4.9686898477685189</v>
      </c>
      <c r="H167" s="10">
        <f t="shared" si="20"/>
        <v>-0.72219114845805099</v>
      </c>
      <c r="I167">
        <f t="shared" si="16"/>
        <v>-8.6662937814966128</v>
      </c>
      <c r="K167">
        <f t="shared" si="17"/>
        <v>-0.71859954753540567</v>
      </c>
      <c r="M167">
        <f t="shared" si="18"/>
        <v>-0.71859954753540567</v>
      </c>
      <c r="N167" s="13">
        <f t="shared" si="19"/>
        <v>1.2899597187546726E-5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4.9800723647196747</v>
      </c>
      <c r="H168" s="10">
        <f t="shared" si="20"/>
        <v>-0.7146031063128262</v>
      </c>
      <c r="I168">
        <f t="shared" si="16"/>
        <v>-8.5752372757539135</v>
      </c>
      <c r="K168">
        <f t="shared" si="17"/>
        <v>-0.710935634988206</v>
      </c>
      <c r="M168">
        <f t="shared" si="18"/>
        <v>-0.710935634988206</v>
      </c>
      <c r="N168" s="13">
        <f t="shared" si="19"/>
        <v>1.3450345916911424E-5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4.9914548816708315</v>
      </c>
      <c r="H169" s="10">
        <f t="shared" si="20"/>
        <v>-0.70708178541502864</v>
      </c>
      <c r="I169">
        <f t="shared" si="16"/>
        <v>-8.4849814249803437</v>
      </c>
      <c r="K169">
        <f t="shared" si="17"/>
        <v>-0.70333963899797736</v>
      </c>
      <c r="M169">
        <f t="shared" si="18"/>
        <v>-0.70333963899797736</v>
      </c>
      <c r="N169" s="13">
        <f t="shared" si="19"/>
        <v>1.4003659806649763E-5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5.0028373986219865</v>
      </c>
      <c r="H170" s="10">
        <f t="shared" si="20"/>
        <v>-0.69962702975862423</v>
      </c>
      <c r="I170">
        <f t="shared" si="16"/>
        <v>-8.3955243571034899</v>
      </c>
      <c r="K170">
        <f t="shared" si="17"/>
        <v>-0.69581146160885488</v>
      </c>
      <c r="M170">
        <f t="shared" si="18"/>
        <v>-0.69581146160885488</v>
      </c>
      <c r="N170" s="13">
        <f t="shared" si="19"/>
        <v>1.4558560305534339E-5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5.0142199155731424</v>
      </c>
      <c r="H171" s="10">
        <f t="shared" si="20"/>
        <v>-0.69223866335427631</v>
      </c>
      <c r="I171">
        <f t="shared" si="16"/>
        <v>-8.3068639602513166</v>
      </c>
      <c r="K171">
        <f t="shared" si="17"/>
        <v>-0.68835098293011066</v>
      </c>
      <c r="M171">
        <f t="shared" si="18"/>
        <v>-0.68835098293011066</v>
      </c>
      <c r="N171" s="13">
        <f t="shared" si="19"/>
        <v>1.5114059080440819E-5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5.0256024325242983</v>
      </c>
      <c r="H172" s="10">
        <f t="shared" si="20"/>
        <v>-0.68491649127361942</v>
      </c>
      <c r="I172">
        <f t="shared" si="16"/>
        <v>-8.2189978952834331</v>
      </c>
      <c r="K172">
        <f t="shared" si="17"/>
        <v>-0.68095806216620702</v>
      </c>
      <c r="M172">
        <f t="shared" si="18"/>
        <v>-0.68095806216620702</v>
      </c>
      <c r="N172" s="13">
        <f t="shared" si="19"/>
        <v>1.5669160998409712E-5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5.0369849494754551</v>
      </c>
      <c r="H173" s="10">
        <f t="shared" si="20"/>
        <v>-0.67766030065241956</v>
      </c>
      <c r="I173">
        <f t="shared" si="16"/>
        <v>-8.1319236078290338</v>
      </c>
      <c r="K173">
        <f t="shared" si="17"/>
        <v>-0.67363253860878358</v>
      </c>
      <c r="M173">
        <f t="shared" si="18"/>
        <v>-0.67363253860878358</v>
      </c>
      <c r="N173" s="13">
        <f t="shared" si="19"/>
        <v>1.6222867080154636E-5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5.0483674664266101</v>
      </c>
      <c r="H174" s="10">
        <f t="shared" si="20"/>
        <v>-0.67046986165406763</v>
      </c>
      <c r="I174">
        <f t="shared" si="16"/>
        <v>-8.0456383398488107</v>
      </c>
      <c r="K174">
        <f t="shared" si="17"/>
        <v>-0.6663742325918941</v>
      </c>
      <c r="M174">
        <f t="shared" si="18"/>
        <v>-0.6663742325918941</v>
      </c>
      <c r="N174" s="13">
        <f t="shared" si="19"/>
        <v>1.6774177414920458E-5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5.0597499833777659</v>
      </c>
      <c r="H175" s="10">
        <f t="shared" si="20"/>
        <v>-0.66334492839479908</v>
      </c>
      <c r="I175">
        <f t="shared" si="16"/>
        <v>-7.9601391407375885</v>
      </c>
      <c r="K175">
        <f t="shared" si="17"/>
        <v>-0.65918294641177566</v>
      </c>
      <c r="M175">
        <f t="shared" si="18"/>
        <v>-0.65918294641177566</v>
      </c>
      <c r="N175" s="13">
        <f t="shared" si="19"/>
        <v>1.7322094027011574E-5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5.0711325003289218</v>
      </c>
      <c r="H176" s="10">
        <f t="shared" si="20"/>
        <v>-0.65628523983199538</v>
      </c>
      <c r="I176">
        <f t="shared" si="16"/>
        <v>-7.8754228779839446</v>
      </c>
      <c r="K176">
        <f t="shared" si="17"/>
        <v>-0.65205846521238198</v>
      </c>
      <c r="M176">
        <f t="shared" si="18"/>
        <v>-0.65205846521238198</v>
      </c>
      <c r="N176" s="13">
        <f t="shared" si="19"/>
        <v>1.7865623685008043E-5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5.0825150172800786</v>
      </c>
      <c r="H177" s="10">
        <f t="shared" si="20"/>
        <v>-0.64929052061687276</v>
      </c>
      <c r="I177">
        <f t="shared" si="16"/>
        <v>-7.7914862474024726</v>
      </c>
      <c r="K177">
        <f t="shared" si="17"/>
        <v>-0.6450005578378748</v>
      </c>
      <c r="M177">
        <f t="shared" si="18"/>
        <v>-0.6450005578378748</v>
      </c>
      <c r="N177" s="13">
        <f t="shared" si="19"/>
        <v>1.8403780645187879E-5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5.0938975342312336</v>
      </c>
      <c r="H178" s="10">
        <f t="shared" si="20"/>
        <v>-0.64236048191282302</v>
      </c>
      <c r="I178">
        <f t="shared" si="16"/>
        <v>-7.7083257829538763</v>
      </c>
      <c r="K178">
        <f t="shared" si="17"/>
        <v>-0.6380089776532194</v>
      </c>
      <c r="M178">
        <f t="shared" si="18"/>
        <v>-0.6380089776532194</v>
      </c>
      <c r="N178" s="13">
        <f t="shared" si="19"/>
        <v>1.8935589321348469E-5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5.1052800511823895</v>
      </c>
      <c r="H179" s="10">
        <f t="shared" si="20"/>
        <v>-0.63549482218062991</v>
      </c>
      <c r="I179">
        <f t="shared" si="16"/>
        <v>-7.6259378661675594</v>
      </c>
      <c r="K179">
        <f t="shared" si="17"/>
        <v>-0.63108346333399745</v>
      </c>
      <c r="M179">
        <f t="shared" si="18"/>
        <v>-0.63108346333399745</v>
      </c>
      <c r="N179" s="13">
        <f t="shared" si="19"/>
        <v>1.946008687376249E-5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5.1166625681335454</v>
      </c>
      <c r="H180" s="10">
        <f t="shared" si="20"/>
        <v>-0.62869322793174376</v>
      </c>
      <c r="I180">
        <f t="shared" si="16"/>
        <v>-7.5443187351809247</v>
      </c>
      <c r="K180">
        <f t="shared" si="17"/>
        <v>-0.62422373962651623</v>
      </c>
      <c r="M180">
        <f t="shared" si="18"/>
        <v>-0.62422373962651623</v>
      </c>
      <c r="N180" s="13">
        <f t="shared" si="19"/>
        <v>1.9976325710565672E-5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5.1280450850847021</v>
      </c>
      <c r="H181" s="10">
        <f t="shared" si="20"/>
        <v>-0.62195537445075832</v>
      </c>
      <c r="I181">
        <f t="shared" si="16"/>
        <v>-7.4634644934091003</v>
      </c>
      <c r="K181">
        <f t="shared" si="17"/>
        <v>-0.61742951807924518</v>
      </c>
      <c r="M181">
        <f t="shared" si="18"/>
        <v>-0.61742951807924518</v>
      </c>
      <c r="N181" s="13">
        <f t="shared" si="19"/>
        <v>2.0483375895566162E-5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5.1394276020358571</v>
      </c>
      <c r="H182" s="10">
        <f t="shared" si="20"/>
        <v>-0.6152809264881951</v>
      </c>
      <c r="I182">
        <f t="shared" si="16"/>
        <v>-7.3833711178583412</v>
      </c>
      <c r="K182">
        <f t="shared" si="17"/>
        <v>-0.61070049774658253</v>
      </c>
      <c r="M182">
        <f t="shared" si="18"/>
        <v>-0.61070049774658253</v>
      </c>
      <c r="N182" s="13">
        <f t="shared" si="19"/>
        <v>2.0980327456990552E-5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5.150810118987013</v>
      </c>
      <c r="H183" s="10">
        <f t="shared" si="20"/>
        <v>-0.60866953892466691</v>
      </c>
      <c r="I183">
        <f t="shared" si="16"/>
        <v>-7.3040344670960025</v>
      </c>
      <c r="K183">
        <f t="shared" si="17"/>
        <v>-0.60403636586591969</v>
      </c>
      <c r="M183">
        <f t="shared" si="18"/>
        <v>-0.60403636586591969</v>
      </c>
      <c r="N183" s="13">
        <f t="shared" si="19"/>
        <v>2.1466292592301069E-5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5.162192635938168</v>
      </c>
      <c r="H184" s="10">
        <f t="shared" si="20"/>
        <v>-0.60212085740745191</v>
      </c>
      <c r="I184">
        <f t="shared" si="16"/>
        <v>-7.225450288889423</v>
      </c>
      <c r="K184">
        <f t="shared" si="17"/>
        <v>-0.59743679850894227</v>
      </c>
      <c r="M184">
        <f t="shared" si="18"/>
        <v>-0.59743679850894227</v>
      </c>
      <c r="N184" s="13">
        <f t="shared" si="19"/>
        <v>2.1940407764707403E-5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5.1735751528893248</v>
      </c>
      <c r="H185" s="10">
        <f t="shared" si="20"/>
        <v>-0.59563451896048014</v>
      </c>
      <c r="I185">
        <f t="shared" si="16"/>
        <v>-7.1476142275257617</v>
      </c>
      <c r="K185">
        <f t="shared" si="17"/>
        <v>-0.59090146120806164</v>
      </c>
      <c r="M185">
        <f t="shared" si="18"/>
        <v>-0.59090146120806164</v>
      </c>
      <c r="N185" s="13">
        <f t="shared" si="19"/>
        <v>2.2401835687728874E-5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5.1849576698404807</v>
      </c>
      <c r="H186" s="10">
        <f t="shared" si="20"/>
        <v>-0.5892101525686978</v>
      </c>
      <c r="I186">
        <f t="shared" si="16"/>
        <v>-7.070521830824374</v>
      </c>
      <c r="K186">
        <f t="shared" si="17"/>
        <v>-0.58443000955885882</v>
      </c>
      <c r="M186">
        <f t="shared" si="18"/>
        <v>-0.58443000955885882</v>
      </c>
      <c r="N186" s="13">
        <f t="shared" si="19"/>
        <v>2.2849767194512438E-5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5.1963401867916366</v>
      </c>
      <c r="H187" s="10">
        <f t="shared" si="20"/>
        <v>-0.58284737973774281</v>
      </c>
      <c r="I187">
        <f t="shared" si="16"/>
        <v>-6.9941685568529142</v>
      </c>
      <c r="K187">
        <f t="shared" si="17"/>
        <v>-0.57802208979937286</v>
      </c>
      <c r="M187">
        <f t="shared" si="18"/>
        <v>-0.57802208979937286</v>
      </c>
      <c r="N187" s="13">
        <f t="shared" si="19"/>
        <v>2.3283422989334254E-5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5.2077227037427916</v>
      </c>
      <c r="H188" s="10">
        <f t="shared" si="20"/>
        <v>-0.57654581502983759</v>
      </c>
      <c r="I188">
        <f t="shared" si="16"/>
        <v>-6.9185497803580507</v>
      </c>
      <c r="K188">
        <f t="shared" si="17"/>
        <v>-0.57167733936705223</v>
      </c>
      <c r="M188">
        <f t="shared" si="18"/>
        <v>-0.57167733936705223</v>
      </c>
      <c r="N188" s="13">
        <f t="shared" si="19"/>
        <v>2.3702055279133404E-5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5.2191052206939483</v>
      </c>
      <c r="H189" s="10">
        <f t="shared" si="20"/>
        <v>-0.57030506657676727</v>
      </c>
      <c r="I189">
        <f t="shared" si="16"/>
        <v>-6.8436607989212073</v>
      </c>
      <c r="K189">
        <f t="shared" si="17"/>
        <v>-0.56539538743415563</v>
      </c>
      <c r="M189">
        <f t="shared" si="18"/>
        <v>-0.56539538743415563</v>
      </c>
      <c r="N189" s="13">
        <f t="shared" si="19"/>
        <v>2.4104949283395815E-5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5.2304877376451042</v>
      </c>
      <c r="H190" s="10">
        <f t="shared" si="20"/>
        <v>-0.56412473657079076</v>
      </c>
      <c r="I190">
        <f t="shared" si="16"/>
        <v>-6.7694968388494896</v>
      </c>
      <c r="K190">
        <f t="shared" si="17"/>
        <v>-0.55917585542235748</v>
      </c>
      <c r="M190">
        <f t="shared" si="18"/>
        <v>-0.55917585542235748</v>
      </c>
      <c r="N190" s="13">
        <f t="shared" si="19"/>
        <v>2.4491424621318318E-5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5.2418702545962601</v>
      </c>
      <c r="H191" s="10">
        <f t="shared" si="20"/>
        <v>-0.55800442173429698</v>
      </c>
      <c r="I191">
        <f t="shared" si="16"/>
        <v>-6.6960530608115638</v>
      </c>
      <c r="K191">
        <f t="shared" si="17"/>
        <v>-0.55301835749729156</v>
      </c>
      <c r="M191">
        <f t="shared" si="18"/>
        <v>-0.55301835749729156</v>
      </c>
      <c r="N191" s="13">
        <f t="shared" si="19"/>
        <v>2.4860836575544518E-5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5.2532527715474151</v>
      </c>
      <c r="H192" s="10">
        <f t="shared" si="20"/>
        <v>-0.55194371376899531</v>
      </c>
      <c r="I192">
        <f t="shared" si="16"/>
        <v>-6.6233245652279438</v>
      </c>
      <c r="K192">
        <f t="shared" si="17"/>
        <v>-0.54692250104373941</v>
      </c>
      <c r="M192">
        <f t="shared" si="18"/>
        <v>-0.54692250104373941</v>
      </c>
      <c r="N192" s="13">
        <f t="shared" si="19"/>
        <v>2.5212577232271864E-5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5.264635288498571</v>
      </c>
      <c r="H193" s="10">
        <f t="shared" si="20"/>
        <v>-0.54594219978540037</v>
      </c>
      <c r="I193">
        <f t="shared" si="16"/>
        <v>-6.5513063974248045</v>
      </c>
      <c r="K193">
        <f t="shared" si="17"/>
        <v>-0.54088788712215041</v>
      </c>
      <c r="M193">
        <f t="shared" si="18"/>
        <v>-0.54088788712215041</v>
      </c>
      <c r="N193" s="13">
        <f t="shared" si="19"/>
        <v>2.5546076497888904E-5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5.2760178054497278</v>
      </c>
      <c r="H194" s="10">
        <f t="shared" si="20"/>
        <v>-0.53999946271334609</v>
      </c>
      <c r="I194">
        <f t="shared" si="16"/>
        <v>-6.4799935525601526</v>
      </c>
      <c r="K194">
        <f t="shared" si="17"/>
        <v>-0.53491411090714713</v>
      </c>
      <c r="M194">
        <f t="shared" si="18"/>
        <v>-0.53491411090714713</v>
      </c>
      <c r="N194" s="13">
        <f t="shared" si="19"/>
        <v>2.586080299281099E-5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5.2874003224008828</v>
      </c>
      <c r="H195" s="10">
        <f t="shared" si="20"/>
        <v>-0.53411508169423949</v>
      </c>
      <c r="I195">
        <f t="shared" si="16"/>
        <v>-6.4093809803308739</v>
      </c>
      <c r="K195">
        <f t="shared" si="17"/>
        <v>-0.52900076210866409</v>
      </c>
      <c r="M195">
        <f t="shared" si="18"/>
        <v>-0.52900076210866409</v>
      </c>
      <c r="N195" s="13">
        <f t="shared" si="19"/>
        <v>2.6156264823400129E-5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5.2987828393520386</v>
      </c>
      <c r="H196" s="10">
        <f t="shared" si="20"/>
        <v>-0.52828863245574065</v>
      </c>
      <c r="I196">
        <f t="shared" si="16"/>
        <v>-6.3394635894688882</v>
      </c>
      <c r="K196">
        <f t="shared" si="17"/>
        <v>-0.52314742537631587</v>
      </c>
      <c r="M196">
        <f t="shared" si="18"/>
        <v>-0.52314742537631587</v>
      </c>
      <c r="N196" s="13">
        <f t="shared" si="19"/>
        <v>2.6432010233527486E-5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5.3101653563031945</v>
      </c>
      <c r="H197" s="10">
        <f t="shared" si="20"/>
        <v>-0.52251968766952961</v>
      </c>
      <c r="I197">
        <f t="shared" si="16"/>
        <v>-6.2702362520343549</v>
      </c>
      <c r="K197">
        <f t="shared" si="17"/>
        <v>-0.51735368068761134</v>
      </c>
      <c r="M197">
        <f t="shared" si="18"/>
        <v>-0.51735368068761134</v>
      </c>
      <c r="N197" s="13">
        <f t="shared" si="19"/>
        <v>2.6687628137228311E-5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5.3215478732543513</v>
      </c>
      <c r="H198" s="10">
        <f t="shared" si="20"/>
        <v>-0.51680781729280223</v>
      </c>
      <c r="I198">
        <f t="shared" si="16"/>
        <v>-6.2016938075136263</v>
      </c>
      <c r="K198">
        <f t="shared" si="17"/>
        <v>-0.51161910372057562</v>
      </c>
      <c r="M198">
        <f t="shared" si="18"/>
        <v>-0.51161910372057562</v>
      </c>
      <c r="N198" s="13">
        <f t="shared" si="19"/>
        <v>2.6922748534608636E-5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5.3329303902055063</v>
      </c>
      <c r="H199" s="10">
        <f t="shared" si="20"/>
        <v>-0.51115258889411119</v>
      </c>
      <c r="I199">
        <f t="shared" si="16"/>
        <v>-6.1338310667293339</v>
      </c>
      <c r="K199">
        <f t="shared" si="17"/>
        <v>-0.5059432662113329</v>
      </c>
      <c r="M199">
        <f t="shared" si="18"/>
        <v>-0.5059432662113329</v>
      </c>
      <c r="N199" s="13">
        <f t="shared" si="19"/>
        <v>2.7137042813308448E-5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5.3443129071566622</v>
      </c>
      <c r="H200" s="10">
        <f t="shared" si="20"/>
        <v>-0.50555356796414941</v>
      </c>
      <c r="I200">
        <f t="shared" si="16"/>
        <v>-6.0666428155697929</v>
      </c>
      <c r="K200">
        <f t="shared" si="17"/>
        <v>-0.50032573629718957</v>
      </c>
      <c r="M200">
        <f t="shared" si="18"/>
        <v>-0.50032573629718957</v>
      </c>
      <c r="N200" s="13">
        <f t="shared" si="19"/>
        <v>2.7330223938068065E-5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5.3556954241078181</v>
      </c>
      <c r="H201" s="10">
        <f t="shared" si="20"/>
        <v>-0.50001031821205211</v>
      </c>
      <c r="I201">
        <f t="shared" si="16"/>
        <v>-6.0001238185446253</v>
      </c>
      <c r="K201">
        <f t="shared" si="17"/>
        <v>-0.49476607884573476</v>
      </c>
      <c r="M201">
        <f t="shared" si="18"/>
        <v>-0.49476607884573476</v>
      </c>
      <c r="N201" s="13">
        <f t="shared" si="19"/>
        <v>2.7502046531232591E-5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5.367077941058974</v>
      </c>
      <c r="H202" s="10">
        <f t="shared" si="20"/>
        <v>-0.4945224018477743</v>
      </c>
      <c r="I202">
        <f t="shared" si="16"/>
        <v>-5.9342688221732915</v>
      </c>
      <c r="K202">
        <f t="shared" si="17"/>
        <v>-0.489263855770457</v>
      </c>
      <c r="M202">
        <f t="shared" si="18"/>
        <v>-0.489263855770457</v>
      </c>
      <c r="N202" s="13">
        <f t="shared" si="19"/>
        <v>2.7652306847269103E-5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5.3784604580101298</v>
      </c>
      <c r="H203" s="10">
        <f t="shared" si="20"/>
        <v>-0.48908937985107798</v>
      </c>
      <c r="I203">
        <f t="shared" si="16"/>
        <v>-5.8690725582129355</v>
      </c>
      <c r="K203">
        <f t="shared" si="17"/>
        <v>-0.48381862633335265</v>
      </c>
      <c r="M203">
        <f t="shared" si="18"/>
        <v>-0.48381862633335265</v>
      </c>
      <c r="N203" s="13">
        <f t="shared" si="19"/>
        <v>2.7780842644613877E-5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5.3898429749612857</v>
      </c>
      <c r="H204" s="10">
        <f t="shared" si="20"/>
        <v>-0.48371081222765128</v>
      </c>
      <c r="I204">
        <f t="shared" si="16"/>
        <v>-5.8045297467318155</v>
      </c>
      <c r="K204">
        <f t="shared" si="17"/>
        <v>-0.47842994743500478</v>
      </c>
      <c r="M204">
        <f t="shared" si="18"/>
        <v>-0.47842994743500478</v>
      </c>
      <c r="N204" s="13">
        <f t="shared" si="19"/>
        <v>2.7887532958213365E-5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5.4012254919124416</v>
      </c>
      <c r="H205" s="10">
        <f t="shared" si="20"/>
        <v>-0.47838625825285586</v>
      </c>
      <c r="I205">
        <f t="shared" si="16"/>
        <v>-5.7406350990342698</v>
      </c>
      <c r="K205">
        <f t="shared" si="17"/>
        <v>-0.47309737389256556</v>
      </c>
      <c r="M205">
        <f t="shared" si="18"/>
        <v>-0.47309737389256556</v>
      </c>
      <c r="N205" s="13">
        <f t="shared" si="19"/>
        <v>2.7972297776523243E-5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5.4126080088635975</v>
      </c>
      <c r="H206" s="10">
        <f t="shared" si="20"/>
        <v>-0.47311527670358855</v>
      </c>
      <c r="I206">
        <f t="shared" si="16"/>
        <v>-5.677383320443063</v>
      </c>
      <c r="K206">
        <f t="shared" si="17"/>
        <v>-0.46782045870609301</v>
      </c>
      <c r="M206">
        <f t="shared" si="18"/>
        <v>-0.46782045870609301</v>
      </c>
      <c r="N206" s="13">
        <f t="shared" si="19"/>
        <v>2.8035097626602659E-5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5.4239905258147534</v>
      </c>
      <c r="H207" s="10">
        <f t="shared" si="20"/>
        <v>-0.46789742607872059</v>
      </c>
      <c r="I207">
        <f t="shared" si="16"/>
        <v>-5.6147691129446473</v>
      </c>
      <c r="K207">
        <f t="shared" si="17"/>
        <v>-0.46259875331364414</v>
      </c>
      <c r="M207">
        <f t="shared" si="18"/>
        <v>-0.46259875331364414</v>
      </c>
      <c r="N207" s="13">
        <f t="shared" si="19"/>
        <v>2.8075933071362922E-5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5.4353730427659093</v>
      </c>
      <c r="H208" s="10">
        <f t="shared" si="20"/>
        <v>-0.462732264808565</v>
      </c>
      <c r="I208">
        <f t="shared" si="16"/>
        <v>-5.55278717770278</v>
      </c>
      <c r="K208">
        <f t="shared" si="17"/>
        <v>-0.45743180783554593</v>
      </c>
      <c r="M208">
        <f t="shared" si="18"/>
        <v>-0.45743180783554593</v>
      </c>
      <c r="N208" s="13">
        <f t="shared" si="19"/>
        <v>2.8094844122826409E-5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5.4467555597170643</v>
      </c>
      <c r="H209" s="10">
        <f t="shared" si="20"/>
        <v>-0.45761935145380661</v>
      </c>
      <c r="I209">
        <f t="shared" si="16"/>
        <v>-5.4914322174456789</v>
      </c>
      <c r="K209">
        <f t="shared" si="17"/>
        <v>-0.45231917130821897</v>
      </c>
      <c r="M209">
        <f t="shared" si="18"/>
        <v>-0.45231917130821897</v>
      </c>
      <c r="N209" s="13">
        <f t="shared" si="19"/>
        <v>2.8091909575681425E-5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5.458138076668221</v>
      </c>
      <c r="H210" s="10">
        <f t="shared" si="20"/>
        <v>-0.45255824489431179</v>
      </c>
      <c r="I210">
        <f t="shared" si="16"/>
        <v>-5.4306989387317417</v>
      </c>
      <c r="K210">
        <f t="shared" si="17"/>
        <v>-0.44726039190794337</v>
      </c>
      <c r="M210">
        <f t="shared" si="18"/>
        <v>-0.44726039190794337</v>
      </c>
      <c r="N210" s="13">
        <f t="shared" si="19"/>
        <v>2.8067246265172819E-5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5.4695205936193769</v>
      </c>
      <c r="H211" s="10">
        <f t="shared" si="20"/>
        <v>-0.4475485045082212</v>
      </c>
      <c r="I211">
        <f t="shared" si="16"/>
        <v>-5.3705820540986542</v>
      </c>
      <c r="K211">
        <f t="shared" si="17"/>
        <v>-0.44225501716492543</v>
      </c>
      <c r="M211">
        <f t="shared" si="18"/>
        <v>-0.44225501716492543</v>
      </c>
      <c r="N211" s="13">
        <f t="shared" si="19"/>
        <v>2.8021008253632469E-5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5.4809031105705328</v>
      </c>
      <c r="H212" s="10">
        <f t="shared" si="20"/>
        <v>-0.4425896903417163</v>
      </c>
      <c r="I212">
        <f t="shared" ref="I212:I275" si="23">H212*$E$6</f>
        <v>-5.3110762841005954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-0.43730259416801592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-0.43730259416801592</v>
      </c>
      <c r="N212" s="13">
        <f t="shared" ref="N212:N275" si="26">(M212-H212)^2*O212</f>
        <v>2.7953385949957182E-5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5.4922856275216878</v>
      </c>
      <c r="H213" s="10">
        <f t="shared" ref="H213:H276" si="27">-(-$B$4)*(1+D213+$E$5*D213^3)*EXP(-D213)</f>
        <v>-0.43768136326983448</v>
      </c>
      <c r="I213">
        <f t="shared" si="23"/>
        <v>-5.252176359238014</v>
      </c>
      <c r="K213">
        <f t="shared" si="24"/>
        <v>-0.43240266976042102</v>
      </c>
      <c r="M213">
        <f t="shared" si="25"/>
        <v>-0.43240266976042102</v>
      </c>
      <c r="N213" s="13">
        <f t="shared" si="26"/>
        <v>2.7864605166323757E-5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5.5036681444728446</v>
      </c>
      <c r="H214" s="10">
        <f t="shared" si="27"/>
        <v>-0.43282308514869311</v>
      </c>
      <c r="I214">
        <f t="shared" si="23"/>
        <v>-5.1938770217843171</v>
      </c>
      <c r="K214">
        <f t="shared" si="24"/>
        <v>-0.42755479072673541</v>
      </c>
      <c r="M214">
        <f t="shared" si="25"/>
        <v>-0.42755479072673541</v>
      </c>
      <c r="N214" s="13">
        <f t="shared" si="26"/>
        <v>2.7754926116430593E-5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5.5150506614239996</v>
      </c>
      <c r="H215" s="10">
        <f t="shared" si="27"/>
        <v>-0.42801441895947434</v>
      </c>
      <c r="I215">
        <f t="shared" si="23"/>
        <v>-5.1361730275136921</v>
      </c>
      <c r="K215">
        <f t="shared" si="24"/>
        <v>-0.42275850397161246</v>
      </c>
      <c r="M215">
        <f t="shared" si="25"/>
        <v>-0.42275850397161246</v>
      </c>
      <c r="N215" s="13">
        <f t="shared" si="26"/>
        <v>2.7624642359631105E-5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5.5264331783751564</v>
      </c>
      <c r="H216" s="10">
        <f t="shared" si="27"/>
        <v>-0.42325492894450484</v>
      </c>
      <c r="I216">
        <f t="shared" si="23"/>
        <v>-5.0790591473340578</v>
      </c>
      <c r="K216">
        <f t="shared" si="24"/>
        <v>-0.41801335669037309</v>
      </c>
      <c r="M216">
        <f t="shared" si="25"/>
        <v>-0.41801335669037309</v>
      </c>
      <c r="N216" s="13">
        <f t="shared" si="26"/>
        <v>2.7474079695283726E-5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5.5378156953263113</v>
      </c>
      <c r="H217" s="10">
        <f t="shared" si="27"/>
        <v>-0.41854418073575589</v>
      </c>
      <c r="I217">
        <f t="shared" si="23"/>
        <v>-5.0225301688290704</v>
      </c>
      <c r="K217">
        <f t="shared" si="24"/>
        <v>-0.4133188965318576</v>
      </c>
      <c r="M217">
        <f t="shared" si="25"/>
        <v>-0.4133188965318576</v>
      </c>
      <c r="N217" s="13">
        <f t="shared" si="26"/>
        <v>2.7303595011508922E-5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5.5491982122774681</v>
      </c>
      <c r="H218" s="10">
        <f t="shared" si="27"/>
        <v>-0.41388174147607726</v>
      </c>
      <c r="I218">
        <f t="shared" si="23"/>
        <v>-4.9665808977129267</v>
      </c>
      <c r="K218">
        <f t="shared" si="24"/>
        <v>-0.40867467175379335</v>
      </c>
      <c r="M218">
        <f t="shared" si="25"/>
        <v>-0.40867467175379335</v>
      </c>
      <c r="N218" s="13">
        <f t="shared" si="26"/>
        <v>2.7113575092725814E-5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5.5605807292286231</v>
      </c>
      <c r="H219" s="10">
        <f t="shared" si="27"/>
        <v>-0.40926717993346268</v>
      </c>
      <c r="I219">
        <f t="shared" si="23"/>
        <v>-4.9112061592015523</v>
      </c>
      <c r="K219">
        <f t="shared" si="24"/>
        <v>-0.40408023137096605</v>
      </c>
      <c r="M219">
        <f t="shared" si="25"/>
        <v>-0.40408023137096605</v>
      </c>
      <c r="N219" s="13">
        <f t="shared" si="26"/>
        <v>2.690443538998585E-5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5.5719632461797799</v>
      </c>
      <c r="H220" s="10">
        <f t="shared" si="27"/>
        <v>-0.40470006660864305</v>
      </c>
      <c r="I220">
        <f t="shared" si="23"/>
        <v>-4.8564007993037164</v>
      </c>
      <c r="K220">
        <f t="shared" si="24"/>
        <v>-0.39953512529644636</v>
      </c>
      <c r="M220">
        <f t="shared" si="25"/>
        <v>-0.39953512529644636</v>
      </c>
      <c r="N220" s="13">
        <f t="shared" si="26"/>
        <v>2.667661875843608E-5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5.5833457631309349</v>
      </c>
      <c r="H221" s="10">
        <f t="shared" si="27"/>
        <v>-0.40017997383628157</v>
      </c>
      <c r="I221">
        <f t="shared" si="23"/>
        <v>-4.8021596860353792</v>
      </c>
      <c r="K221">
        <f t="shared" si="24"/>
        <v>-0.39503890447614182</v>
      </c>
      <c r="M221">
        <f t="shared" si="25"/>
        <v>-0.39503890447614182</v>
      </c>
      <c r="N221" s="13">
        <f t="shared" si="26"/>
        <v>2.6430594165767733E-5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5.5947282800820917</v>
      </c>
      <c r="H222" s="10">
        <f t="shared" si="27"/>
        <v>-0.39570647588004304</v>
      </c>
      <c r="I222">
        <f t="shared" si="23"/>
        <v>-4.7484777105605165</v>
      </c>
      <c r="K222">
        <f t="shared" si="24"/>
        <v>-0.39059112101690818</v>
      </c>
      <c r="M222">
        <f t="shared" si="25"/>
        <v>-0.39059112101690818</v>
      </c>
      <c r="N222" s="13">
        <f t="shared" si="26"/>
        <v>2.6166855375797438E-5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5.6061107970332467</v>
      </c>
      <c r="H223" s="10">
        <f t="shared" si="27"/>
        <v>-0.391279149021798</v>
      </c>
      <c r="I223">
        <f t="shared" si="23"/>
        <v>-4.6953497882615762</v>
      </c>
      <c r="K223">
        <f t="shared" si="24"/>
        <v>-0.38619132830847053</v>
      </c>
      <c r="M223">
        <f t="shared" si="25"/>
        <v>-0.38619132830847053</v>
      </c>
      <c r="N223" s="13">
        <f t="shared" si="26"/>
        <v>2.588591961096408E-5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5.6174933139844034</v>
      </c>
      <c r="H224" s="10">
        <f t="shared" si="27"/>
        <v>-0.38689757164520849</v>
      </c>
      <c r="I224">
        <f t="shared" si="23"/>
        <v>-4.6427708597425017</v>
      </c>
      <c r="K224">
        <f t="shared" si="24"/>
        <v>-0.38183908113937443</v>
      </c>
      <c r="M224">
        <f t="shared" si="25"/>
        <v>-0.38183908113937443</v>
      </c>
      <c r="N224" s="13">
        <f t="shared" si="26"/>
        <v>2.5588326197613405E-5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5.6288758309355584</v>
      </c>
      <c r="H225" s="10">
        <f t="shared" si="27"/>
        <v>-0.38256132431393941</v>
      </c>
      <c r="I225">
        <f t="shared" si="23"/>
        <v>-4.5907358917672729</v>
      </c>
      <c r="K225">
        <f t="shared" si="24"/>
        <v>-0.37753393580719891</v>
      </c>
      <c r="M225">
        <f t="shared" si="25"/>
        <v>-0.37753393580719891</v>
      </c>
      <c r="N225" s="13">
        <f t="shared" si="26"/>
        <v>2.5274635197706519E-5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5.6402583478867152</v>
      </c>
      <c r="H226" s="10">
        <f t="shared" si="27"/>
        <v>-0.37826998984472565</v>
      </c>
      <c r="I226">
        <f t="shared" si="23"/>
        <v>-4.5392398781367076</v>
      </c>
      <c r="K226">
        <f t="shared" si="24"/>
        <v>-0.37327545022323616</v>
      </c>
      <c r="M226">
        <f t="shared" si="25"/>
        <v>-0.37327545022323616</v>
      </c>
      <c r="N226" s="13">
        <f t="shared" si="26"/>
        <v>2.4945426030628387E-5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5.6516408648378702</v>
      </c>
      <c r="H227" s="10">
        <f t="shared" si="27"/>
        <v>-0.374023153375519</v>
      </c>
      <c r="I227">
        <f t="shared" si="23"/>
        <v>-4.4882778405062282</v>
      </c>
      <c r="K227">
        <f t="shared" si="24"/>
        <v>-0.36906318401185523</v>
      </c>
      <c r="M227">
        <f t="shared" si="25"/>
        <v>-0.36906318401185523</v>
      </c>
      <c r="N227" s="13">
        <f t="shared" si="26"/>
        <v>2.4601296088483227E-5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5.663023381789027</v>
      </c>
      <c r="H228" s="10">
        <f t="shared" si="27"/>
        <v>-0.36982040242892972</v>
      </c>
      <c r="I228">
        <f t="shared" si="23"/>
        <v>-4.4378448291471564</v>
      </c>
      <c r="K228">
        <f t="shared" si="24"/>
        <v>-0.36489669860474017</v>
      </c>
      <c r="M228">
        <f t="shared" si="25"/>
        <v>-0.36489669860474017</v>
      </c>
      <c r="N228" s="13">
        <f t="shared" si="26"/>
        <v>2.4242859348338812E-5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5.674405898740182</v>
      </c>
      <c r="H229" s="10">
        <f t="shared" si="27"/>
        <v>-0.36566132697116893</v>
      </c>
      <c r="I229">
        <f t="shared" si="23"/>
        <v>-4.3879359236540267</v>
      </c>
      <c r="K229">
        <f t="shared" si="24"/>
        <v>-0.36077555733020356</v>
      </c>
      <c r="M229">
        <f t="shared" si="25"/>
        <v>-0.36077555733020356</v>
      </c>
      <c r="N229" s="13">
        <f t="shared" si="26"/>
        <v>2.387074498457894E-5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5.6857884156913387</v>
      </c>
      <c r="H230" s="10">
        <f t="shared" si="27"/>
        <v>-0.36154551946669167</v>
      </c>
      <c r="I230">
        <f t="shared" si="23"/>
        <v>-4.3385462336003</v>
      </c>
      <c r="K230">
        <f t="shared" si="24"/>
        <v>-0.35669932549775513</v>
      </c>
      <c r="M230">
        <f t="shared" si="25"/>
        <v>-0.35669932549775513</v>
      </c>
      <c r="N230" s="13">
        <f t="shared" si="26"/>
        <v>2.3485595984556902E-5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5.6971709326424937</v>
      </c>
      <c r="H231" s="10">
        <f t="shared" si="27"/>
        <v>-0.35747257492873313</v>
      </c>
      <c r="I231">
        <f t="shared" si="23"/>
        <v>-4.2896708991447978</v>
      </c>
      <c r="K231">
        <f t="shared" si="24"/>
        <v>-0.35266757047811115</v>
      </c>
      <c r="M231">
        <f t="shared" si="25"/>
        <v>-0.35266757047811115</v>
      </c>
      <c r="N231" s="13">
        <f t="shared" si="26"/>
        <v>2.3088067770497093E-5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5.7085534495936496</v>
      </c>
      <c r="H232" s="10">
        <f t="shared" si="27"/>
        <v>-0.35344209096591955</v>
      </c>
      <c r="I232">
        <f t="shared" si="23"/>
        <v>-4.2413050915910349</v>
      </c>
      <c r="K232">
        <f t="shared" si="24"/>
        <v>-0.34867986177881172</v>
      </c>
      <c r="M232">
        <f t="shared" si="25"/>
        <v>-0.34867986177881172</v>
      </c>
      <c r="N232" s="13">
        <f t="shared" si="26"/>
        <v>2.2678826830541759E-5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5.7199359665448055</v>
      </c>
      <c r="H233" s="10">
        <f t="shared" si="27"/>
        <v>-0.34945366782513393</v>
      </c>
      <c r="I233">
        <f t="shared" si="23"/>
        <v>-4.1934440139016074</v>
      </c>
      <c r="K233">
        <f t="shared" si="24"/>
        <v>-0.34473577111561948</v>
      </c>
      <c r="M233">
        <f t="shared" si="25"/>
        <v>-0.34473577111561948</v>
      </c>
      <c r="N233" s="13">
        <f t="shared" si="26"/>
        <v>2.225854936164724E-5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5.7313184834959614</v>
      </c>
      <c r="H234" s="10">
        <f t="shared" si="27"/>
        <v>-0.34550690843080673</v>
      </c>
      <c r="I234">
        <f t="shared" si="23"/>
        <v>-4.1460829011696809</v>
      </c>
      <c r="K234">
        <f t="shared" si="24"/>
        <v>-0.34083487247985783</v>
      </c>
      <c r="M234">
        <f t="shared" si="25"/>
        <v>-0.34083487247985783</v>
      </c>
      <c r="N234" s="13">
        <f t="shared" si="26"/>
        <v>2.1827919926958936E-5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5.7427010004471173</v>
      </c>
      <c r="H235" s="10">
        <f t="shared" si="27"/>
        <v>-0.34160141842079295</v>
      </c>
      <c r="I235">
        <f t="shared" si="23"/>
        <v>-4.0992170210495154</v>
      </c>
      <c r="K235">
        <f t="shared" si="24"/>
        <v>-0.3369767422018442</v>
      </c>
      <c r="M235">
        <f t="shared" si="25"/>
        <v>-0.3369767422018442</v>
      </c>
      <c r="N235" s="13">
        <f t="shared" si="26"/>
        <v>2.1387630130110034E-5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5.7540835173982723</v>
      </c>
      <c r="H236" s="10">
        <f t="shared" si="27"/>
        <v>-0.33773680617899776</v>
      </c>
      <c r="I236">
        <f t="shared" si="23"/>
        <v>-4.0528416741479729</v>
      </c>
      <c r="K236">
        <f t="shared" si="24"/>
        <v>-0.33316095901056952</v>
      </c>
      <c r="M236">
        <f t="shared" si="25"/>
        <v>-0.33316095901056952</v>
      </c>
      <c r="N236" s="13">
        <f t="shared" si="26"/>
        <v>2.0938377308812718E-5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5.7654660343494291</v>
      </c>
      <c r="H237" s="10">
        <f t="shared" si="27"/>
        <v>-0.33391268286489756</v>
      </c>
      <c r="I237">
        <f t="shared" si="23"/>
        <v>-4.0069521943787709</v>
      </c>
      <c r="K237">
        <f t="shared" si="24"/>
        <v>-0.32938710408976957</v>
      </c>
      <c r="M237">
        <f t="shared" si="25"/>
        <v>-0.32938710408976957</v>
      </c>
      <c r="N237" s="13">
        <f t="shared" si="26"/>
        <v>2.0480863249888974E-5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5.7768485513005841</v>
      </c>
      <c r="H238" s="10">
        <f t="shared" si="27"/>
        <v>-0.3301286624401063</v>
      </c>
      <c r="I238">
        <f t="shared" si="23"/>
        <v>-3.9615439492812756</v>
      </c>
      <c r="K238">
        <f t="shared" si="24"/>
        <v>-0.3256547611305311</v>
      </c>
      <c r="M238">
        <f t="shared" si="25"/>
        <v>-0.3256547611305311</v>
      </c>
      <c r="N238" s="13">
        <f t="shared" si="26"/>
        <v>2.0015792927818702E-5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5.7882310682517408</v>
      </c>
      <c r="H239" s="10">
        <f t="shared" si="27"/>
        <v>-0.32638436169212381</v>
      </c>
      <c r="I239">
        <f t="shared" si="23"/>
        <v>-3.9166123403054858</v>
      </c>
      <c r="K239">
        <f t="shared" si="24"/>
        <v>-0.3219635163805567</v>
      </c>
      <c r="M239">
        <f t="shared" si="25"/>
        <v>-0.3219635163805567</v>
      </c>
      <c r="N239" s="13">
        <f t="shared" si="26"/>
        <v>1.9543873268804917E-5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5.7996135852028958</v>
      </c>
      <c r="H240" s="10">
        <f t="shared" si="27"/>
        <v>-0.32267940025540387</v>
      </c>
      <c r="I240">
        <f t="shared" si="23"/>
        <v>-3.8721528030648464</v>
      </c>
      <c r="K240">
        <f t="shared" si="24"/>
        <v>-0.31831295869023485</v>
      </c>
      <c r="M240">
        <f t="shared" si="25"/>
        <v>-0.31831295869023485</v>
      </c>
      <c r="N240" s="13">
        <f t="shared" si="26"/>
        <v>1.9065811942035695E-5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5.8109961021540526</v>
      </c>
      <c r="H241" s="10">
        <f t="shared" si="27"/>
        <v>-0.31901340062986772</v>
      </c>
      <c r="I241">
        <f t="shared" si="23"/>
        <v>-3.8281608075584126</v>
      </c>
      <c r="K241">
        <f t="shared" si="24"/>
        <v>-0.31470267955562603</v>
      </c>
      <c r="M241">
        <f t="shared" si="25"/>
        <v>-0.31470267955562603</v>
      </c>
      <c r="N241" s="13">
        <f t="shared" si="26"/>
        <v>1.8582316179911394E-5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5.8223786191052076</v>
      </c>
      <c r="H242" s="10">
        <f t="shared" si="27"/>
        <v>-0.3153859881969916</v>
      </c>
      <c r="I242">
        <f t="shared" si="23"/>
        <v>-3.7846318583638991</v>
      </c>
      <c r="K242">
        <f t="shared" si="24"/>
        <v>-0.31113227315849779</v>
      </c>
      <c r="M242">
        <f t="shared" si="25"/>
        <v>-0.31113227315849779</v>
      </c>
      <c r="N242" s="13">
        <f t="shared" si="26"/>
        <v>1.8094091628708398E-5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5.8337611360563635</v>
      </c>
      <c r="H243" s="10">
        <f t="shared" si="27"/>
        <v>-0.31179679123358267</v>
      </c>
      <c r="I243">
        <f t="shared" si="23"/>
        <v>-3.7415614948029923</v>
      </c>
      <c r="K243">
        <f t="shared" si="24"/>
        <v>-0.30760133640351572</v>
      </c>
      <c r="M243">
        <f t="shared" si="25"/>
        <v>-0.30760133640351572</v>
      </c>
      <c r="N243" s="13">
        <f t="shared" si="26"/>
        <v>1.7601841231132076E-5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5.8451436530075194</v>
      </c>
      <c r="H244" s="10">
        <f t="shared" si="27"/>
        <v>-0.30824544092336215</v>
      </c>
      <c r="I244">
        <f t="shared" si="23"/>
        <v>-3.6989452910803458</v>
      </c>
      <c r="K244">
        <f t="shared" si="24"/>
        <v>-0.30410946895271201</v>
      </c>
      <c r="M244">
        <f t="shared" si="25"/>
        <v>-0.30410946895271201</v>
      </c>
      <c r="N244" s="13">
        <f t="shared" si="26"/>
        <v>1.7106264142003536E-5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5.8565261699586761</v>
      </c>
      <c r="H245" s="10">
        <f t="shared" si="27"/>
        <v>-0.30473157136646351</v>
      </c>
      <c r="I245">
        <f t="shared" si="23"/>
        <v>-3.6567788563975618</v>
      </c>
      <c r="K245">
        <f t="shared" si="24"/>
        <v>-0.30065627325733457</v>
      </c>
      <c r="M245">
        <f t="shared" si="25"/>
        <v>-0.30065627325733457</v>
      </c>
      <c r="N245" s="13">
        <f t="shared" si="26"/>
        <v>1.6608054678269857E-5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5.8679086869098311</v>
      </c>
      <c r="H246" s="10">
        <f t="shared" si="27"/>
        <v>-0.30125481958695105</v>
      </c>
      <c r="I246">
        <f t="shared" si="23"/>
        <v>-3.6150578350434124</v>
      </c>
      <c r="K246">
        <f t="shared" si="24"/>
        <v>-0.29724135458718426</v>
      </c>
      <c r="M246">
        <f t="shared" si="25"/>
        <v>-0.29724135458718426</v>
      </c>
      <c r="N246" s="13">
        <f t="shared" si="26"/>
        <v>1.6107901304353051E-5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5.879291203860987</v>
      </c>
      <c r="H247" s="10">
        <f t="shared" si="27"/>
        <v>-0.29781482553846095</v>
      </c>
      <c r="I247">
        <f t="shared" si="23"/>
        <v>-3.5737779064615314</v>
      </c>
      <c r="K247">
        <f t="shared" si="24"/>
        <v>-0.29386432105753912</v>
      </c>
      <c r="M247">
        <f t="shared" si="25"/>
        <v>-0.29386432105753912</v>
      </c>
      <c r="N247" s="13">
        <f t="shared" si="26"/>
        <v>1.5606485653783406E-5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5.8906737208121429</v>
      </c>
      <c r="H248" s="10">
        <f t="shared" si="27"/>
        <v>-0.29441123210806186</v>
      </c>
      <c r="I248">
        <f t="shared" si="23"/>
        <v>-3.5329347852967423</v>
      </c>
      <c r="K248">
        <f t="shared" si="24"/>
        <v>-0.29052478365376766</v>
      </c>
      <c r="M248">
        <f t="shared" si="25"/>
        <v>-0.29052478365376766</v>
      </c>
      <c r="N248" s="13">
        <f t="shared" si="26"/>
        <v>1.5104481587885777E-5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5.9020562377632997</v>
      </c>
      <c r="H249" s="10">
        <f t="shared" si="27"/>
        <v>-0.29104368511842854</v>
      </c>
      <c r="I249">
        <f t="shared" si="23"/>
        <v>-3.4925242214211423</v>
      </c>
      <c r="K249">
        <f t="shared" si="24"/>
        <v>-0.28722235625372089</v>
      </c>
      <c r="M249">
        <f t="shared" si="25"/>
        <v>-0.28722235625372089</v>
      </c>
      <c r="N249" s="13">
        <f t="shared" si="26"/>
        <v>1.4602554292247868E-5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5.9134387547144547</v>
      </c>
      <c r="H250" s="10">
        <f t="shared" si="27"/>
        <v>-0.2877118333284161</v>
      </c>
      <c r="I250">
        <f t="shared" si="23"/>
        <v>-3.4525419999409932</v>
      </c>
      <c r="K250">
        <f t="shared" si="24"/>
        <v>-0.2839566556479966</v>
      </c>
      <c r="M250">
        <f t="shared" si="25"/>
        <v>-0.2839566556479966</v>
      </c>
      <c r="N250" s="13">
        <f t="shared" si="26"/>
        <v>1.4101359411520754E-5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5.9248212716656106</v>
      </c>
      <c r="H251" s="10">
        <f t="shared" si="27"/>
        <v>-0.28441532843212336</v>
      </c>
      <c r="I251">
        <f t="shared" si="23"/>
        <v>-3.4129839411854803</v>
      </c>
      <c r="K251">
        <f t="shared" si="24"/>
        <v>-0.28072730155816078</v>
      </c>
      <c r="M251">
        <f t="shared" si="25"/>
        <v>-0.28072730155816078</v>
      </c>
      <c r="N251" s="13">
        <f t="shared" si="26"/>
        <v>1.3601542223070199E-5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5.9362037886167665</v>
      </c>
      <c r="H252" s="10">
        <f t="shared" si="27"/>
        <v>-0.28115382505652514</v>
      </c>
      <c r="I252">
        <f t="shared" si="23"/>
        <v>-3.3738459006783019</v>
      </c>
      <c r="K252">
        <f t="shared" si="24"/>
        <v>-0.27753391665301452</v>
      </c>
      <c r="M252">
        <f t="shared" si="25"/>
        <v>-0.27753391665301452</v>
      </c>
      <c r="N252" s="13">
        <f t="shared" si="26"/>
        <v>1.3103736849806797E-5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5.9475863055679232</v>
      </c>
      <c r="H253" s="10">
        <f t="shared" si="27"/>
        <v>-0.27792698075775424</v>
      </c>
      <c r="I253">
        <f t="shared" si="23"/>
        <v>-3.3351237690930509</v>
      </c>
      <c r="K253">
        <f t="shared" si="24"/>
        <v>-0.2743761265629851</v>
      </c>
      <c r="M253">
        <f t="shared" si="25"/>
        <v>-0.2743761265629851</v>
      </c>
      <c r="N253" s="13">
        <f t="shared" si="26"/>
        <v>1.2608565512509579E-5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5.9589688225190782</v>
      </c>
      <c r="H254" s="10">
        <f t="shared" si="27"/>
        <v>-0.27473445601610574</v>
      </c>
      <c r="I254">
        <f t="shared" si="23"/>
        <v>-3.2968134721932687</v>
      </c>
      <c r="K254">
        <f t="shared" si="24"/>
        <v>-0.27125355989271976</v>
      </c>
      <c r="M254">
        <f t="shared" si="25"/>
        <v>-0.27125355989271976</v>
      </c>
      <c r="N254" s="13">
        <f t="shared" si="26"/>
        <v>1.2116637821803539E-5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5.9703513394702341</v>
      </c>
      <c r="H255" s="10">
        <f t="shared" si="27"/>
        <v>-0.27157591422983945</v>
      </c>
      <c r="I255">
        <f t="shared" si="23"/>
        <v>-3.2589109707580732</v>
      </c>
      <c r="K255">
        <f t="shared" si="24"/>
        <v>-0.26816584823195788</v>
      </c>
      <c r="M255">
        <f t="shared" si="25"/>
        <v>-0.26816584823195788</v>
      </c>
      <c r="N255" s="13">
        <f t="shared" si="26"/>
        <v>1.1628550109908047E-5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5.98173385642139</v>
      </c>
      <c r="H256" s="10">
        <f t="shared" si="27"/>
        <v>-0.26845102170784674</v>
      </c>
      <c r="I256">
        <f t="shared" si="23"/>
        <v>-3.2214122604941609</v>
      </c>
      <c r="K256">
        <f t="shared" si="24"/>
        <v>-0.26511262616475678</v>
      </c>
      <c r="M256">
        <f t="shared" si="25"/>
        <v>-0.26511262616475678</v>
      </c>
      <c r="N256" s="13">
        <f t="shared" si="26"/>
        <v>1.1144884802122881E-5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5.9931163733725459</v>
      </c>
      <c r="H257" s="10">
        <f t="shared" si="27"/>
        <v>-0.26535944766124975</v>
      </c>
      <c r="I257">
        <f t="shared" si="23"/>
        <v>-3.184313371934997</v>
      </c>
      <c r="K257">
        <f t="shared" si="24"/>
        <v>-0.2620935312771388</v>
      </c>
      <c r="M257">
        <f t="shared" si="25"/>
        <v>-0.2620935312771388</v>
      </c>
      <c r="N257" s="13">
        <f t="shared" si="26"/>
        <v>1.0666209828004311E-5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6.0044988903237018</v>
      </c>
      <c r="H258" s="10">
        <f t="shared" si="27"/>
        <v>-0.26230086419399529</v>
      </c>
      <c r="I258">
        <f t="shared" si="23"/>
        <v>-3.1476103703279437</v>
      </c>
      <c r="K258">
        <f t="shared" si="24"/>
        <v>-0.25910820416322722</v>
      </c>
      <c r="M258">
        <f t="shared" si="25"/>
        <v>-0.25910820416322722</v>
      </c>
      <c r="N258" s="13">
        <f t="shared" si="26"/>
        <v>1.0193078072063964E-5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6.0158814072748577</v>
      </c>
      <c r="H259" s="10">
        <f t="shared" si="27"/>
        <v>-0.25927494629250564</v>
      </c>
      <c r="I259">
        <f t="shared" si="23"/>
        <v>-3.1112993555100674</v>
      </c>
      <c r="K259">
        <f t="shared" si="24"/>
        <v>-0.25615628842993982</v>
      </c>
      <c r="M259">
        <f t="shared" si="25"/>
        <v>-0.25615628842993982</v>
      </c>
      <c r="N259" s="13">
        <f t="shared" si="26"/>
        <v>9.7260268637436173E-6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6.0272639242260126</v>
      </c>
      <c r="H260" s="10">
        <f t="shared" si="27"/>
        <v>-0.25628137181444216</v>
      </c>
      <c r="I260">
        <f t="shared" si="23"/>
        <v>-3.0753764617733061</v>
      </c>
      <c r="K260">
        <f t="shared" si="24"/>
        <v>-0.25323743070029864</v>
      </c>
      <c r="M260">
        <f t="shared" si="25"/>
        <v>-0.25323743070029864</v>
      </c>
      <c r="N260" s="13">
        <f t="shared" si="26"/>
        <v>9.265577506373308E-6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6.0386464411771694</v>
      </c>
      <c r="H261" s="10">
        <f t="shared" si="27"/>
        <v>-0.25331982147663956</v>
      </c>
      <c r="I261">
        <f t="shared" si="23"/>
        <v>-3.0398378577196747</v>
      </c>
      <c r="K261">
        <f t="shared" si="24"/>
        <v>-0.25035128061541922</v>
      </c>
      <c r="M261">
        <f t="shared" si="25"/>
        <v>-0.25035128061541922</v>
      </c>
      <c r="N261" s="13">
        <f t="shared" si="26"/>
        <v>8.8122348447347789E-6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6.0500289581283253</v>
      </c>
      <c r="H262" s="10">
        <f t="shared" si="27"/>
        <v>-0.25038997884226211</v>
      </c>
      <c r="I262">
        <f t="shared" si="23"/>
        <v>-3.0046797461071453</v>
      </c>
      <c r="K262">
        <f t="shared" si="24"/>
        <v>-0.24749749083523873</v>
      </c>
      <c r="M262">
        <f t="shared" si="25"/>
        <v>-0.24749749083523873</v>
      </c>
      <c r="N262" s="13">
        <f t="shared" si="26"/>
        <v>8.3664868707740885E-6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6.0614114750794812</v>
      </c>
      <c r="H263" s="10">
        <f t="shared" si="27"/>
        <v>-0.24749153030723373</v>
      </c>
      <c r="I263">
        <f t="shared" si="23"/>
        <v>-2.9698983636868048</v>
      </c>
      <c r="K263">
        <f t="shared" si="24"/>
        <v>-0.24467571703803551</v>
      </c>
      <c r="M263">
        <f t="shared" si="25"/>
        <v>-0.24467571703803551</v>
      </c>
      <c r="N263" s="13">
        <f t="shared" si="26"/>
        <v>7.928804366992766E-6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6.0727939920306362</v>
      </c>
      <c r="H264" s="10">
        <f t="shared" si="27"/>
        <v>-0.24462416508598928</v>
      </c>
      <c r="I264">
        <f t="shared" si="23"/>
        <v>-2.9354899810318713</v>
      </c>
      <c r="K264">
        <f t="shared" si="24"/>
        <v>-0.24188561791879798</v>
      </c>
      <c r="M264">
        <f t="shared" si="25"/>
        <v>-0.24188561791879798</v>
      </c>
      <c r="N264" s="13">
        <f t="shared" si="26"/>
        <v>7.4996405869314743E-6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6.084176508981793</v>
      </c>
      <c r="H265" s="10">
        <f t="shared" si="27"/>
        <v>-0.24178757519659519</v>
      </c>
      <c r="I265">
        <f t="shared" si="23"/>
        <v>-2.9014509023591422</v>
      </c>
      <c r="K265">
        <f t="shared" si="24"/>
        <v>-0.23912685518649335</v>
      </c>
      <c r="M265">
        <f t="shared" si="25"/>
        <v>-0.23912685518649335</v>
      </c>
      <c r="N265" s="13">
        <f t="shared" si="26"/>
        <v>7.0794309721563424E-6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6.0955590259329488</v>
      </c>
      <c r="H266" s="10">
        <f t="shared" si="27"/>
        <v>-0.23898145544528149</v>
      </c>
      <c r="I266">
        <f t="shared" si="23"/>
        <v>-2.8677774653433779</v>
      </c>
      <c r="K266">
        <f t="shared" si="24"/>
        <v>-0.23639909356028849</v>
      </c>
      <c r="M266">
        <f t="shared" si="25"/>
        <v>-0.23639909356028849</v>
      </c>
      <c r="N266" s="13">
        <f t="shared" si="26"/>
        <v>6.668592905064604E-6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6.1069415428841047</v>
      </c>
      <c r="H267" s="10">
        <f t="shared" si="27"/>
        <v>-0.23620550341042937</v>
      </c>
      <c r="I267">
        <f t="shared" si="23"/>
        <v>-2.8344660409251525</v>
      </c>
      <c r="K267">
        <f t="shared" si="24"/>
        <v>-0.23370200076476771</v>
      </c>
      <c r="M267">
        <f t="shared" si="25"/>
        <v>-0.23370200076476771</v>
      </c>
      <c r="N267" s="13">
        <f t="shared" si="26"/>
        <v>6.2675254968348999E-6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6.1183240598352597</v>
      </c>
      <c r="H268" s="10">
        <f t="shared" si="27"/>
        <v>-0.23345941942605278</v>
      </c>
      <c r="I268">
        <f t="shared" si="23"/>
        <v>-2.8015130331126334</v>
      </c>
      <c r="K268">
        <f t="shared" si="24"/>
        <v>-0.23103524752419796</v>
      </c>
      <c r="M268">
        <f t="shared" si="25"/>
        <v>-0.23103524752419796</v>
      </c>
      <c r="N268" s="13">
        <f t="shared" si="26"/>
        <v>5.8766094097423942E-6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6.1297065767864165</v>
      </c>
      <c r="H269" s="10">
        <f t="shared" si="27"/>
        <v>-0.2307429065648145</v>
      </c>
      <c r="I269">
        <f t="shared" si="23"/>
        <v>-2.7689148787777738</v>
      </c>
      <c r="K269">
        <f t="shared" si="24"/>
        <v>-0.22839850755588453</v>
      </c>
      <c r="M269">
        <f t="shared" si="25"/>
        <v>-0.22839850755588453</v>
      </c>
      <c r="N269" s="13">
        <f t="shared" si="26"/>
        <v>5.4962067130718014E-6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6.1410890937375724</v>
      </c>
      <c r="H270" s="10">
        <f t="shared" si="27"/>
        <v>-0.22805567062061155</v>
      </c>
      <c r="I270">
        <f t="shared" si="23"/>
        <v>-2.7366680474473384</v>
      </c>
      <c r="K270">
        <f t="shared" si="24"/>
        <v>-0.22579145756266245</v>
      </c>
      <c r="M270">
        <f t="shared" si="25"/>
        <v>-0.22579145756266245</v>
      </c>
      <c r="N270" s="13">
        <f t="shared" si="26"/>
        <v>5.1266607717872363E-6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6.1524716106887283</v>
      </c>
      <c r="H271" s="10">
        <f t="shared" si="27"/>
        <v>-0.22539742009076555</v>
      </c>
      <c r="I271">
        <f t="shared" si="23"/>
        <v>-2.7047690410891865</v>
      </c>
      <c r="K271">
        <f t="shared" si="24"/>
        <v>-0.22321377722456162</v>
      </c>
      <c r="M271">
        <f t="shared" si="25"/>
        <v>-0.22321377722456162</v>
      </c>
      <c r="N271" s="13">
        <f t="shared" si="26"/>
        <v>4.7682961671233042E-6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6.1638541276398833</v>
      </c>
      <c r="H272" s="10">
        <f t="shared" si="27"/>
        <v>-0.22276786615785216</v>
      </c>
      <c r="I272">
        <f t="shared" si="23"/>
        <v>-2.6732143938942259</v>
      </c>
      <c r="K272">
        <f t="shared" si="24"/>
        <v>-0.22066514918968982</v>
      </c>
      <c r="M272">
        <f t="shared" si="25"/>
        <v>-0.22066514918968982</v>
      </c>
      <c r="N272" s="13">
        <f t="shared" si="26"/>
        <v>4.421418648197792E-6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6.17523664459104</v>
      </c>
      <c r="H273" s="10">
        <f t="shared" si="27"/>
        <v>-0.22016672267119919</v>
      </c>
      <c r="I273">
        <f t="shared" si="23"/>
        <v>-2.6420006720543903</v>
      </c>
      <c r="K273">
        <f t="shared" si="24"/>
        <v>-0.21814525906437024</v>
      </c>
      <c r="M273">
        <f t="shared" si="25"/>
        <v>-0.21814525906437024</v>
      </c>
      <c r="N273" s="13">
        <f t="shared" si="26"/>
        <v>4.0863151137339052E-6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6.186619161542195</v>
      </c>
      <c r="H274" s="10">
        <f t="shared" si="27"/>
        <v>-0.21759370612808593</v>
      </c>
      <c r="I274">
        <f t="shared" si="23"/>
        <v>-2.6111244735370311</v>
      </c>
      <c r="K274">
        <f t="shared" si="24"/>
        <v>-0.21565379540257232</v>
      </c>
      <c r="M274">
        <f t="shared" si="25"/>
        <v>-0.21565379540257232</v>
      </c>
      <c r="N274" s="13">
        <f t="shared" si="26"/>
        <v>3.7632536229627429E-6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6.1980016784933518</v>
      </c>
      <c r="H275" s="10">
        <f t="shared" si="27"/>
        <v>-0.21504853565467044</v>
      </c>
      <c r="I275">
        <f t="shared" si="23"/>
        <v>-2.5805824278560454</v>
      </c>
      <c r="K275">
        <f t="shared" si="24"/>
        <v>-0.21319044969466783</v>
      </c>
      <c r="M275">
        <f t="shared" si="25"/>
        <v>-0.21319044969466783</v>
      </c>
      <c r="N275" s="13">
        <f t="shared" si="26"/>
        <v>3.4524834347588376E-6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6.2093841954445068</v>
      </c>
      <c r="H276" s="10">
        <f t="shared" si="27"/>
        <v>-0.21253093298667422</v>
      </c>
      <c r="I276">
        <f t="shared" ref="I276:I339" si="30">H276*$E$6</f>
        <v>-2.5503711958400905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-0.21075491635555446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-0.21075491635555446</v>
      </c>
      <c r="N276" s="13">
        <f t="shared" ref="N276:N339" si="33">(M276-H276)^2*O276</f>
        <v>3.1542350740139779E-6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6.2207667123956627</v>
      </c>
      <c r="H277" s="10">
        <f t="shared" ref="H277:H340" si="34">-(-$B$4)*(1+D277+$E$5*D277^3)*EXP(-D277)</f>
        <v>-0.21004062244984656</v>
      </c>
      <c r="I277">
        <f t="shared" si="30"/>
        <v>-2.5204874693981587</v>
      </c>
      <c r="K277">
        <f t="shared" si="31"/>
        <v>-0.20834689271216819</v>
      </c>
      <c r="M277">
        <f t="shared" si="32"/>
        <v>-0.20834689271216819</v>
      </c>
      <c r="N277" s="13">
        <f t="shared" si="33"/>
        <v>2.8687204242960326E-6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6.2321492293468248</v>
      </c>
      <c r="H278" s="10">
        <f t="shared" si="34"/>
        <v>-0.20757733094023756</v>
      </c>
      <c r="I278">
        <f t="shared" si="30"/>
        <v>-2.4909279712828507</v>
      </c>
      <c r="K278">
        <f t="shared" si="31"/>
        <v>-0.20596607899043026</v>
      </c>
      <c r="M278">
        <f t="shared" si="32"/>
        <v>-0.20596607899043026</v>
      </c>
      <c r="N278" s="13">
        <f t="shared" si="33"/>
        <v>2.5961328457578142E-6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6.2435317462979745</v>
      </c>
      <c r="H279" s="10">
        <f t="shared" si="34"/>
        <v>-0.20514078790430562</v>
      </c>
      <c r="I279">
        <f t="shared" si="30"/>
        <v>-2.4616894548516672</v>
      </c>
      <c r="K279">
        <f t="shared" si="31"/>
        <v>-0.20361217830165318</v>
      </c>
      <c r="M279">
        <f t="shared" si="32"/>
        <v>-0.20361217830165318</v>
      </c>
      <c r="N279" s="13">
        <f t="shared" si="33"/>
        <v>2.3366473173212569E-6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6.2549142632491304</v>
      </c>
      <c r="H280" s="10">
        <f t="shared" si="34"/>
        <v>-0.20273072531886069</v>
      </c>
      <c r="I280">
        <f t="shared" si="30"/>
        <v>-2.4327687038263281</v>
      </c>
      <c r="K280">
        <f t="shared" si="31"/>
        <v>-0.20128489662842119</v>
      </c>
      <c r="M280">
        <f t="shared" si="32"/>
        <v>-0.20128489662842119</v>
      </c>
      <c r="N280" s="13">
        <f t="shared" si="33"/>
        <v>2.0904206020979804E-6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6.2662967802002862</v>
      </c>
      <c r="H281" s="10">
        <f t="shared" si="34"/>
        <v>-0.20034687767090451</v>
      </c>
      <c r="I281">
        <f t="shared" si="30"/>
        <v>-2.404162532050854</v>
      </c>
      <c r="K281">
        <f t="shared" si="31"/>
        <v>-0.19898394281000822</v>
      </c>
      <c r="M281">
        <f t="shared" si="32"/>
        <v>-0.19898394281000822</v>
      </c>
      <c r="N281" s="13">
        <f t="shared" si="33"/>
        <v>1.8575914350463649E-6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6.2776792971514483</v>
      </c>
      <c r="H282" s="10">
        <f t="shared" si="34"/>
        <v>-0.19798898193734557</v>
      </c>
      <c r="I282">
        <f t="shared" si="30"/>
        <v>-2.3758677832481467</v>
      </c>
      <c r="K282">
        <f t="shared" si="31"/>
        <v>-0.19670902852732358</v>
      </c>
      <c r="M282">
        <f t="shared" si="32"/>
        <v>-0.19670902852732358</v>
      </c>
      <c r="N282" s="13">
        <f t="shared" si="33"/>
        <v>1.6382807318269177E-6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6.289061814102598</v>
      </c>
      <c r="H283" s="10">
        <f t="shared" si="34"/>
        <v>-0.19565677756463928</v>
      </c>
      <c r="I283">
        <f t="shared" si="30"/>
        <v>-2.3478813307756714</v>
      </c>
      <c r="K283">
        <f t="shared" si="31"/>
        <v>-0.19445986828743905</v>
      </c>
      <c r="M283">
        <f t="shared" si="32"/>
        <v>-0.19445986828743905</v>
      </c>
      <c r="N283" s="13">
        <f t="shared" si="33"/>
        <v>1.4325918178479794E-6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6.3004443310537539</v>
      </c>
      <c r="H284" s="10">
        <f t="shared" si="34"/>
        <v>-0.1933500064483413</v>
      </c>
      <c r="I284">
        <f t="shared" si="30"/>
        <v>-2.3202000773800955</v>
      </c>
      <c r="K284">
        <f t="shared" si="31"/>
        <v>-0.19223617940769552</v>
      </c>
      <c r="M284">
        <f t="shared" si="32"/>
        <v>-0.19223617940769552</v>
      </c>
      <c r="N284" s="13">
        <f t="shared" si="33"/>
        <v>1.2406106764737275E-6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6.3118268480049098</v>
      </c>
      <c r="H285" s="10">
        <f t="shared" si="34"/>
        <v>-0.19106841291262922</v>
      </c>
      <c r="I285">
        <f t="shared" si="30"/>
        <v>-2.2928209549515506</v>
      </c>
      <c r="K285">
        <f t="shared" si="31"/>
        <v>-0.19003768199945034</v>
      </c>
      <c r="M285">
        <f t="shared" si="32"/>
        <v>-0.19003768199945034</v>
      </c>
      <c r="N285" s="13">
        <f t="shared" si="33"/>
        <v>1.0624062153825541E-6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6.3232093649560719</v>
      </c>
      <c r="H286" s="10">
        <f t="shared" si="34"/>
        <v>-0.18881174368977141</v>
      </c>
      <c r="I286">
        <f t="shared" si="30"/>
        <v>-2.265740924277257</v>
      </c>
      <c r="K286">
        <f t="shared" si="31"/>
        <v>-0.18786409895145198</v>
      </c>
      <c r="M286">
        <f t="shared" si="32"/>
        <v>-0.18786409895145198</v>
      </c>
      <c r="N286" s="13">
        <f t="shared" si="33"/>
        <v>8.980305500645026E-7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6.3345918819072216</v>
      </c>
      <c r="H287" s="10">
        <f t="shared" si="34"/>
        <v>-0.18657974789958442</v>
      </c>
      <c r="I287">
        <f t="shared" si="30"/>
        <v>-2.2389569747950131</v>
      </c>
      <c r="K287">
        <f t="shared" si="31"/>
        <v>-0.18571515591289112</v>
      </c>
      <c r="M287">
        <f t="shared" si="32"/>
        <v>-0.18571515591289112</v>
      </c>
      <c r="N287" s="13">
        <f t="shared" si="33"/>
        <v>7.4751930345428174E-7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6.3459743988583774</v>
      </c>
      <c r="H288" s="10">
        <f t="shared" si="34"/>
        <v>-0.18437217702886885</v>
      </c>
      <c r="I288">
        <f t="shared" si="30"/>
        <v>-2.2124661243464261</v>
      </c>
      <c r="K288">
        <f t="shared" si="31"/>
        <v>-0.18359058127612402</v>
      </c>
      <c r="M288">
        <f t="shared" si="32"/>
        <v>-0.18359058127612402</v>
      </c>
      <c r="N288" s="13">
        <f t="shared" si="33"/>
        <v>6.1089192070876484E-7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6.3573569158095333</v>
      </c>
      <c r="H289" s="10">
        <f t="shared" si="34"/>
        <v>-0.18218878491086973</v>
      </c>
      <c r="I289">
        <f t="shared" si="30"/>
        <v>-2.1862654189304367</v>
      </c>
      <c r="K289">
        <f t="shared" si="31"/>
        <v>-0.18149010615912353</v>
      </c>
      <c r="M289">
        <f t="shared" si="32"/>
        <v>-0.18149010615912353</v>
      </c>
      <c r="N289" s="13">
        <f t="shared" si="33"/>
        <v>4.8815199814162982E-7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6.3687394327606954</v>
      </c>
      <c r="H290" s="10">
        <f t="shared" si="34"/>
        <v>-0.18002932770474067</v>
      </c>
      <c r="I290">
        <f t="shared" si="30"/>
        <v>-2.1603519324568881</v>
      </c>
      <c r="K290">
        <f t="shared" si="31"/>
        <v>-0.17941346438764333</v>
      </c>
      <c r="M290">
        <f t="shared" si="32"/>
        <v>-0.17941346438764333</v>
      </c>
      <c r="N290" s="13">
        <f t="shared" si="33"/>
        <v>3.7928762534614204E-7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6.3801219497118451</v>
      </c>
      <c r="H291" s="10">
        <f t="shared" si="34"/>
        <v>-0.17789356387504962</v>
      </c>
      <c r="I291">
        <f t="shared" si="30"/>
        <v>-2.1347227665005954</v>
      </c>
      <c r="K291">
        <f t="shared" si="31"/>
        <v>-0.17736039247713886</v>
      </c>
      <c r="M291">
        <f t="shared" si="32"/>
        <v>-0.17736039247713886</v>
      </c>
      <c r="N291" s="13">
        <f t="shared" si="33"/>
        <v>2.8427173955011275E-7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6.391504466663001</v>
      </c>
      <c r="H292" s="10">
        <f t="shared" si="34"/>
        <v>-0.17578125417131088</v>
      </c>
      <c r="I292">
        <f t="shared" si="30"/>
        <v>-2.1093750500557307</v>
      </c>
      <c r="K292">
        <f t="shared" si="31"/>
        <v>-0.17533062961444015</v>
      </c>
      <c r="M292">
        <f t="shared" si="32"/>
        <v>-0.17533062961444015</v>
      </c>
      <c r="N292" s="13">
        <f t="shared" si="33"/>
        <v>2.0306249125493887E-7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6.4028869836141569</v>
      </c>
      <c r="H293" s="10">
        <f t="shared" si="34"/>
        <v>-0.17369216160758921</v>
      </c>
      <c r="I293">
        <f t="shared" si="30"/>
        <v>-2.0843059392910703</v>
      </c>
      <c r="K293">
        <f t="shared" si="31"/>
        <v>-0.17332391763922597</v>
      </c>
      <c r="M293">
        <f t="shared" si="32"/>
        <v>-0.17332391763922597</v>
      </c>
      <c r="N293" s="13">
        <f t="shared" si="33"/>
        <v>1.3560362023590765E-7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6.414269500565319</v>
      </c>
      <c r="H294" s="10">
        <f t="shared" si="34"/>
        <v>-0.17162605144215079</v>
      </c>
      <c r="I294">
        <f t="shared" si="30"/>
        <v>-2.0595126173058094</v>
      </c>
      <c r="K294">
        <f t="shared" si="31"/>
        <v>-0.17134000102528393</v>
      </c>
      <c r="M294">
        <f t="shared" si="32"/>
        <v>-0.17134000102528393</v>
      </c>
      <c r="N294" s="13">
        <f t="shared" si="33"/>
        <v>8.1824840989702381E-8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6.4256520175164678</v>
      </c>
      <c r="H295" s="10">
        <f t="shared" si="34"/>
        <v>-0.16958269115719604</v>
      </c>
      <c r="I295">
        <f t="shared" si="30"/>
        <v>-2.0349922938863525</v>
      </c>
      <c r="K295">
        <f t="shared" si="31"/>
        <v>-0.16937862686159741</v>
      </c>
      <c r="M295">
        <f t="shared" si="32"/>
        <v>-0.16937862686159741</v>
      </c>
      <c r="N295" s="13">
        <f t="shared" si="33"/>
        <v>4.1642236738166144E-8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6.4370345344676245</v>
      </c>
      <c r="H296" s="10">
        <f t="shared" si="34"/>
        <v>-0.16756185043865846</v>
      </c>
      <c r="I296">
        <f t="shared" si="30"/>
        <v>-2.0107422052639015</v>
      </c>
      <c r="K296">
        <f t="shared" si="31"/>
        <v>-0.16743954483324802</v>
      </c>
      <c r="M296">
        <f t="shared" si="32"/>
        <v>-0.16743954483324802</v>
      </c>
      <c r="N296" s="13">
        <f t="shared" si="33"/>
        <v>1.4958661114812593E-8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6.4484170514187795</v>
      </c>
      <c r="H297" s="10">
        <f t="shared" si="34"/>
        <v>-0.16556330115611032</v>
      </c>
      <c r="I297">
        <f t="shared" si="30"/>
        <v>-1.9867596138733239</v>
      </c>
      <c r="K297">
        <f t="shared" si="31"/>
        <v>-0.16552250720218775</v>
      </c>
      <c r="M297">
        <f t="shared" si="32"/>
        <v>-0.16552250720218775</v>
      </c>
      <c r="N297" s="13">
        <f t="shared" si="33"/>
        <v>1.6641466766362129E-9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6.4597995683699416</v>
      </c>
      <c r="H298" s="10">
        <f t="shared" si="34"/>
        <v>-0.1635868173427483</v>
      </c>
      <c r="I298">
        <f t="shared" si="30"/>
        <v>-1.9630418081129797</v>
      </c>
      <c r="K298">
        <f t="shared" si="31"/>
        <v>-0.16362726878785305</v>
      </c>
      <c r="M298">
        <f t="shared" si="32"/>
        <v>-0.16362726878785305</v>
      </c>
      <c r="N298" s="13">
        <f t="shared" si="33"/>
        <v>1.6363194110630487E-9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6.4711820853210913</v>
      </c>
      <c r="H299" s="10">
        <f t="shared" si="34"/>
        <v>-0.16163217517549444</v>
      </c>
      <c r="I299">
        <f t="shared" si="30"/>
        <v>-1.9395861021059333</v>
      </c>
      <c r="K299">
        <f t="shared" si="31"/>
        <v>-0.16175358694766842</v>
      </c>
      <c r="M299">
        <f t="shared" si="32"/>
        <v>-0.16175358694766842</v>
      </c>
      <c r="N299" s="13">
        <f t="shared" si="33"/>
        <v>1.4740818422426269E-8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6.4825646022722481</v>
      </c>
      <c r="H300" s="10">
        <f t="shared" si="34"/>
        <v>-0.15969915295518952</v>
      </c>
      <c r="I300">
        <f t="shared" si="30"/>
        <v>-1.9163898354622741</v>
      </c>
      <c r="K300">
        <f t="shared" si="31"/>
        <v>-0.15990122155742048</v>
      </c>
      <c r="M300">
        <f t="shared" si="32"/>
        <v>-0.15990122155742048</v>
      </c>
      <c r="N300" s="13">
        <f t="shared" si="33"/>
        <v>4.0831720007573627E-8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6.4939471192234093</v>
      </c>
      <c r="H301" s="10">
        <f t="shared" si="34"/>
        <v>-0.15778753108692156</v>
      </c>
      <c r="I301">
        <f t="shared" si="30"/>
        <v>-1.8934503730430587</v>
      </c>
      <c r="K301">
        <f t="shared" si="31"/>
        <v>-0.15806993499155361</v>
      </c>
      <c r="M301">
        <f t="shared" si="32"/>
        <v>-0.15806993499155361</v>
      </c>
      <c r="N301" s="13">
        <f t="shared" si="33"/>
        <v>7.975196535142819E-8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6.5053296361745652</v>
      </c>
      <c r="H302" s="10">
        <f t="shared" si="34"/>
        <v>-0.15589709206046451</v>
      </c>
      <c r="I302">
        <f t="shared" si="30"/>
        <v>-1.870765104725574</v>
      </c>
      <c r="K302">
        <f t="shared" si="31"/>
        <v>-0.15625949210336668</v>
      </c>
      <c r="M302">
        <f t="shared" si="32"/>
        <v>-0.15625949210336668</v>
      </c>
      <c r="N302" s="13">
        <f t="shared" si="33"/>
        <v>1.3133379109549231E-7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6.5167121531257211</v>
      </c>
      <c r="H303" s="10">
        <f t="shared" si="34"/>
        <v>-0.15402762043083931</v>
      </c>
      <c r="I303">
        <f t="shared" si="30"/>
        <v>-1.8483314451700719</v>
      </c>
      <c r="K303">
        <f t="shared" si="31"/>
        <v>-0.15446966020513286</v>
      </c>
      <c r="M303">
        <f t="shared" si="32"/>
        <v>-0.15446966020513286</v>
      </c>
      <c r="N303" s="13">
        <f t="shared" si="33"/>
        <v>1.9539916205749363E-7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6.5280946700768716</v>
      </c>
      <c r="H304" s="10">
        <f t="shared" si="34"/>
        <v>-0.1521789027990165</v>
      </c>
      <c r="I304">
        <f t="shared" si="30"/>
        <v>-1.8261468335881981</v>
      </c>
      <c r="K304">
        <f t="shared" si="31"/>
        <v>-0.15270020904816195</v>
      </c>
      <c r="M304">
        <f t="shared" si="32"/>
        <v>-0.15270020904816195</v>
      </c>
      <c r="N304" s="13">
        <f t="shared" si="33"/>
        <v>2.7176020539810156E-7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6.5394771870280328</v>
      </c>
      <c r="H305" s="10">
        <f t="shared" si="34"/>
        <v>-0.15035072779274172</v>
      </c>
      <c r="I305">
        <f t="shared" si="30"/>
        <v>-1.8042087335129007</v>
      </c>
      <c r="K305">
        <f t="shared" si="31"/>
        <v>-0.1509509108028021</v>
      </c>
      <c r="M305">
        <f t="shared" si="32"/>
        <v>-0.1509509108028021</v>
      </c>
      <c r="N305" s="13">
        <f t="shared" si="33"/>
        <v>3.6021964556513018E-7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6.5508597039791887</v>
      </c>
      <c r="H306" s="10">
        <f t="shared" si="34"/>
        <v>-0.14854288604751739</v>
      </c>
      <c r="I306">
        <f t="shared" si="30"/>
        <v>-1.7825146325702086</v>
      </c>
      <c r="K306">
        <f t="shared" si="31"/>
        <v>-0.14922154003840951</v>
      </c>
      <c r="M306">
        <f t="shared" si="32"/>
        <v>-0.14922154003840951</v>
      </c>
      <c r="N306" s="13">
        <f t="shared" si="33"/>
        <v>4.6057123935380121E-7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6.5622422209303446</v>
      </c>
      <c r="H307" s="10">
        <f t="shared" si="34"/>
        <v>-0.14675517018770695</v>
      </c>
      <c r="I307">
        <f t="shared" si="30"/>
        <v>-1.7610620422524834</v>
      </c>
      <c r="K307">
        <f t="shared" si="31"/>
        <v>-0.1475118737032691</v>
      </c>
      <c r="M307">
        <f t="shared" si="32"/>
        <v>-0.1475118737032691</v>
      </c>
      <c r="N307" s="13">
        <f t="shared" si="33"/>
        <v>5.726002104641109E-7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6.5736247378814952</v>
      </c>
      <c r="H308" s="10">
        <f t="shared" si="34"/>
        <v>-0.14498737480780138</v>
      </c>
      <c r="I308">
        <f t="shared" si="30"/>
        <v>-1.7398484976936166</v>
      </c>
      <c r="K308">
        <f t="shared" si="31"/>
        <v>-0.1458216911045026</v>
      </c>
      <c r="M308">
        <f t="shared" si="32"/>
        <v>-0.1458216911045026</v>
      </c>
      <c r="N308" s="13">
        <f t="shared" si="33"/>
        <v>6.9608368294123941E-7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6.5850072548326555</v>
      </c>
      <c r="H309" s="10">
        <f t="shared" si="34"/>
        <v>-0.14323929645382369</v>
      </c>
      <c r="I309">
        <f t="shared" si="30"/>
        <v>-1.7188715574458842</v>
      </c>
      <c r="K309">
        <f t="shared" si="31"/>
        <v>-0.1441507738879533</v>
      </c>
      <c r="M309">
        <f t="shared" si="32"/>
        <v>-0.1441507738879533</v>
      </c>
      <c r="N309" s="13">
        <f t="shared" si="33"/>
        <v>8.3079111292750669E-7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6.5963897717838123</v>
      </c>
      <c r="H310" s="10">
        <f t="shared" si="34"/>
        <v>-0.14151073360489844</v>
      </c>
      <c r="I310">
        <f t="shared" si="30"/>
        <v>-1.6981288032587813</v>
      </c>
      <c r="K310">
        <f t="shared" si="31"/>
        <v>-0.14249890601807499</v>
      </c>
      <c r="M310">
        <f t="shared" si="32"/>
        <v>-0.14249890601807499</v>
      </c>
      <c r="N310" s="13">
        <f t="shared" si="33"/>
        <v>9.7648471816318188E-7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6.6077722887349681</v>
      </c>
      <c r="H311" s="10">
        <f t="shared" si="34"/>
        <v>-0.13980148665495976</v>
      </c>
      <c r="I311">
        <f t="shared" si="30"/>
        <v>-1.6776178398595172</v>
      </c>
      <c r="K311">
        <f t="shared" si="31"/>
        <v>-0.14086587375780801</v>
      </c>
      <c r="M311">
        <f t="shared" si="32"/>
        <v>-0.14086587375780801</v>
      </c>
      <c r="N311" s="13">
        <f t="shared" si="33"/>
        <v>1.1329199047097075E-6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6.6191548056861187</v>
      </c>
      <c r="H312" s="10">
        <f t="shared" si="34"/>
        <v>-0.13811135789462814</v>
      </c>
      <c r="I312">
        <f t="shared" si="30"/>
        <v>-1.6573362947355377</v>
      </c>
      <c r="K312">
        <f t="shared" si="31"/>
        <v>-0.13925146564847429</v>
      </c>
      <c r="M312">
        <f t="shared" si="32"/>
        <v>-0.13925146564847429</v>
      </c>
      <c r="N312" s="13">
        <f t="shared" si="33"/>
        <v>1.2998456903801212E-6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6.630537322637279</v>
      </c>
      <c r="H313" s="10">
        <f t="shared" si="34"/>
        <v>-0.13644015149323649</v>
      </c>
      <c r="I313">
        <f t="shared" si="30"/>
        <v>-1.6372818179188378</v>
      </c>
      <c r="K313">
        <f t="shared" si="31"/>
        <v>-0.13765547248968243</v>
      </c>
      <c r="M313">
        <f t="shared" si="32"/>
        <v>-0.13765547248968243</v>
      </c>
      <c r="N313" s="13">
        <f t="shared" si="33"/>
        <v>1.4770051244023658E-6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6.6419198395884349</v>
      </c>
      <c r="H314" s="10">
        <f t="shared" si="34"/>
        <v>-0.13478767348102816</v>
      </c>
      <c r="I314">
        <f t="shared" si="30"/>
        <v>-1.6174520817723379</v>
      </c>
      <c r="K314">
        <f t="shared" si="31"/>
        <v>-0.1360776873192665</v>
      </c>
      <c r="M314">
        <f t="shared" si="32"/>
        <v>-0.1360776873192665</v>
      </c>
      <c r="N314" s="13">
        <f t="shared" si="33"/>
        <v>1.6641357028464305E-6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6.6533023565395917</v>
      </c>
      <c r="H315" s="10">
        <f t="shared" si="34"/>
        <v>-0.13315373173150105</v>
      </c>
      <c r="I315">
        <f t="shared" si="30"/>
        <v>-1.5978447807780127</v>
      </c>
      <c r="K315">
        <f t="shared" si="31"/>
        <v>-0.13451790539324088</v>
      </c>
      <c r="M315">
        <f t="shared" si="32"/>
        <v>-0.13451790539324088</v>
      </c>
      <c r="N315" s="13">
        <f t="shared" si="33"/>
        <v>1.8609697793846449E-6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6.6646848734907413</v>
      </c>
      <c r="H316" s="10">
        <f t="shared" si="34"/>
        <v>-0.13153813594392619</v>
      </c>
      <c r="I316">
        <f t="shared" si="30"/>
        <v>-1.5784576313271144</v>
      </c>
      <c r="K316">
        <f t="shared" si="31"/>
        <v>-0.13297592416580345</v>
      </c>
      <c r="M316">
        <f t="shared" si="32"/>
        <v>-0.13297592416580345</v>
      </c>
      <c r="N316" s="13">
        <f t="shared" si="33"/>
        <v>2.0672349709689785E-6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6.6760673904419026</v>
      </c>
      <c r="H317" s="10">
        <f t="shared" si="34"/>
        <v>-0.12994069762602112</v>
      </c>
      <c r="I317">
        <f t="shared" si="30"/>
        <v>-1.5592883715122534</v>
      </c>
      <c r="K317">
        <f t="shared" si="31"/>
        <v>-0.13145154326937239</v>
      </c>
      <c r="M317">
        <f t="shared" si="32"/>
        <v>-0.13145154326937239</v>
      </c>
      <c r="N317" s="13">
        <f t="shared" si="33"/>
        <v>2.2826545580335182E-6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6.6874499073930584</v>
      </c>
      <c r="H318" s="10">
        <f t="shared" si="34"/>
        <v>-0.12836123007679903</v>
      </c>
      <c r="I318">
        <f t="shared" si="30"/>
        <v>-1.5403347609215885</v>
      </c>
      <c r="K318">
        <f t="shared" si="31"/>
        <v>-0.12994456449468472</v>
      </c>
      <c r="M318">
        <f t="shared" si="32"/>
        <v>-0.12994456449468472</v>
      </c>
      <c r="N318" s="13">
        <f t="shared" si="33"/>
        <v>2.5069478788614172E-6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6.6988324243442152</v>
      </c>
      <c r="H319" s="10">
        <f t="shared" si="34"/>
        <v>-0.12679954836956797</v>
      </c>
      <c r="I319">
        <f t="shared" si="30"/>
        <v>-1.5215945804348157</v>
      </c>
      <c r="K319">
        <f t="shared" si="31"/>
        <v>-0.12845479177093294</v>
      </c>
      <c r="M319">
        <f t="shared" si="32"/>
        <v>-0.12845479177093294</v>
      </c>
      <c r="N319" s="13">
        <f t="shared" si="33"/>
        <v>2.7398307177622741E-6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6.710214941295364</v>
      </c>
      <c r="H320" s="10">
        <f t="shared" si="34"/>
        <v>-0.12525546933510712</v>
      </c>
      <c r="I320">
        <f t="shared" si="30"/>
        <v>-1.5030656320212854</v>
      </c>
      <c r="K320">
        <f t="shared" si="31"/>
        <v>-0.12698203114597378</v>
      </c>
      <c r="M320">
        <f t="shared" si="32"/>
        <v>-0.12698203114597378</v>
      </c>
      <c r="N320" s="13">
        <f t="shared" si="33"/>
        <v>2.981015686743184E-6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6.7215974582465261</v>
      </c>
      <c r="H321" s="10">
        <f t="shared" si="34"/>
        <v>-0.1237288115449993</v>
      </c>
      <c r="I321">
        <f t="shared" si="30"/>
        <v>-1.4847457385399916</v>
      </c>
      <c r="K321">
        <f t="shared" si="31"/>
        <v>-0.12552609076659207</v>
      </c>
      <c r="M321">
        <f t="shared" si="32"/>
        <v>-0.12552609076659207</v>
      </c>
      <c r="N321" s="13">
        <f t="shared" si="33"/>
        <v>3.2302126003691162E-6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6.732979975197682</v>
      </c>
      <c r="H322" s="10">
        <f t="shared" si="34"/>
        <v>-0.12221939529514166</v>
      </c>
      <c r="I322">
        <f t="shared" si="30"/>
        <v>-1.4666327435416999</v>
      </c>
      <c r="K322">
        <f t="shared" si="31"/>
        <v>-0.12408678085884693</v>
      </c>
      <c r="M322">
        <f t="shared" si="32"/>
        <v>-0.12408678085884693</v>
      </c>
      <c r="N322" s="13">
        <f t="shared" si="33"/>
        <v>3.4871288435348718E-6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6.7443624921488388</v>
      </c>
      <c r="H323" s="10">
        <f t="shared" si="34"/>
        <v>-0.1207270425894061</v>
      </c>
      <c r="I323">
        <f t="shared" si="30"/>
        <v>-1.4487245110728733</v>
      </c>
      <c r="K323">
        <f t="shared" si="31"/>
        <v>-0.12266391370847583</v>
      </c>
      <c r="M323">
        <f t="shared" si="32"/>
        <v>-0.12266391370847583</v>
      </c>
      <c r="N323" s="13">
        <f t="shared" si="33"/>
        <v>3.7514697318864399E-6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6.7557450090999875</v>
      </c>
      <c r="H324" s="10">
        <f t="shared" si="34"/>
        <v>-0.11925157712347724</v>
      </c>
      <c r="I324">
        <f t="shared" si="30"/>
        <v>-1.4310189254817269</v>
      </c>
      <c r="K324">
        <f t="shared" si="31"/>
        <v>-0.12125730364138941</v>
      </c>
      <c r="M324">
        <f t="shared" si="32"/>
        <v>-0.12125730364138941</v>
      </c>
      <c r="N324" s="13">
        <f t="shared" si="33"/>
        <v>4.0229388646560817E-6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6.7671275260511496</v>
      </c>
      <c r="H325" s="10">
        <f t="shared" si="34"/>
        <v>-0.11779282426884641</v>
      </c>
      <c r="I325">
        <f t="shared" si="30"/>
        <v>-1.4135138912261569</v>
      </c>
      <c r="K325">
        <f t="shared" si="31"/>
        <v>-0.11986676700423941</v>
      </c>
      <c r="M325">
        <f t="shared" si="32"/>
        <v>-0.11986676700423941</v>
      </c>
      <c r="N325" s="13">
        <f t="shared" si="33"/>
        <v>4.3012384696894231E-6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6.7785100430023055</v>
      </c>
      <c r="H326" s="10">
        <f t="shared" si="34"/>
        <v>-0.11635061105698197</v>
      </c>
      <c r="I326">
        <f t="shared" si="30"/>
        <v>-1.3962073326837836</v>
      </c>
      <c r="K326">
        <f t="shared" si="31"/>
        <v>-0.11849212214508463</v>
      </c>
      <c r="M326">
        <f t="shared" si="32"/>
        <v>-0.11849212214508463</v>
      </c>
      <c r="N326" s="13">
        <f t="shared" si="33"/>
        <v>4.5860697404666507E-6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6.7898925599534614</v>
      </c>
      <c r="H327" s="10">
        <f t="shared" si="34"/>
        <v>-0.1149247661636489</v>
      </c>
      <c r="I327">
        <f t="shared" si="30"/>
        <v>-1.3790971939637868</v>
      </c>
      <c r="K327">
        <f t="shared" si="31"/>
        <v>-0.11713318939413268</v>
      </c>
      <c r="M327">
        <f t="shared" si="32"/>
        <v>-0.11713318939413268</v>
      </c>
      <c r="N327" s="13">
        <f t="shared" si="33"/>
        <v>4.8771331649404411E-6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6.8012750769046173</v>
      </c>
      <c r="H328" s="10">
        <f t="shared" si="34"/>
        <v>-0.11351511989340211</v>
      </c>
      <c r="I328">
        <f t="shared" si="30"/>
        <v>-1.3621814387208253</v>
      </c>
      <c r="K328">
        <f t="shared" si="31"/>
        <v>-0.11578979104458428</v>
      </c>
      <c r="M328">
        <f t="shared" si="32"/>
        <v>-0.11578979104458428</v>
      </c>
      <c r="N328" s="13">
        <f t="shared" si="33"/>
        <v>5.1741288460204177E-6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6.8126575938557732</v>
      </c>
      <c r="H329" s="10">
        <f t="shared" si="34"/>
        <v>-0.11212150416423899</v>
      </c>
      <c r="I329">
        <f t="shared" si="30"/>
        <v>-1.3454580499708679</v>
      </c>
      <c r="K329">
        <f t="shared" si="31"/>
        <v>-0.11446175133357218</v>
      </c>
      <c r="M329">
        <f t="shared" si="32"/>
        <v>-0.11446175133357218</v>
      </c>
      <c r="N329" s="13">
        <f t="shared" si="33"/>
        <v>5.4767568135720087E-6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6.8240401108069291</v>
      </c>
      <c r="H330" s="10">
        <f t="shared" si="34"/>
        <v>-0.11074375249241294</v>
      </c>
      <c r="I330">
        <f t="shared" si="30"/>
        <v>-1.3289250299089552</v>
      </c>
      <c r="K330">
        <f t="shared" si="31"/>
        <v>-0.11314889642319784</v>
      </c>
      <c r="M330">
        <f t="shared" si="32"/>
        <v>-0.11314889642319784</v>
      </c>
      <c r="N330" s="13">
        <f t="shared" si="33"/>
        <v>5.7847173277914021E-6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6.835422627758085</v>
      </c>
      <c r="H331" s="10">
        <f t="shared" si="34"/>
        <v>-0.10938169997740892</v>
      </c>
      <c r="I331">
        <f t="shared" si="30"/>
        <v>-1.3125803997289069</v>
      </c>
      <c r="K331">
        <f t="shared" si="31"/>
        <v>-0.11185105438167313</v>
      </c>
      <c r="M331">
        <f t="shared" si="32"/>
        <v>-0.11185105438167313</v>
      </c>
      <c r="N331" s="13">
        <f t="shared" si="33"/>
        <v>6.0977111738590632E-6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6.8468051447092408</v>
      </c>
      <c r="H332" s="10">
        <f t="shared" si="34"/>
        <v>-0.1080351832870776</v>
      </c>
      <c r="I332">
        <f t="shared" si="30"/>
        <v>-1.2964221994449312</v>
      </c>
      <c r="K332">
        <f t="shared" si="31"/>
        <v>-0.11056805516456514</v>
      </c>
      <c r="M332">
        <f t="shared" si="32"/>
        <v>-0.11056805516456514</v>
      </c>
      <c r="N332" s="13">
        <f t="shared" si="33"/>
        <v>6.415439947767221E-6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6.8581876616603967</v>
      </c>
      <c r="H333" s="10">
        <f t="shared" si="34"/>
        <v>-0.10670404064292884</v>
      </c>
      <c r="I333">
        <f t="shared" si="30"/>
        <v>-1.2804484877151461</v>
      </c>
      <c r="K333">
        <f t="shared" si="31"/>
        <v>-0.10929973059615086</v>
      </c>
      <c r="M333">
        <f t="shared" si="32"/>
        <v>-0.10929973059615086</v>
      </c>
      <c r="N333" s="13">
        <f t="shared" si="33"/>
        <v>6.7376063332577704E-6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6.8695701786115517</v>
      </c>
      <c r="H334" s="10">
        <f t="shared" si="34"/>
        <v>-0.10538811180558232</v>
      </c>
      <c r="I334">
        <f t="shared" si="30"/>
        <v>-1.2646573416669877</v>
      </c>
      <c r="K334">
        <f t="shared" si="31"/>
        <v>-0.10804591435088023</v>
      </c>
      <c r="M334">
        <f t="shared" si="32"/>
        <v>-0.10804591435088023</v>
      </c>
      <c r="N334" s="13">
        <f t="shared" si="33"/>
        <v>7.0639143697920954E-6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6.8809526955627085</v>
      </c>
      <c r="H335" s="10">
        <f t="shared" si="34"/>
        <v>-0.10408723806037409</v>
      </c>
      <c r="I335">
        <f t="shared" si="30"/>
        <v>-1.249046856724489</v>
      </c>
      <c r="K335">
        <f t="shared" si="31"/>
        <v>-0.10680644193495333</v>
      </c>
      <c r="M335">
        <f t="shared" si="32"/>
        <v>-0.10680644193495333</v>
      </c>
      <c r="N335" s="13">
        <f t="shared" si="33"/>
        <v>7.3940697115267071E-6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6.8923352125138644</v>
      </c>
      <c r="H336" s="10">
        <f t="shared" si="34"/>
        <v>-0.10280126220311878</v>
      </c>
      <c r="I336">
        <f t="shared" si="30"/>
        <v>-1.2336151464374252</v>
      </c>
      <c r="K336">
        <f t="shared" si="31"/>
        <v>-0.10558115066801121</v>
      </c>
      <c r="M336">
        <f t="shared" si="32"/>
        <v>-0.10558115066801121</v>
      </c>
      <c r="N336" s="13">
        <f t="shared" si="33"/>
        <v>7.7277798772420368E-6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6.9037177294650203</v>
      </c>
      <c r="H337" s="10">
        <f t="shared" si="34"/>
        <v>-0.1015300285260243</v>
      </c>
      <c r="I337">
        <f t="shared" si="30"/>
        <v>-1.2183603423122915</v>
      </c>
      <c r="K337">
        <f t="shared" si="31"/>
        <v>-0.10436987966494429</v>
      </c>
      <c r="M337">
        <f t="shared" si="32"/>
        <v>-0.10436987966494429</v>
      </c>
      <c r="N337" s="13">
        <f t="shared" si="33"/>
        <v>8.0647544912251706E-6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6.9151002464161753</v>
      </c>
      <c r="H338" s="10">
        <f t="shared" si="34"/>
        <v>-0.10027338280376009</v>
      </c>
      <c r="I338">
        <f t="shared" si="30"/>
        <v>-1.2032805936451212</v>
      </c>
      <c r="K338">
        <f t="shared" si="31"/>
        <v>-0.10317246981781809</v>
      </c>
      <c r="M338">
        <f t="shared" si="32"/>
        <v>-0.10317246981781809</v>
      </c>
      <c r="N338" s="13">
        <f t="shared" si="33"/>
        <v>8.4047055150797269E-6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6.9264827633673312</v>
      </c>
      <c r="H339" s="10">
        <f t="shared" si="34"/>
        <v>-9.903117227967459E-2</v>
      </c>
      <c r="I339">
        <f t="shared" si="30"/>
        <v>-1.188374067356095</v>
      </c>
      <c r="K339">
        <f t="shared" si="31"/>
        <v>-0.10198876377791986</v>
      </c>
      <c r="M339">
        <f t="shared" si="32"/>
        <v>-0.10198876377791986</v>
      </c>
      <c r="N339" s="13">
        <f t="shared" si="33"/>
        <v>8.7473474704927247E-6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6.9378652803184879</v>
      </c>
      <c r="H340" s="10">
        <f t="shared" si="34"/>
        <v>-9.7803245652163487E-2</v>
      </c>
      <c r="I340">
        <f t="shared" ref="I340:I403" si="37">H340*$E$6</f>
        <v>-1.1736389478259619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-0.10081860593792732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-0.10081860593792732</v>
      </c>
      <c r="N340" s="13">
        <f t="shared" ref="N340:N403" si="40">(M340-H340)^2*O340</f>
        <v>9.0923976529617745E-6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6.9492477972696429</v>
      </c>
      <c r="H341" s="10">
        <f t="shared" ref="H341:H404" si="41">-(-$B$4)*(1+D341+$E$5*D341^3)*EXP(-D341)</f>
        <v>-9.6589453061184563E-2</v>
      </c>
      <c r="I341">
        <f t="shared" si="37"/>
        <v>-1.1590734367342148</v>
      </c>
      <c r="K341">
        <f t="shared" si="38"/>
        <v>-9.9661842414200535E-2</v>
      </c>
      <c r="M341">
        <f t="shared" si="39"/>
        <v>-9.9661842414200535E-2</v>
      </c>
      <c r="N341" s="13">
        <f t="shared" si="40"/>
        <v>9.4395763365259049E-6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6.9606303142207988</v>
      </c>
      <c r="H342" s="10">
        <f t="shared" si="41"/>
        <v>-9.5389646074919829E-2</v>
      </c>
      <c r="I342">
        <f t="shared" si="37"/>
        <v>-1.1446757528990379</v>
      </c>
      <c r="K342">
        <f t="shared" si="38"/>
        <v>-9.8518321029197345E-2</v>
      </c>
      <c r="M342">
        <f t="shared" si="39"/>
        <v>-9.8518321029197345E-2</v>
      </c>
      <c r="N342" s="13">
        <f t="shared" si="40"/>
        <v>9.788606969523418E-6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6.9720128311719547</v>
      </c>
      <c r="H343" s="10">
        <f t="shared" si="41"/>
        <v>-9.4203677676581207E-2</v>
      </c>
      <c r="I343">
        <f t="shared" si="37"/>
        <v>-1.1304441321189744</v>
      </c>
      <c r="K343">
        <f t="shared" si="38"/>
        <v>-9.738789129401626E-2</v>
      </c>
      <c r="M343">
        <f t="shared" si="39"/>
        <v>-9.738789129401626E-2</v>
      </c>
      <c r="N343" s="13">
        <f t="shared" si="40"/>
        <v>1.0139216361458825E-5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6.9833953481231106</v>
      </c>
      <c r="H344" s="10">
        <f t="shared" si="41"/>
        <v>-9.303140225136057E-2</v>
      </c>
      <c r="I344">
        <f t="shared" si="37"/>
        <v>-1.1163768270163268</v>
      </c>
      <c r="K344">
        <f t="shared" si="38"/>
        <v>-9.6270404391065587E-2</v>
      </c>
      <c r="M344">
        <f t="shared" si="39"/>
        <v>-9.6270404391065587E-2</v>
      </c>
      <c r="N344" s="13">
        <f t="shared" si="40"/>
        <v>1.0491134861013673E-5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6.9947778650742665</v>
      </c>
      <c r="H345" s="10">
        <f t="shared" si="41"/>
        <v>-9.1872675573520121E-2</v>
      </c>
      <c r="I345">
        <f t="shared" si="37"/>
        <v>-1.1024721068822414</v>
      </c>
      <c r="K345">
        <f t="shared" si="38"/>
        <v>-9.5165713156860537E-2</v>
      </c>
      <c r="M345">
        <f t="shared" si="39"/>
        <v>-9.5165713156860537E-2</v>
      </c>
      <c r="N345" s="13">
        <f t="shared" si="40"/>
        <v>1.0844096525292489E-5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7.0061603820254224</v>
      </c>
      <c r="H346" s="10">
        <f t="shared" si="41"/>
        <v>-9.0727354793623524E-2</v>
      </c>
      <c r="I346">
        <f t="shared" si="37"/>
        <v>-1.0887282575234822</v>
      </c>
      <c r="K346">
        <f t="shared" si="38"/>
        <v>-9.4073672064949834E-2</v>
      </c>
      <c r="M346">
        <f t="shared" si="39"/>
        <v>-9.4073672064949834E-2</v>
      </c>
      <c r="N346" s="13">
        <f t="shared" si="40"/>
        <v>1.1197839280376762E-5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7.0175428989765782</v>
      </c>
      <c r="H347" s="10">
        <f t="shared" si="41"/>
        <v>-8.9595298425904621E-2</v>
      </c>
      <c r="I347">
        <f t="shared" si="37"/>
        <v>-1.0751435811108554</v>
      </c>
      <c r="K347">
        <f t="shared" si="38"/>
        <v>-9.299413720897165E-2</v>
      </c>
      <c r="M347">
        <f t="shared" si="39"/>
        <v>-9.299413720897165E-2</v>
      </c>
      <c r="N347" s="13">
        <f t="shared" si="40"/>
        <v>1.1552105073280564E-5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7.0289254159277341</v>
      </c>
      <c r="H348" s="10">
        <f t="shared" si="41"/>
        <v>-8.8476366335773243E-2</v>
      </c>
      <c r="I348">
        <f t="shared" si="37"/>
        <v>-1.0617163960292788</v>
      </c>
      <c r="K348">
        <f t="shared" si="38"/>
        <v>-9.1926966285840808E-2</v>
      </c>
      <c r="M348">
        <f t="shared" si="39"/>
        <v>-9.1926966285840808E-2</v>
      </c>
      <c r="N348" s="13">
        <f t="shared" si="40"/>
        <v>1.1906640015406282E-5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7.04030793287889</v>
      </c>
      <c r="H349" s="10">
        <f t="shared" si="41"/>
        <v>-8.7370419727455267E-2</v>
      </c>
      <c r="I349">
        <f t="shared" si="37"/>
        <v>-1.0484450367294631</v>
      </c>
      <c r="K349">
        <f t="shared" si="38"/>
        <v>-9.0872018579066627E-2</v>
      </c>
      <c r="M349">
        <f t="shared" si="39"/>
        <v>-9.0872018579066627E-2</v>
      </c>
      <c r="N349" s="13">
        <f t="shared" si="40"/>
        <v>1.2261194517605992E-5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7.0516904498300459</v>
      </c>
      <c r="H350" s="10">
        <f t="shared" si="41"/>
        <v>-8.6277321131766657E-2</v>
      </c>
      <c r="I350">
        <f t="shared" si="37"/>
        <v>-1.0353278535811998</v>
      </c>
      <c r="K350">
        <f t="shared" si="38"/>
        <v>-8.9829154942203421E-2</v>
      </c>
      <c r="M350">
        <f t="shared" si="39"/>
        <v>-8.9829154942203421E-2</v>
      </c>
      <c r="N350" s="13">
        <f t="shared" si="40"/>
        <v>1.2615523416961739E-5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7.0630729667812018</v>
      </c>
      <c r="H351" s="10">
        <f t="shared" si="41"/>
        <v>-8.5196934394018153E-2</v>
      </c>
      <c r="I351">
        <f t="shared" si="37"/>
        <v>-1.0223632127282178</v>
      </c>
      <c r="K351">
        <f t="shared" si="38"/>
        <v>-8.8798237782432676E-2</v>
      </c>
      <c r="M351">
        <f t="shared" si="39"/>
        <v>-8.8798237782432676E-2</v>
      </c>
      <c r="N351" s="13">
        <f t="shared" si="40"/>
        <v>1.2969386095405924E-5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7.0744554837323577</v>
      </c>
      <c r="H352" s="10">
        <f t="shared" si="41"/>
        <v>-8.4129124662050803E-2</v>
      </c>
      <c r="I352">
        <f t="shared" si="37"/>
        <v>-1.0095494959446096</v>
      </c>
      <c r="K352">
        <f t="shared" si="38"/>
        <v>-8.7779131044278896E-2</v>
      </c>
      <c r="M352">
        <f t="shared" si="39"/>
        <v>-8.7779131044278896E-2</v>
      </c>
      <c r="N352" s="13">
        <f t="shared" si="40"/>
        <v>1.3322546590305817E-5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7.0858380006835135</v>
      </c>
      <c r="H353" s="10">
        <f t="shared" si="41"/>
        <v>-8.3073758374398482E-2</v>
      </c>
      <c r="I353">
        <f t="shared" si="37"/>
        <v>-0.99688510049278178</v>
      </c>
      <c r="K353">
        <f t="shared" si="38"/>
        <v>-8.6771700193458048E-2</v>
      </c>
      <c r="M353">
        <f t="shared" si="39"/>
        <v>-8.6771700193458048E-2</v>
      </c>
      <c r="N353" s="13">
        <f t="shared" si="40"/>
        <v>1.3674773697149576E-5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7.0972205176346694</v>
      </c>
      <c r="H354" s="10">
        <f t="shared" si="41"/>
        <v>-8.2030703248578002E-2</v>
      </c>
      <c r="I354">
        <f t="shared" si="37"/>
        <v>-0.98436843898293602</v>
      </c>
      <c r="K354">
        <f t="shared" si="38"/>
        <v>-8.5775812200860072E-2</v>
      </c>
      <c r="M354">
        <f t="shared" si="39"/>
        <v>-8.5775812200860072E-2</v>
      </c>
      <c r="N354" s="13">
        <f t="shared" si="40"/>
        <v>1.4025841064463301E-5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7.1086030345858253</v>
      </c>
      <c r="H355" s="10">
        <f t="shared" si="41"/>
        <v>-8.0999828269503041E-2</v>
      </c>
      <c r="I355">
        <f t="shared" si="37"/>
        <v>-0.97199793923403655</v>
      </c>
      <c r="K355">
        <f t="shared" si="38"/>
        <v>-8.4791335526664735E-2</v>
      </c>
      <c r="M355">
        <f t="shared" si="39"/>
        <v>-8.4791335526664735E-2</v>
      </c>
      <c r="N355" s="13">
        <f t="shared" si="40"/>
        <v>1.4375527281109793E-5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7.1199855515369812</v>
      </c>
      <c r="H356" s="10">
        <f t="shared" si="41"/>
        <v>-7.9981003678022008E-2</v>
      </c>
      <c r="I356">
        <f t="shared" si="37"/>
        <v>-0.95977204413626405</v>
      </c>
      <c r="K356">
        <f t="shared" si="38"/>
        <v>-8.3818140104592057E-2</v>
      </c>
      <c r="M356">
        <f t="shared" si="39"/>
        <v>-8.3818140104592057E-2</v>
      </c>
      <c r="N356" s="13">
        <f t="shared" si="40"/>
        <v>1.4723615956110757E-5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7.1313680684881371</v>
      </c>
      <c r="H357" s="10">
        <f t="shared" si="41"/>
        <v>-7.8974100959576396E-2</v>
      </c>
      <c r="I357">
        <f t="shared" si="37"/>
        <v>-0.9476892115149167</v>
      </c>
      <c r="K357">
        <f t="shared" si="38"/>
        <v>-8.2856097326286168E-2</v>
      </c>
      <c r="M357">
        <f t="shared" si="39"/>
        <v>-8.2856097326286168E-2</v>
      </c>
      <c r="N357" s="13">
        <f t="shared" si="40"/>
        <v>1.5069895791147872E-5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7.142750585439293</v>
      </c>
      <c r="H358" s="10">
        <f t="shared" si="41"/>
        <v>-7.7978992832979654E-2</v>
      </c>
      <c r="I358">
        <f t="shared" si="37"/>
        <v>-0.93574791399575585</v>
      </c>
      <c r="K358">
        <f t="shared" si="38"/>
        <v>-8.1905080025833923E-2</v>
      </c>
      <c r="M358">
        <f t="shared" si="39"/>
        <v>-8.1905080025833923E-2</v>
      </c>
      <c r="N358" s="13">
        <f t="shared" si="40"/>
        <v>1.5414160645894314E-5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7.154133102390448</v>
      </c>
      <c r="H359" s="10">
        <f t="shared" si="41"/>
        <v>-7.6995553239313869E-2</v>
      </c>
      <c r="I359">
        <f t="shared" si="37"/>
        <v>-0.92394663887176642</v>
      </c>
      <c r="K359">
        <f t="shared" si="38"/>
        <v>-8.0964962464417312E-2</v>
      </c>
      <c r="M359">
        <f t="shared" si="39"/>
        <v>-8.0964962464417312E-2</v>
      </c>
      <c r="N359" s="13">
        <f t="shared" si="40"/>
        <v>1.5756209596336316E-5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7.1655156193416047</v>
      </c>
      <c r="H360" s="10">
        <f t="shared" si="41"/>
        <v>-7.6023657330942448E-2</v>
      </c>
      <c r="I360">
        <f t="shared" si="37"/>
        <v>-0.91228388797130933</v>
      </c>
      <c r="K360">
        <f t="shared" si="38"/>
        <v>-8.0035620315099879E-2</v>
      </c>
      <c r="M360">
        <f t="shared" si="39"/>
        <v>-8.0035620315099879E-2</v>
      </c>
      <c r="N360" s="13">
        <f t="shared" si="40"/>
        <v>1.609584698624939E-5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7.1768981362927597</v>
      </c>
      <c r="H361" s="10">
        <f t="shared" si="41"/>
        <v>-7.5063181460638367E-2</v>
      </c>
      <c r="I361">
        <f t="shared" si="37"/>
        <v>-0.90075817752766041</v>
      </c>
      <c r="K361">
        <f t="shared" si="38"/>
        <v>-7.9116930647747941E-2</v>
      </c>
      <c r="M361">
        <f t="shared" si="39"/>
        <v>-7.9116930647747941E-2</v>
      </c>
      <c r="N361" s="13">
        <f t="shared" si="40"/>
        <v>1.6432882471991526E-5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7.1882806532439165</v>
      </c>
      <c r="H362" s="10">
        <f t="shared" si="41"/>
        <v>-7.4114003170824616E-2</v>
      </c>
      <c r="I362">
        <f t="shared" si="37"/>
        <v>-0.88936803804989539</v>
      </c>
      <c r="K362">
        <f t="shared" si="38"/>
        <v>-7.8208771914084305E-2</v>
      </c>
      <c r="M362">
        <f t="shared" si="39"/>
        <v>-7.8208771914084305E-2</v>
      </c>
      <c r="N362" s="13">
        <f t="shared" si="40"/>
        <v>1.6767131060776531E-5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7.1996631701950715</v>
      </c>
      <c r="H363" s="10">
        <f t="shared" si="41"/>
        <v>-7.3176001182927164E-2</v>
      </c>
      <c r="I363">
        <f t="shared" si="37"/>
        <v>-0.87811201419512597</v>
      </c>
      <c r="K363">
        <f t="shared" si="38"/>
        <v>-7.7311023932877296E-2</v>
      </c>
      <c r="M363">
        <f t="shared" si="39"/>
        <v>-7.7311023932877296E-2</v>
      </c>
      <c r="N363" s="13">
        <f t="shared" si="40"/>
        <v>1.709841314260515E-5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7.2110456871462283</v>
      </c>
      <c r="H364" s="10">
        <f t="shared" si="41"/>
        <v>-7.2249055386836819E-2</v>
      </c>
      <c r="I364">
        <f t="shared" si="37"/>
        <v>-0.86698866464204183</v>
      </c>
      <c r="K364">
        <f t="shared" si="38"/>
        <v>-7.6423567875261542E-2</v>
      </c>
      <c r="M364">
        <f t="shared" si="39"/>
        <v>-7.6423567875261542E-2</v>
      </c>
      <c r="N364" s="13">
        <f t="shared" si="40"/>
        <v>1.742655451601397E-5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7.2224282040973833</v>
      </c>
      <c r="H365" s="10">
        <f t="shared" si="41"/>
        <v>-7.1333046830480237E-2</v>
      </c>
      <c r="I365">
        <f t="shared" si="37"/>
        <v>-0.85599656196576279</v>
      </c>
      <c r="K365">
        <f t="shared" si="38"/>
        <v>-7.5546286250193564E-2</v>
      </c>
      <c r="M365">
        <f t="shared" si="39"/>
        <v>-7.5546286250193564E-2</v>
      </c>
      <c r="N365" s="13">
        <f t="shared" si="40"/>
        <v>1.7751386407826295E-5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7.2338107210485401</v>
      </c>
      <c r="H366" s="10">
        <f t="shared" si="41"/>
        <v>-7.0427857709497069E-2</v>
      </c>
      <c r="I366">
        <f t="shared" si="37"/>
        <v>-0.84513429251396488</v>
      </c>
      <c r="K366">
        <f t="shared" si="38"/>
        <v>-7.4679062890038672E-2</v>
      </c>
      <c r="M366">
        <f t="shared" si="39"/>
        <v>-7.4679062890038672E-2</v>
      </c>
      <c r="N366" s="13">
        <f t="shared" si="40"/>
        <v>1.8072745487063766E-5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7.2451932379996951</v>
      </c>
      <c r="H367" s="10">
        <f t="shared" si="41"/>
        <v>-6.9533371357022755E-2</v>
      </c>
      <c r="I367">
        <f t="shared" si="37"/>
        <v>-0.83440045628427306</v>
      </c>
      <c r="K367">
        <f t="shared" si="38"/>
        <v>-7.3821782936291797E-2</v>
      </c>
      <c r="M367">
        <f t="shared" si="39"/>
        <v>-7.3821782936291797E-2</v>
      </c>
      <c r="N367" s="13">
        <f t="shared" si="40"/>
        <v>1.8390473873208792E-5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7.2565757549508518</v>
      </c>
      <c r="H368" s="10">
        <f t="shared" si="41"/>
        <v>-6.8649472233574427E-2</v>
      </c>
      <c r="I368">
        <f t="shared" si="37"/>
        <v>-0.82379366680289312</v>
      </c>
      <c r="K368">
        <f t="shared" si="38"/>
        <v>-7.2974332825428936E-2</v>
      </c>
      <c r="M368">
        <f t="shared" si="39"/>
        <v>-7.2974332825428936E-2</v>
      </c>
      <c r="N368" s="13">
        <f t="shared" si="40"/>
        <v>1.870441913897614E-5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7.2679582719020068</v>
      </c>
      <c r="H369" s="10">
        <f t="shared" si="41"/>
        <v>-6.7776045917039521E-2</v>
      </c>
      <c r="I369">
        <f t="shared" si="37"/>
        <v>-0.8133125510044743</v>
      </c>
      <c r="K369">
        <f t="shared" si="38"/>
        <v>-7.2136600274891896E-2</v>
      </c>
      <c r="M369">
        <f t="shared" si="39"/>
        <v>-7.2136600274891896E-2</v>
      </c>
      <c r="N369" s="13">
        <f t="shared" si="40"/>
        <v>1.9014434307785341E-5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7.2793407888531636</v>
      </c>
      <c r="H370" s="10">
        <f t="shared" si="41"/>
        <v>-6.6912979092764391E-2</v>
      </c>
      <c r="I370">
        <f t="shared" si="37"/>
        <v>-0.80295574911317269</v>
      </c>
      <c r="K370">
        <f t="shared" si="38"/>
        <v>-7.130847426920256E-2</v>
      </c>
      <c r="M370">
        <f t="shared" si="39"/>
        <v>-7.130847426920256E-2</v>
      </c>
      <c r="N370" s="13">
        <f t="shared" si="40"/>
        <v>1.9320377846091209E-5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7.2907233058043186</v>
      </c>
      <c r="H371" s="10">
        <f t="shared" si="41"/>
        <v>-6.6060159543742503E-2</v>
      </c>
      <c r="I371">
        <f t="shared" si="37"/>
        <v>-0.79272191452491003</v>
      </c>
      <c r="K371">
        <f t="shared" si="38"/>
        <v>-7.0489845046209587E-2</v>
      </c>
      <c r="M371">
        <f t="shared" si="39"/>
        <v>-7.0489845046209587E-2</v>
      </c>
      <c r="N371" s="13">
        <f t="shared" si="40"/>
        <v>1.9622113650767067E-5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7.3021058227554754</v>
      </c>
      <c r="H372" s="10">
        <f t="shared" si="41"/>
        <v>-6.5217476140899844E-2</v>
      </c>
      <c r="I372">
        <f t="shared" si="37"/>
        <v>-0.78260971369079813</v>
      </c>
      <c r="K372">
        <f t="shared" si="38"/>
        <v>-6.9680604083463674E-2</v>
      </c>
      <c r="M372">
        <f t="shared" si="39"/>
        <v>-6.9680604083463674E-2</v>
      </c>
      <c r="N372" s="13">
        <f t="shared" si="40"/>
        <v>1.9919511031694043E-5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7.3134883397066304</v>
      </c>
      <c r="H373" s="10">
        <f t="shared" si="41"/>
        <v>-6.438481883347702E-2</v>
      </c>
      <c r="I373">
        <f t="shared" si="37"/>
        <v>-0.77261782600172424</v>
      </c>
      <c r="K373">
        <f t="shared" si="38"/>
        <v>-6.8880644084724024E-2</v>
      </c>
      <c r="M373">
        <f t="shared" si="39"/>
        <v>-6.8880644084724024E-2</v>
      </c>
      <c r="N373" s="13">
        <f t="shared" si="40"/>
        <v>2.0212444689750188E-5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7.3248708566577871</v>
      </c>
      <c r="H374" s="10">
        <f t="shared" si="41"/>
        <v>-6.356207863950547E-2</v>
      </c>
      <c r="I374">
        <f t="shared" si="37"/>
        <v>-0.76274494367406565</v>
      </c>
      <c r="K374">
        <f t="shared" si="38"/>
        <v>-6.8089858966592517E-2</v>
      </c>
      <c r="M374">
        <f t="shared" si="39"/>
        <v>-6.8089858966592517E-2</v>
      </c>
      <c r="N374" s="13">
        <f t="shared" si="40"/>
        <v>2.0500794690356486E-5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7.3362533736089421</v>
      </c>
      <c r="H375" s="10">
        <f t="shared" si="41"/>
        <v>-6.2749147636377678E-2</v>
      </c>
      <c r="I375">
        <f t="shared" si="37"/>
        <v>-0.75298977163653213</v>
      </c>
      <c r="K375">
        <f t="shared" si="38"/>
        <v>-6.7308143845277779E-2</v>
      </c>
      <c r="M375">
        <f t="shared" si="39"/>
        <v>-6.7308143845277779E-2</v>
      </c>
      <c r="N375" s="13">
        <f t="shared" si="40"/>
        <v>2.0784446432765497E-5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7.3476358905600989</v>
      </c>
      <c r="H376" s="10">
        <f t="shared" si="41"/>
        <v>-6.1945918951508659E-2</v>
      </c>
      <c r="I376">
        <f t="shared" si="37"/>
        <v>-0.74335102741810388</v>
      </c>
      <c r="K376">
        <f t="shared" si="38"/>
        <v>-6.6535395023485683E-2</v>
      </c>
      <c r="M376">
        <f t="shared" si="39"/>
        <v>-6.6535395023485683E-2</v>
      </c>
      <c r="N376" s="13">
        <f t="shared" si="40"/>
        <v>2.106329061524965E-5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7.3590184075112539</v>
      </c>
      <c r="H377" s="10">
        <f t="shared" si="41"/>
        <v>-6.115228675308873E-2</v>
      </c>
      <c r="I377">
        <f t="shared" si="37"/>
        <v>-0.73382744103706476</v>
      </c>
      <c r="K377">
        <f t="shared" si="38"/>
        <v>-6.5771509977438553E-2</v>
      </c>
      <c r="M377">
        <f t="shared" si="39"/>
        <v>-6.5771509977438553E-2</v>
      </c>
      <c r="N377" s="13">
        <f t="shared" si="40"/>
        <v>2.1337223196372767E-5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7.3704009244624098</v>
      </c>
      <c r="H378" s="10">
        <f t="shared" si="41"/>
        <v>-6.0368146240924812E-2</v>
      </c>
      <c r="I378">
        <f t="shared" si="37"/>
        <v>-0.72441775489109772</v>
      </c>
      <c r="K378">
        <f t="shared" si="38"/>
        <v>-6.5016387344019655E-2</v>
      </c>
      <c r="M378">
        <f t="shared" si="39"/>
        <v>-6.5016387344019655E-2</v>
      </c>
      <c r="N378" s="13">
        <f t="shared" si="40"/>
        <v>2.160614535250036E-5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7.3817834414135657</v>
      </c>
      <c r="H379" s="10">
        <f t="shared" si="41"/>
        <v>-5.9593393637370193E-2</v>
      </c>
      <c r="I379">
        <f t="shared" si="37"/>
        <v>-0.71512072364844226</v>
      </c>
      <c r="K379">
        <f t="shared" si="38"/>
        <v>-6.4269926908044589E-2</v>
      </c>
      <c r="M379">
        <f t="shared" si="39"/>
        <v>-6.4269926908044589E-2</v>
      </c>
      <c r="N379" s="13">
        <f t="shared" si="40"/>
        <v>2.1869963431724566E-5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7.3931659583647216</v>
      </c>
      <c r="H380" s="10">
        <f t="shared" si="41"/>
        <v>-5.8827926178340414E-2</v>
      </c>
      <c r="I380">
        <f t="shared" si="37"/>
        <v>-0.70593511414008492</v>
      </c>
      <c r="K380">
        <f t="shared" si="38"/>
        <v>-6.3532029589657354E-2</v>
      </c>
      <c r="M380">
        <f t="shared" si="39"/>
        <v>-6.3532029589657354E-2</v>
      </c>
      <c r="N380" s="13">
        <f t="shared" si="40"/>
        <v>2.2128588904363672E-5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7.4045484753158775</v>
      </c>
      <c r="H381" s="10">
        <f t="shared" si="41"/>
        <v>-5.8071642104414969E-2</v>
      </c>
      <c r="I381">
        <f t="shared" si="37"/>
        <v>-0.69685970525297969</v>
      </c>
      <c r="K381">
        <f t="shared" si="38"/>
        <v>-6.2802597431851195E-2</v>
      </c>
      <c r="M381">
        <f t="shared" si="39"/>
        <v>-6.2802597431851195E-2</v>
      </c>
      <c r="N381" s="13">
        <f t="shared" si="40"/>
        <v>2.2381938310197208E-5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7.4159309922670325</v>
      </c>
      <c r="H382" s="10">
        <f t="shared" si="41"/>
        <v>-5.732444065202244E-2</v>
      </c>
      <c r="I382">
        <f t="shared" si="37"/>
        <v>-0.68789328782426928</v>
      </c>
      <c r="K382">
        <f t="shared" si="38"/>
        <v>-6.2081533588112678E-2</v>
      </c>
      <c r="M382">
        <f t="shared" si="39"/>
        <v>-6.2081533588112678E-2</v>
      </c>
      <c r="N382" s="13">
        <f t="shared" si="40"/>
        <v>2.2629933202599637E-5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7.4273135092181892</v>
      </c>
      <c r="H383" s="10">
        <f t="shared" si="41"/>
        <v>-5.6586222044708881E-2</v>
      </c>
      <c r="I383">
        <f t="shared" si="37"/>
        <v>-0.67903466453650663</v>
      </c>
      <c r="K383">
        <f t="shared" si="38"/>
        <v>-6.1368742310189586E-2</v>
      </c>
      <c r="M383">
        <f t="shared" si="39"/>
        <v>-6.1368742310189586E-2</v>
      </c>
      <c r="N383" s="13">
        <f t="shared" si="40"/>
        <v>2.2872500089733635E-5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7.4386960261693442</v>
      </c>
      <c r="H384" s="10">
        <f t="shared" si="41"/>
        <v>-5.5856887484487673E-2</v>
      </c>
      <c r="I384">
        <f t="shared" si="37"/>
        <v>-0.6702826498138521</v>
      </c>
      <c r="K384">
        <f t="shared" si="38"/>
        <v>-6.0664128935980534E-2</v>
      </c>
      <c r="M384">
        <f t="shared" si="39"/>
        <v>-6.0664128935980534E-2</v>
      </c>
      <c r="N384" s="13">
        <f t="shared" si="40"/>
        <v>2.3109570372951186E-5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7.450078543120501</v>
      </c>
      <c r="H385" s="10">
        <f t="shared" si="41"/>
        <v>-5.5136339143269507E-2</v>
      </c>
      <c r="I385">
        <f t="shared" si="37"/>
        <v>-0.66163606971923405</v>
      </c>
      <c r="K385">
        <f t="shared" si="38"/>
        <v>-5.9967599877545998E-2</v>
      </c>
      <c r="M385">
        <f t="shared" si="39"/>
        <v>-5.9967599877545998E-2</v>
      </c>
      <c r="N385" s="13">
        <f t="shared" si="40"/>
        <v>2.3341080282561817E-5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7.461461060071656</v>
      </c>
      <c r="H386" s="10">
        <f t="shared" si="41"/>
        <v>-5.4424480154371964E-2</v>
      </c>
      <c r="I386">
        <f t="shared" si="37"/>
        <v>-0.65309376185246359</v>
      </c>
      <c r="K386">
        <f t="shared" si="38"/>
        <v>-5.9279062609240471E-2</v>
      </c>
      <c r="M386">
        <f t="shared" si="39"/>
        <v>-5.9279062609240471E-2</v>
      </c>
      <c r="N386" s="13">
        <f t="shared" si="40"/>
        <v>2.3566970811117142E-5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7.4728435770228128</v>
      </c>
      <c r="H387" s="10">
        <f t="shared" si="41"/>
        <v>-5.3721214604106643E-2</v>
      </c>
      <c r="I387">
        <f t="shared" si="37"/>
        <v>-0.64465457524927972</v>
      </c>
      <c r="K387">
        <f t="shared" si="38"/>
        <v>-5.8598425655963966E-2</v>
      </c>
      <c r="M387">
        <f t="shared" si="39"/>
        <v>-5.8598425655963966E-2</v>
      </c>
      <c r="N387" s="13">
        <f t="shared" si="40"/>
        <v>2.3787187644359219E-5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7.4842260939739678</v>
      </c>
      <c r="H388" s="10">
        <f t="shared" si="41"/>
        <v>-5.3026447523443647E-2</v>
      </c>
      <c r="I388">
        <f t="shared" si="37"/>
        <v>-0.63631737028132374</v>
      </c>
      <c r="K388">
        <f t="shared" si="38"/>
        <v>-5.7925598581533115E-2</v>
      </c>
      <c r="M388">
        <f t="shared" si="39"/>
        <v>-5.7925598581533115E-2</v>
      </c>
      <c r="N388" s="13">
        <f t="shared" si="40"/>
        <v>2.4001681089979157E-5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7.4956086109251245</v>
      </c>
      <c r="H389" s="10">
        <f t="shared" si="41"/>
        <v>-5.2340084879751461E-2</v>
      </c>
      <c r="I389">
        <f t="shared" si="37"/>
        <v>-0.62808101855701759</v>
      </c>
      <c r="K389">
        <f t="shared" si="38"/>
        <v>-5.7260491977170022E-2</v>
      </c>
      <c r="M389">
        <f t="shared" si="39"/>
        <v>-5.7260491977170022E-2</v>
      </c>
      <c r="N389" s="13">
        <f t="shared" si="40"/>
        <v>2.4210406004326947E-5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7.5069911278762795</v>
      </c>
      <c r="H390" s="10">
        <f t="shared" si="41"/>
        <v>-5.166203356861182E-2</v>
      </c>
      <c r="I390">
        <f t="shared" si="37"/>
        <v>-0.61994440282334184</v>
      </c>
      <c r="K390">
        <f t="shared" si="38"/>
        <v>-5.6603017450109053E-2</v>
      </c>
      <c r="M390">
        <f t="shared" si="39"/>
        <v>-5.6603017450109053E-2</v>
      </c>
      <c r="N390" s="13">
        <f t="shared" si="40"/>
        <v>2.4413321717215458E-5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7.5183736448274363</v>
      </c>
      <c r="H391" s="10">
        <f t="shared" si="41"/>
        <v>-5.0992201405707822E-2</v>
      </c>
      <c r="I391">
        <f t="shared" si="37"/>
        <v>-0.6119064168684939</v>
      </c>
      <c r="K391">
        <f t="shared" si="38"/>
        <v>-5.5953087612319673E-2</v>
      </c>
      <c r="M391">
        <f t="shared" si="39"/>
        <v>-5.5953087612319673E-2</v>
      </c>
      <c r="N391" s="13">
        <f t="shared" si="40"/>
        <v>2.4610391954951714E-5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7.5297561617785913</v>
      </c>
      <c r="H392" s="10">
        <f t="shared" si="41"/>
        <v>-5.0330497118785081E-2</v>
      </c>
      <c r="I392">
        <f t="shared" si="37"/>
        <v>-0.60396596542542103</v>
      </c>
      <c r="K392">
        <f t="shared" si="38"/>
        <v>-5.531061606934555E-2</v>
      </c>
      <c r="M392">
        <f t="shared" si="39"/>
        <v>-5.531061606934555E-2</v>
      </c>
      <c r="N392" s="13">
        <f t="shared" si="40"/>
        <v>2.4801584761731511E-5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7.5411386787297481</v>
      </c>
      <c r="H393" s="10">
        <f t="shared" si="41"/>
        <v>-4.9676830339683793E-2</v>
      </c>
      <c r="I393">
        <f t="shared" si="37"/>
        <v>-0.59612196407620555</v>
      </c>
      <c r="K393">
        <f t="shared" si="38"/>
        <v>-5.4675517409258079E-2</v>
      </c>
      <c r="M393">
        <f t="shared" si="39"/>
        <v>-5.4675517409258079E-2</v>
      </c>
      <c r="N393" s="13">
        <f t="shared" si="40"/>
        <v>2.4986872419529157E-5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7.5525211956809031</v>
      </c>
      <c r="H394" s="10">
        <f t="shared" si="41"/>
        <v>-4.9031111596441926E-2</v>
      </c>
      <c r="I394">
        <f t="shared" si="37"/>
        <v>-0.58837333915730317</v>
      </c>
      <c r="K394">
        <f t="shared" si="38"/>
        <v>-5.4047707191724303E-2</v>
      </c>
      <c r="M394">
        <f t="shared" si="39"/>
        <v>-5.4047707191724303E-2</v>
      </c>
      <c r="N394" s="13">
        <f t="shared" si="40"/>
        <v>2.5166231366606554E-5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7.5639037126320599</v>
      </c>
      <c r="H395" s="10">
        <f t="shared" si="41"/>
        <v>-4.8393252305467364E-2</v>
      </c>
      <c r="I395">
        <f t="shared" si="37"/>
        <v>-0.58071902766560834</v>
      </c>
      <c r="K395">
        <f t="shared" si="38"/>
        <v>-5.3427101937187686E-2</v>
      </c>
      <c r="M395">
        <f t="shared" si="39"/>
        <v>-5.3427101937187686E-2</v>
      </c>
      <c r="N395" s="13">
        <f t="shared" si="40"/>
        <v>2.5339642114770818E-5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7.5752862295832148</v>
      </c>
      <c r="H396" s="10">
        <f t="shared" si="41"/>
        <v>-4.7763164763779092E-2</v>
      </c>
      <c r="I396">
        <f t="shared" si="37"/>
        <v>-0.57315797716534911</v>
      </c>
      <c r="K396">
        <f t="shared" si="38"/>
        <v>-5.2813619116161496E-2</v>
      </c>
      <c r="M396">
        <f t="shared" si="39"/>
        <v>-5.2813619116161496E-2</v>
      </c>
      <c r="N396" s="13">
        <f t="shared" si="40"/>
        <v>2.5507089165498368E-5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7.5866687465343716</v>
      </c>
      <c r="H397" s="10">
        <f t="shared" si="41"/>
        <v>-4.7140762141315413E-2</v>
      </c>
      <c r="I397">
        <f t="shared" si="37"/>
        <v>-0.56568914569578499</v>
      </c>
      <c r="K397">
        <f t="shared" si="38"/>
        <v>-5.2207177138633203E-2</v>
      </c>
      <c r="M397">
        <f t="shared" si="39"/>
        <v>-5.2207177138633203E-2</v>
      </c>
      <c r="N397" s="13">
        <f t="shared" si="40"/>
        <v>2.5668560925046614E-5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7.5980512634855266</v>
      </c>
      <c r="H398" s="10">
        <f t="shared" si="41"/>
        <v>-4.6525958473309481E-2</v>
      </c>
      <c r="I398">
        <f t="shared" si="37"/>
        <v>-0.55831150167971377</v>
      </c>
      <c r="K398">
        <f t="shared" si="38"/>
        <v>-5.1607695343579868E-2</v>
      </c>
      <c r="M398">
        <f t="shared" si="39"/>
        <v>-5.1607695343579868E-2</v>
      </c>
      <c r="N398" s="13">
        <f t="shared" si="40"/>
        <v>2.5824049618665468E-5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7.6094337804366834</v>
      </c>
      <c r="H399" s="10">
        <f t="shared" si="41"/>
        <v>-4.5918668652729887E-2</v>
      </c>
      <c r="I399">
        <f t="shared" si="37"/>
        <v>-0.55102402383275861</v>
      </c>
      <c r="K399">
        <f t="shared" si="38"/>
        <v>-5.1015093988592726E-2</v>
      </c>
      <c r="M399">
        <f t="shared" si="39"/>
        <v>-5.1015093988592726E-2</v>
      </c>
      <c r="N399" s="13">
        <f t="shared" si="40"/>
        <v>2.5973551204024654E-5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7.6208162973878384</v>
      </c>
      <c r="H400" s="10">
        <f t="shared" si="41"/>
        <v>-4.5318808422786641E-2</v>
      </c>
      <c r="I400">
        <f t="shared" si="37"/>
        <v>-0.54382570107343975</v>
      </c>
      <c r="K400">
        <f t="shared" si="38"/>
        <v>-5.0429294239610942E-2</v>
      </c>
      <c r="M400">
        <f t="shared" si="39"/>
        <v>-5.0429294239610942E-2</v>
      </c>
      <c r="N400" s="13">
        <f t="shared" si="40"/>
        <v>2.6117065283962339E-5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7.6321988143389943</v>
      </c>
      <c r="H401" s="10">
        <f t="shared" si="41"/>
        <v>-4.4726294369500721E-2</v>
      </c>
      <c r="I401">
        <f t="shared" si="37"/>
        <v>-0.53671553243400871</v>
      </c>
      <c r="K401">
        <f t="shared" si="38"/>
        <v>-4.9850218160762932E-2</v>
      </c>
      <c r="M401">
        <f t="shared" si="39"/>
        <v>-4.9850218160762932E-2</v>
      </c>
      <c r="N401" s="13">
        <f t="shared" si="40"/>
        <v>2.6254595018662911E-5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7.6435813312901502</v>
      </c>
      <c r="H402" s="10">
        <f t="shared" si="41"/>
        <v>-4.4141043914337104E-2</v>
      </c>
      <c r="I402">
        <f t="shared" si="37"/>
        <v>-0.52969252697204527</v>
      </c>
      <c r="K402">
        <f t="shared" si="38"/>
        <v>-4.9277788704314721E-2</v>
      </c>
      <c r="M402">
        <f t="shared" si="39"/>
        <v>-4.9277788704314721E-2</v>
      </c>
      <c r="N402" s="13">
        <f t="shared" si="40"/>
        <v>2.638614703736219E-5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7.6549638482413069</v>
      </c>
      <c r="H403" s="10">
        <f t="shared" si="41"/>
        <v>-4.35629753068996E-2</v>
      </c>
      <c r="I403">
        <f t="shared" si="37"/>
        <v>-0.52275570368279523</v>
      </c>
      <c r="K403">
        <f t="shared" si="38"/>
        <v>-4.8711929700724729E-2</v>
      </c>
      <c r="M403">
        <f t="shared" si="39"/>
        <v>-4.8711929700724729E-2</v>
      </c>
      <c r="N403" s="13">
        <f t="shared" si="40"/>
        <v>2.6511731349691105E-5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7.6663463651924619</v>
      </c>
      <c r="H404" s="10">
        <f t="shared" si="41"/>
        <v>-4.299200761768765E-2</v>
      </c>
      <c r="I404">
        <f t="shared" ref="I404:I467" si="44">H404*$E$6</f>
        <v>-0.5159040914122518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-4.815256584880321E-2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-4.815256584880321E-2</v>
      </c>
      <c r="N404" s="13">
        <f t="shared" ref="N404:N467" si="47">(M404-H404)^2*O404</f>
        <v>2.6631361256734555E-5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7.6777288821436178</v>
      </c>
      <c r="H405" s="10">
        <f t="shared" ref="H405:H469" si="48">-(-$B$4)*(1+D405+$E$5*D405^3)*EXP(-D405)</f>
        <v>-4.2428060730913326E-2</v>
      </c>
      <c r="I405">
        <f t="shared" si="44"/>
        <v>-0.50913672877095995</v>
      </c>
      <c r="K405">
        <f t="shared" si="45"/>
        <v>-4.7599622705976369E-2</v>
      </c>
      <c r="M405">
        <f t="shared" si="46"/>
        <v>-4.7599622705976369E-2</v>
      </c>
      <c r="N405" s="13">
        <f t="shared" si="47"/>
        <v>2.6745053261917956E-5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7.6891113990947737</v>
      </c>
      <c r="H406" s="10">
        <f t="shared" si="48"/>
        <v>-4.1871055337378574E-2</v>
      </c>
      <c r="I406">
        <f t="shared" si="44"/>
        <v>-0.50245266404854294</v>
      </c>
      <c r="K406">
        <f t="shared" si="45"/>
        <v>-4.7053026678653673E-2</v>
      </c>
      <c r="M406">
        <f t="shared" si="46"/>
        <v>-4.7053026678653673E-2</v>
      </c>
      <c r="N406" s="13">
        <f t="shared" si="47"/>
        <v>2.6852826981796447E-5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7.7004939160459296</v>
      </c>
      <c r="H407" s="10">
        <f t="shared" si="48"/>
        <v>-4.1320912927411108E-2</v>
      </c>
      <c r="I407">
        <f t="shared" si="44"/>
        <v>-0.49585095512893329</v>
      </c>
      <c r="K407">
        <f t="shared" si="45"/>
        <v>-4.651270501269808E-2</v>
      </c>
      <c r="M407">
        <f t="shared" si="46"/>
        <v>-4.651270501269808E-2</v>
      </c>
      <c r="N407" s="13">
        <f t="shared" si="47"/>
        <v>2.6954705056848452E-5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7.7118764329970855</v>
      </c>
      <c r="H408" s="10">
        <f t="shared" si="48"/>
        <v>-4.0777555783859082E-2</v>
      </c>
      <c r="I408">
        <f t="shared" si="44"/>
        <v>-0.48933066940630898</v>
      </c>
      <c r="K408">
        <f t="shared" si="45"/>
        <v>-4.5978585783997147E-2</v>
      </c>
      <c r="M408">
        <f t="shared" si="46"/>
        <v>-4.5978585783997147E-2</v>
      </c>
      <c r="N408" s="13">
        <f t="shared" si="47"/>
        <v>2.7050713062336164E-5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7.7232589499482414</v>
      </c>
      <c r="H409" s="10">
        <f t="shared" si="48"/>
        <v>-4.024090697514314E-2</v>
      </c>
      <c r="I409">
        <f t="shared" si="44"/>
        <v>-0.48289088370171768</v>
      </c>
      <c r="K409">
        <f t="shared" si="45"/>
        <v>-4.545059788913574E-2</v>
      </c>
      <c r="M409">
        <f t="shared" si="46"/>
        <v>-4.545059788913574E-2</v>
      </c>
      <c r="N409" s="13">
        <f t="shared" si="47"/>
        <v>2.7140879419337049E-5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7.7346414668993964</v>
      </c>
      <c r="H410" s="10">
        <f t="shared" si="48"/>
        <v>-3.9710890348365259E-2</v>
      </c>
      <c r="I410">
        <f t="shared" si="44"/>
        <v>-0.47653068418038314</v>
      </c>
      <c r="K410">
        <f t="shared" si="45"/>
        <v>-4.4928671036167739E-2</v>
      </c>
      <c r="M410">
        <f t="shared" si="46"/>
        <v>-4.4928671036167739E-2</v>
      </c>
      <c r="N410" s="13">
        <f t="shared" si="47"/>
        <v>2.722523530600452E-5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7.7460239838505522</v>
      </c>
      <c r="H411" s="10">
        <f t="shared" si="48"/>
        <v>-3.9187430522474115E-2</v>
      </c>
      <c r="I411">
        <f t="shared" si="44"/>
        <v>-0.47024916626968938</v>
      </c>
      <c r="K411">
        <f t="shared" si="45"/>
        <v>-4.4412735735487326E-2</v>
      </c>
      <c r="M411">
        <f t="shared" si="46"/>
        <v>-4.4412735735487326E-2</v>
      </c>
      <c r="N411" s="13">
        <f t="shared" si="47"/>
        <v>2.7303814569143036E-5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7.757406500801709</v>
      </c>
      <c r="H412" s="10">
        <f t="shared" si="48"/>
        <v>-3.8670452881485455E-2</v>
      </c>
      <c r="I412">
        <f t="shared" si="44"/>
        <v>-0.46404543457782543</v>
      </c>
      <c r="K412">
        <f t="shared" si="45"/>
        <v>-4.3902723290797842E-2</v>
      </c>
      <c r="M412">
        <f t="shared" si="46"/>
        <v>-4.3902723290797842E-2</v>
      </c>
      <c r="N412" s="13">
        <f t="shared" si="47"/>
        <v>2.7376653636166012E-5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7.7687890177528649</v>
      </c>
      <c r="H413" s="10">
        <f t="shared" si="48"/>
        <v>-3.8159883567757812E-2</v>
      </c>
      <c r="I413">
        <f t="shared" si="44"/>
        <v>-0.45791860281309371</v>
      </c>
      <c r="K413">
        <f t="shared" si="45"/>
        <v>-4.339856579017843E-2</v>
      </c>
      <c r="M413">
        <f t="shared" si="46"/>
        <v>-4.339856579017843E-2</v>
      </c>
      <c r="N413" s="13">
        <f t="shared" si="47"/>
        <v>2.7443791427505828E-5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7.7801715347040217</v>
      </c>
      <c r="H414" s="10">
        <f t="shared" si="48"/>
        <v>-3.7655649475321941E-2</v>
      </c>
      <c r="I414">
        <f t="shared" si="44"/>
        <v>-0.45186779370386332</v>
      </c>
      <c r="K414">
        <f t="shared" si="45"/>
        <v>-4.2900196097245859E-2</v>
      </c>
      <c r="M414">
        <f t="shared" si="46"/>
        <v>-4.2900196097245859E-2</v>
      </c>
      <c r="N414" s="13">
        <f t="shared" si="47"/>
        <v>2.7505269269533579E-5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7.7915540516551776</v>
      </c>
      <c r="H415" s="10">
        <f t="shared" si="48"/>
        <v>-3.7157678243264144E-2</v>
      </c>
      <c r="I415">
        <f t="shared" si="44"/>
        <v>-0.44589213891916973</v>
      </c>
      <c r="K415">
        <f t="shared" si="45"/>
        <v>-4.2407547842413157E-2</v>
      </c>
      <c r="M415">
        <f t="shared" si="46"/>
        <v>-4.2407547842413157E-2</v>
      </c>
      <c r="N415" s="13">
        <f t="shared" si="47"/>
        <v>2.7561130808069013E-5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7.8029365686063326</v>
      </c>
      <c r="H416" s="10">
        <f t="shared" si="48"/>
        <v>-3.6665898249162131E-2</v>
      </c>
      <c r="I416">
        <f t="shared" si="44"/>
        <v>-0.43999077898994554</v>
      </c>
      <c r="K416">
        <f t="shared" si="45"/>
        <v>-4.1920555414241327E-2</v>
      </c>
      <c r="M416">
        <f t="shared" si="46"/>
        <v>-4.1920555414241327E-2</v>
      </c>
      <c r="N416" s="13">
        <f t="shared" si="47"/>
        <v>2.7611421922518134E-5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7.8143190855574884</v>
      </c>
      <c r="H417" s="10">
        <f t="shared" si="48"/>
        <v>-3.6180238602573578E-2</v>
      </c>
      <c r="I417">
        <f t="shared" si="44"/>
        <v>-0.43416286323088293</v>
      </c>
      <c r="K417">
        <f t="shared" si="45"/>
        <v>-4.1439153950885765E-2</v>
      </c>
      <c r="M417">
        <f t="shared" si="46"/>
        <v>-4.1439153950885765E-2</v>
      </c>
      <c r="N417" s="13">
        <f t="shared" si="47"/>
        <v>2.7656190640713496E-5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7.8257016025086434</v>
      </c>
      <c r="H418" s="10">
        <f t="shared" si="48"/>
        <v>-3.5700629138575968E-2</v>
      </c>
      <c r="I418">
        <f t="shared" si="44"/>
        <v>-0.42840754966291161</v>
      </c>
      <c r="K418">
        <f t="shared" si="45"/>
        <v>-4.0963279331634905E-2</v>
      </c>
      <c r="M418">
        <f t="shared" si="46"/>
        <v>-4.0963279331634905E-2</v>
      </c>
      <c r="N418" s="13">
        <f t="shared" si="47"/>
        <v>2.7695487054503274E-5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7.8370841194597993</v>
      </c>
      <c r="H419" s="10">
        <f t="shared" si="48"/>
        <v>-3.5227000411357859E-2</v>
      </c>
      <c r="I419">
        <f t="shared" si="44"/>
        <v>-0.42272400493629431</v>
      </c>
      <c r="K419">
        <f t="shared" si="45"/>
        <v>-4.0492868168540697E-2</v>
      </c>
      <c r="M419">
        <f t="shared" si="46"/>
        <v>-4.0492868168540697E-2</v>
      </c>
      <c r="N419" s="13">
        <f t="shared" si="47"/>
        <v>2.7729363236137808E-5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7.8484666364109561</v>
      </c>
      <c r="H420" s="10">
        <f t="shared" si="48"/>
        <v>-3.475928368786043E-2</v>
      </c>
      <c r="I420">
        <f t="shared" si="44"/>
        <v>-0.41711140425432514</v>
      </c>
      <c r="K420">
        <f t="shared" si="45"/>
        <v>-4.0027857798140408E-2</v>
      </c>
      <c r="M420">
        <f t="shared" si="46"/>
        <v>-4.0027857798140408E-2</v>
      </c>
      <c r="N420" s="13">
        <f t="shared" si="47"/>
        <v>2.7757873155512457E-5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7.8598491533621111</v>
      </c>
      <c r="H421" s="10">
        <f t="shared" si="48"/>
        <v>-3.429741094146925E-2</v>
      </c>
      <c r="I421">
        <f t="shared" si="44"/>
        <v>-0.411568931297631</v>
      </c>
      <c r="K421">
        <f t="shared" si="45"/>
        <v>-3.9568186273268489E-2</v>
      </c>
      <c r="M421">
        <f t="shared" si="46"/>
        <v>-3.9568186273268489E-2</v>
      </c>
      <c r="N421" s="13">
        <f t="shared" si="47"/>
        <v>2.778107259830338E-5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7.8712316703132688</v>
      </c>
      <c r="H422" s="10">
        <f t="shared" si="48"/>
        <v>-3.3841314845755179E-2</v>
      </c>
      <c r="I422">
        <f t="shared" si="44"/>
        <v>-0.40609577814906217</v>
      </c>
      <c r="K422">
        <f t="shared" si="45"/>
        <v>-3.9113792354957211E-2</v>
      </c>
      <c r="M422">
        <f t="shared" si="46"/>
        <v>-3.9113792354957211E-2</v>
      </c>
      <c r="N422" s="13">
        <f t="shared" si="47"/>
        <v>2.7799019085041266E-5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7.8826141872644238</v>
      </c>
      <c r="H423" s="10">
        <f t="shared" si="48"/>
        <v>-3.3390928768264494E-2</v>
      </c>
      <c r="I423">
        <f t="shared" si="44"/>
        <v>-0.40069114521917393</v>
      </c>
      <c r="K423">
        <f t="shared" si="45"/>
        <v>-3.8664615504426542E-2</v>
      </c>
      <c r="M423">
        <f t="shared" si="46"/>
        <v>-3.8664615504426542E-2</v>
      </c>
      <c r="N423" s="13">
        <f t="shared" si="47"/>
        <v>2.7811771791171512E-5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7.8939967042155796</v>
      </c>
      <c r="H424" s="10">
        <f t="shared" si="48"/>
        <v>-3.294618676435708E-2</v>
      </c>
      <c r="I424">
        <f t="shared" si="44"/>
        <v>-0.39535424117228496</v>
      </c>
      <c r="K424">
        <f t="shared" si="45"/>
        <v>-3.8220595875160829E-2</v>
      </c>
      <c r="M424">
        <f t="shared" si="46"/>
        <v>-3.8220595875160829E-2</v>
      </c>
      <c r="N424" s="13">
        <f t="shared" si="47"/>
        <v>2.7819391468129593E-5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7.9053792211667346</v>
      </c>
      <c r="H425" s="10">
        <f t="shared" si="48"/>
        <v>-3.2507023571092732E-2</v>
      </c>
      <c r="I425">
        <f t="shared" si="44"/>
        <v>-0.39008428285311281</v>
      </c>
      <c r="K425">
        <f t="shared" si="45"/>
        <v>-3.778167430507276E-2</v>
      </c>
      <c r="M425">
        <f t="shared" si="46"/>
        <v>-3.778167430507276E-2</v>
      </c>
      <c r="N425" s="13">
        <f t="shared" si="47"/>
        <v>2.7821940365476053E-5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7.9167617381178905</v>
      </c>
      <c r="H426" s="10">
        <f t="shared" si="48"/>
        <v>-3.2073374601164634E-2</v>
      </c>
      <c r="I426">
        <f t="shared" si="44"/>
        <v>-0.3848804952139756</v>
      </c>
      <c r="K426">
        <f t="shared" si="45"/>
        <v>-3.7347792308752896E-2</v>
      </c>
      <c r="M426">
        <f t="shared" si="46"/>
        <v>-3.7347792308752896E-2</v>
      </c>
      <c r="N426" s="13">
        <f t="shared" si="47"/>
        <v>2.7819482154120621E-5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7.9281442550690455</v>
      </c>
      <c r="H427" s="10">
        <f t="shared" si="48"/>
        <v>-3.1645175936879884E-2</v>
      </c>
      <c r="I427">
        <f t="shared" si="44"/>
        <v>-0.37974211124255863</v>
      </c>
      <c r="K427">
        <f t="shared" si="45"/>
        <v>-3.691889206980413E-2</v>
      </c>
      <c r="M427">
        <f t="shared" si="46"/>
        <v>-3.691889206980413E-2</v>
      </c>
      <c r="N427" s="13">
        <f t="shared" si="47"/>
        <v>2.7812081850665461E-5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7.9395267720202032</v>
      </c>
      <c r="H428" s="10">
        <f t="shared" si="48"/>
        <v>-3.1222364324186274E-2</v>
      </c>
      <c r="I428">
        <f t="shared" si="44"/>
        <v>-0.37466837189023527</v>
      </c>
      <c r="K428">
        <f t="shared" si="45"/>
        <v>-3.6494916433260693E-2</v>
      </c>
      <c r="M428">
        <f t="shared" si="46"/>
        <v>-3.6494916433260693E-2</v>
      </c>
      <c r="N428" s="13">
        <f t="shared" si="47"/>
        <v>2.7799805742905108E-5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7.9509092889713582</v>
      </c>
      <c r="H429" s="10">
        <f t="shared" si="48"/>
        <v>-3.0804877166745206E-2</v>
      </c>
      <c r="I429">
        <f t="shared" si="44"/>
        <v>-0.36965852600094246</v>
      </c>
      <c r="K429">
        <f t="shared" si="45"/>
        <v>-3.6075808898090457E-2</v>
      </c>
      <c r="M429">
        <f t="shared" si="46"/>
        <v>-3.6075808898090457E-2</v>
      </c>
      <c r="N429" s="13">
        <f t="shared" si="47"/>
        <v>2.7782721316502248E-5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7.9622918059225158</v>
      </c>
      <c r="H430" s="10">
        <f t="shared" si="48"/>
        <v>-3.0392652520049815E-2</v>
      </c>
      <c r="I430">
        <f t="shared" si="44"/>
        <v>-0.36471183024059778</v>
      </c>
      <c r="K430">
        <f t="shared" si="45"/>
        <v>-3.5661513609779143E-2</v>
      </c>
      <c r="M430">
        <f t="shared" si="46"/>
        <v>-3.5661513609779143E-2</v>
      </c>
      <c r="N430" s="13">
        <f t="shared" si="47"/>
        <v>2.7760897182863719E-5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7.9736743228736708</v>
      </c>
      <c r="H431" s="10">
        <f t="shared" si="48"/>
        <v>-2.9985629085588498E-2</v>
      </c>
      <c r="I431">
        <f t="shared" si="44"/>
        <v>-0.35982754902706199</v>
      </c>
      <c r="K431">
        <f t="shared" si="45"/>
        <v>-3.5251975352997234E-2</v>
      </c>
      <c r="M431">
        <f t="shared" si="46"/>
        <v>-3.5251975352997234E-2</v>
      </c>
      <c r="N431" s="13">
        <f t="shared" si="47"/>
        <v>2.7734403008249923E-5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7.9850568398248267</v>
      </c>
      <c r="H432" s="10">
        <f t="shared" si="48"/>
        <v>-2.9583746205052761E-2</v>
      </c>
      <c r="I432">
        <f t="shared" si="44"/>
        <v>-0.35500495446063313</v>
      </c>
      <c r="K432">
        <f t="shared" si="45"/>
        <v>-3.4847139544346963E-2</v>
      </c>
      <c r="M432">
        <f t="shared" si="46"/>
        <v>-3.4847139544346963E-2</v>
      </c>
      <c r="N432" s="13">
        <f t="shared" si="47"/>
        <v>2.7703309444126572E-5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7.9964393567759817</v>
      </c>
      <c r="H433" s="10">
        <f t="shared" si="48"/>
        <v>-2.9186943854589347E-2</v>
      </c>
      <c r="I433">
        <f t="shared" si="44"/>
        <v>-0.35024332625507215</v>
      </c>
      <c r="K433">
        <f t="shared" si="45"/>
        <v>-3.4446952225189793E-2</v>
      </c>
      <c r="M433">
        <f t="shared" si="46"/>
        <v>-3.4446952225189793E-2</v>
      </c>
      <c r="N433" s="13">
        <f t="shared" si="47"/>
        <v>2.766768805878676E-5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8.0078218737271367</v>
      </c>
      <c r="H434" s="10">
        <f t="shared" si="48"/>
        <v>-2.8795162639096317E-2</v>
      </c>
      <c r="I434">
        <f t="shared" si="44"/>
        <v>-0.3455419516691558</v>
      </c>
      <c r="K434">
        <f t="shared" si="45"/>
        <v>-3.4051360054553149E-2</v>
      </c>
      <c r="M434">
        <f t="shared" si="46"/>
        <v>-3.4051360054553149E-2</v>
      </c>
      <c r="N434" s="13">
        <f t="shared" si="47"/>
        <v>2.7627611270255087E-5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8.0192043906782935</v>
      </c>
      <c r="H435" s="10">
        <f t="shared" si="48"/>
        <v>-2.8408343786562179E-2</v>
      </c>
      <c r="I435">
        <f t="shared" si="44"/>
        <v>-0.34090012543874615</v>
      </c>
      <c r="K435">
        <f t="shared" si="45"/>
        <v>-3.3660310302115345E-2</v>
      </c>
      <c r="M435">
        <f t="shared" si="46"/>
        <v>-3.3660310302115345E-2</v>
      </c>
      <c r="N435" s="13">
        <f t="shared" si="47"/>
        <v>2.758315228049167E-5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8.0305869076294485</v>
      </c>
      <c r="H436" s="10">
        <f t="shared" si="48"/>
        <v>-2.8026429142448364E-2</v>
      </c>
      <c r="I436">
        <f t="shared" si="44"/>
        <v>-0.33631714970938037</v>
      </c>
      <c r="K436">
        <f t="shared" si="45"/>
        <v>-3.327375084126865E-2</v>
      </c>
      <c r="M436">
        <f t="shared" si="46"/>
        <v>-3.327375084126865E-2</v>
      </c>
      <c r="N436" s="13">
        <f t="shared" si="47"/>
        <v>2.7534385010910209E-5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8.0419694245806053</v>
      </c>
      <c r="H437" s="10">
        <f t="shared" si="48"/>
        <v>-2.7649361164113949E-2</v>
      </c>
      <c r="I437">
        <f t="shared" si="44"/>
        <v>-0.33179233396936736</v>
      </c>
      <c r="K437">
        <f t="shared" si="45"/>
        <v>-3.2891630142258717E-2</v>
      </c>
      <c r="M437">
        <f t="shared" si="46"/>
        <v>-3.2891630142258717E-2</v>
      </c>
      <c r="N437" s="13">
        <f t="shared" si="47"/>
        <v>2.7481384039218988E-5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8.0533519415317603</v>
      </c>
      <c r="H438" s="10">
        <f t="shared" si="48"/>
        <v>-2.727708291528292E-2</v>
      </c>
      <c r="I438">
        <f t="shared" si="44"/>
        <v>-0.32732499498339507</v>
      </c>
      <c r="K438">
        <f t="shared" si="45"/>
        <v>-3.251389726540075E-2</v>
      </c>
      <c r="M438">
        <f t="shared" si="46"/>
        <v>-3.251389726540075E-2</v>
      </c>
      <c r="N438" s="13">
        <f t="shared" si="47"/>
        <v>2.7424224537600031E-5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8.0647344584829188</v>
      </c>
      <c r="H439" s="10">
        <f t="shared" si="48"/>
        <v>-2.6909538060553011E-2</v>
      </c>
      <c r="I439">
        <f t="shared" si="44"/>
        <v>-0.3229144567266361</v>
      </c>
      <c r="K439">
        <f t="shared" si="45"/>
        <v>-3.2140501854370097E-2</v>
      </c>
      <c r="M439">
        <f t="shared" si="46"/>
        <v>-3.2140501854370097E-2</v>
      </c>
      <c r="N439" s="13">
        <f t="shared" si="47"/>
        <v>2.736298221222525E-5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8.0761169754340738</v>
      </c>
      <c r="H440" s="10">
        <f t="shared" si="48"/>
        <v>-2.6546670859946279E-2</v>
      </c>
      <c r="I440">
        <f t="shared" si="44"/>
        <v>-0.31856005031935536</v>
      </c>
      <c r="K440">
        <f t="shared" si="45"/>
        <v>-3.1771394129568503E-2</v>
      </c>
      <c r="M440">
        <f t="shared" si="46"/>
        <v>-3.1771394129568503E-2</v>
      </c>
      <c r="N440" s="13">
        <f t="shared" si="47"/>
        <v>2.7297733244131946E-5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8.0874994923852288</v>
      </c>
      <c r="H441" s="10">
        <f t="shared" si="48"/>
        <v>-2.618842616350054E-2</v>
      </c>
      <c r="I441">
        <f t="shared" si="44"/>
        <v>-0.31426111396200651</v>
      </c>
      <c r="K441">
        <f t="shared" si="45"/>
        <v>-3.1406524881563112E-2</v>
      </c>
      <c r="M441">
        <f t="shared" si="46"/>
        <v>-3.1406524881563112E-2</v>
      </c>
      <c r="N441" s="13">
        <f t="shared" si="47"/>
        <v>2.7228554231446257E-5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8.0988820093363838</v>
      </c>
      <c r="H442" s="10">
        <f t="shared" si="48"/>
        <v>-2.583474940590192E-2</v>
      </c>
      <c r="I442">
        <f t="shared" si="44"/>
        <v>-0.31001699287082307</v>
      </c>
      <c r="K442">
        <f t="shared" si="45"/>
        <v>-3.104584546459923E-2</v>
      </c>
      <c r="M442">
        <f t="shared" si="46"/>
        <v>-3.104584546459923E-2</v>
      </c>
      <c r="N442" s="13">
        <f t="shared" si="47"/>
        <v>2.7155522132970632E-5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8.1102645262875406</v>
      </c>
      <c r="H443" s="10">
        <f t="shared" si="48"/>
        <v>-2.5485586601157541E-2</v>
      </c>
      <c r="I443">
        <f t="shared" si="44"/>
        <v>-0.30582703921389048</v>
      </c>
      <c r="K443">
        <f t="shared" si="45"/>
        <v>-3.0689307790184854E-2</v>
      </c>
      <c r="M443">
        <f t="shared" si="46"/>
        <v>-3.0689307790184854E-2</v>
      </c>
      <c r="N443" s="13">
        <f t="shared" si="47"/>
        <v>2.7078714213131827E-5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8.1216470432386956</v>
      </c>
      <c r="H444" s="10">
        <f t="shared" si="48"/>
        <v>-2.5140884337308603E-2</v>
      </c>
      <c r="I444">
        <f t="shared" si="44"/>
        <v>-0.30169061204770325</v>
      </c>
      <c r="K444">
        <f t="shared" si="45"/>
        <v>-3.033686432074718E-2</v>
      </c>
      <c r="M444">
        <f t="shared" si="46"/>
        <v>-3.033686432074718E-2</v>
      </c>
      <c r="N444" s="13">
        <f t="shared" si="47"/>
        <v>2.6998207988294354E-5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8.1330295601898523</v>
      </c>
      <c r="H445" s="10">
        <f t="shared" si="48"/>
        <v>-2.4800589771183011E-2</v>
      </c>
      <c r="I445">
        <f t="shared" si="44"/>
        <v>-0.29760707725419611</v>
      </c>
      <c r="K445">
        <f t="shared" si="45"/>
        <v>-2.9988468063359395E-2</v>
      </c>
      <c r="M445">
        <f t="shared" si="46"/>
        <v>-2.9988468063359395E-2</v>
      </c>
      <c r="N445" s="13">
        <f t="shared" si="47"/>
        <v>2.6914081174434951E-5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8.1444120771410073</v>
      </c>
      <c r="H446" s="10">
        <f t="shared" si="48"/>
        <v>-2.4464650623187759E-2</v>
      </c>
      <c r="I446">
        <f t="shared" si="44"/>
        <v>-0.29357580747825313</v>
      </c>
      <c r="K446">
        <f t="shared" si="45"/>
        <v>-2.9644072563538071E-2</v>
      </c>
      <c r="M446">
        <f t="shared" si="46"/>
        <v>-2.9644072563538071E-2</v>
      </c>
      <c r="N446" s="13">
        <f t="shared" si="47"/>
        <v>2.6826411636182186E-5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8.1557945940921659</v>
      </c>
      <c r="H447" s="10">
        <f t="shared" si="48"/>
        <v>-2.4133015172140195E-2</v>
      </c>
      <c r="I447">
        <f t="shared" si="44"/>
        <v>-0.28959618206568233</v>
      </c>
      <c r="K447">
        <f t="shared" si="45"/>
        <v>-2.930363189910903E-2</v>
      </c>
      <c r="M447">
        <f t="shared" si="46"/>
        <v>-2.930363189910903E-2</v>
      </c>
      <c r="N447" s="13">
        <f t="shared" si="47"/>
        <v>2.673527733720991E-5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8.1671771110433209</v>
      </c>
      <c r="H448" s="10">
        <f t="shared" si="48"/>
        <v>-2.3805632250138428E-2</v>
      </c>
      <c r="I448">
        <f t="shared" si="44"/>
        <v>-0.28566758700166112</v>
      </c>
      <c r="K448">
        <f t="shared" si="45"/>
        <v>-2.8967100674142876E-2</v>
      </c>
      <c r="M448">
        <f t="shared" si="46"/>
        <v>-2.8967100674142876E-2</v>
      </c>
      <c r="N448" s="13">
        <f t="shared" si="47"/>
        <v>2.6640756291994965E-5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8.1785596279944759</v>
      </c>
      <c r="H449" s="10">
        <f t="shared" si="48"/>
        <v>-2.3482451237470066E-2</v>
      </c>
      <c r="I449">
        <f t="shared" si="44"/>
        <v>-0.28178941484964082</v>
      </c>
      <c r="K449">
        <f t="shared" si="45"/>
        <v>-2.8634434012957292E-2</v>
      </c>
      <c r="M449">
        <f t="shared" si="46"/>
        <v>-2.8634434012957292E-2</v>
      </c>
      <c r="N449" s="13">
        <f t="shared" si="47"/>
        <v>2.654292651891706E-5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8.1899421449456309</v>
      </c>
      <c r="H450" s="10">
        <f t="shared" si="48"/>
        <v>-2.316342205755945E-2</v>
      </c>
      <c r="I450">
        <f t="shared" si="44"/>
        <v>-0.27796106469071341</v>
      </c>
      <c r="K450">
        <f t="shared" si="45"/>
        <v>-2.8305587554187269E-2</v>
      </c>
      <c r="M450">
        <f t="shared" si="46"/>
        <v>-2.8305587554187269E-2</v>
      </c>
      <c r="N450" s="13">
        <f t="shared" si="47"/>
        <v>2.6441865994709627E-5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8.2013246618967877</v>
      </c>
      <c r="H451" s="10">
        <f t="shared" si="48"/>
        <v>-2.2848495171952667E-2</v>
      </c>
      <c r="I451">
        <f t="shared" si="44"/>
        <v>-0.27418194206343199</v>
      </c>
      <c r="K451">
        <f t="shared" si="45"/>
        <v>-2.7980517444921301E-2</v>
      </c>
      <c r="M451">
        <f t="shared" si="46"/>
        <v>-2.7980517444921301E-2</v>
      </c>
      <c r="N451" s="13">
        <f t="shared" si="47"/>
        <v>2.6337652610246143E-5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8.2127071788479427</v>
      </c>
      <c r="H452" s="10">
        <f t="shared" si="48"/>
        <v>-2.2537621575340502E-2</v>
      </c>
      <c r="I452">
        <f t="shared" si="44"/>
        <v>-0.27045145890408601</v>
      </c>
      <c r="K452">
        <f t="shared" si="45"/>
        <v>-2.7659180334903607E-2</v>
      </c>
      <c r="M452">
        <f t="shared" si="46"/>
        <v>-2.7659180334903607E-2</v>
      </c>
      <c r="N452" s="13">
        <f t="shared" si="47"/>
        <v>2.6230364127657572E-5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8.2240896957990977</v>
      </c>
      <c r="H453" s="10">
        <f t="shared" si="48"/>
        <v>-2.2230752790618591E-2</v>
      </c>
      <c r="I453">
        <f t="shared" si="44"/>
        <v>-0.26676903348742309</v>
      </c>
      <c r="K453">
        <f t="shared" si="45"/>
        <v>-2.7341533370801172E-2</v>
      </c>
      <c r="M453">
        <f t="shared" si="46"/>
        <v>-2.7341533370801172E-2</v>
      </c>
      <c r="N453" s="13">
        <f t="shared" si="47"/>
        <v>2.6120078138771404E-5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8.2354722127502544</v>
      </c>
      <c r="H454" s="10">
        <f t="shared" si="48"/>
        <v>-2.1927840863984971E-2</v>
      </c>
      <c r="I454">
        <f t="shared" si="44"/>
        <v>-0.26313409036781965</v>
      </c>
      <c r="K454">
        <f t="shared" si="45"/>
        <v>-2.7027534190535184E-2</v>
      </c>
      <c r="M454">
        <f t="shared" si="46"/>
        <v>-2.7027534190535184E-2</v>
      </c>
      <c r="N454" s="13">
        <f t="shared" si="47"/>
        <v>2.6006872024860776E-5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8.2468547297014112</v>
      </c>
      <c r="H455" s="10">
        <f t="shared" si="48"/>
        <v>-2.1628838360074332E-2</v>
      </c>
      <c r="I455">
        <f t="shared" si="44"/>
        <v>-0.259546060320892</v>
      </c>
      <c r="K455">
        <f t="shared" si="45"/>
        <v>-2.6717140917676251E-2</v>
      </c>
      <c r="M455">
        <f t="shared" si="46"/>
        <v>-2.6717140917676251E-2</v>
      </c>
      <c r="N455" s="13">
        <f t="shared" si="47"/>
        <v>2.5890822917698229E-5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8.258237246652568</v>
      </c>
      <c r="H456" s="10">
        <f t="shared" si="48"/>
        <v>-2.1333698357129095E-2</v>
      </c>
      <c r="I456">
        <f t="shared" si="44"/>
        <v>-0.25600438028554917</v>
      </c>
      <c r="K456">
        <f t="shared" si="45"/>
        <v>-2.6410312155902286E-2</v>
      </c>
      <c r="M456">
        <f t="shared" si="46"/>
        <v>-2.6410312155902286E-2</v>
      </c>
      <c r="N456" s="13">
        <f t="shared" si="47"/>
        <v>2.5772007661894366E-5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8.269619763603723</v>
      </c>
      <c r="H457" s="10">
        <f t="shared" si="48"/>
        <v>-2.1042374442206718E-2</v>
      </c>
      <c r="I457">
        <f t="shared" si="44"/>
        <v>-0.25250849330648062</v>
      </c>
      <c r="K457">
        <f t="shared" si="45"/>
        <v>-2.6107006983519185E-2</v>
      </c>
      <c r="M457">
        <f t="shared" si="46"/>
        <v>-2.6107006983519185E-2</v>
      </c>
      <c r="N457" s="13">
        <f t="shared" si="47"/>
        <v>2.5650502778521172E-5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8.281002280554878</v>
      </c>
      <c r="H458" s="10">
        <f t="shared" si="48"/>
        <v>-2.0754820706423243E-2</v>
      </c>
      <c r="I458">
        <f t="shared" si="44"/>
        <v>-0.2490578484770789</v>
      </c>
      <c r="K458">
        <f t="shared" si="45"/>
        <v>-2.5807184948042537E-2</v>
      </c>
      <c r="M458">
        <f t="shared" si="46"/>
        <v>-2.5807184948042537E-2</v>
      </c>
      <c r="N458" s="13">
        <f t="shared" si="47"/>
        <v>2.5526384429993304E-5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8.2923847975060347</v>
      </c>
      <c r="H459" s="10">
        <f t="shared" si="48"/>
        <v>-2.0470991740232754E-2</v>
      </c>
      <c r="I459">
        <f t="shared" si="44"/>
        <v>-0.24565190088279304</v>
      </c>
      <c r="K459">
        <f t="shared" si="45"/>
        <v>-2.5510806060840704E-2</v>
      </c>
      <c r="M459">
        <f t="shared" si="46"/>
        <v>-2.5510806060840704E-2</v>
      </c>
      <c r="N459" s="13">
        <f t="shared" si="47"/>
        <v>2.5399728386204974E-5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8.3037673144571897</v>
      </c>
      <c r="H460" s="10">
        <f t="shared" si="48"/>
        <v>-2.0190842628742364E-2</v>
      </c>
      <c r="I460">
        <f t="shared" si="44"/>
        <v>-0.24229011154490837</v>
      </c>
      <c r="K460">
        <f t="shared" si="45"/>
        <v>-2.5217830791838414E-2</v>
      </c>
      <c r="M460">
        <f t="shared" si="46"/>
        <v>-2.5217830791838414E-2</v>
      </c>
      <c r="N460" s="13">
        <f t="shared" si="47"/>
        <v>2.5270609991907802E-5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8.3151498314083447</v>
      </c>
      <c r="H461" s="10">
        <f t="shared" si="48"/>
        <v>-1.9914328947062805E-2</v>
      </c>
      <c r="I461">
        <f t="shared" si="44"/>
        <v>-0.23897194736475366</v>
      </c>
      <c r="K461">
        <f t="shared" si="45"/>
        <v>-2.4928220064279215E-2</v>
      </c>
      <c r="M461">
        <f t="shared" si="46"/>
        <v>-2.4928220064279215E-2</v>
      </c>
      <c r="N461" s="13">
        <f t="shared" si="47"/>
        <v>2.5139104135301616E-5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8.3265323483595015</v>
      </c>
      <c r="H462" s="10">
        <f t="shared" si="48"/>
        <v>-1.9641406755693983E-2</v>
      </c>
      <c r="I462">
        <f t="shared" si="44"/>
        <v>-0.23569688106832781</v>
      </c>
      <c r="K462">
        <f t="shared" si="45"/>
        <v>-2.4641935249547921E-2</v>
      </c>
      <c r="M462">
        <f t="shared" si="46"/>
        <v>-2.4641935249547921E-2</v>
      </c>
      <c r="N462" s="13">
        <f t="shared" si="47"/>
        <v>2.5005285217845129E-5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8.3379148653106565</v>
      </c>
      <c r="H463" s="10">
        <f t="shared" si="48"/>
        <v>-1.9372032595945714E-2</v>
      </c>
      <c r="I463">
        <f t="shared" si="44"/>
        <v>-0.23246439115134857</v>
      </c>
      <c r="K463">
        <f t="shared" si="45"/>
        <v>-2.4358938162050935E-2</v>
      </c>
      <c r="M463">
        <f t="shared" si="46"/>
        <v>-2.4358938162050935E-2</v>
      </c>
      <c r="N463" s="13">
        <f t="shared" si="47"/>
        <v>2.4869227125251239E-5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8.3492973822618151</v>
      </c>
      <c r="H464" s="10">
        <f t="shared" si="48"/>
        <v>-1.9106163485392971E-2</v>
      </c>
      <c r="I464">
        <f t="shared" si="44"/>
        <v>-0.22927396182471566</v>
      </c>
      <c r="K464">
        <f t="shared" si="45"/>
        <v>-2.4079191054154007E-2</v>
      </c>
      <c r="M464">
        <f t="shared" si="46"/>
        <v>-2.4079191054154007E-2</v>
      </c>
      <c r="N464" s="13">
        <f t="shared" si="47"/>
        <v>2.4731003199657303E-5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8.3606798992129701</v>
      </c>
      <c r="H465" s="10">
        <f t="shared" si="48"/>
        <v>-1.8843756913365838E-2</v>
      </c>
      <c r="I465">
        <f t="shared" si="44"/>
        <v>-0.22612508296039005</v>
      </c>
      <c r="K465">
        <f t="shared" si="45"/>
        <v>-2.3802656611178249E-2</v>
      </c>
      <c r="M465">
        <f t="shared" si="46"/>
        <v>-2.3802656611178249E-2</v>
      </c>
      <c r="N465" s="13">
        <f t="shared" si="47"/>
        <v>2.4590686212964025E-5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8.3720624161641251</v>
      </c>
      <c r="H466" s="10">
        <f t="shared" si="48"/>
        <v>-1.8584770836473568E-2</v>
      </c>
      <c r="I466">
        <f t="shared" si="44"/>
        <v>-0.2230172500376828</v>
      </c>
      <c r="K466">
        <f t="shared" si="45"/>
        <v>-2.3529297946451228E-2</v>
      </c>
      <c r="M466">
        <f t="shared" si="46"/>
        <v>-2.3529297946451228E-2</v>
      </c>
      <c r="N466" s="13">
        <f t="shared" si="47"/>
        <v>2.4448348341304027E-5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8.3834449331152801</v>
      </c>
      <c r="H467" s="10">
        <f t="shared" si="48"/>
        <v>-1.8329163674162898E-2</v>
      </c>
      <c r="I467">
        <f t="shared" si="44"/>
        <v>-0.21994996408995476</v>
      </c>
      <c r="K467">
        <f t="shared" si="45"/>
        <v>-2.3259078596414941E-2</v>
      </c>
      <c r="M467">
        <f t="shared" si="46"/>
        <v>-2.3259078596414941E-2</v>
      </c>
      <c r="N467" s="13">
        <f t="shared" si="47"/>
        <v>2.4304061140643363E-5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8.3948274500664368</v>
      </c>
      <c r="H468" s="10">
        <f t="shared" si="48"/>
        <v>-1.8076894304310039E-2</v>
      </c>
      <c r="I468">
        <f t="shared" ref="I468:I469" si="50">H468*$E$6</f>
        <v>-0.21692273165172046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-2.2991962515788854E-2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-2.2991962515788854E-2</v>
      </c>
      <c r="N468" s="13">
        <f t="shared" ref="N468:N469" si="53">(M468-H468)^2*O468</f>
        <v>2.4157895523489561E-5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8.4062099670175918</v>
      </c>
      <c r="H469" s="10">
        <f t="shared" si="48"/>
        <v>-1.7827922058846476E-2</v>
      </c>
      <c r="I469">
        <f t="shared" si="50"/>
        <v>-0.2139350647061577</v>
      </c>
      <c r="K469">
        <f t="shared" si="51"/>
        <v>-2.2727914072787486E-2</v>
      </c>
      <c r="M469">
        <f t="shared" si="52"/>
        <v>-2.2727914072787486E-2</v>
      </c>
      <c r="N469" s="13">
        <f t="shared" si="53"/>
        <v>2.4009921736685679E-5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J1" workbookViewId="0">
      <selection activeCell="AA9" sqref="Q8: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327</v>
      </c>
      <c r="D3" s="15" t="str">
        <f>A3</f>
        <v>BCC</v>
      </c>
      <c r="E3" s="1" t="str">
        <f>B3</f>
        <v>Pa [2]</v>
      </c>
      <c r="K3" s="15" t="str">
        <f>A3</f>
        <v>BCC</v>
      </c>
      <c r="L3" s="1" t="str">
        <f>B3</f>
        <v>Pa [2]</v>
      </c>
      <c r="N3" s="15" t="str">
        <f>A3</f>
        <v>BCC</v>
      </c>
      <c r="O3" s="1" t="str">
        <f>L3</f>
        <v>Pa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-9.2207000000000008</v>
      </c>
      <c r="D4" s="21" t="s">
        <v>8</v>
      </c>
      <c r="E4" s="4">
        <f>E11</f>
        <v>3.18437540971538</v>
      </c>
      <c r="F4" t="s">
        <v>188</v>
      </c>
      <c r="K4" s="2" t="s">
        <v>22</v>
      </c>
      <c r="L4" s="4">
        <f>O4</f>
        <v>5.9126641941260871</v>
      </c>
      <c r="N4" s="18" t="s">
        <v>22</v>
      </c>
      <c r="O4" s="4">
        <f>O5*R18</f>
        <v>5.9126641941260871</v>
      </c>
      <c r="Q4" s="26" t="s">
        <v>28</v>
      </c>
      <c r="AA4" s="27"/>
    </row>
    <row r="5" spans="1:27" x14ac:dyDescent="0.4">
      <c r="A5" s="2" t="s">
        <v>19</v>
      </c>
      <c r="B5" s="67">
        <v>24.857124866500001</v>
      </c>
      <c r="D5" s="2" t="s">
        <v>3</v>
      </c>
      <c r="E5" s="5">
        <f>O10</f>
        <v>4.9963152245224705E-2</v>
      </c>
      <c r="K5" s="2" t="s">
        <v>23</v>
      </c>
      <c r="L5" s="4">
        <f>O5</f>
        <v>2.0042929471613853</v>
      </c>
      <c r="N5" s="12" t="s">
        <v>23</v>
      </c>
      <c r="O5" s="4">
        <v>2.0042929471613853</v>
      </c>
      <c r="P5" t="s">
        <v>50</v>
      </c>
      <c r="Q5" s="28" t="s">
        <v>29</v>
      </c>
      <c r="R5" s="72">
        <f>L10</f>
        <v>3.18437540971538</v>
      </c>
      <c r="S5" s="72">
        <f>L4</f>
        <v>5.9126641941260871</v>
      </c>
      <c r="T5" s="72">
        <f>L5</f>
        <v>2.0042929471613853</v>
      </c>
      <c r="U5" s="72">
        <f>L6</f>
        <v>0.47935781714850367</v>
      </c>
      <c r="V5" s="72">
        <f>L7</f>
        <v>4.0055965792729626</v>
      </c>
      <c r="W5" s="72">
        <f>$L$10*2</f>
        <v>6.36875081943076</v>
      </c>
      <c r="X5" s="72">
        <f>($L$10*2+$L$10*2/(SQRT(3)/2))/2</f>
        <v>6.8613754097153787</v>
      </c>
      <c r="Y5" s="29" t="s">
        <v>114</v>
      </c>
      <c r="Z5" s="29" t="str">
        <f>B3</f>
        <v>Pa [2]</v>
      </c>
      <c r="AA5" s="30" t="str">
        <f>B3</f>
        <v>Pa [2]</v>
      </c>
    </row>
    <row r="6" spans="1:27" x14ac:dyDescent="0.4">
      <c r="A6" s="2" t="s">
        <v>0</v>
      </c>
      <c r="B6" s="68">
        <v>0.57699999999999996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0.47935781714850367</v>
      </c>
      <c r="N6" s="12" t="s">
        <v>26</v>
      </c>
      <c r="O6" s="4">
        <v>0.47935781714850367</v>
      </c>
      <c r="P6" t="s">
        <v>50</v>
      </c>
    </row>
    <row r="7" spans="1:27" x14ac:dyDescent="0.4">
      <c r="A7" s="63" t="s">
        <v>1</v>
      </c>
      <c r="B7" s="1">
        <v>2.94</v>
      </c>
      <c r="C7" t="s">
        <v>278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4.0055965792729626</v>
      </c>
      <c r="N7" s="12" t="s">
        <v>27</v>
      </c>
      <c r="O7" s="4">
        <v>4.0055965792729626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3.18437540971538</v>
      </c>
      <c r="S9" s="72">
        <f>O4</f>
        <v>5.9126641941260871</v>
      </c>
      <c r="T9" s="72">
        <f>O5</f>
        <v>2.0042929471613853</v>
      </c>
      <c r="U9" s="72">
        <f>O6</f>
        <v>0.47935781714850367</v>
      </c>
      <c r="V9" s="72">
        <f>O7</f>
        <v>4.0055965792729626</v>
      </c>
      <c r="W9" s="72">
        <f>$L$10*2</f>
        <v>6.36875081943076</v>
      </c>
      <c r="X9" s="72">
        <f>($L$10*2+$L$10*2/(SQRT(3)/2))/2</f>
        <v>6.8613754097153787</v>
      </c>
      <c r="Y9" s="29" t="s">
        <v>114</v>
      </c>
      <c r="Z9" s="29" t="str">
        <f>B3</f>
        <v>Pa [2]</v>
      </c>
      <c r="AA9" s="30" t="str">
        <f>B3</f>
        <v>Pa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3.18437540971538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3.6769999999999996</v>
      </c>
      <c r="D11" s="3" t="s">
        <v>8</v>
      </c>
      <c r="E11" s="4">
        <f>$B$11/$E$8</f>
        <v>3.18437540971538</v>
      </c>
      <c r="F11" t="s">
        <v>276</v>
      </c>
      <c r="N11" s="62" t="s">
        <v>264</v>
      </c>
      <c r="O11" s="20">
        <f>G119</f>
        <v>4.0354577897960819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4.0470621647285139</v>
      </c>
      <c r="D12" s="3" t="s">
        <v>2</v>
      </c>
      <c r="E12" s="4">
        <f>(9*$B$6*$B$5/(-$B$4))^(1/2)</f>
        <v>3.7415595531579773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-7.4083150029076172E-2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-9.2207000000000008</v>
      </c>
    </row>
    <row r="16" spans="1:27" x14ac:dyDescent="0.4">
      <c r="D16" s="3" t="s">
        <v>9</v>
      </c>
      <c r="E16" s="4">
        <f>$E$15*$E$6</f>
        <v>-73.765600000000006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0.26360475195077493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2.3332930296346777</v>
      </c>
      <c r="H19" s="10">
        <f>-(-$B$4)*(1+D19+$E$5*D19^3)*EXP(-D19)</f>
        <v>1.252299493661692</v>
      </c>
      <c r="I19">
        <f>H19*$E$6</f>
        <v>10.018395949293536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1.7243557737987381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1.7243557737987381</v>
      </c>
      <c r="N19" s="13">
        <f>(M19-H19)^2*O19</f>
        <v>0.22283713161682528</v>
      </c>
      <c r="O19" s="13">
        <v>1</v>
      </c>
      <c r="P19" s="14">
        <f>SUMSQ(N26:N295)</f>
        <v>6.0550935098505291E-3</v>
      </c>
      <c r="Q19" s="1" t="s">
        <v>65</v>
      </c>
      <c r="R19" s="19">
        <f>O4/(O4-O5)*-B4/SQRT(L9)</f>
        <v>4.9318096197425785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2.3503146772362919</v>
      </c>
      <c r="H20" s="10">
        <f>-(-$B$4)*(1+D20+$E$5*D20^3)*EXP(-D20)</f>
        <v>0.66395231347885086</v>
      </c>
      <c r="I20">
        <f t="shared" ref="I20:I83" si="3">H20*$E$6</f>
        <v>5.3116185078308069</v>
      </c>
      <c r="K20">
        <f t="shared" si="1"/>
        <v>1.0774674274756677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1.0774674274756677</v>
      </c>
      <c r="N20" s="13">
        <f t="shared" ref="N20:N83" si="5">(M20-H20)^2*O20</f>
        <v>0.17099474950380042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2.3673363248379058</v>
      </c>
      <c r="H21" s="10">
        <f t="shared" ref="H21:H84" si="6">-(-$B$4)*(1+D21+$E$5*D21^3)*EXP(-D21)</f>
        <v>0.10124414274933222</v>
      </c>
      <c r="I21">
        <f t="shared" si="3"/>
        <v>0.80995314199465773</v>
      </c>
      <c r="K21">
        <f t="shared" si="1"/>
        <v>0.46155867050715216</v>
      </c>
      <c r="M21">
        <f t="shared" si="4"/>
        <v>0.46155867050715216</v>
      </c>
      <c r="N21" s="13">
        <f t="shared" si="5"/>
        <v>0.12982655891334077</v>
      </c>
      <c r="O21" s="13">
        <v>1</v>
      </c>
      <c r="Q21" s="16" t="s">
        <v>57</v>
      </c>
      <c r="R21" s="19">
        <f>(O7/O6)/(O4/O5)</f>
        <v>2.8326008262121185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4.1737014659282146E-3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2.3843579724395196</v>
      </c>
      <c r="H22" s="10">
        <f t="shared" si="6"/>
        <v>-0.43672235072860921</v>
      </c>
      <c r="I22">
        <f t="shared" si="3"/>
        <v>-3.4937788058288737</v>
      </c>
      <c r="K22">
        <f t="shared" si="1"/>
        <v>-0.12466653393705585</v>
      </c>
      <c r="M22">
        <f t="shared" si="4"/>
        <v>-0.12466653393705585</v>
      </c>
      <c r="N22" s="13">
        <f t="shared" si="5"/>
        <v>9.7378832793443518E-2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2.4013796200411339</v>
      </c>
      <c r="H23" s="10">
        <f t="shared" si="6"/>
        <v>-0.95081566379633309</v>
      </c>
      <c r="I23">
        <f t="shared" si="3"/>
        <v>-7.6065253103706647</v>
      </c>
      <c r="K23">
        <f t="shared" si="1"/>
        <v>-0.68244925985353788</v>
      </c>
      <c r="M23">
        <f t="shared" si="4"/>
        <v>-0.68244925985353788</v>
      </c>
      <c r="N23" s="13">
        <f t="shared" si="5"/>
        <v>7.2020526765187526E-2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2.4184012676427482</v>
      </c>
      <c r="H24" s="10">
        <f t="shared" si="6"/>
        <v>-1.4418763366145537</v>
      </c>
      <c r="I24">
        <f t="shared" si="3"/>
        <v>-11.53501069291643</v>
      </c>
      <c r="K24">
        <f t="shared" si="1"/>
        <v>-1.2129780764169666</v>
      </c>
      <c r="M24">
        <f t="shared" si="4"/>
        <v>-1.2129780764169666</v>
      </c>
      <c r="N24" s="13">
        <f t="shared" si="5"/>
        <v>5.2394413521482275E-2</v>
      </c>
      <c r="O24" s="13">
        <v>1</v>
      </c>
      <c r="Q24" s="17" t="s">
        <v>61</v>
      </c>
      <c r="R24" s="19">
        <f>O5/(O4-O5)*-B4/L9</f>
        <v>0.59107051282051282</v>
      </c>
      <c r="V24" s="15" t="str">
        <f>D3</f>
        <v>BCC</v>
      </c>
      <c r="W24" s="1" t="str">
        <f>E3</f>
        <v>Pa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2.4354229152443621</v>
      </c>
      <c r="H25" s="10">
        <f t="shared" si="6"/>
        <v>-1.9107178056580081</v>
      </c>
      <c r="I25">
        <f t="shared" si="3"/>
        <v>-15.285742445264065</v>
      </c>
      <c r="K25">
        <f t="shared" si="1"/>
        <v>-1.7173913891722172</v>
      </c>
      <c r="M25">
        <f t="shared" si="4"/>
        <v>-1.7173913891722172</v>
      </c>
      <c r="N25" s="13">
        <f t="shared" si="5"/>
        <v>3.7375103311237466E-2</v>
      </c>
      <c r="O25" s="13">
        <v>1</v>
      </c>
      <c r="Q25" s="17" t="s">
        <v>62</v>
      </c>
      <c r="R25" s="19">
        <f>O4/(O4-O5)*-B4/SQRT(L9)</f>
        <v>4.9318096197425785</v>
      </c>
      <c r="V25" s="2" t="s">
        <v>106</v>
      </c>
      <c r="W25" s="1">
        <f>(-B4/(12*PI()*B6*W26))^(1/2)</f>
        <v>0.54830085594804301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2.4524445628459763</v>
      </c>
      <c r="H26" s="10">
        <f t="shared" si="6"/>
        <v>-2.3581272317499078</v>
      </c>
      <c r="I26">
        <f t="shared" si="3"/>
        <v>-18.865017853999262</v>
      </c>
      <c r="K26">
        <f t="shared" si="1"/>
        <v>-2.1967796702732691</v>
      </c>
      <c r="M26">
        <f t="shared" si="4"/>
        <v>-2.1967796702732691</v>
      </c>
      <c r="N26" s="13">
        <f t="shared" si="5"/>
        <v>2.6033035594457687E-2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2.4694662104475902</v>
      </c>
      <c r="H27" s="10">
        <f t="shared" si="6"/>
        <v>-2.7848663038411003</v>
      </c>
      <c r="I27">
        <f t="shared" si="3"/>
        <v>-22.278930430728803</v>
      </c>
      <c r="K27">
        <f t="shared" si="1"/>
        <v>-2.6521875833267785</v>
      </c>
      <c r="M27">
        <f t="shared" si="4"/>
        <v>-2.6521875833267785</v>
      </c>
      <c r="N27" s="13">
        <f t="shared" si="5"/>
        <v>1.7603642877317527E-2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2.94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2.486487858049204</v>
      </c>
      <c r="H28" s="10">
        <f t="shared" si="6"/>
        <v>-3.1916720192196051</v>
      </c>
      <c r="I28">
        <f t="shared" si="3"/>
        <v>-25.533376153756841</v>
      </c>
      <c r="K28">
        <f t="shared" si="1"/>
        <v>-3.0846160081079965</v>
      </c>
      <c r="M28">
        <f t="shared" si="4"/>
        <v>-3.0846160081079965</v>
      </c>
      <c r="N28" s="13">
        <f t="shared" si="5"/>
        <v>1.1460989515128856E-2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2.2631992777429861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2.5035095056508179</v>
      </c>
      <c r="H29" s="10">
        <f t="shared" si="6"/>
        <v>-3.5792574408173952</v>
      </c>
      <c r="I29">
        <f t="shared" si="3"/>
        <v>-28.634059526539161</v>
      </c>
      <c r="K29">
        <f t="shared" si="1"/>
        <v>-3.4950239701402595</v>
      </c>
      <c r="M29">
        <f t="shared" si="4"/>
        <v>-3.4950239701402595</v>
      </c>
      <c r="N29" s="13">
        <f t="shared" si="5"/>
        <v>7.0952775823158818E-3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2.7597146695910051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2.5205311532524322</v>
      </c>
      <c r="H30" s="10">
        <f t="shared" si="6"/>
        <v>-3.9483124322629823</v>
      </c>
      <c r="I30">
        <f t="shared" si="3"/>
        <v>-31.586499458103859</v>
      </c>
      <c r="K30">
        <f t="shared" si="1"/>
        <v>-3.8843304798696643</v>
      </c>
      <c r="M30">
        <f t="shared" si="4"/>
        <v>-3.8843304798696643</v>
      </c>
      <c r="N30" s="13">
        <f t="shared" si="5"/>
        <v>4.0936902320608181E-3</v>
      </c>
      <c r="O30" s="13">
        <v>1</v>
      </c>
      <c r="V30" s="22" t="s">
        <v>22</v>
      </c>
      <c r="W30" s="1">
        <f>1/(O5*W25^2)</f>
        <v>1.6595905531255519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2.5375528008540464</v>
      </c>
      <c r="H31" s="10">
        <f t="shared" si="6"/>
        <v>-4.2995043713105652</v>
      </c>
      <c r="I31">
        <f t="shared" si="3"/>
        <v>-34.396034970484521</v>
      </c>
      <c r="K31">
        <f t="shared" si="1"/>
        <v>-4.2534162859194744</v>
      </c>
      <c r="M31">
        <f t="shared" si="4"/>
        <v>-4.2534162859194744</v>
      </c>
      <c r="N31" s="13">
        <f t="shared" si="5"/>
        <v>2.1241116150164745E-3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2.5545744484556603</v>
      </c>
      <c r="H32" s="10">
        <f t="shared" si="6"/>
        <v>-4.633478842259195</v>
      </c>
      <c r="I32">
        <f t="shared" si="3"/>
        <v>-37.06783073807356</v>
      </c>
      <c r="K32">
        <f t="shared" si="1"/>
        <v>-4.6031255466762389</v>
      </c>
      <c r="M32">
        <f t="shared" si="4"/>
        <v>-4.6031255466762389</v>
      </c>
      <c r="N32" s="13">
        <f t="shared" si="5"/>
        <v>9.2132255274630752E-4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2.5715960960572746</v>
      </c>
      <c r="H33" s="10">
        <f t="shared" si="6"/>
        <v>-4.9508603079585116</v>
      </c>
      <c r="I33">
        <f t="shared" si="3"/>
        <v>-39.606882463668093</v>
      </c>
      <c r="K33">
        <f t="shared" si="1"/>
        <v>-4.9342674242385094</v>
      </c>
      <c r="M33">
        <f t="shared" si="4"/>
        <v>-4.9342674242385094</v>
      </c>
      <c r="N33" s="13">
        <f t="shared" si="5"/>
        <v>2.7532379014551494E-4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2.5886177436588884</v>
      </c>
      <c r="H34" s="10">
        <f t="shared" si="6"/>
        <v>-5.2522527619812189</v>
      </c>
      <c r="I34">
        <f t="shared" si="3"/>
        <v>-42.018022095849751</v>
      </c>
      <c r="K34">
        <f t="shared" si="1"/>
        <v>-5.2476176045505092</v>
      </c>
      <c r="M34">
        <f t="shared" si="4"/>
        <v>-5.2476176045505092</v>
      </c>
      <c r="N34" s="13">
        <f t="shared" si="5"/>
        <v>2.1484684407463777E-5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2.6056393912605023</v>
      </c>
      <c r="H35" s="10">
        <f t="shared" si="6"/>
        <v>-5.5382403615264684</v>
      </c>
      <c r="I35">
        <f t="shared" si="3"/>
        <v>-44.305922892211747</v>
      </c>
      <c r="K35">
        <f t="shared" si="1"/>
        <v>-5.5439197473458073</v>
      </c>
      <c r="M35">
        <f t="shared" si="4"/>
        <v>-5.5439197473458073</v>
      </c>
      <c r="N35" s="13">
        <f t="shared" si="5"/>
        <v>3.225542328490792E-5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2.6226610388621161</v>
      </c>
      <c r="H36" s="10">
        <f t="shared" si="6"/>
        <v>-5.8093880416028139</v>
      </c>
      <c r="I36">
        <f t="shared" si="3"/>
        <v>-46.475104332822511</v>
      </c>
      <c r="K36">
        <f t="shared" si="1"/>
        <v>-5.8238868693387786</v>
      </c>
      <c r="M36">
        <f t="shared" si="4"/>
        <v>-5.8238868693387786</v>
      </c>
      <c r="N36" s="13">
        <f t="shared" si="5"/>
        <v>2.1021600571718161E-4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2.6396826864637304</v>
      </c>
      <c r="H37" s="10">
        <f t="shared" si="6"/>
        <v>-6.0662421110241906</v>
      </c>
      <c r="I37">
        <f t="shared" si="3"/>
        <v>-48.529936888193525</v>
      </c>
      <c r="K37">
        <f t="shared" si="1"/>
        <v>-6.0882026639249407</v>
      </c>
      <c r="M37">
        <f t="shared" si="4"/>
        <v>-6.0882026639249407</v>
      </c>
      <c r="N37" s="13">
        <f t="shared" si="5"/>
        <v>4.8226588370664151E-4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2.6567043340653447</v>
      </c>
      <c r="H38" s="10">
        <f t="shared" si="6"/>
        <v>-6.309330830737772</v>
      </c>
      <c r="I38">
        <f t="shared" si="3"/>
        <v>-50.474646645902176</v>
      </c>
      <c r="K38">
        <f t="shared" si="1"/>
        <v>-6.3375227604836315</v>
      </c>
      <c r="M38">
        <f t="shared" si="4"/>
        <v>-6.3375227604836315</v>
      </c>
      <c r="N38" s="13">
        <f t="shared" si="5"/>
        <v>7.9478490279547714E-4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2.6737259816669585</v>
      </c>
      <c r="H39" s="10">
        <f t="shared" si="6"/>
        <v>-6.5391649749880969</v>
      </c>
      <c r="I39">
        <f t="shared" si="3"/>
        <v>-52.313319799904775</v>
      </c>
      <c r="K39">
        <f t="shared" si="1"/>
        <v>-6.5724759262182531</v>
      </c>
      <c r="M39">
        <f t="shared" si="4"/>
        <v>-6.5724759262182531</v>
      </c>
      <c r="N39" s="13">
        <f t="shared" si="5"/>
        <v>1.1096194718578415E-3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2.6907476292685728</v>
      </c>
      <c r="H40" s="10">
        <f t="shared" si="6"/>
        <v>-6.7562383758080005</v>
      </c>
      <c r="I40">
        <f t="shared" si="3"/>
        <v>-54.049907006464004</v>
      </c>
      <c r="K40">
        <f t="shared" si="1"/>
        <v>-6.7936652133187732</v>
      </c>
      <c r="M40">
        <f t="shared" si="4"/>
        <v>-6.7936652133187732</v>
      </c>
      <c r="N40" s="13">
        <f t="shared" si="5"/>
        <v>1.4007681660577818E-3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2.7077692768701871</v>
      </c>
      <c r="H41" s="10">
        <f t="shared" si="6"/>
        <v>-6.9610284513132887</v>
      </c>
      <c r="I41">
        <f t="shared" si="3"/>
        <v>-55.68822761050631</v>
      </c>
      <c r="K41">
        <f t="shared" si="1"/>
        <v>-7.0016690540895272</v>
      </c>
      <c r="M41">
        <f t="shared" si="4"/>
        <v>-7.0016690540895272</v>
      </c>
      <c r="N41" s="13">
        <f t="shared" si="5"/>
        <v>1.6516585940160036E-3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2.7247909244718009</v>
      </c>
      <c r="H42" s="10">
        <f t="shared" si="6"/>
        <v>-7.1539967182648994</v>
      </c>
      <c r="I42">
        <f t="shared" si="3"/>
        <v>-57.231973746119195</v>
      </c>
      <c r="K42">
        <f t="shared" si="1"/>
        <v>-7.1970423065504594</v>
      </c>
      <c r="M42">
        <f t="shared" si="4"/>
        <v>-7.1970423065504594</v>
      </c>
      <c r="N42" s="13">
        <f t="shared" si="5"/>
        <v>1.8529226708499441E-3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2.7418125720734148</v>
      </c>
      <c r="H43" s="10">
        <f t="shared" si="6"/>
        <v>-7.3355892893494037</v>
      </c>
      <c r="I43">
        <f t="shared" si="3"/>
        <v>-58.684714314795229</v>
      </c>
      <c r="K43">
        <f t="shared" si="1"/>
        <v>-7.3803172528928638</v>
      </c>
      <c r="M43">
        <f t="shared" si="4"/>
        <v>-7.3803172528928638</v>
      </c>
      <c r="N43" s="13">
        <f t="shared" si="5"/>
        <v>2.0005907227450951E-3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2.7588342196750291</v>
      </c>
      <c r="H44" s="10">
        <f t="shared" si="6"/>
        <v>-7.5062373556162836</v>
      </c>
      <c r="I44">
        <f t="shared" si="3"/>
        <v>-60.049898844930269</v>
      </c>
      <c r="K44">
        <f t="shared" si="1"/>
        <v>-7.5520045530496347</v>
      </c>
      <c r="M44">
        <f t="shared" si="4"/>
        <v>-7.5520045530496347</v>
      </c>
      <c r="N44" s="13">
        <f t="shared" si="5"/>
        <v>2.094636360903341E-3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2.7758558672766429</v>
      </c>
      <c r="H45" s="10">
        <f t="shared" si="6"/>
        <v>-7.6663576544981407</v>
      </c>
      <c r="I45">
        <f t="shared" si="3"/>
        <v>-61.330861235985125</v>
      </c>
      <c r="K45">
        <f t="shared" si="1"/>
        <v>-7.7125941555260003</v>
      </c>
      <c r="M45">
        <f t="shared" si="4"/>
        <v>-7.7125941555260003</v>
      </c>
      <c r="N45" s="13">
        <f t="shared" si="5"/>
        <v>2.137814027299261E-3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2.7928775148782568</v>
      </c>
      <c r="H46" s="10">
        <f t="shared" si="6"/>
        <v>-7.8163529238282727</v>
      </c>
      <c r="I46">
        <f t="shared" si="3"/>
        <v>-62.530823390626182</v>
      </c>
      <c r="K46">
        <f t="shared" si="1"/>
        <v>-7.8625561675283997</v>
      </c>
      <c r="M46">
        <f t="shared" si="4"/>
        <v>-7.8625561675283997</v>
      </c>
      <c r="N46" s="13">
        <f t="shared" si="5"/>
        <v>2.1347397284133219E-3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2.809899162479871</v>
      </c>
      <c r="H47" s="10">
        <f t="shared" si="6"/>
        <v>-7.9566123422584525</v>
      </c>
      <c r="I47">
        <f t="shared" si="3"/>
        <v>-63.65289873806762</v>
      </c>
      <c r="K47">
        <f t="shared" si="1"/>
        <v>-8.002341686326508</v>
      </c>
      <c r="M47">
        <f t="shared" si="4"/>
        <v>-8.002341686326508</v>
      </c>
      <c r="N47" s="13">
        <f t="shared" si="5"/>
        <v>2.0911729088946038E-3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2.8269208100814858</v>
      </c>
      <c r="H48" s="10">
        <f t="shared" si="6"/>
        <v>-8.0875119564685516</v>
      </c>
      <c r="I48">
        <f t="shared" si="3"/>
        <v>-64.700095651748413</v>
      </c>
      <c r="K48">
        <f t="shared" si="1"/>
        <v>-8.1323835936862761</v>
      </c>
      <c r="M48">
        <f t="shared" si="4"/>
        <v>-8.1323835936862761</v>
      </c>
      <c r="N48" s="13">
        <f t="shared" si="5"/>
        <v>2.0134638265990757E-3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2.8439424576831001</v>
      </c>
      <c r="H49" s="10">
        <f t="shared" si="6"/>
        <v>-8.2094150955487653</v>
      </c>
      <c r="I49">
        <f t="shared" si="3"/>
        <v>-65.675320764390122</v>
      </c>
      <c r="K49">
        <f t="shared" si="1"/>
        <v>-8.2530973151198186</v>
      </c>
      <c r="M49">
        <f t="shared" si="4"/>
        <v>-8.2530973151198186</v>
      </c>
      <c r="N49" s="13">
        <f t="shared" si="5"/>
        <v>1.9081363066537152E-3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2.8609641052847139</v>
      </c>
      <c r="H50" s="10">
        <f t="shared" si="6"/>
        <v>-8.3226727729246281</v>
      </c>
      <c r="I50">
        <f t="shared" si="3"/>
        <v>-66.581382183397025</v>
      </c>
      <c r="K50">
        <f t="shared" si="1"/>
        <v>-8.3648815456106735</v>
      </c>
      <c r="M50">
        <f t="shared" si="4"/>
        <v>-8.3648815456106735</v>
      </c>
      <c r="N50" s="13">
        <f t="shared" si="5"/>
        <v>1.7815804916622515E-3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2.8779857528863282</v>
      </c>
      <c r="H51" s="10">
        <f t="shared" si="6"/>
        <v>-8.4276240761845287</v>
      </c>
      <c r="I51">
        <f t="shared" si="3"/>
        <v>-67.42099260947623</v>
      </c>
      <c r="K51">
        <f t="shared" si="1"/>
        <v>-8.4681189433902144</v>
      </c>
      <c r="M51">
        <f t="shared" si="4"/>
        <v>-8.4681189433902144</v>
      </c>
      <c r="N51" s="13">
        <f t="shared" si="5"/>
        <v>1.639834270006122E-3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2.895007400487942</v>
      </c>
      <c r="H52" s="10">
        <f t="shared" si="6"/>
        <v>-8.5245965451596142</v>
      </c>
      <c r="I52">
        <f t="shared" si="3"/>
        <v>-68.196772361276913</v>
      </c>
      <c r="K52">
        <f t="shared" si="1"/>
        <v>-8.5631767932627323</v>
      </c>
      <c r="M52">
        <f t="shared" si="4"/>
        <v>-8.5631767932627323</v>
      </c>
      <c r="N52" s="13">
        <f t="shared" si="5"/>
        <v>1.4884355436981483E-3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2.9120290480895563</v>
      </c>
      <c r="H53" s="10">
        <f t="shared" si="6"/>
        <v>-8.613906538595991</v>
      </c>
      <c r="I53">
        <f t="shared" si="3"/>
        <v>-68.911252308767928</v>
      </c>
      <c r="K53">
        <f t="shared" si="1"/>
        <v>-8.650407640902289</v>
      </c>
      <c r="M53">
        <f t="shared" si="4"/>
        <v>-8.650407640902289</v>
      </c>
      <c r="N53" s="13">
        <f t="shared" si="5"/>
        <v>1.3323304695748329E-3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2.9290506956911702</v>
      </c>
      <c r="H54" s="10">
        <f t="shared" si="6"/>
        <v>-8.6958595897498014</v>
      </c>
      <c r="I54">
        <f t="shared" si="3"/>
        <v>-69.566876717998412</v>
      </c>
      <c r="K54">
        <f t="shared" si="1"/>
        <v>-8.7301498994740605</v>
      </c>
      <c r="M54">
        <f t="shared" si="4"/>
        <v>-8.7301498994740605</v>
      </c>
      <c r="N54" s="13">
        <f t="shared" si="5"/>
        <v>1.1758253409856155E-3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2.946072343292784</v>
      </c>
      <c r="H55" s="10">
        <f t="shared" si="6"/>
        <v>-8.7707507512263376</v>
      </c>
      <c r="I55">
        <f t="shared" si="3"/>
        <v>-70.166006009810701</v>
      </c>
      <c r="K55">
        <f t="shared" si="1"/>
        <v>-8.8027284298660735</v>
      </c>
      <c r="M55">
        <f t="shared" si="4"/>
        <v>-8.8027284298660735</v>
      </c>
      <c r="N55" s="13">
        <f t="shared" si="5"/>
        <v>1.0225719311862207E-3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2.9630939908943983</v>
      </c>
      <c r="H56" s="10">
        <f t="shared" si="6"/>
        <v>-8.8388649293755446</v>
      </c>
      <c r="I56">
        <f t="shared" si="3"/>
        <v>-70.710919435004357</v>
      </c>
      <c r="K56">
        <f t="shared" si="1"/>
        <v>-8.8684550957539674</v>
      </c>
      <c r="M56">
        <f t="shared" si="4"/>
        <v>-8.8684550957539674</v>
      </c>
      <c r="N56" s="13">
        <f t="shared" si="5"/>
        <v>8.7557794630274439E-4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2.9801156384960121</v>
      </c>
      <c r="H57" s="10">
        <f t="shared" si="6"/>
        <v>-8.9004772085472972</v>
      </c>
      <c r="I57">
        <f t="shared" si="3"/>
        <v>-71.203817668378377</v>
      </c>
      <c r="K57">
        <f t="shared" si="1"/>
        <v>-8.9276292946612408</v>
      </c>
      <c r="M57">
        <f t="shared" si="4"/>
        <v>-8.9276292946612408</v>
      </c>
      <c r="N57" s="13">
        <f t="shared" si="5"/>
        <v>7.3723578033900873E-4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2.9971372860976264</v>
      </c>
      <c r="H58" s="10">
        <f t="shared" si="6"/>
        <v>-8.9558531655015514</v>
      </c>
      <c r="I58">
        <f t="shared" si="3"/>
        <v>-71.646825324012411</v>
      </c>
      <c r="K58">
        <f t="shared" si="1"/>
        <v>-8.9805384661205885</v>
      </c>
      <c r="M58">
        <f t="shared" si="4"/>
        <v>-8.9805384661205885</v>
      </c>
      <c r="N58" s="13">
        <f t="shared" si="5"/>
        <v>6.0936406665223174E-4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3.0141589336992403</v>
      </c>
      <c r="H59" s="10">
        <f t="shared" si="6"/>
        <v>-9.005249174259971</v>
      </c>
      <c r="I59">
        <f t="shared" si="3"/>
        <v>-72.041993394079768</v>
      </c>
      <c r="K59">
        <f t="shared" si="1"/>
        <v>-9.0274585779878898</v>
      </c>
      <c r="M59">
        <f t="shared" si="4"/>
        <v>-9.0274585779878898</v>
      </c>
      <c r="N59" s="13">
        <f t="shared" si="5"/>
        <v>4.9325761394969337E-4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3.0311805813008545</v>
      </c>
      <c r="H60" s="10">
        <f t="shared" si="6"/>
        <v>-9.0489127016777591</v>
      </c>
      <c r="I60">
        <f t="shared" si="3"/>
        <v>-72.391301613422073</v>
      </c>
      <c r="K60">
        <f t="shared" si="1"/>
        <v>-9.0686545919090626</v>
      </c>
      <c r="M60">
        <f t="shared" si="4"/>
        <v>-9.0686545919090626</v>
      </c>
      <c r="N60" s="13">
        <f t="shared" si="5"/>
        <v>3.8974222990483941E-4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3.0482022289024684</v>
      </c>
      <c r="H61" s="10">
        <f t="shared" si="6"/>
        <v>-9.0870825940064126</v>
      </c>
      <c r="I61">
        <f t="shared" si="3"/>
        <v>-72.696660752051301</v>
      </c>
      <c r="K61">
        <f t="shared" si="1"/>
        <v>-9.1043809088915015</v>
      </c>
      <c r="M61">
        <f t="shared" si="4"/>
        <v>-9.1043809088915015</v>
      </c>
      <c r="N61" s="13">
        <f t="shared" si="5"/>
        <v>2.9923169786368915E-4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3.0652238765040822</v>
      </c>
      <c r="H62" s="10">
        <f t="shared" si="6"/>
        <v>-9.1199893547106949</v>
      </c>
      <c r="I62">
        <f t="shared" si="3"/>
        <v>-72.95991483768556</v>
      </c>
      <c r="K62">
        <f t="shared" si="1"/>
        <v>-9.1348817958855477</v>
      </c>
      <c r="M62">
        <f t="shared" si="4"/>
        <v>-9.1348817958855477</v>
      </c>
      <c r="N62" s="13">
        <f t="shared" si="5"/>
        <v>2.2178480414645037E-4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3.0822455241056965</v>
      </c>
      <c r="H63" s="10">
        <f t="shared" si="6"/>
        <v>-9.147855413795476</v>
      </c>
      <c r="I63">
        <f t="shared" si="3"/>
        <v>-73.182843310363808</v>
      </c>
      <c r="K63">
        <f t="shared" si="1"/>
        <v>-9.1603917942377855</v>
      </c>
      <c r="M63">
        <f t="shared" si="4"/>
        <v>-9.1603917942377855</v>
      </c>
      <c r="N63" s="13">
        <f t="shared" si="5"/>
        <v>1.5716083459432103E-4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3.0992671717073104</v>
      </c>
      <c r="H64" s="10">
        <f t="shared" si="6"/>
        <v>-9.1708953888910809</v>
      </c>
      <c r="I64">
        <f t="shared" si="3"/>
        <v>-73.367163111128647</v>
      </c>
      <c r="K64">
        <f t="shared" si="1"/>
        <v>-9.1811361108362188</v>
      </c>
      <c r="M64">
        <f t="shared" si="4"/>
        <v>-9.1811361108362188</v>
      </c>
      <c r="N64" s="13">
        <f t="shared" si="5"/>
        <v>1.0487238595762939E-4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3.1162888193089247</v>
      </c>
      <c r="H65" s="10">
        <f t="shared" si="6"/>
        <v>-9.1893163383386511</v>
      </c>
      <c r="I65">
        <f t="shared" si="3"/>
        <v>-73.514530706709209</v>
      </c>
      <c r="K65">
        <f t="shared" si="1"/>
        <v>-9.1973309927281477</v>
      </c>
      <c r="M65">
        <f t="shared" si="4"/>
        <v>-9.1973309927281477</v>
      </c>
      <c r="N65" s="13">
        <f t="shared" si="5"/>
        <v>6.4234684983076413E-5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3.1333104669105385</v>
      </c>
      <c r="H66" s="10">
        <f t="shared" si="6"/>
        <v>-9.2033180065102194</v>
      </c>
      <c r="I66">
        <f t="shared" si="3"/>
        <v>-73.626544052081755</v>
      </c>
      <c r="K66">
        <f t="shared" si="1"/>
        <v>-9.209184085953936</v>
      </c>
      <c r="M66">
        <f t="shared" si="4"/>
        <v>-9.209184085953936</v>
      </c>
      <c r="N66" s="13">
        <f t="shared" si="5"/>
        <v>3.4410888039994958E-5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3.1503321145121528</v>
      </c>
      <c r="H67" s="10">
        <f t="shared" si="6"/>
        <v>-9.2130930615916213</v>
      </c>
      <c r="I67">
        <f t="shared" si="3"/>
        <v>-73.704744492732971</v>
      </c>
      <c r="K67">
        <f t="shared" si="1"/>
        <v>-9.2168947793043827</v>
      </c>
      <c r="M67">
        <f t="shared" si="4"/>
        <v>-9.2168947793043827</v>
      </c>
      <c r="N67" s="13">
        <f t="shared" si="5"/>
        <v>1.4453057567523677E-5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3.1673537621137671</v>
      </c>
      <c r="H68" s="10">
        <f t="shared" si="6"/>
        <v>-9.2188273260498228</v>
      </c>
      <c r="I68">
        <f t="shared" si="3"/>
        <v>-73.750618608398582</v>
      </c>
      <c r="K68">
        <f t="shared" si="1"/>
        <v>-9.2206545336757095</v>
      </c>
      <c r="M68">
        <f t="shared" si="4"/>
        <v>-9.2206545336757095</v>
      </c>
      <c r="N68" s="13">
        <f t="shared" si="5"/>
        <v>3.3386877080986158E-2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3.18437540971538</v>
      </c>
      <c r="H69" s="53">
        <f t="shared" si="6"/>
        <v>-9.2207000000000008</v>
      </c>
      <c r="I69" s="50">
        <f t="shared" si="3"/>
        <v>-73.765600000000006</v>
      </c>
      <c r="J69" s="50"/>
      <c r="K69">
        <f t="shared" si="1"/>
        <v>-9.2206471976639435</v>
      </c>
      <c r="M69">
        <f t="shared" si="4"/>
        <v>-9.2206471976639435</v>
      </c>
      <c r="N69" s="54">
        <f t="shared" si="5"/>
        <v>2.7880866931092635E-5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3.2013970573169939</v>
      </c>
      <c r="H70" s="10">
        <f t="shared" si="6"/>
        <v>-9.2188838776816802</v>
      </c>
      <c r="I70">
        <f t="shared" si="3"/>
        <v>-73.751071021453441</v>
      </c>
      <c r="K70">
        <f t="shared" si="1"/>
        <v>-9.2170493100102391</v>
      </c>
      <c r="M70">
        <f t="shared" si="4"/>
        <v>-9.2170493100102391</v>
      </c>
      <c r="N70" s="13">
        <f t="shared" si="5"/>
        <v>3.365638541096741E-2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3.2184187049186086</v>
      </c>
      <c r="H71" s="10">
        <f t="shared" si="6"/>
        <v>-9.2135455572471319</v>
      </c>
      <c r="I71">
        <f t="shared" si="3"/>
        <v>-73.708364457977055</v>
      </c>
      <c r="K71">
        <f t="shared" si="1"/>
        <v>-9.2100303894795577</v>
      </c>
      <c r="M71">
        <f t="shared" si="4"/>
        <v>-9.2100303894795577</v>
      </c>
      <c r="N71" s="13">
        <f t="shared" si="5"/>
        <v>1.235640443419267E-5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3.2354403525202224</v>
      </c>
      <c r="H72" s="10">
        <f t="shared" si="6"/>
        <v>-9.2048456440596436</v>
      </c>
      <c r="I72">
        <f t="shared" si="3"/>
        <v>-73.638765152477148</v>
      </c>
      <c r="K72">
        <f t="shared" si="1"/>
        <v>-9.1997532127278241</v>
      </c>
      <c r="M72">
        <f t="shared" si="4"/>
        <v>-9.1997532127278241</v>
      </c>
      <c r="N72" s="13">
        <f t="shared" si="5"/>
        <v>2.5932856869296612E-5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3.2524620001218363</v>
      </c>
      <c r="H73" s="10">
        <f t="shared" si="6"/>
        <v>-9.1929389476934986</v>
      </c>
      <c r="I73">
        <f t="shared" si="3"/>
        <v>-73.543511581547989</v>
      </c>
      <c r="K73">
        <f t="shared" si="1"/>
        <v>-9.1863740806864058</v>
      </c>
      <c r="M73">
        <f t="shared" si="4"/>
        <v>-9.1863740806864058</v>
      </c>
      <c r="N73" s="13">
        <f t="shared" si="5"/>
        <v>4.3097478820815582E-5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3.2694836477234501</v>
      </c>
      <c r="H74" s="10">
        <f t="shared" si="6"/>
        <v>-9.1779746728221596</v>
      </c>
      <c r="I74">
        <f t="shared" si="3"/>
        <v>-73.423797382577277</v>
      </c>
      <c r="K74">
        <f t="shared" si="1"/>
        <v>-9.1700430739680847</v>
      </c>
      <c r="M74">
        <f t="shared" si="4"/>
        <v>-9.1700430739680847</v>
      </c>
      <c r="N74" s="13">
        <f t="shared" si="5"/>
        <v>6.2910260381962362E-5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3.2865052953250644</v>
      </c>
      <c r="H75" s="10">
        <f t="shared" si="6"/>
        <v>-9.1600966041757648</v>
      </c>
      <c r="I75">
        <f t="shared" si="3"/>
        <v>-73.280772833406118</v>
      </c>
      <c r="K75">
        <f t="shared" si="1"/>
        <v>-9.1509042977750283</v>
      </c>
      <c r="M75">
        <f t="shared" si="4"/>
        <v>-9.1509042977750283</v>
      </c>
      <c r="N75" s="13">
        <f t="shared" si="5"/>
        <v>8.4498496965019893E-5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3.3035269429266783</v>
      </c>
      <c r="H76" s="10">
        <f t="shared" si="6"/>
        <v>-9.139443285743905</v>
      </c>
      <c r="I76">
        <f t="shared" si="3"/>
        <v>-73.11554628595124</v>
      </c>
      <c r="K76">
        <f t="shared" si="1"/>
        <v>-9.1290961167669114</v>
      </c>
      <c r="M76">
        <f t="shared" si="4"/>
        <v>-9.1290961167669114</v>
      </c>
      <c r="N76" s="13">
        <f t="shared" si="5"/>
        <v>1.0706390583845909E-4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3.3205485905282921</v>
      </c>
      <c r="H77" s="10">
        <f t="shared" si="6"/>
        <v>-9.1161481943946363</v>
      </c>
      <c r="I77">
        <f t="shared" si="3"/>
        <v>-72.92918555515709</v>
      </c>
      <c r="K77">
        <f t="shared" si="1"/>
        <v>-9.1047513803260056</v>
      </c>
      <c r="M77">
        <f t="shared" si="4"/>
        <v>-9.1047513803260056</v>
      </c>
      <c r="N77" s="13">
        <f t="shared" si="5"/>
        <v>1.2988737091493841E-4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3.3375702381299068</v>
      </c>
      <c r="H78" s="10">
        <f t="shared" si="6"/>
        <v>-9.0903399080758085</v>
      </c>
      <c r="I78">
        <f t="shared" si="3"/>
        <v>-72.722719264606468</v>
      </c>
      <c r="K78">
        <f t="shared" si="1"/>
        <v>-9.0779976386357788</v>
      </c>
      <c r="M78">
        <f t="shared" si="4"/>
        <v>-9.0779976386357788</v>
      </c>
      <c r="N78" s="13">
        <f t="shared" si="5"/>
        <v>1.5233161493029095E-4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3.3545918857315207</v>
      </c>
      <c r="H79" s="10">
        <f t="shared" si="6"/>
        <v>-9.0621422687599491</v>
      </c>
      <c r="I79">
        <f t="shared" si="3"/>
        <v>-72.497138150079593</v>
      </c>
      <c r="K79">
        <f t="shared" si="1"/>
        <v>-9.0489573499703777</v>
      </c>
      <c r="M79">
        <f t="shared" si="4"/>
        <v>-9.0489573499703777</v>
      </c>
      <c r="N79" s="13">
        <f t="shared" si="5"/>
        <v>1.738420834875929E-4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3.3716135333331345</v>
      </c>
      <c r="H80" s="10">
        <f t="shared" si="6"/>
        <v>-9.0316745402895133</v>
      </c>
      <c r="I80">
        <f t="shared" si="3"/>
        <v>-72.253396322316107</v>
      </c>
      <c r="K80">
        <f t="shared" si="1"/>
        <v>-9.0177480795739271</v>
      </c>
      <c r="M80">
        <f t="shared" si="4"/>
        <v>-9.0177480795739271</v>
      </c>
      <c r="N80" s="13">
        <f t="shared" si="5"/>
        <v>1.9394630806276656E-4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3.3886351809347488</v>
      </c>
      <c r="H81" s="10">
        <f t="shared" si="6"/>
        <v>-8.9990515612745927</v>
      </c>
      <c r="I81">
        <f t="shared" si="3"/>
        <v>-71.992412490196742</v>
      </c>
      <c r="K81">
        <f t="shared" si="1"/>
        <v>-8.9844826904912498</v>
      </c>
      <c r="M81">
        <f t="shared" si="4"/>
        <v>-8.9844826904912498</v>
      </c>
      <c r="N81" s="13">
        <f t="shared" si="5"/>
        <v>2.1225199590174242E-4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3.4056568285363626</v>
      </c>
      <c r="H82" s="10">
        <f t="shared" si="6"/>
        <v>-8.9643838931910089</v>
      </c>
      <c r="I82">
        <f t="shared" si="3"/>
        <v>-71.715071145528071</v>
      </c>
      <c r="K82">
        <f t="shared" si="1"/>
        <v>-8.9492695266950655</v>
      </c>
      <c r="M82">
        <f t="shared" si="4"/>
        <v>-8.9492695266950655</v>
      </c>
      <c r="N82" s="13">
        <f t="shared" si="5"/>
        <v>2.2844407457369768E-4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3.4226784761379765</v>
      </c>
      <c r="H83" s="10">
        <f t="shared" si="6"/>
        <v>-8.9277779638223329</v>
      </c>
      <c r="I83">
        <f t="shared" si="3"/>
        <v>-71.422223710578663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-8.9122125888388055</v>
      </c>
      <c r="M83">
        <f t="shared" si="4"/>
        <v>-8.9122125888388055</v>
      </c>
      <c r="N83" s="13">
        <f t="shared" si="5"/>
        <v>2.4228089837782034E-4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3.4397001237395903</v>
      </c>
      <c r="H84" s="10">
        <f t="shared" si="6"/>
        <v>-8.8893362061853196</v>
      </c>
      <c r="I84">
        <f t="shared" ref="I84:I147" si="10">H84*$E$6</f>
        <v>-71.114689649482557</v>
      </c>
      <c r="K84">
        <f t="shared" si="8"/>
        <v>-8.8734117029493955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-8.8734117029493955</v>
      </c>
      <c r="N84" s="13">
        <f t="shared" ref="N84:N147" si="12">(M84-H84)^2*O84</f>
        <v>2.535898033109569E-4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3.4567217713412051</v>
      </c>
      <c r="H85" s="10">
        <f t="shared" ref="H85:H148" si="13">-(-$B$4)*(1+D85+$E$5*D85^3)*EXP(-D85)</f>
        <v>-8.8491571930742214</v>
      </c>
      <c r="I85">
        <f t="shared" si="10"/>
        <v>-70.793257544593772</v>
      </c>
      <c r="K85">
        <f t="shared" si="8"/>
        <v>-8.8329626823599448</v>
      </c>
      <c r="M85">
        <f t="shared" si="11"/>
        <v>-8.8329626823599448</v>
      </c>
      <c r="N85" s="13">
        <f t="shared" si="12"/>
        <v>2.6226217727482246E-4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3.4737434189428189</v>
      </c>
      <c r="H86" s="10">
        <f t="shared" si="13"/>
        <v>-8.8073357673555357</v>
      </c>
      <c r="I86">
        <f t="shared" si="10"/>
        <v>-70.458686138844286</v>
      </c>
      <c r="K86">
        <f t="shared" si="8"/>
        <v>-8.790957483168695</v>
      </c>
      <c r="M86">
        <f t="shared" si="11"/>
        <v>-8.790957483168695</v>
      </c>
      <c r="N86" s="13">
        <f t="shared" si="12"/>
        <v>2.6824819290491715E-4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3.4907650665444327</v>
      </c>
      <c r="H87" s="10">
        <f t="shared" si="13"/>
        <v>-8.763963168140922</v>
      </c>
      <c r="I87">
        <f t="shared" si="10"/>
        <v>-70.111705345127376</v>
      </c>
      <c r="K87">
        <f t="shared" si="8"/>
        <v>-8.7474843534977467</v>
      </c>
      <c r="M87">
        <f t="shared" si="11"/>
        <v>-8.7474843534977467</v>
      </c>
      <c r="N87" s="13">
        <f t="shared" si="12"/>
        <v>2.715513320441305E-4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3.507786714146047</v>
      </c>
      <c r="H88" s="10">
        <f t="shared" si="13"/>
        <v>-8.719127152962427</v>
      </c>
      <c r="I88">
        <f t="shared" si="10"/>
        <v>-69.753017223699416</v>
      </c>
      <c r="K88">
        <f t="shared" si="8"/>
        <v>-8.7026279768126837</v>
      </c>
      <c r="M88">
        <f t="shared" si="11"/>
        <v>-8.7026279768126837</v>
      </c>
      <c r="N88" s="13">
        <f t="shared" si="12"/>
        <v>2.722228136202574E-4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3.5248083617476609</v>
      </c>
      <c r="H89" s="10">
        <f t="shared" si="13"/>
        <v>-8.6729121160704317</v>
      </c>
      <c r="I89">
        <f t="shared" si="10"/>
        <v>-69.383296928563453</v>
      </c>
      <c r="K89">
        <f t="shared" si="8"/>
        <v>-8.6564696095525289</v>
      </c>
      <c r="M89">
        <f t="shared" si="11"/>
        <v>-8.6564696095525289</v>
      </c>
      <c r="N89" s="13">
        <f t="shared" si="12"/>
        <v>2.7035602059127605E-4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3.5418300093492747</v>
      </c>
      <c r="H90" s="10">
        <f t="shared" si="13"/>
        <v>-8.6253992029714102</v>
      </c>
      <c r="I90">
        <f t="shared" si="10"/>
        <v>-69.003193623771281</v>
      </c>
      <c r="K90">
        <f t="shared" si="8"/>
        <v>-8.6090872133083032</v>
      </c>
      <c r="M90">
        <f t="shared" si="11"/>
        <v>-8.6090872133083032</v>
      </c>
      <c r="N90" s="13">
        <f t="shared" si="12"/>
        <v>2.6608100676930911E-4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3.5588516569508886</v>
      </c>
      <c r="H91" s="10">
        <f t="shared" si="13"/>
        <v>-8.5766664213190769</v>
      </c>
      <c r="I91">
        <f t="shared" si="10"/>
        <v>-68.613331370552615</v>
      </c>
      <c r="K91">
        <f t="shared" si="8"/>
        <v>-8.5605555817778196</v>
      </c>
      <c r="M91">
        <f t="shared" si="11"/>
        <v>-8.5605555817778196</v>
      </c>
      <c r="N91" s="13">
        <f t="shared" si="12"/>
        <v>2.5955915072413811E-4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3.5758733045525033</v>
      </c>
      <c r="H92" s="10">
        <f t="shared" si="13"/>
        <v>-8.5267887482692437</v>
      </c>
      <c r="I92">
        <f t="shared" si="10"/>
        <v>-68.21430998615395</v>
      </c>
      <c r="K92">
        <f t="shared" si="8"/>
        <v>-8.5109464627142444</v>
      </c>
      <c r="M92">
        <f t="shared" si="11"/>
        <v>-8.5109464627142444</v>
      </c>
      <c r="N92" s="13">
        <f t="shared" si="12"/>
        <v>2.5097801160614059E-4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3.5928949521541171</v>
      </c>
      <c r="H93" s="10">
        <f t="shared" si="13"/>
        <v>-8.4758382344055825</v>
      </c>
      <c r="I93">
        <f t="shared" si="10"/>
        <v>-67.80670587524466</v>
      </c>
      <c r="K93">
        <f t="shared" si="8"/>
        <v>-8.4603286750762852</v>
      </c>
      <c r="M93">
        <f t="shared" si="11"/>
        <v>-8.4603286750762852</v>
      </c>
      <c r="N93" s="13">
        <f t="shared" si="12"/>
        <v>2.4054643058899345E-4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3.609916599755731</v>
      </c>
      <c r="H94" s="10">
        <f t="shared" si="13"/>
        <v>-8.4238841043402353</v>
      </c>
      <c r="I94">
        <f t="shared" si="10"/>
        <v>-67.391072834721882</v>
      </c>
      <c r="K94">
        <f t="shared" si="8"/>
        <v>-8.4087682215786632</v>
      </c>
      <c r="M94">
        <f t="shared" si="11"/>
        <v>-8.4087682215786632</v>
      </c>
      <c r="N94" s="13">
        <f t="shared" si="12"/>
        <v>2.2848991166159115E-4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3.6269382473573453</v>
      </c>
      <c r="H95" s="10">
        <f t="shared" si="13"/>
        <v>-8.370992854090316</v>
      </c>
      <c r="I95">
        <f t="shared" si="10"/>
        <v>-66.967942832722528</v>
      </c>
      <c r="K95">
        <f t="shared" si="8"/>
        <v>-8.3563283968328381</v>
      </c>
      <c r="M95">
        <f t="shared" si="11"/>
        <v>-8.3563283968328381</v>
      </c>
      <c r="N95" s="13">
        <f t="shared" si="12"/>
        <v>2.1504630665639601E-4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3.6439598949589591</v>
      </c>
      <c r="H96" s="10">
        <f t="shared" si="13"/>
        <v>-8.3172283453283544</v>
      </c>
      <c r="I96">
        <f t="shared" si="10"/>
        <v>-66.537826762626835</v>
      </c>
      <c r="K96">
        <f t="shared" si="8"/>
        <v>-8.3030698912595273</v>
      </c>
      <c r="M96">
        <f t="shared" si="11"/>
        <v>-8.3030698912595273</v>
      </c>
      <c r="N96" s="13">
        <f t="shared" si="12"/>
        <v>2.004618216190866E-4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3.660981542560573</v>
      </c>
      <c r="H97" s="10">
        <f t="shared" si="13"/>
        <v>-8.2626518966019002</v>
      </c>
      <c r="I97">
        <f t="shared" si="10"/>
        <v>-66.101215172815202</v>
      </c>
      <c r="K97">
        <f t="shared" si="8"/>
        <v>-8.2490508909466485</v>
      </c>
      <c r="M97">
        <f t="shared" si="11"/>
        <v>-8.2490508909466485</v>
      </c>
      <c r="N97" s="13">
        <f t="shared" si="12"/>
        <v>1.8498735483419136E-4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3.6780031901621868</v>
      </c>
      <c r="H98" s="10">
        <f t="shared" si="13"/>
        <v>-8.2073223716146604</v>
      </c>
      <c r="I98">
        <f t="shared" si="10"/>
        <v>-65.658578972917283</v>
      </c>
      <c r="K98">
        <f t="shared" si="8"/>
        <v>-8.1943271736186993</v>
      </c>
      <c r="M98">
        <f t="shared" si="11"/>
        <v>-8.1943271736186993</v>
      </c>
      <c r="N98" s="13">
        <f t="shared" si="12"/>
        <v>1.6887517095423007E-4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3.6950248377638015</v>
      </c>
      <c r="H99" s="10">
        <f t="shared" si="13"/>
        <v>-8.1512962646589653</v>
      </c>
      <c r="I99">
        <f t="shared" si="10"/>
        <v>-65.210370117271722</v>
      </c>
      <c r="K99">
        <f t="shared" si="8"/>
        <v>-8.1389522008764352</v>
      </c>
      <c r="M99">
        <f t="shared" si="11"/>
        <v>-8.1389522008764352</v>
      </c>
      <c r="N99" s="13">
        <f t="shared" si="12"/>
        <v>1.5237591066717026E-4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3.7120464853654154</v>
      </c>
      <c r="H100" s="10">
        <f t="shared" si="13"/>
        <v>-8.09462778328664</v>
      </c>
      <c r="I100">
        <f t="shared" si="10"/>
        <v>-64.75702226629312</v>
      </c>
      <c r="K100">
        <f t="shared" si="8"/>
        <v>-8.0829772068587094</v>
      </c>
      <c r="M100">
        <f t="shared" si="11"/>
        <v>-8.0829772068587094</v>
      </c>
      <c r="N100" s="13">
        <f t="shared" si="12"/>
        <v>1.3573593110305352E-4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3.7290681329670292</v>
      </c>
      <c r="H101" s="10">
        <f t="shared" si="13"/>
        <v>-8.0373689283028273</v>
      </c>
      <c r="I101">
        <f t="shared" si="10"/>
        <v>-64.298951426422619</v>
      </c>
      <c r="K101">
        <f t="shared" si="8"/>
        <v>-8.026451283471788</v>
      </c>
      <c r="M101">
        <f t="shared" si="11"/>
        <v>-8.026451283471788</v>
      </c>
      <c r="N101" s="13">
        <f t="shared" si="12"/>
        <v>1.1919496865671908E-4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3.7460897805686439</v>
      </c>
      <c r="H102" s="10">
        <f t="shared" si="13"/>
        <v>-7.9795695711648547</v>
      </c>
      <c r="I102">
        <f t="shared" si="10"/>
        <v>-63.836556569318837</v>
      </c>
      <c r="K102">
        <f t="shared" si="8"/>
        <v>-7.9694214623252684</v>
      </c>
      <c r="M102">
        <f t="shared" si="11"/>
        <v>-7.9694214623252684</v>
      </c>
      <c r="N102" s="13">
        <f t="shared" si="12"/>
        <v>1.0298411302008917E-4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3.7631114281702578</v>
      </c>
      <c r="H103" s="10">
        <f t="shared" si="13"/>
        <v>-7.9212775288658586</v>
      </c>
      <c r="I103">
        <f t="shared" si="10"/>
        <v>-63.370220230926869</v>
      </c>
      <c r="K103">
        <f t="shared" si="8"/>
        <v>-7.9119327935076331</v>
      </c>
      <c r="M103">
        <f t="shared" si="11"/>
        <v>-7.9119327935076331</v>
      </c>
      <c r="N103" s="13">
        <f t="shared" si="12"/>
        <v>8.7324078915268789E-5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3.7801330757718716</v>
      </c>
      <c r="H104" s="10">
        <f t="shared" si="13"/>
        <v>-7.8625386363804148</v>
      </c>
      <c r="I104">
        <f t="shared" si="10"/>
        <v>-62.900309091043319</v>
      </c>
      <c r="K104">
        <f t="shared" si="8"/>
        <v>-7.8540284213287759</v>
      </c>
      <c r="M104">
        <f t="shared" si="11"/>
        <v>-7.8540284213287759</v>
      </c>
      <c r="N104" s="13">
        <f t="shared" si="12"/>
        <v>7.2423760225142286E-5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3.7971547233734855</v>
      </c>
      <c r="H105" s="10">
        <f t="shared" si="13"/>
        <v>-7.8033968167473331</v>
      </c>
      <c r="I105">
        <f t="shared" si="10"/>
        <v>-62.427174533978665</v>
      </c>
      <c r="K105">
        <f t="shared" si="8"/>
        <v>-7.795749657151493</v>
      </c>
      <c r="M105">
        <f t="shared" si="11"/>
        <v>-7.795749657151493</v>
      </c>
      <c r="N105" s="13">
        <f t="shared" si="12"/>
        <v>5.8479049884248689E-5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3.8141763709750998</v>
      </c>
      <c r="H106" s="10">
        <f t="shared" si="13"/>
        <v>-7.7438941488624167</v>
      </c>
      <c r="I106">
        <f t="shared" si="10"/>
        <v>-61.951153190899333</v>
      </c>
      <c r="K106">
        <f t="shared" si="8"/>
        <v>-7.7371360494285799</v>
      </c>
      <c r="M106">
        <f t="shared" si="11"/>
        <v>-7.7371360494285799</v>
      </c>
      <c r="N106" s="13">
        <f t="shared" si="12"/>
        <v>4.5671907957624758E-5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3.8311980185767136</v>
      </c>
      <c r="H107" s="10">
        <f t="shared" si="13"/>
        <v>-7.6840709330519106</v>
      </c>
      <c r="I107">
        <f t="shared" si="10"/>
        <v>-61.472567464415285</v>
      </c>
      <c r="K107">
        <f t="shared" si="8"/>
        <v>-7.6782254510573686</v>
      </c>
      <c r="M107">
        <f t="shared" si="11"/>
        <v>-7.6782254510573686</v>
      </c>
      <c r="N107" s="13">
        <f t="shared" si="12"/>
        <v>3.4169659748513956E-5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3.8482196661783274</v>
      </c>
      <c r="H108" s="10">
        <f t="shared" si="13"/>
        <v>-7.6239657544952708</v>
      </c>
      <c r="I108">
        <f t="shared" si="10"/>
        <v>-60.991726035962166</v>
      </c>
      <c r="K108">
        <f t="shared" si="8"/>
        <v>-7.6190540841586056</v>
      </c>
      <c r="M108">
        <f t="shared" si="11"/>
        <v>-7.6190540841586056</v>
      </c>
      <c r="N108" s="13">
        <f t="shared" si="12"/>
        <v>2.4124505496076592E-5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3.8652413137799422</v>
      </c>
      <c r="H109" s="10">
        <f t="shared" si="13"/>
        <v>-7.563615544563838</v>
      </c>
      <c r="I109">
        <f t="shared" si="10"/>
        <v>-60.508924356510704</v>
      </c>
      <c r="K109">
        <f t="shared" si="8"/>
        <v>-7.5596566023823009</v>
      </c>
      <c r="M109">
        <f t="shared" si="11"/>
        <v>-7.5596566023823009</v>
      </c>
      <c r="N109" s="13">
        <f t="shared" si="12"/>
        <v>1.5673223196754045E-5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3.882262961381556</v>
      </c>
      <c r="H110" s="10">
        <f t="shared" si="13"/>
        <v>-7.5030556401400608</v>
      </c>
      <c r="I110">
        <f t="shared" si="10"/>
        <v>-60.024445121120486</v>
      </c>
      <c r="K110">
        <f t="shared" si="8"/>
        <v>-7.5000661508385926</v>
      </c>
      <c r="M110">
        <f t="shared" si="11"/>
        <v>-7.5000661508385926</v>
      </c>
      <c r="N110" s="13">
        <f t="shared" si="12"/>
        <v>8.9370462835924686E-6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3.8992846089831699</v>
      </c>
      <c r="H111" s="10">
        <f t="shared" si="13"/>
        <v>-7.44231984097999</v>
      </c>
      <c r="I111">
        <f t="shared" si="10"/>
        <v>-59.53855872783992</v>
      </c>
      <c r="K111">
        <f t="shared" si="8"/>
        <v>-7.4403144237477568</v>
      </c>
      <c r="M111">
        <f t="shared" si="11"/>
        <v>-7.4403144237477568</v>
      </c>
      <c r="N111" s="13">
        <f t="shared" si="12"/>
        <v>4.021698275338037E-6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3.9163062565847837</v>
      </c>
      <c r="H112" s="10">
        <f t="shared" si="13"/>
        <v>-7.3814404651798853</v>
      </c>
      <c r="I112">
        <f t="shared" si="10"/>
        <v>-59.051523721439082</v>
      </c>
      <c r="K112">
        <f t="shared" si="8"/>
        <v>-7.3804317198994136</v>
      </c>
      <c r="M112">
        <f t="shared" si="11"/>
        <v>-7.3804317198994136</v>
      </c>
      <c r="N112" s="13">
        <f t="shared" si="12"/>
        <v>1.0175670408738863E-3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3.933327904186398</v>
      </c>
      <c r="H113" s="10">
        <f t="shared" si="13"/>
        <v>-7.3204484028060053</v>
      </c>
      <c r="I113">
        <f t="shared" si="10"/>
        <v>-58.563587222448042</v>
      </c>
      <c r="K113">
        <f t="shared" si="8"/>
        <v>-7.3204469960073073</v>
      </c>
      <c r="M113">
        <f t="shared" si="11"/>
        <v>-7.3204469960073073</v>
      </c>
      <c r="N113" s="13">
        <f t="shared" si="12"/>
        <v>1.9790825766332083E-9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3.9503495517880118</v>
      </c>
      <c r="H114" s="10">
        <f t="shared" si="13"/>
        <v>-7.2593731677448856</v>
      </c>
      <c r="I114">
        <f t="shared" si="10"/>
        <v>-58.074985341959085</v>
      </c>
      <c r="K114">
        <f t="shared" si="8"/>
        <v>-7.2603879180423636</v>
      </c>
      <c r="M114">
        <f t="shared" si="11"/>
        <v>-7.2603879180423636</v>
      </c>
      <c r="N114" s="13">
        <f t="shared" si="12"/>
        <v>1.0297181662316801E-3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3.9673711993896266</v>
      </c>
      <c r="H115" s="10">
        <f t="shared" si="13"/>
        <v>-7.1982429478296828</v>
      </c>
      <c r="I115">
        <f t="shared" si="10"/>
        <v>-57.585943582637462</v>
      </c>
      <c r="K115">
        <f t="shared" si="8"/>
        <v>-7.2002809106233325</v>
      </c>
      <c r="M115">
        <f t="shared" si="11"/>
        <v>-7.2002809106233325</v>
      </c>
      <c r="N115" s="13">
        <f t="shared" si="12"/>
        <v>4.1532923483007394E-6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3.9843928469912404</v>
      </c>
      <c r="H116" s="10">
        <f t="shared" si="13"/>
        <v>-7.1370846532965597</v>
      </c>
      <c r="I116">
        <f t="shared" si="10"/>
        <v>-57.096677226372478</v>
      </c>
      <c r="K116">
        <f t="shared" si="8"/>
        <v>-7.1401512045410822</v>
      </c>
      <c r="M116">
        <f t="shared" si="11"/>
        <v>-7.1401512045410822</v>
      </c>
      <c r="N116" s="13">
        <f t="shared" si="12"/>
        <v>9.4037365352824096E-6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4.0014144945928543</v>
      </c>
      <c r="H117" s="10">
        <f t="shared" si="13"/>
        <v>-7.0759239636234028</v>
      </c>
      <c r="I117">
        <f t="shared" si="10"/>
        <v>-56.607391708987223</v>
      </c>
      <c r="K117">
        <f t="shared" si="8"/>
        <v>-7.0800228824893132</v>
      </c>
      <c r="M117">
        <f t="shared" si="11"/>
        <v>-7.0800228824893132</v>
      </c>
      <c r="N117" s="13">
        <f t="shared" si="12"/>
        <v>1.6801135869316249E-5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4.0184361421944681</v>
      </c>
      <c r="H118" s="10">
        <f t="shared" si="13"/>
        <v>-7.0147853728017067</v>
      </c>
      <c r="I118">
        <f t="shared" si="10"/>
        <v>-56.118282982413653</v>
      </c>
      <c r="K118">
        <f t="shared" si="8"/>
        <v>-7.0199189230717112</v>
      </c>
      <c r="M118">
        <f t="shared" si="11"/>
        <v>-7.0199189230717112</v>
      </c>
      <c r="N118" s="13">
        <f t="shared" si="12"/>
        <v>2.6353338374663331E-5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4.0354577897960819</v>
      </c>
      <c r="H119" s="10">
        <f t="shared" si="13"/>
        <v>-6.9536922330908091</v>
      </c>
      <c r="I119">
        <f t="shared" si="10"/>
        <v>-55.629537864726473</v>
      </c>
      <c r="K119">
        <f t="shared" si="8"/>
        <v>-6.9598612431523765</v>
      </c>
      <c r="M119">
        <f t="shared" si="11"/>
        <v>-6.9598612431523765</v>
      </c>
      <c r="N119" s="13">
        <f t="shared" si="12"/>
        <v>3.8056685139720412E-5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4.0524794373976967</v>
      </c>
      <c r="H120" s="10">
        <f t="shared" si="13"/>
        <v>-6.892666797302331</v>
      </c>
      <c r="I120">
        <f t="shared" si="10"/>
        <v>-55.141334378418648</v>
      </c>
      <c r="K120">
        <f t="shared" si="8"/>
        <v>-6.899870738613946</v>
      </c>
      <c r="M120">
        <f t="shared" si="11"/>
        <v>-6.899870738613946</v>
      </c>
      <c r="N120" s="13">
        <f t="shared" si="12"/>
        <v>5.1896770421192492E-5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4.0695010849993105</v>
      </c>
      <c r="H121" s="10">
        <f t="shared" si="13"/>
        <v>-6.8317302596611187</v>
      </c>
      <c r="I121">
        <f t="shared" si="10"/>
        <v>-54.653842077288949</v>
      </c>
      <c r="K121">
        <f t="shared" si="8"/>
        <v>-6.8399673235849168</v>
      </c>
      <c r="M121">
        <f t="shared" si="11"/>
        <v>-6.8399673235849168</v>
      </c>
      <c r="N121" s="13">
        <f t="shared" si="12"/>
        <v>6.7849222084735862E-5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4.0865227326009244</v>
      </c>
      <c r="H122" s="10">
        <f t="shared" si="13"/>
        <v>-6.7709027952876815</v>
      </c>
      <c r="I122">
        <f t="shared" si="10"/>
        <v>-54.167222362301452</v>
      </c>
      <c r="K122">
        <f t="shared" si="8"/>
        <v>-6.7801699681953522</v>
      </c>
      <c r="M122">
        <f t="shared" si="11"/>
        <v>-6.7801699681953522</v>
      </c>
      <c r="N122" s="13">
        <f t="shared" si="12"/>
        <v>8.5880493700666961E-5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4.1035443802025382</v>
      </c>
      <c r="H123" s="10">
        <f t="shared" si="13"/>
        <v>-6.7102035983457364</v>
      </c>
      <c r="I123">
        <f t="shared" si="10"/>
        <v>-53.681628786765891</v>
      </c>
      <c r="K123">
        <f t="shared" si="8"/>
        <v>-6.7204967349176856</v>
      </c>
      <c r="M123">
        <f t="shared" si="11"/>
        <v>-6.7204967349176856</v>
      </c>
      <c r="N123" s="13">
        <f t="shared" si="12"/>
        <v>1.0594866048879794E-4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4.120566027804152</v>
      </c>
      <c r="H124" s="10">
        <f t="shared" si="13"/>
        <v>-6.6496509188971329</v>
      </c>
      <c r="I124">
        <f t="shared" si="10"/>
        <v>-53.197207351177063</v>
      </c>
      <c r="K124">
        <f t="shared" si="8"/>
        <v>-6.6609648135470163</v>
      </c>
      <c r="M124">
        <f t="shared" si="11"/>
        <v>-6.6609648135470163</v>
      </c>
      <c r="N124" s="13">
        <f t="shared" si="12"/>
        <v>1.2800421214866059E-4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4.1375876754057659</v>
      </c>
      <c r="H125" s="10">
        <f t="shared" si="13"/>
        <v>-6.5892620985052135</v>
      </c>
      <c r="I125">
        <f t="shared" si="10"/>
        <v>-52.714096788041708</v>
      </c>
      <c r="K125">
        <f t="shared" si="8"/>
        <v>-6.6015905548731482</v>
      </c>
      <c r="M125">
        <f t="shared" si="11"/>
        <v>-6.6015905548731482</v>
      </c>
      <c r="N125" s="13">
        <f t="shared" si="12"/>
        <v>1.5199083641606893E-4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4.1546093230073797</v>
      </c>
      <c r="H126" s="10">
        <f t="shared" si="13"/>
        <v>-6.5290536046264087</v>
      </c>
      <c r="I126">
        <f t="shared" si="10"/>
        <v>-52.23242883701127</v>
      </c>
      <c r="K126">
        <f t="shared" si="8"/>
        <v>-6.5423895030944621</v>
      </c>
      <c r="M126">
        <f t="shared" si="11"/>
        <v>-6.5423895030944621</v>
      </c>
      <c r="N126" s="13">
        <f t="shared" si="12"/>
        <v>1.7784618795022865E-4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4.1716309706089945</v>
      </c>
      <c r="H127" s="10">
        <f t="shared" si="13"/>
        <v>-6.4690410638286133</v>
      </c>
      <c r="I127">
        <f t="shared" si="10"/>
        <v>-51.752328510628907</v>
      </c>
      <c r="K127">
        <f t="shared" si="8"/>
        <v>-6.4833764270217173</v>
      </c>
      <c r="M127">
        <f t="shared" si="11"/>
        <v>-6.4833764270217173</v>
      </c>
      <c r="N127" s="13">
        <f t="shared" si="12"/>
        <v>2.0550263787820155E-4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4.1886526182106083</v>
      </c>
      <c r="H128" s="10">
        <f t="shared" si="13"/>
        <v>-6.4092392938738012</v>
      </c>
      <c r="I128">
        <f t="shared" si="10"/>
        <v>-51.27391435099041</v>
      </c>
      <c r="K128">
        <f t="shared" si="8"/>
        <v>-6.4245653501180238</v>
      </c>
      <c r="M128">
        <f t="shared" si="11"/>
        <v>-6.4245653501180238</v>
      </c>
      <c r="N128" s="13">
        <f t="shared" si="12"/>
        <v>2.3488800000107343E-4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4.205674265812223</v>
      </c>
      <c r="H129" s="10">
        <f t="shared" si="13"/>
        <v>-6.34966233470118</v>
      </c>
      <c r="I129">
        <f t="shared" si="10"/>
        <v>-50.79729867760944</v>
      </c>
      <c r="K129">
        <f t="shared" si="8"/>
        <v>-6.3659695794191578</v>
      </c>
      <c r="M129">
        <f t="shared" si="11"/>
        <v>-6.3659695794191578</v>
      </c>
      <c r="N129" s="13">
        <f t="shared" si="12"/>
        <v>2.6592623029201261E-4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4.2226959134138369</v>
      </c>
      <c r="H130" s="10">
        <f t="shared" si="13"/>
        <v>-6.2903234783460231</v>
      </c>
      <c r="I130">
        <f t="shared" si="10"/>
        <v>-50.322587826768185</v>
      </c>
      <c r="K130">
        <f t="shared" si="8"/>
        <v>-6.307601733376984</v>
      </c>
      <c r="M130">
        <f t="shared" si="11"/>
        <v>-6.307601733376984</v>
      </c>
      <c r="N130" s="13">
        <f t="shared" si="12"/>
        <v>2.9853809691492638E-4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4.2397175610154507</v>
      </c>
      <c r="H131" s="10">
        <f t="shared" si="13"/>
        <v>-6.2312352978283876</v>
      </c>
      <c r="I131">
        <f t="shared" si="10"/>
        <v>-49.849882382627101</v>
      </c>
      <c r="K131">
        <f t="shared" si="8"/>
        <v>-6.2494737686666486</v>
      </c>
      <c r="M131">
        <f t="shared" si="11"/>
        <v>-6.2494737686666486</v>
      </c>
      <c r="N131" s="13">
        <f t="shared" si="12"/>
        <v>3.3264181851809776E-4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4.2567392086170646</v>
      </c>
      <c r="H132" s="10">
        <f t="shared" si="13"/>
        <v>-6.1724096750446948</v>
      </c>
      <c r="I132">
        <f t="shared" si="10"/>
        <v>-49.379277400357559</v>
      </c>
      <c r="K132">
        <f t="shared" si="8"/>
        <v>-6.1915970059969254</v>
      </c>
      <c r="M132">
        <f t="shared" si="11"/>
        <v>-6.1915970059969254</v>
      </c>
      <c r="N132" s="13">
        <f t="shared" si="12"/>
        <v>3.6815366907042544E-4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4.2737608562186793</v>
      </c>
      <c r="H133" s="10">
        <f t="shared" si="13"/>
        <v>-6.1138578276943703</v>
      </c>
      <c r="I133">
        <f t="shared" si="10"/>
        <v>-48.910862621554962</v>
      </c>
      <c r="K133">
        <f t="shared" si="8"/>
        <v>-6.1339821549613394</v>
      </c>
      <c r="M133">
        <f t="shared" si="11"/>
        <v>-6.1339821549613394</v>
      </c>
      <c r="N133" s="13">
        <f t="shared" si="12"/>
        <v>4.0498854794807646E-4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4.2907825038202931</v>
      </c>
      <c r="H134" s="10">
        <f t="shared" si="13"/>
        <v>-6.0555903352725515</v>
      </c>
      <c r="I134">
        <f t="shared" si="10"/>
        <v>-48.444722682180412</v>
      </c>
      <c r="K134">
        <f t="shared" si="8"/>
        <v>-6.0766393379662853</v>
      </c>
      <c r="M134">
        <f t="shared" si="11"/>
        <v>-6.0766393379662853</v>
      </c>
      <c r="N134" s="13">
        <f t="shared" si="12"/>
        <v>4.4306051440081177E-4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4.3078041514219079</v>
      </c>
      <c r="H135" s="10">
        <f t="shared" si="13"/>
        <v>-5.9976171641590703</v>
      </c>
      <c r="I135">
        <f t="shared" si="10"/>
        <v>-47.980937313272563</v>
      </c>
      <c r="K135">
        <f t="shared" si="8"/>
        <v>-6.0195781132708923</v>
      </c>
      <c r="M135">
        <f t="shared" si="11"/>
        <v>-6.0195781132708923</v>
      </c>
      <c r="N135" s="13">
        <f t="shared" si="12"/>
        <v>4.8228328589203565E-4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4.3248257990235217</v>
      </c>
      <c r="H136" s="10">
        <f t="shared" si="13"/>
        <v>-5.9399476918329253</v>
      </c>
      <c r="I136">
        <f t="shared" si="10"/>
        <v>-47.519581534663402</v>
      </c>
      <c r="K136">
        <f t="shared" si="8"/>
        <v>-5.9628074971721006</v>
      </c>
      <c r="M136">
        <f t="shared" si="11"/>
        <v>-5.9628074971721006</v>
      </c>
      <c r="N136" s="13">
        <f t="shared" si="12"/>
        <v>5.2257070014498797E-4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4.3418474466251356</v>
      </c>
      <c r="H137" s="10">
        <f t="shared" si="13"/>
        <v>-5.8825907302405787</v>
      </c>
      <c r="I137">
        <f t="shared" si="10"/>
        <v>-47.060725841924629</v>
      </c>
      <c r="K137">
        <f t="shared" si="8"/>
        <v>-5.9063359853669581</v>
      </c>
      <c r="M137">
        <f t="shared" si="11"/>
        <v>-5.9063359853669581</v>
      </c>
      <c r="N137" s="13">
        <f t="shared" si="12"/>
        <v>5.6383714101685117E-4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4.3588690942267494</v>
      </c>
      <c r="H138" s="10">
        <f t="shared" si="13"/>
        <v>-5.8255545483455489</v>
      </c>
      <c r="I138">
        <f t="shared" si="10"/>
        <v>-46.604436386764391</v>
      </c>
      <c r="K138">
        <f t="shared" si="8"/>
        <v>-5.8501715735230801</v>
      </c>
      <c r="M138">
        <f t="shared" si="11"/>
        <v>-5.8501715735230801</v>
      </c>
      <c r="N138" s="13">
        <f t="shared" si="12"/>
        <v>6.0599792859120907E-4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4.3758907418283632</v>
      </c>
      <c r="H139" s="10">
        <f t="shared" si="13"/>
        <v>-5.7688468938859474</v>
      </c>
      <c r="I139">
        <f t="shared" si="10"/>
        <v>-46.150775151087579</v>
      </c>
      <c r="K139">
        <f t="shared" si="8"/>
        <v>-5.7943217770868234</v>
      </c>
      <c r="M139">
        <f t="shared" si="11"/>
        <v>-5.7943217770868234</v>
      </c>
      <c r="N139" s="13">
        <f t="shared" si="12"/>
        <v>6.4896967409827351E-4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4.3929123894299771</v>
      </c>
      <c r="H140" s="10">
        <f t="shared" si="13"/>
        <v>-5.7124750143657268</v>
      </c>
      <c r="I140">
        <f t="shared" si="10"/>
        <v>-45.699800114925814</v>
      </c>
      <c r="K140">
        <f t="shared" si="8"/>
        <v>-5.738793650357719</v>
      </c>
      <c r="M140">
        <f t="shared" si="11"/>
        <v>-5.738793650357719</v>
      </c>
      <c r="N140" s="13">
        <f t="shared" si="12"/>
        <v>6.926706004789896E-4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4.4099340370315909</v>
      </c>
      <c r="H141" s="10">
        <f t="shared" si="13"/>
        <v>-5.6564456773046849</v>
      </c>
      <c r="I141">
        <f t="shared" si="10"/>
        <v>-45.25156541843748</v>
      </c>
      <c r="K141">
        <f t="shared" si="8"/>
        <v>-5.6835938048565264</v>
      </c>
      <c r="M141">
        <f t="shared" si="11"/>
        <v>-5.6835938048565264</v>
      </c>
      <c r="N141" s="13">
        <f t="shared" si="12"/>
        <v>7.3702082957105466E-4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4.4269556846332048</v>
      </c>
      <c r="H142" s="10">
        <f t="shared" si="13"/>
        <v>-5.6007651897714759</v>
      </c>
      <c r="I142">
        <f t="shared" si="10"/>
        <v>-44.806121518171807</v>
      </c>
      <c r="K142">
        <f t="shared" si="8"/>
        <v>-5.6287284270131979</v>
      </c>
      <c r="M142">
        <f t="shared" si="11"/>
        <v>-5.6287284270131979</v>
      </c>
      <c r="N142" s="13">
        <f t="shared" si="12"/>
        <v>7.8194263703682855E-4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4.4439773322348195</v>
      </c>
      <c r="H143" s="10">
        <f t="shared" si="13"/>
        <v>-5.5454394172230836</v>
      </c>
      <c r="I143">
        <f t="shared" si="10"/>
        <v>-44.363515337784669</v>
      </c>
      <c r="K143">
        <f t="shared" si="8"/>
        <v>-5.5742032952001024</v>
      </c>
      <c r="M143">
        <f t="shared" si="11"/>
        <v>-5.5742032952001024</v>
      </c>
      <c r="N143" s="13">
        <f t="shared" si="12"/>
        <v>8.2736067627682346E-4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4.4609989798364333</v>
      </c>
      <c r="H144" s="10">
        <f t="shared" si="13"/>
        <v>-5.4904738016735788</v>
      </c>
      <c r="I144">
        <f t="shared" si="10"/>
        <v>-43.92379041338863</v>
      </c>
      <c r="K144">
        <f t="shared" si="8"/>
        <v>-5.5200237961348169</v>
      </c>
      <c r="M144">
        <f t="shared" si="11"/>
        <v>-5.5200237961348169</v>
      </c>
      <c r="N144" s="13">
        <f t="shared" si="12"/>
        <v>8.7320217265920074E-4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4.4780206274380472</v>
      </c>
      <c r="H145" s="10">
        <f t="shared" si="13"/>
        <v>-5.4358733792141782</v>
      </c>
      <c r="I145">
        <f t="shared" si="10"/>
        <v>-43.486987033713426</v>
      </c>
      <c r="K145">
        <f t="shared" si="8"/>
        <v>-5.4661949406758268</v>
      </c>
      <c r="M145">
        <f t="shared" si="11"/>
        <v>-5.4661949406758268</v>
      </c>
      <c r="N145" s="13">
        <f t="shared" si="12"/>
        <v>9.1939708947253048E-4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4.495042275039661</v>
      </c>
      <c r="H146" s="10">
        <f t="shared" si="13"/>
        <v>-5.3816427969060223</v>
      </c>
      <c r="I146">
        <f t="shared" si="10"/>
        <v>-43.053142375248179</v>
      </c>
      <c r="K146">
        <f t="shared" si="8"/>
        <v>-5.4127213790337265</v>
      </c>
      <c r="M146">
        <f t="shared" si="11"/>
        <v>-5.4127213790337265</v>
      </c>
      <c r="N146" s="13">
        <f t="shared" si="12"/>
        <v>9.6587826706845501E-4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4.5120639226412758</v>
      </c>
      <c r="H147" s="10">
        <f t="shared" si="13"/>
        <v>-5.3277863290663579</v>
      </c>
      <c r="I147">
        <f t="shared" si="10"/>
        <v>-42.622290632530863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-5.3596074154194326</v>
      </c>
      <c r="M147">
        <f t="shared" si="11"/>
        <v>-5.3596074154194326</v>
      </c>
      <c r="N147" s="13">
        <f t="shared" si="12"/>
        <v>1.0125815366898426E-3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4.5290855702428896</v>
      </c>
      <c r="H148" s="10">
        <f t="shared" si="13"/>
        <v>-5.2743078929682312</v>
      </c>
      <c r="I148">
        <f t="shared" ref="I148:I211" si="17">H148*$E$6</f>
        <v>-42.19446314374585</v>
      </c>
      <c r="K148">
        <f t="shared" si="15"/>
        <v>-5.3068570221503117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-5.3068570221503117</v>
      </c>
      <c r="N148" s="13">
        <f t="shared" ref="N148:N211" si="19">(M148-H148)^2*O148</f>
        <v>1.0594458105117662E-3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4.5461072178445043</v>
      </c>
      <c r="H149" s="10">
        <f t="shared" ref="H149:H212" si="20">-(-$B$4)*(1+D149+$E$5*D149^3)*EXP(-D149)</f>
        <v>-5.2212110639731044</v>
      </c>
      <c r="I149">
        <f t="shared" si="17"/>
        <v>-41.769688511784835</v>
      </c>
      <c r="K149">
        <f t="shared" si="15"/>
        <v>-5.2544738532341535</v>
      </c>
      <c r="M149">
        <f t="shared" si="18"/>
        <v>-5.2544738532341535</v>
      </c>
      <c r="N149" s="13">
        <f t="shared" si="19"/>
        <v>1.1064131494249623E-3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4.5631288654461182</v>
      </c>
      <c r="H150" s="10">
        <f t="shared" si="20"/>
        <v>-5.1684990901152608</v>
      </c>
      <c r="I150">
        <f t="shared" si="17"/>
        <v>-41.347992720922086</v>
      </c>
      <c r="K150">
        <f t="shared" si="15"/>
        <v>-5.2024612574502909</v>
      </c>
      <c r="M150">
        <f t="shared" si="18"/>
        <v>-5.2024612574502909</v>
      </c>
      <c r="N150" s="13">
        <f t="shared" si="19"/>
        <v>1.1534288100925856E-3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4.580150513047732</v>
      </c>
      <c r="H151" s="10">
        <f t="shared" si="20"/>
        <v>-5.116174906156254</v>
      </c>
      <c r="I151">
        <f t="shared" si="17"/>
        <v>-40.929399249250032</v>
      </c>
      <c r="K151">
        <f t="shared" si="15"/>
        <v>-5.1508222909463441</v>
      </c>
      <c r="M151">
        <f t="shared" si="18"/>
        <v>-5.1508222909463441</v>
      </c>
      <c r="N151" s="13">
        <f t="shared" si="19"/>
        <v>1.2004412727925674E-3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4.5971721606493459</v>
      </c>
      <c r="H152" s="10">
        <f t="shared" si="20"/>
        <v>-5.0642411471270572</v>
      </c>
      <c r="I152">
        <f t="shared" si="17"/>
        <v>-40.513929177016458</v>
      </c>
      <c r="K152">
        <f t="shared" si="15"/>
        <v>-5.0995597293684138</v>
      </c>
      <c r="M152">
        <f t="shared" si="18"/>
        <v>-5.0995597293684138</v>
      </c>
      <c r="N152" s="13">
        <f t="shared" si="19"/>
        <v>1.2474022515394729E-3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4.6141938082509597</v>
      </c>
      <c r="H153" s="10">
        <f t="shared" si="20"/>
        <v>-5.0127001613750561</v>
      </c>
      <c r="I153">
        <f t="shared" si="17"/>
        <v>-40.101601291000449</v>
      </c>
      <c r="K153">
        <f t="shared" si="15"/>
        <v>-5.048676079541881</v>
      </c>
      <c r="M153">
        <f t="shared" si="18"/>
        <v>-5.048676079541881</v>
      </c>
      <c r="N153" s="13">
        <f t="shared" si="19"/>
        <v>1.2942666879460806E-3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4.6312154558525735</v>
      </c>
      <c r="H154" s="10">
        <f t="shared" si="20"/>
        <v>-4.9615540231325044</v>
      </c>
      <c r="I154">
        <f t="shared" si="17"/>
        <v>-39.692432185060035</v>
      </c>
      <c r="K154">
        <f t="shared" si="15"/>
        <v>-4.9981735907192553</v>
      </c>
      <c r="M154">
        <f t="shared" si="18"/>
        <v>-4.9981735907192553</v>
      </c>
      <c r="N154" s="13">
        <f t="shared" si="19"/>
        <v>1.3409927302406163E-3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4.6482371034541874</v>
      </c>
      <c r="H155" s="10">
        <f t="shared" si="20"/>
        <v>-4.9108045446224295</v>
      </c>
      <c r="I155">
        <f t="shared" si="17"/>
        <v>-39.286436356979436</v>
      </c>
      <c r="K155">
        <f t="shared" si="15"/>
        <v>-4.9480542654109945</v>
      </c>
      <c r="M155">
        <f t="shared" si="18"/>
        <v>-4.9480542654109945</v>
      </c>
      <c r="N155" s="13">
        <f t="shared" si="19"/>
        <v>1.3875416988260456E-3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4.6652587510558021</v>
      </c>
      <c r="H156" s="10">
        <f t="shared" si="20"/>
        <v>-4.8604532877176574</v>
      </c>
      <c r="I156">
        <f t="shared" si="17"/>
        <v>-38.883626301741259</v>
      </c>
      <c r="K156">
        <f t="shared" si="15"/>
        <v>-4.8983198698145234</v>
      </c>
      <c r="M156">
        <f t="shared" si="18"/>
        <v>-4.8983198698145234</v>
      </c>
      <c r="N156" s="13">
        <f t="shared" si="19"/>
        <v>1.4338780396986924E-3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4.682280398657416</v>
      </c>
      <c r="H157" s="10">
        <f t="shared" si="20"/>
        <v>-4.8105015751679314</v>
      </c>
      <c r="I157">
        <f t="shared" si="17"/>
        <v>-38.484012601343451</v>
      </c>
      <c r="K157">
        <f t="shared" si="15"/>
        <v>-4.8489719438561849</v>
      </c>
      <c r="M157">
        <f t="shared" si="18"/>
        <v>-4.8489719438561849</v>
      </c>
      <c r="N157" s="13">
        <f t="shared" si="19"/>
        <v>1.4799692670101543E-3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4.6993020462590298</v>
      </c>
      <c r="H158" s="10">
        <f t="shared" si="20"/>
        <v>-4.760950501409785</v>
      </c>
      <c r="I158">
        <f t="shared" si="17"/>
        <v>-38.08760401127828</v>
      </c>
      <c r="K158">
        <f t="shared" si="15"/>
        <v>-4.8000118108602345</v>
      </c>
      <c r="M158">
        <f t="shared" si="18"/>
        <v>-4.8000118108602345</v>
      </c>
      <c r="N158" s="13">
        <f t="shared" si="19"/>
        <v>1.5257858959837754E-3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4.7163236938606437</v>
      </c>
      <c r="H159" s="10">
        <f t="shared" si="20"/>
        <v>-4.7118009429732739</v>
      </c>
      <c r="I159">
        <f t="shared" si="17"/>
        <v>-37.694407543786191</v>
      </c>
      <c r="K159">
        <f t="shared" si="15"/>
        <v>-4.7514405868585134</v>
      </c>
      <c r="M159">
        <f t="shared" si="18"/>
        <v>-4.7514405868585134</v>
      </c>
      <c r="N159" s="13">
        <f t="shared" si="19"/>
        <v>1.5713013673486092E-3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4.7333453414622584</v>
      </c>
      <c r="H160" s="10">
        <f t="shared" si="20"/>
        <v>-4.6630535684992589</v>
      </c>
      <c r="I160">
        <f t="shared" si="17"/>
        <v>-37.304428547994071</v>
      </c>
      <c r="K160">
        <f t="shared" si="15"/>
        <v>-4.7032591895539229</v>
      </c>
      <c r="M160">
        <f t="shared" si="18"/>
        <v>-4.7032591895539229</v>
      </c>
      <c r="N160" s="13">
        <f t="shared" si="19"/>
        <v>1.6164919643912384E-3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4.7503669890638722</v>
      </c>
      <c r="H161" s="10">
        <f t="shared" si="20"/>
        <v>-4.6147088483804861</v>
      </c>
      <c r="I161">
        <f t="shared" si="17"/>
        <v>-36.917670787043889</v>
      </c>
      <c r="K161">
        <f t="shared" si="15"/>
        <v>-4.6554683469502978</v>
      </c>
      <c r="M161">
        <f t="shared" si="18"/>
        <v>-4.6554683469502978</v>
      </c>
      <c r="N161" s="13">
        <f t="shared" si="19"/>
        <v>1.6613367236624778E-3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4.7673886366654861</v>
      </c>
      <c r="H162" s="10">
        <f t="shared" si="20"/>
        <v>-4.5667670640393112</v>
      </c>
      <c r="I162">
        <f t="shared" si="17"/>
        <v>-36.53413651231449</v>
      </c>
      <c r="K162">
        <f t="shared" si="15"/>
        <v>-4.6080686056608178</v>
      </c>
      <c r="M162">
        <f t="shared" si="18"/>
        <v>-4.6080686056608178</v>
      </c>
      <c r="N162" s="13">
        <f t="shared" si="19"/>
        <v>1.7058173403130391E-3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4.7844102842671008</v>
      </c>
      <c r="H163" s="10">
        <f t="shared" si="20"/>
        <v>-4.5192283168544565</v>
      </c>
      <c r="I163">
        <f t="shared" si="17"/>
        <v>-36.153826534835652</v>
      </c>
      <c r="K163">
        <f t="shared" si="15"/>
        <v>-4.5610603389066888</v>
      </c>
      <c r="M163">
        <f t="shared" si="18"/>
        <v>-4.5610603389066888</v>
      </c>
      <c r="N163" s="13">
        <f t="shared" si="19"/>
        <v>1.7499180689784539E-3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4.8014319318687146</v>
      </c>
      <c r="H164" s="10">
        <f t="shared" si="20"/>
        <v>-4.4720925367488666</v>
      </c>
      <c r="I164">
        <f t="shared" si="17"/>
        <v>-35.776740293990933</v>
      </c>
      <c r="K164">
        <f t="shared" si="15"/>
        <v>-4.5144437542173339</v>
      </c>
      <c r="M164">
        <f t="shared" si="18"/>
        <v>-4.5144437542173339</v>
      </c>
      <c r="N164" s="13">
        <f t="shared" si="19"/>
        <v>1.7936256210614066E-3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4.8184535794703285</v>
      </c>
      <c r="H165" s="10">
        <f t="shared" si="20"/>
        <v>-4.4253594904502673</v>
      </c>
      <c r="I165">
        <f t="shared" si="17"/>
        <v>-35.402875923602139</v>
      </c>
      <c r="K165">
        <f t="shared" si="15"/>
        <v>-4.4682189008429409</v>
      </c>
      <c r="M165">
        <f t="shared" si="18"/>
        <v>-4.4682189008429409</v>
      </c>
      <c r="N165" s="13">
        <f t="shared" si="19"/>
        <v>1.8369290592076179E-3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4.8354752270719423</v>
      </c>
      <c r="H166" s="10">
        <f t="shared" si="20"/>
        <v>-4.3790287894357141</v>
      </c>
      <c r="I166">
        <f t="shared" si="17"/>
        <v>-35.032230315485712</v>
      </c>
      <c r="K166">
        <f t="shared" si="15"/>
        <v>-4.4223856768898244</v>
      </c>
      <c r="M166">
        <f t="shared" si="18"/>
        <v>-4.4223856768898244</v>
      </c>
      <c r="N166" s="13">
        <f t="shared" si="19"/>
        <v>1.8798196897083933E-3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4.8524968746735562</v>
      </c>
      <c r="H167" s="10">
        <f t="shared" si="20"/>
        <v>-4.3330998975710253</v>
      </c>
      <c r="I167">
        <f t="shared" si="17"/>
        <v>-34.664799180568203</v>
      </c>
      <c r="K167">
        <f t="shared" si="15"/>
        <v>-4.3769438361886426</v>
      </c>
      <c r="M167">
        <f t="shared" si="18"/>
        <v>-4.3769438361886426</v>
      </c>
      <c r="N167" s="13">
        <f t="shared" si="19"/>
        <v>1.9222909535053902E-3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4.8695185222751709</v>
      </c>
      <c r="H168" s="10">
        <f t="shared" si="20"/>
        <v>-4.2875721384556718</v>
      </c>
      <c r="I168">
        <f t="shared" si="17"/>
        <v>-34.300577107645374</v>
      </c>
      <c r="K168">
        <f t="shared" si="15"/>
        <v>-4.3318929949051777</v>
      </c>
      <c r="M168">
        <f t="shared" si="18"/>
        <v>-4.3318929949051777</v>
      </c>
      <c r="N168" s="13">
        <f t="shared" si="19"/>
        <v>1.9643383164177084E-3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4.8865401698767847</v>
      </c>
      <c r="H169" s="10">
        <f t="shared" si="20"/>
        <v>-4.2424447024833132</v>
      </c>
      <c r="I169">
        <f t="shared" si="17"/>
        <v>-33.939557619866505</v>
      </c>
      <c r="K169">
        <f t="shared" si="15"/>
        <v>-4.2872326379030037</v>
      </c>
      <c r="M169">
        <f t="shared" si="18"/>
        <v>-4.2872326379030037</v>
      </c>
      <c r="N169" s="13">
        <f t="shared" si="19"/>
        <v>2.0059591591583673E-3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4.9035618174783986</v>
      </c>
      <c r="H170" s="10">
        <f t="shared" si="20"/>
        <v>-4.1977166536278938</v>
      </c>
      <c r="I170">
        <f t="shared" si="17"/>
        <v>-33.58173322902315</v>
      </c>
      <c r="K170">
        <f t="shared" si="15"/>
        <v>-4.242962124867006</v>
      </c>
      <c r="M170">
        <f t="shared" si="18"/>
        <v>-4.242962124867006</v>
      </c>
      <c r="N170" s="13">
        <f t="shared" si="19"/>
        <v>2.0471526676493251E-3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4.9205834650800124</v>
      </c>
      <c r="H171" s="10">
        <f t="shared" si="20"/>
        <v>-4.1533869359648463</v>
      </c>
      <c r="I171">
        <f t="shared" si="17"/>
        <v>-33.227095487718771</v>
      </c>
      <c r="K171">
        <f t="shared" si="15"/>
        <v>-4.199080696196468</v>
      </c>
      <c r="M171">
        <f t="shared" si="18"/>
        <v>-4.199080696196468</v>
      </c>
      <c r="N171" s="13">
        <f t="shared" si="19"/>
        <v>2.0879197241049272E-3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4.9376051126816263</v>
      </c>
      <c r="H172" s="10">
        <f t="shared" si="20"/>
        <v>-4.1094543799366621</v>
      </c>
      <c r="I172">
        <f t="shared" si="17"/>
        <v>-32.875635039493297</v>
      </c>
      <c r="K172">
        <f t="shared" si="15"/>
        <v>-4.1555874786759945</v>
      </c>
      <c r="M172">
        <f t="shared" si="18"/>
        <v>-4.1555874786759945</v>
      </c>
      <c r="N172" s="13">
        <f t="shared" si="19"/>
        <v>2.1282627992929991E-3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4.9546267602832401</v>
      </c>
      <c r="H173" s="10">
        <f t="shared" si="20"/>
        <v>-4.0659177083717886</v>
      </c>
      <c r="I173">
        <f t="shared" si="17"/>
        <v>-32.527341666974309</v>
      </c>
      <c r="K173">
        <f t="shared" si="15"/>
        <v>-4.1124814909323772</v>
      </c>
      <c r="M173">
        <f t="shared" si="18"/>
        <v>-4.1124814909323772</v>
      </c>
      <c r="N173" s="13">
        <f t="shared" si="19"/>
        <v>2.1681858463497828E-3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4.9716484078848548</v>
      </c>
      <c r="H174" s="10">
        <f t="shared" si="20"/>
        <v>-4.0227755422655269</v>
      </c>
      <c r="I174">
        <f t="shared" si="17"/>
        <v>-32.182204338124215</v>
      </c>
      <c r="K174">
        <f t="shared" si="15"/>
        <v>-4.0697616486850876</v>
      </c>
      <c r="M174">
        <f t="shared" si="18"/>
        <v>-4.0697616486850876</v>
      </c>
      <c r="N174" s="13">
        <f t="shared" si="19"/>
        <v>2.2076941964702824E-3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4.9886700554864687</v>
      </c>
      <c r="H175" s="10">
        <f t="shared" si="20"/>
        <v>-3.9800264063312891</v>
      </c>
      <c r="I175">
        <f t="shared" si="17"/>
        <v>-31.840211250650313</v>
      </c>
      <c r="K175">
        <f t="shared" si="15"/>
        <v>-4.0274267697978958</v>
      </c>
      <c r="M175">
        <f t="shared" si="18"/>
        <v>-4.0274267697978958</v>
      </c>
      <c r="N175" s="13">
        <f t="shared" si="19"/>
        <v>2.2467944567664232E-3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5.0056917030880834</v>
      </c>
      <c r="H176" s="10">
        <f t="shared" si="20"/>
        <v>-3.9376687343303489</v>
      </c>
      <c r="I176">
        <f t="shared" si="17"/>
        <v>-31.501349874642791</v>
      </c>
      <c r="K176">
        <f t="shared" si="15"/>
        <v>-3.9854755791387699</v>
      </c>
      <c r="M176">
        <f t="shared" si="18"/>
        <v>-3.9854755791387699</v>
      </c>
      <c r="N176" s="13">
        <f t="shared" si="19"/>
        <v>2.2854944105364511E-3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5.0227133506896973</v>
      </c>
      <c r="H177" s="10">
        <f t="shared" si="20"/>
        <v>-3.8957008741879227</v>
      </c>
      <c r="I177">
        <f t="shared" si="17"/>
        <v>-31.165606993503381</v>
      </c>
      <c r="K177">
        <f t="shared" si="15"/>
        <v>-3.9439067132550241</v>
      </c>
      <c r="M177">
        <f t="shared" si="18"/>
        <v>-3.9439067132550241</v>
      </c>
      <c r="N177" s="13">
        <f t="shared" si="19"/>
        <v>2.3238029201632805E-3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5.0397349982913111</v>
      </c>
      <c r="H178" s="10">
        <f t="shared" si="20"/>
        <v>-3.8541210929031551</v>
      </c>
      <c r="I178">
        <f t="shared" si="17"/>
        <v>-30.832968743225241</v>
      </c>
      <c r="K178">
        <f t="shared" si="15"/>
        <v>-3.9027187248703363</v>
      </c>
      <c r="M178">
        <f t="shared" si="18"/>
        <v>-3.9027187248703363</v>
      </c>
      <c r="N178" s="13">
        <f t="shared" si="19"/>
        <v>2.3617298328175973E-3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5.056756645892925</v>
      </c>
      <c r="H179" s="10">
        <f t="shared" si="20"/>
        <v>-3.8129275812603693</v>
      </c>
      <c r="I179">
        <f t="shared" si="17"/>
        <v>-30.503420650082955</v>
      </c>
      <c r="K179">
        <f t="shared" si="15"/>
        <v>-3.8619100872101138</v>
      </c>
      <c r="M179">
        <f t="shared" si="18"/>
        <v>-3.8619100872101138</v>
      </c>
      <c r="N179" s="13">
        <f t="shared" si="19"/>
        <v>2.3992858891167461E-3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5.0737782934945388</v>
      </c>
      <c r="H180" s="10">
        <f t="shared" si="20"/>
        <v>-3.7721184583486669</v>
      </c>
      <c r="I180">
        <f t="shared" si="17"/>
        <v>-30.176947666789335</v>
      </c>
      <c r="K180">
        <f t="shared" si="15"/>
        <v>-3.8214791981613767</v>
      </c>
      <c r="M180">
        <f t="shared" si="18"/>
        <v>-3.8214791981613767</v>
      </c>
      <c r="N180" s="13">
        <f t="shared" si="19"/>
        <v>2.4364826348580375E-3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5.0907999410961535</v>
      </c>
      <c r="H181" s="10">
        <f t="shared" si="20"/>
        <v>-3.7316917758967385</v>
      </c>
      <c r="I181">
        <f t="shared" si="17"/>
        <v>-29.853534207173908</v>
      </c>
      <c r="K181">
        <f t="shared" si="15"/>
        <v>-3.7814243842731474</v>
      </c>
      <c r="M181">
        <f t="shared" si="18"/>
        <v>-3.7814243842731474</v>
      </c>
      <c r="N181" s="13">
        <f t="shared" si="19"/>
        <v>2.4733323359212582E-3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5.1078215886977674</v>
      </c>
      <c r="H182" s="10">
        <f t="shared" si="20"/>
        <v>-3.6916455224295297</v>
      </c>
      <c r="I182">
        <f t="shared" si="17"/>
        <v>-29.533164179436238</v>
      </c>
      <c r="K182">
        <f t="shared" si="15"/>
        <v>-3.7417439046030947</v>
      </c>
      <c r="M182">
        <f t="shared" si="18"/>
        <v>-3.7417439046030947</v>
      </c>
      <c r="N182" s="13">
        <f t="shared" si="19"/>
        <v>2.5098478964085745E-3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5.1248432362993812</v>
      </c>
      <c r="H183" s="10">
        <f t="shared" si="20"/>
        <v>-3.6519776272531734</v>
      </c>
      <c r="I183">
        <f t="shared" si="17"/>
        <v>-29.215821018025387</v>
      </c>
      <c r="K183">
        <f t="shared" si="15"/>
        <v>-3.7024359544159751</v>
      </c>
      <c r="M183">
        <f t="shared" si="18"/>
        <v>-3.7024359544159751</v>
      </c>
      <c r="N183" s="13">
        <f t="shared" si="19"/>
        <v>2.5460427800683247E-3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5.1418648839009951</v>
      </c>
      <c r="H184" s="10">
        <f t="shared" si="20"/>
        <v>-3.6126859642743963</v>
      </c>
      <c r="I184">
        <f t="shared" si="17"/>
        <v>-28.90148771419517</v>
      </c>
      <c r="K184">
        <f t="shared" si="15"/>
        <v>-3.663498668739245</v>
      </c>
      <c r="M184">
        <f t="shared" si="18"/>
        <v>-3.663498668739245</v>
      </c>
      <c r="N184" s="13">
        <f t="shared" si="19"/>
        <v>2.581930935032061E-3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5.1588865315026089</v>
      </c>
      <c r="H185" s="10">
        <f t="shared" si="20"/>
        <v>-3.5737683556603983</v>
      </c>
      <c r="I185">
        <f t="shared" si="17"/>
        <v>-28.590146845283186</v>
      </c>
      <c r="K185">
        <f t="shared" si="15"/>
        <v>-3.6249301257809732</v>
      </c>
      <c r="M185">
        <f t="shared" si="18"/>
        <v>-3.6249301257809732</v>
      </c>
      <c r="N185" s="13">
        <f t="shared" si="19"/>
        <v>2.6175267218705484E-3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5.1759081791042227</v>
      </c>
      <c r="H186" s="10">
        <f t="shared" si="20"/>
        <v>-3.5352225753449975</v>
      </c>
      <c r="I186">
        <f t="shared" si="17"/>
        <v>-28.28178060275998</v>
      </c>
      <c r="K186">
        <f t="shared" si="15"/>
        <v>-3.5867283502150378</v>
      </c>
      <c r="M186">
        <f t="shared" si="18"/>
        <v>-3.5867283502150378</v>
      </c>
      <c r="N186" s="13">
        <f t="shared" si="19"/>
        <v>2.6528448449632713E-3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5.1929298267058366</v>
      </c>
      <c r="H187" s="10">
        <f t="shared" si="20"/>
        <v>-3.4970463523866515</v>
      </c>
      <c r="I187">
        <f t="shared" si="17"/>
        <v>-27.976370819093212</v>
      </c>
      <c r="K187">
        <f t="shared" si="15"/>
        <v>-3.5488913163383895</v>
      </c>
      <c r="M187">
        <f t="shared" si="18"/>
        <v>-3.5488913163383895</v>
      </c>
      <c r="N187" s="13">
        <f t="shared" si="19"/>
        <v>2.6879002871570113E-3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5.2099514743074504</v>
      </c>
      <c r="H188" s="10">
        <f t="shared" si="20"/>
        <v>-3.4592373741837745</v>
      </c>
      <c r="I188">
        <f t="shared" si="17"/>
        <v>-27.673898993470196</v>
      </c>
      <c r="K188">
        <f t="shared" si="15"/>
        <v>-3.5114169511050091</v>
      </c>
      <c r="M188">
        <f t="shared" si="18"/>
        <v>-3.5114169511050091</v>
      </c>
      <c r="N188" s="13">
        <f t="shared" si="19"/>
        <v>2.7227082476790321E-3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5.2269731219090652</v>
      </c>
      <c r="H189" s="10">
        <f t="shared" si="20"/>
        <v>-3.4217932895525762</v>
      </c>
      <c r="I189">
        <f t="shared" si="17"/>
        <v>-27.37434631642061</v>
      </c>
      <c r="K189">
        <f t="shared" si="15"/>
        <v>-3.4743031370410069</v>
      </c>
      <c r="M189">
        <f t="shared" si="18"/>
        <v>-3.4743031370410069</v>
      </c>
      <c r="N189" s="13">
        <f t="shared" si="19"/>
        <v>2.7572840832582502E-3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5.2439947695106799</v>
      </c>
      <c r="H190" s="10">
        <f t="shared" si="20"/>
        <v>-3.3847117116724954</v>
      </c>
      <c r="I190">
        <f t="shared" si="17"/>
        <v>-27.077693693379963</v>
      </c>
      <c r="K190">
        <f t="shared" si="15"/>
        <v>-3.4375477150451572</v>
      </c>
      <c r="M190">
        <f t="shared" si="18"/>
        <v>-3.4375477150451572</v>
      </c>
      <c r="N190" s="13">
        <f t="shared" si="19"/>
        <v>2.79164325239593E-3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5.2610164171122937</v>
      </c>
      <c r="H191" s="10">
        <f t="shared" si="20"/>
        <v>-3.3479902209041077</v>
      </c>
      <c r="I191">
        <f t="shared" si="17"/>
        <v>-26.783921767232862</v>
      </c>
      <c r="K191">
        <f t="shared" si="15"/>
        <v>-3.4011484870790065</v>
      </c>
      <c r="M191">
        <f t="shared" si="18"/>
        <v>-3.4011484870790065</v>
      </c>
      <c r="N191" s="13">
        <f t="shared" si="19"/>
        <v>2.825801262721393E-3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5.2780380647139076</v>
      </c>
      <c r="H192" s="10">
        <f t="shared" si="20"/>
        <v>-3.3116263674842368</v>
      </c>
      <c r="I192">
        <f t="shared" si="17"/>
        <v>-26.493010939873894</v>
      </c>
      <c r="K192">
        <f t="shared" si="15"/>
        <v>-3.3651032187505368</v>
      </c>
      <c r="M192">
        <f t="shared" si="18"/>
        <v>-3.3651032187505368</v>
      </c>
      <c r="N192" s="13">
        <f t="shared" si="19"/>
        <v>2.8597736213579693E-3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5.2950597123155214</v>
      </c>
      <c r="H193" s="10">
        <f t="shared" si="20"/>
        <v>-3.275617674102838</v>
      </c>
      <c r="I193">
        <f t="shared" si="17"/>
        <v>-26.204941392822704</v>
      </c>
      <c r="K193">
        <f t="shared" si="15"/>
        <v>-3.3294096417952561</v>
      </c>
      <c r="M193">
        <f t="shared" si="18"/>
        <v>-3.3294096417952561</v>
      </c>
      <c r="N193" s="13">
        <f t="shared" si="19"/>
        <v>2.8935757882221549E-3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5.3120813599171353</v>
      </c>
      <c r="H194" s="10">
        <f t="shared" si="20"/>
        <v>-3.239961638366053</v>
      </c>
      <c r="I194">
        <f t="shared" si="17"/>
        <v>-25.919693106928424</v>
      </c>
      <c r="K194">
        <f t="shared" si="15"/>
        <v>-3.2940654564584038</v>
      </c>
      <c r="M194">
        <f t="shared" si="18"/>
        <v>-3.2940654564584038</v>
      </c>
      <c r="N194" s="13">
        <f t="shared" si="19"/>
        <v>2.927223132170182E-3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5.32910300751875</v>
      </c>
      <c r="H195" s="10">
        <f t="shared" si="20"/>
        <v>-3.2046557351497102</v>
      </c>
      <c r="I195">
        <f t="shared" si="17"/>
        <v>-25.637245881197682</v>
      </c>
      <c r="K195">
        <f t="shared" si="15"/>
        <v>-3.259068333781844</v>
      </c>
      <c r="M195">
        <f t="shared" si="18"/>
        <v>-3.259068333781844</v>
      </c>
      <c r="N195" s="13">
        <f t="shared" si="19"/>
        <v>2.9607308899016857E-3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5.3461246551203638</v>
      </c>
      <c r="H196" s="10">
        <f t="shared" si="20"/>
        <v>-3.1696974188473765</v>
      </c>
      <c r="I196">
        <f t="shared" si="17"/>
        <v>-25.357579350779012</v>
      </c>
      <c r="K196">
        <f t="shared" si="15"/>
        <v>-3.2244159177991301</v>
      </c>
      <c r="M196">
        <f t="shared" si="18"/>
        <v>-3.2244159177991301</v>
      </c>
      <c r="N196" s="13">
        <f t="shared" si="19"/>
        <v>2.9941141275330505E-3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5.3631463027219786</v>
      </c>
      <c r="H197" s="10">
        <f t="shared" si="20"/>
        <v>-3.135084125516939</v>
      </c>
      <c r="I197">
        <f t="shared" si="17"/>
        <v>-25.080673004135512</v>
      </c>
      <c r="K197">
        <f t="shared" si="15"/>
        <v>-3.1901058276420109</v>
      </c>
      <c r="M197">
        <f t="shared" si="18"/>
        <v>-3.1901058276420109</v>
      </c>
      <c r="N197" s="13">
        <f t="shared" si="19"/>
        <v>3.0273877047401359E-3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5.3801679503235924</v>
      </c>
      <c r="H198" s="10">
        <f t="shared" si="20"/>
        <v>-3.1008132749295565</v>
      </c>
      <c r="I198">
        <f t="shared" si="17"/>
        <v>-24.806506199436452</v>
      </c>
      <c r="K198">
        <f t="shared" si="15"/>
        <v>-3.1561356595616537</v>
      </c>
      <c r="M198">
        <f t="shared" si="18"/>
        <v>-3.1561356595616537</v>
      </c>
      <c r="N198" s="13">
        <f t="shared" si="19"/>
        <v>3.0605662413816996E-3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5.3971895979252063</v>
      </c>
      <c r="H199" s="10">
        <f t="shared" si="20"/>
        <v>-3.0668822725246829</v>
      </c>
      <c r="I199">
        <f t="shared" si="17"/>
        <v>-24.535058180197463</v>
      </c>
      <c r="K199">
        <f t="shared" si="15"/>
        <v>-3.1225029888676108</v>
      </c>
      <c r="M199">
        <f t="shared" si="18"/>
        <v>-3.1225029888676108</v>
      </c>
      <c r="N199" s="13">
        <f t="shared" si="19"/>
        <v>3.093664086500443E-3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5.4142112455268201</v>
      </c>
      <c r="H200" s="10">
        <f t="shared" si="20"/>
        <v>-3.0332885112747481</v>
      </c>
      <c r="I200">
        <f t="shared" si="17"/>
        <v>-24.266308090197985</v>
      </c>
      <c r="K200">
        <f t="shared" si="15"/>
        <v>-3.0892053717875632</v>
      </c>
      <c r="M200">
        <f t="shared" si="18"/>
        <v>-3.0892053717875632</v>
      </c>
      <c r="N200" s="13">
        <f t="shared" si="19"/>
        <v>3.1266952896096185E-3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5.4312328931284339</v>
      </c>
      <c r="H201" s="10">
        <f t="shared" si="20"/>
        <v>-3.0000293734629553</v>
      </c>
      <c r="I201">
        <f t="shared" si="17"/>
        <v>-24.000234987703642</v>
      </c>
      <c r="K201">
        <f t="shared" si="15"/>
        <v>-3.0562403472506889</v>
      </c>
      <c r="M201">
        <f t="shared" si="18"/>
        <v>-3.0562403472506889</v>
      </c>
      <c r="N201" s="13">
        <f t="shared" si="19"/>
        <v>3.15967357416528E-3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5.4482545407300478</v>
      </c>
      <c r="H202" s="10">
        <f t="shared" si="20"/>
        <v>-2.9671022323775205</v>
      </c>
      <c r="I202">
        <f t="shared" si="17"/>
        <v>-23.736817859020164</v>
      </c>
      <c r="K202">
        <f t="shared" si="15"/>
        <v>-3.0236054385974436</v>
      </c>
      <c r="M202">
        <f t="shared" si="18"/>
        <v>-3.0236054385974436</v>
      </c>
      <c r="N202" s="13">
        <f t="shared" si="19"/>
        <v>3.1926123131311573E-3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5.4652761883316625</v>
      </c>
      <c r="H203" s="10">
        <f t="shared" si="20"/>
        <v>-2.9345044539255825</v>
      </c>
      <c r="I203">
        <f t="shared" si="17"/>
        <v>-23.47603563140466</v>
      </c>
      <c r="K203">
        <f t="shared" si="15"/>
        <v>-2.9912981552184239</v>
      </c>
      <c r="M203">
        <f t="shared" si="18"/>
        <v>-2.9912981552184239</v>
      </c>
      <c r="N203" s="13">
        <f t="shared" si="19"/>
        <v>3.2255245065405001E-3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5.4822978359332764</v>
      </c>
      <c r="H204" s="10">
        <f t="shared" si="20"/>
        <v>-2.9022333981699018</v>
      </c>
      <c r="I204">
        <f t="shared" si="17"/>
        <v>-23.217867185359214</v>
      </c>
      <c r="K204">
        <f t="shared" si="15"/>
        <v>-2.9593159941248968</v>
      </c>
      <c r="M204">
        <f t="shared" si="18"/>
        <v>-2.9593159941248968</v>
      </c>
      <c r="N204" s="13">
        <f t="shared" si="19"/>
        <v>3.2584227609612098E-3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5.4993194835348902</v>
      </c>
      <c r="H205" s="10">
        <f t="shared" si="20"/>
        <v>-2.8702864207913255</v>
      </c>
      <c r="I205">
        <f t="shared" si="17"/>
        <v>-22.962291366330604</v>
      </c>
      <c r="K205">
        <f t="shared" si="15"/>
        <v>-2.9276564414534758</v>
      </c>
      <c r="M205">
        <f t="shared" si="18"/>
        <v>-2.9276564414534758</v>
      </c>
      <c r="N205" s="13">
        <f t="shared" si="19"/>
        <v>3.2913192707755587E-3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5.516341131136504</v>
      </c>
      <c r="H206" s="10">
        <f t="shared" si="20"/>
        <v>-2.8386608744799453</v>
      </c>
      <c r="I206">
        <f t="shared" si="17"/>
        <v>-22.709286995839562</v>
      </c>
      <c r="K206">
        <f t="shared" si="15"/>
        <v>-2.8963169739073562</v>
      </c>
      <c r="M206">
        <f t="shared" si="18"/>
        <v>-2.8963169739073562</v>
      </c>
      <c r="N206" s="13">
        <f t="shared" si="19"/>
        <v>3.3242258011834916E-3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5.5333627787381179</v>
      </c>
      <c r="H207" s="10">
        <f t="shared" si="20"/>
        <v>-2.8073541102577173</v>
      </c>
      <c r="I207">
        <f t="shared" si="17"/>
        <v>-22.458832882061738</v>
      </c>
      <c r="K207">
        <f t="shared" si="15"/>
        <v>-2.8652950601364218</v>
      </c>
      <c r="M207">
        <f t="shared" si="18"/>
        <v>-2.8652950601364218</v>
      </c>
      <c r="N207" s="13">
        <f t="shared" si="19"/>
        <v>3.3571536728465427E-3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5.5503844263397317</v>
      </c>
      <c r="H208" s="10">
        <f t="shared" si="20"/>
        <v>-2.7763634787352522</v>
      </c>
      <c r="I208">
        <f t="shared" si="17"/>
        <v>-22.210907829882018</v>
      </c>
      <c r="K208">
        <f t="shared" si="15"/>
        <v>-2.8345881620584437</v>
      </c>
      <c r="M208">
        <f t="shared" si="18"/>
        <v>-2.8345881620584437</v>
      </c>
      <c r="N208" s="13">
        <f t="shared" si="19"/>
        <v>3.390113748085925E-3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5.5674060739413456</v>
      </c>
      <c r="H209" s="10">
        <f t="shared" si="20"/>
        <v>-2.7456863313053845</v>
      </c>
      <c r="I209">
        <f t="shared" si="17"/>
        <v>-21.965490650443076</v>
      </c>
      <c r="K209">
        <f t="shared" si="15"/>
        <v>-2.8041937361235441</v>
      </c>
      <c r="M209">
        <f t="shared" si="18"/>
        <v>-2.8041937361235441</v>
      </c>
      <c r="N209" s="13">
        <f t="shared" si="19"/>
        <v>3.4231164185559966E-3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5.5844277215429603</v>
      </c>
      <c r="H210" s="10">
        <f t="shared" si="20"/>
        <v>-2.7153200212760158</v>
      </c>
      <c r="I210">
        <f t="shared" si="17"/>
        <v>-21.722560170208126</v>
      </c>
      <c r="K210">
        <f t="shared" si="15"/>
        <v>-2.7741092345239835</v>
      </c>
      <c r="M210">
        <f t="shared" si="18"/>
        <v>-2.7741092345239835</v>
      </c>
      <c r="N210" s="13">
        <f t="shared" si="19"/>
        <v>3.4561715943150217E-3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5.601449369144575</v>
      </c>
      <c r="H211" s="10">
        <f t="shared" si="20"/>
        <v>-2.6852619049446615</v>
      </c>
      <c r="I211">
        <f t="shared" si="17"/>
        <v>-21.482095239557292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-2.7443321063512953</v>
      </c>
      <c r="M211">
        <f t="shared" si="18"/>
        <v>-2.7443321063512953</v>
      </c>
      <c r="N211" s="13">
        <f t="shared" si="19"/>
        <v>3.4892886942202782E-3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5.6184710167461889</v>
      </c>
      <c r="H212" s="10">
        <f t="shared" si="20"/>
        <v>-2.6555093426170382</v>
      </c>
      <c r="I212">
        <f t="shared" ref="I212:I275" si="24">H212*$E$6</f>
        <v>-21.244074740936306</v>
      </c>
      <c r="K212">
        <f t="shared" si="22"/>
        <v>-2.7148597987026841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-2.7148597987026841</v>
      </c>
      <c r="N212" s="13">
        <f t="shared" ref="N212:N275" si="26">(M212-H212)^2*O212</f>
        <v>3.5224766375741862E-3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5.6354926643478027</v>
      </c>
      <c r="H213" s="10">
        <f t="shared" ref="H213:H276" si="27">-(-$B$4)*(1+D213+$E$5*D213^3)*EXP(-D213)</f>
        <v>-2.6260596995719436</v>
      </c>
      <c r="I213">
        <f t="shared" si="24"/>
        <v>-21.008477596575549</v>
      </c>
      <c r="K213">
        <f t="shared" si="22"/>
        <v>-2.6856897577385457</v>
      </c>
      <c r="M213">
        <f t="shared" si="25"/>
        <v>-2.6856897577385457</v>
      </c>
      <c r="N213" s="13">
        <f t="shared" si="26"/>
        <v>3.5557438369523439E-3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5.6525143119494166</v>
      </c>
      <c r="H214" s="10">
        <f t="shared" si="27"/>
        <v>-2.5969103469745933</v>
      </c>
      <c r="I214">
        <f t="shared" si="24"/>
        <v>-20.775282775796747</v>
      </c>
      <c r="K214">
        <f t="shared" si="22"/>
        <v>-2.6568194296929426</v>
      </c>
      <c r="M214">
        <f t="shared" si="25"/>
        <v>-2.6568194296929426</v>
      </c>
      <c r="N214" s="13">
        <f t="shared" si="26"/>
        <v>3.5890981921540151E-3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5.6695359595510304</v>
      </c>
      <c r="H215" s="10">
        <f t="shared" si="27"/>
        <v>-2.5680586627405164</v>
      </c>
      <c r="I215">
        <f t="shared" si="24"/>
        <v>-20.544469301924131</v>
      </c>
      <c r="K215">
        <f t="shared" si="22"/>
        <v>-2.6282462618387257</v>
      </c>
      <c r="M215">
        <f t="shared" si="25"/>
        <v>-2.6282462618387257</v>
      </c>
      <c r="N215" s="13">
        <f t="shared" si="26"/>
        <v>3.6225470852067594E-3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5.6865576071526442</v>
      </c>
      <c r="H216" s="10">
        <f t="shared" si="27"/>
        <v>-2.5395020323520274</v>
      </c>
      <c r="I216">
        <f t="shared" si="24"/>
        <v>-20.316016258816219</v>
      </c>
      <c r="K216">
        <f t="shared" si="22"/>
        <v>-2.5999677034090052</v>
      </c>
      <c r="M216">
        <f t="shared" si="25"/>
        <v>-2.5999677034090052</v>
      </c>
      <c r="N216" s="13">
        <f t="shared" si="26"/>
        <v>3.6560973763706374E-3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5.7035792547542581</v>
      </c>
      <c r="H217" s="10">
        <f t="shared" si="27"/>
        <v>-2.5112378496292198</v>
      </c>
      <c r="I217">
        <f t="shared" si="24"/>
        <v>-20.089902797033758</v>
      </c>
      <c r="K217">
        <f t="shared" si="22"/>
        <v>-2.5719812064765715</v>
      </c>
      <c r="M217">
        <f t="shared" si="25"/>
        <v>-2.5719812064765715</v>
      </c>
      <c r="N217" s="13">
        <f t="shared" si="26"/>
        <v>3.6897554010847039E-3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5.7206009023558728</v>
      </c>
      <c r="H218" s="10">
        <f t="shared" si="27"/>
        <v>-2.4832635174573565</v>
      </c>
      <c r="I218">
        <f t="shared" si="24"/>
        <v>-19.866108139658852</v>
      </c>
      <c r="K218">
        <f t="shared" si="22"/>
        <v>-2.5442842267928225</v>
      </c>
      <c r="M218">
        <f t="shared" si="25"/>
        <v>-2.5442842267928225</v>
      </c>
      <c r="N218" s="13">
        <f t="shared" si="26"/>
        <v>3.7235269678034268E-3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5.7376225499574867</v>
      </c>
      <c r="H219" s="10">
        <f t="shared" si="27"/>
        <v>-2.455576448472462</v>
      </c>
      <c r="I219">
        <f t="shared" si="24"/>
        <v>-19.644611587779696</v>
      </c>
      <c r="K219">
        <f t="shared" si="22"/>
        <v>-2.5168742245877116</v>
      </c>
      <c r="M219">
        <f t="shared" si="25"/>
        <v>-2.5168742245877116</v>
      </c>
      <c r="N219" s="13">
        <f t="shared" si="26"/>
        <v>3.7574173566752591E-3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5.7546441975591005</v>
      </c>
      <c r="H220" s="10">
        <f t="shared" si="27"/>
        <v>-2.4281740657068687</v>
      </c>
      <c r="I220">
        <f t="shared" si="24"/>
        <v>-19.425392525654949</v>
      </c>
      <c r="K220">
        <f t="shared" si="22"/>
        <v>-2.4897486653321432</v>
      </c>
      <c r="M220">
        <f t="shared" si="25"/>
        <v>-2.4897486653321432</v>
      </c>
      <c r="N220" s="13">
        <f t="shared" si="26"/>
        <v>3.7914313190128622E-3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5.7716658451607143</v>
      </c>
      <c r="H221" s="10">
        <f t="shared" si="27"/>
        <v>-2.4010538031963833</v>
      </c>
      <c r="I221">
        <f t="shared" si="24"/>
        <v>-19.208430425571066</v>
      </c>
      <c r="K221">
        <f t="shared" si="22"/>
        <v>-2.4629050204642335</v>
      </c>
      <c r="M221">
        <f t="shared" si="25"/>
        <v>-2.4629050204642335</v>
      </c>
      <c r="N221" s="13">
        <f t="shared" si="26"/>
        <v>3.8255730775148176E-3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5.7886874927623291</v>
      </c>
      <c r="H222" s="10">
        <f t="shared" si="27"/>
        <v>-2.3742131065506986</v>
      </c>
      <c r="I222">
        <f t="shared" si="24"/>
        <v>-18.993704852405589</v>
      </c>
      <c r="K222">
        <f t="shared" si="22"/>
        <v>-2.4363407680807785</v>
      </c>
      <c r="M222">
        <f t="shared" si="25"/>
        <v>-2.4363407680807785</v>
      </c>
      <c r="N222" s="13">
        <f t="shared" si="26"/>
        <v>3.8598463271961661E-3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5.8057091403639429</v>
      </c>
      <c r="H223" s="10">
        <f t="shared" si="27"/>
        <v>-2.3476494334886082</v>
      </c>
      <c r="I223">
        <f t="shared" si="24"/>
        <v>-18.781195467908866</v>
      </c>
      <c r="K223">
        <f t="shared" si="22"/>
        <v>-2.4100533935952186</v>
      </c>
      <c r="M223">
        <f t="shared" si="25"/>
        <v>-2.4100533935952186</v>
      </c>
      <c r="N223" s="13">
        <f t="shared" si="26"/>
        <v>3.8942542369874251E-3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5.8227307879655577</v>
      </c>
      <c r="H224" s="10">
        <f t="shared" si="27"/>
        <v>-2.32136025433952</v>
      </c>
      <c r="I224">
        <f t="shared" si="24"/>
        <v>-18.57088203471616</v>
      </c>
      <c r="K224">
        <f t="shared" si="22"/>
        <v>-2.3840403903633627</v>
      </c>
      <c r="M224">
        <f t="shared" si="25"/>
        <v>-2.3840403903633627</v>
      </c>
      <c r="N224" s="13">
        <f t="shared" si="26"/>
        <v>3.9287994519674237E-3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5.8397524355671715</v>
      </c>
      <c r="H225" s="10">
        <f t="shared" si="27"/>
        <v>-2.2953430525127154</v>
      </c>
      <c r="I225">
        <f t="shared" si="24"/>
        <v>-18.362744420101723</v>
      </c>
      <c r="K225">
        <f t="shared" si="22"/>
        <v>-2.3582992602780943</v>
      </c>
      <c r="M225">
        <f t="shared" si="25"/>
        <v>-2.3582992602780943</v>
      </c>
      <c r="N225" s="13">
        <f t="shared" si="26"/>
        <v>3.9634840961975558E-3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5.8567740831687853</v>
      </c>
      <c r="H226" s="10">
        <f t="shared" si="27"/>
        <v>-2.269595324935751</v>
      </c>
      <c r="I226">
        <f t="shared" si="24"/>
        <v>-18.156762599486008</v>
      </c>
      <c r="K226">
        <f t="shared" si="22"/>
        <v>-2.3328275143341894</v>
      </c>
      <c r="M226">
        <f t="shared" si="25"/>
        <v>-2.3328275143341894</v>
      </c>
      <c r="N226" s="13">
        <f t="shared" si="26"/>
        <v>3.9983097761199914E-3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5.8737957307703992</v>
      </c>
      <c r="H227" s="10">
        <f t="shared" si="27"/>
        <v>-2.244114582463332</v>
      </c>
      <c r="I227">
        <f t="shared" si="24"/>
        <v>-17.952916659706656</v>
      </c>
      <c r="K227">
        <f t="shared" si="22"/>
        <v>-2.3076226731644183</v>
      </c>
      <c r="M227">
        <f t="shared" si="25"/>
        <v>-2.3076226731644183</v>
      </c>
      <c r="N227" s="13">
        <f t="shared" si="26"/>
        <v>4.0332775844974062E-3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5.890817378372013</v>
      </c>
      <c r="H228" s="10">
        <f t="shared" si="27"/>
        <v>-2.2188983502579598</v>
      </c>
      <c r="I228">
        <f t="shared" si="24"/>
        <v>-17.751186802063678</v>
      </c>
      <c r="K228">
        <f t="shared" si="22"/>
        <v>-2.2826822675479805</v>
      </c>
      <c r="M228">
        <f t="shared" si="25"/>
        <v>-2.2826822675479805</v>
      </c>
      <c r="N228" s="13">
        <f t="shared" si="26"/>
        <v>4.0683881048602082E-3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5.9078390259736269</v>
      </c>
      <c r="H229" s="10">
        <f t="shared" si="27"/>
        <v>-2.1939441681435823</v>
      </c>
      <c r="I229">
        <f t="shared" si="24"/>
        <v>-17.551553345148658</v>
      </c>
      <c r="K229">
        <f t="shared" si="22"/>
        <v>-2.2580038388923374</v>
      </c>
      <c r="M229">
        <f t="shared" si="25"/>
        <v>-2.2580038388923374</v>
      </c>
      <c r="N229" s="13">
        <f t="shared" si="26"/>
        <v>4.1036414164389058E-3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5.9248606735752416</v>
      </c>
      <c r="H230" s="10">
        <f t="shared" si="27"/>
        <v>-2.169249590933449</v>
      </c>
      <c r="I230">
        <f t="shared" si="24"/>
        <v>-17.353996727467592</v>
      </c>
      <c r="K230">
        <f t="shared" si="22"/>
        <v>-2.2335849396894423</v>
      </c>
      <c r="M230">
        <f t="shared" si="25"/>
        <v>-2.2335849396894423</v>
      </c>
      <c r="N230" s="13">
        <f t="shared" si="26"/>
        <v>4.1390370995552789E-3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5.9418823211768554</v>
      </c>
      <c r="H231" s="10">
        <f t="shared" si="27"/>
        <v>-2.1448121887333227</v>
      </c>
      <c r="I231">
        <f t="shared" si="24"/>
        <v>-17.158497509866582</v>
      </c>
      <c r="K231">
        <f t="shared" si="22"/>
        <v>-2.209423133947368</v>
      </c>
      <c r="M231">
        <f t="shared" si="25"/>
        <v>-2.209423133947368</v>
      </c>
      <c r="N231" s="13">
        <f t="shared" si="26"/>
        <v>4.1745742414523645E-3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5.9589039687784693</v>
      </c>
      <c r="H232" s="10">
        <f t="shared" si="27"/>
        <v>-2.1206295472211445</v>
      </c>
      <c r="I232">
        <f t="shared" si="24"/>
        <v>-16.965036377769156</v>
      </c>
      <c r="K232">
        <f t="shared" si="22"/>
        <v>-2.1855159975982237</v>
      </c>
      <c r="M232">
        <f t="shared" si="25"/>
        <v>-2.1855159975982237</v>
      </c>
      <c r="N232" s="13">
        <f t="shared" si="26"/>
        <v>4.2102514425371596E-3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5.9759256163800831</v>
      </c>
      <c r="H233" s="10">
        <f t="shared" si="27"/>
        <v>-2.0966992679042251</v>
      </c>
      <c r="I233">
        <f t="shared" si="24"/>
        <v>-16.773594143233801</v>
      </c>
      <c r="K233">
        <f t="shared" si="22"/>
        <v>-2.1618611188833148</v>
      </c>
      <c r="M233">
        <f t="shared" si="25"/>
        <v>-2.1618611188833148</v>
      </c>
      <c r="N233" s="13">
        <f t="shared" si="26"/>
        <v>4.2460668230210885E-3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5.992947263981697</v>
      </c>
      <c r="H234" s="10">
        <f t="shared" si="27"/>
        <v>-2.073018968354984</v>
      </c>
      <c r="I234">
        <f t="shared" si="24"/>
        <v>-16.584151746839872</v>
      </c>
      <c r="K234">
        <f t="shared" si="22"/>
        <v>-2.1384560987163996</v>
      </c>
      <c r="M234">
        <f t="shared" si="25"/>
        <v>-2.1384560987163996</v>
      </c>
      <c r="N234" s="13">
        <f t="shared" si="26"/>
        <v>4.2820180299369031E-3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6.0099689115833108</v>
      </c>
      <c r="H235" s="10">
        <f t="shared" si="27"/>
        <v>-2.0495862824262145</v>
      </c>
      <c r="I235">
        <f t="shared" si="24"/>
        <v>-16.396690259409716</v>
      </c>
      <c r="K235">
        <f t="shared" si="22"/>
        <v>-2.1152985510258824</v>
      </c>
      <c r="M235">
        <f t="shared" si="25"/>
        <v>-2.1152985510258824</v>
      </c>
      <c r="N235" s="13">
        <f t="shared" si="26"/>
        <v>4.3181022445148909E-3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6.0269905591849247</v>
      </c>
      <c r="H236" s="10">
        <f t="shared" si="27"/>
        <v>-2.0263988604468279</v>
      </c>
      <c r="I236">
        <f t="shared" si="24"/>
        <v>-16.211190883574623</v>
      </c>
      <c r="K236">
        <f t="shared" si="22"/>
        <v>-2.0923861030767643</v>
      </c>
      <c r="M236">
        <f t="shared" si="25"/>
        <v>-2.0923861030767643</v>
      </c>
      <c r="N236" s="13">
        <f t="shared" si="26"/>
        <v>4.3543161899020936E-3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6.0440122067865394</v>
      </c>
      <c r="H237" s="10">
        <f t="shared" si="27"/>
        <v>-2.0034543693989857</v>
      </c>
      <c r="I237">
        <f t="shared" si="24"/>
        <v>-16.027634955191886</v>
      </c>
      <c r="K237">
        <f t="shared" si="22"/>
        <v>-2.0697163957731308</v>
      </c>
      <c r="M237">
        <f t="shared" si="25"/>
        <v>-2.0697163957731308</v>
      </c>
      <c r="N237" s="13">
        <f t="shared" si="26"/>
        <v>4.3906561392079053E-3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6.0610338543881541</v>
      </c>
      <c r="H238" s="10">
        <f t="shared" si="27"/>
        <v>-1.9807504930774911</v>
      </c>
      <c r="I238">
        <f t="shared" si="24"/>
        <v>-15.846003944619929</v>
      </c>
      <c r="K238">
        <f t="shared" si="22"/>
        <v>-2.0472870839419404</v>
      </c>
      <c r="M238">
        <f t="shared" si="25"/>
        <v>-2.0472870839419404</v>
      </c>
      <c r="N238" s="13">
        <f t="shared" si="26"/>
        <v>4.4271179238631175E-3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6.078055501989768</v>
      </c>
      <c r="H239" s="10">
        <f t="shared" si="27"/>
        <v>-1.9582849322322791</v>
      </c>
      <c r="I239">
        <f t="shared" si="24"/>
        <v>-15.666279457858233</v>
      </c>
      <c r="K239">
        <f t="shared" si="22"/>
        <v>-2.0250958365988336</v>
      </c>
      <c r="M239">
        <f t="shared" si="25"/>
        <v>-2.0250958365988336</v>
      </c>
      <c r="N239" s="13">
        <f t="shared" si="26"/>
        <v>4.4636969422769002E-3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6.0950771495913818</v>
      </c>
      <c r="H240" s="10">
        <f t="shared" si="27"/>
        <v>-1.936055404694822</v>
      </c>
      <c r="I240">
        <f t="shared" si="24"/>
        <v>-15.488443237558576</v>
      </c>
      <c r="K240">
        <f t="shared" si="22"/>
        <v>-2.0031403371966721</v>
      </c>
      <c r="M240">
        <f t="shared" si="25"/>
        <v>-2.0031403371966721</v>
      </c>
      <c r="N240" s="13">
        <f t="shared" si="26"/>
        <v>4.5003881687777844E-3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6.1120987971929956</v>
      </c>
      <c r="H241" s="10">
        <f t="shared" si="27"/>
        <v>-1.9140596454892123</v>
      </c>
      <c r="I241">
        <f t="shared" si="24"/>
        <v>-15.312477163913698</v>
      </c>
      <c r="K241">
        <f t="shared" si="22"/>
        <v>-1.9814182838574834</v>
      </c>
      <c r="M241">
        <f t="shared" si="25"/>
        <v>-1.9814182838574834</v>
      </c>
      <c r="N241" s="13">
        <f t="shared" si="26"/>
        <v>4.5371861628275322E-3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6.1291204447946095</v>
      </c>
      <c r="H242" s="10">
        <f t="shared" si="27"/>
        <v>-1.8922954069286835</v>
      </c>
      <c r="I242">
        <f t="shared" si="24"/>
        <v>-15.138363255429468</v>
      </c>
      <c r="K242">
        <f t="shared" si="22"/>
        <v>-1.959927389588477</v>
      </c>
      <c r="M242">
        <f t="shared" si="25"/>
        <v>-1.959927389588477</v>
      </c>
      <c r="N242" s="13">
        <f t="shared" si="26"/>
        <v>4.574085078494613E-3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6.1461420923962242</v>
      </c>
      <c r="H243" s="10">
        <f t="shared" si="27"/>
        <v>-1.8707604586982665</v>
      </c>
      <c r="I243">
        <f t="shared" si="24"/>
        <v>-14.966083669586132</v>
      </c>
      <c r="K243">
        <f t="shared" si="22"/>
        <v>-1.9386653824827391</v>
      </c>
      <c r="M243">
        <f t="shared" si="25"/>
        <v>-1.9386653824827391</v>
      </c>
      <c r="N243" s="13">
        <f t="shared" si="26"/>
        <v>4.6110786741750407E-3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6.1631637399978381</v>
      </c>
      <c r="H244" s="10">
        <f t="shared" si="27"/>
        <v>-1.8494525879242878</v>
      </c>
      <c r="I244">
        <f t="shared" si="24"/>
        <v>-14.795620703394302</v>
      </c>
      <c r="K244">
        <f t="shared" si="22"/>
        <v>-1.9176300059052436</v>
      </c>
      <c r="M244">
        <f t="shared" si="25"/>
        <v>-1.9176300059052436</v>
      </c>
      <c r="N244" s="13">
        <f t="shared" si="26"/>
        <v>4.6481603225499522E-3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6.1801853875994519</v>
      </c>
      <c r="H245" s="10">
        <f t="shared" si="27"/>
        <v>-1.8283695992313578</v>
      </c>
      <c r="I245">
        <f t="shared" si="24"/>
        <v>-14.626956793850862</v>
      </c>
      <c r="K245">
        <f t="shared" si="22"/>
        <v>-1.8968190186647411</v>
      </c>
      <c r="M245">
        <f t="shared" si="25"/>
        <v>-1.8968190186647411</v>
      </c>
      <c r="N245" s="13">
        <f t="shared" si="26"/>
        <v>4.6853230207672368E-3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6.1972070352010658</v>
      </c>
      <c r="H246" s="10">
        <f t="shared" si="27"/>
        <v>-1.8075093147874803</v>
      </c>
      <c r="I246">
        <f t="shared" si="24"/>
        <v>-14.460074518299843</v>
      </c>
      <c r="K246">
        <f t="shared" si="22"/>
        <v>-1.8762301951721032</v>
      </c>
      <c r="M246">
        <f t="shared" si="25"/>
        <v>-1.8762301951721032</v>
      </c>
      <c r="N246" s="13">
        <f t="shared" si="26"/>
        <v>4.7225594008376446E-3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6.2142286828026796</v>
      </c>
      <c r="H247" s="10">
        <f t="shared" si="27"/>
        <v>-1.7868695743379015</v>
      </c>
      <c r="I247">
        <f t="shared" si="24"/>
        <v>-14.294956594703212</v>
      </c>
      <c r="K247">
        <f t="shared" si="22"/>
        <v>-1.8558613255856755</v>
      </c>
      <c r="M247">
        <f t="shared" si="25"/>
        <v>-1.8558613255856755</v>
      </c>
      <c r="N247" s="13">
        <f t="shared" si="26"/>
        <v>4.7598617402347275E-3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6.2312503304042934</v>
      </c>
      <c r="H248" s="10">
        <f t="shared" si="27"/>
        <v>-1.7664482352282707</v>
      </c>
      <c r="I248">
        <f t="shared" si="24"/>
        <v>-14.131585881826165</v>
      </c>
      <c r="K248">
        <f t="shared" si="22"/>
        <v>-1.8357102159441461</v>
      </c>
      <c r="M248">
        <f t="shared" si="25"/>
        <v>-1.8357102159441461</v>
      </c>
      <c r="N248" s="13">
        <f t="shared" si="26"/>
        <v>4.7972219726862978E-3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6.2482719780059073</v>
      </c>
      <c r="H249" s="10">
        <f t="shared" si="27"/>
        <v>-1.7462431724176823</v>
      </c>
      <c r="I249">
        <f t="shared" si="24"/>
        <v>-13.969945379341459</v>
      </c>
      <c r="K249">
        <f t="shared" si="22"/>
        <v>-1.8157746882874541</v>
      </c>
      <c r="M249">
        <f t="shared" si="25"/>
        <v>-1.8157746882874541</v>
      </c>
      <c r="N249" s="13">
        <f t="shared" si="26"/>
        <v>4.8346316991483276E-3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6.265293625607522</v>
      </c>
      <c r="H250" s="10">
        <f t="shared" si="27"/>
        <v>-1.726252278482123</v>
      </c>
      <c r="I250">
        <f t="shared" si="24"/>
        <v>-13.810018227856984</v>
      </c>
      <c r="K250">
        <f t="shared" si="22"/>
        <v>-1.7960525807662169</v>
      </c>
      <c r="M250">
        <f t="shared" si="25"/>
        <v>-1.7960525807662169</v>
      </c>
      <c r="N250" s="13">
        <f t="shared" si="26"/>
        <v>4.8720821989508755E-3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6.2823152732091367</v>
      </c>
      <c r="H251" s="10">
        <f t="shared" si="27"/>
        <v>-1.7064734636088494</v>
      </c>
      <c r="I251">
        <f t="shared" si="24"/>
        <v>-13.651787708870796</v>
      </c>
      <c r="K251">
        <f t="shared" si="22"/>
        <v>-1.7765417477401559</v>
      </c>
      <c r="M251">
        <f t="shared" si="25"/>
        <v>-1.7765417477401559</v>
      </c>
      <c r="N251" s="13">
        <f t="shared" si="26"/>
        <v>4.9095644411054984E-3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6.2993369208107506</v>
      </c>
      <c r="H252" s="10">
        <f t="shared" si="27"/>
        <v>-1.6869046555821849</v>
      </c>
      <c r="I252">
        <f t="shared" si="24"/>
        <v>-13.49523724465748</v>
      </c>
      <c r="K252">
        <f t="shared" si="22"/>
        <v>-1.7572400598659663</v>
      </c>
      <c r="M252">
        <f t="shared" si="25"/>
        <v>-1.7572400598659663</v>
      </c>
      <c r="N252" s="13">
        <f t="shared" si="26"/>
        <v>4.9470690957629715E-3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6.3163585684123644</v>
      </c>
      <c r="H253" s="10">
        <f t="shared" si="27"/>
        <v>-1.6675437997612084</v>
      </c>
      <c r="I253">
        <f t="shared" si="24"/>
        <v>-13.340350398089667</v>
      </c>
      <c r="K253">
        <f t="shared" si="22"/>
        <v>-1.738145404175071</v>
      </c>
      <c r="M253">
        <f t="shared" si="25"/>
        <v>-1.738145404175071</v>
      </c>
      <c r="N253" s="13">
        <f t="shared" si="26"/>
        <v>4.9845865458115505E-3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6.3333802160139783</v>
      </c>
      <c r="H254" s="10">
        <f t="shared" si="27"/>
        <v>-1.6483888590497831</v>
      </c>
      <c r="I254">
        <f t="shared" si="24"/>
        <v>-13.187110872398264</v>
      </c>
      <c r="K254">
        <f t="shared" si="22"/>
        <v>-1.7192556841416935</v>
      </c>
      <c r="M254">
        <f t="shared" si="25"/>
        <v>-1.7192556841416935</v>
      </c>
      <c r="N254" s="13">
        <f t="shared" si="26"/>
        <v>5.0221068986074282E-3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6.3504018636155921</v>
      </c>
      <c r="H255" s="10">
        <f t="shared" si="27"/>
        <v>-1.6294378138593708</v>
      </c>
      <c r="I255">
        <f t="shared" si="24"/>
        <v>-13.035502510874966</v>
      </c>
      <c r="K255">
        <f t="shared" si="22"/>
        <v>-1.7005688197416367</v>
      </c>
      <c r="M255">
        <f t="shared" si="25"/>
        <v>-1.7005688197416367</v>
      </c>
      <c r="N255" s="13">
        <f t="shared" si="26"/>
        <v>5.0596199978229376E-3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6.3674235112172068</v>
      </c>
      <c r="H256" s="10">
        <f t="shared" si="27"/>
        <v>-1.6106886620650329</v>
      </c>
      <c r="I256">
        <f t="shared" si="24"/>
        <v>-12.885509296520263</v>
      </c>
      <c r="K256">
        <f t="shared" si="22"/>
        <v>-1.6820827475021751</v>
      </c>
      <c r="M256">
        <f t="shared" si="25"/>
        <v>-1.6820827475021751</v>
      </c>
      <c r="N256" s="13">
        <f t="shared" si="26"/>
        <v>5.0971154354059614E-3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6.3844451588188216</v>
      </c>
      <c r="H257" s="10">
        <f t="shared" si="27"/>
        <v>-1.5921394189550271</v>
      </c>
      <c r="I257">
        <f t="shared" si="24"/>
        <v>-12.737115351640217</v>
      </c>
      <c r="K257">
        <f t="shared" si="22"/>
        <v>-1.6637954205434373</v>
      </c>
      <c r="M257">
        <f t="shared" si="25"/>
        <v>-1.6637954205434373</v>
      </c>
      <c r="N257" s="13">
        <f t="shared" si="26"/>
        <v>5.1345825636382502E-3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6.4014668064204336</v>
      </c>
      <c r="H258" s="10">
        <f t="shared" si="27"/>
        <v>-1.5737881171743704</v>
      </c>
      <c r="I258">
        <f t="shared" si="24"/>
        <v>-12.590304937394963</v>
      </c>
      <c r="K258">
        <f t="shared" si="22"/>
        <v>-1.6457048086116335</v>
      </c>
      <c r="M258">
        <f t="shared" si="25"/>
        <v>-1.6457048086116335</v>
      </c>
      <c r="N258" s="13">
        <f t="shared" si="26"/>
        <v>5.1720105072825106E-3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6.4184884540220484</v>
      </c>
      <c r="H259" s="10">
        <f t="shared" si="27"/>
        <v>-1.5556328066627452</v>
      </c>
      <c r="I259">
        <f t="shared" si="24"/>
        <v>-12.445062453301961</v>
      </c>
      <c r="K259">
        <f t="shared" si="22"/>
        <v>-1.6278088981044798</v>
      </c>
      <c r="M259">
        <f t="shared" si="25"/>
        <v>-1.6278088981044798</v>
      </c>
      <c r="N259" s="13">
        <f t="shared" si="26"/>
        <v>5.2093881758056414E-3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6.4355101016236622</v>
      </c>
      <c r="H260" s="10">
        <f t="shared" si="27"/>
        <v>-1.5376715545870816</v>
      </c>
      <c r="I260">
        <f t="shared" si="24"/>
        <v>-12.301372436696653</v>
      </c>
      <c r="K260">
        <f t="shared" si="22"/>
        <v>-1.610105692089193</v>
      </c>
      <c r="M260">
        <f t="shared" si="25"/>
        <v>-1.610105692089193</v>
      </c>
      <c r="N260" s="13">
        <f t="shared" si="26"/>
        <v>5.246704275674776E-3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6.4525317492252761</v>
      </c>
      <c r="H261" s="10">
        <f t="shared" si="27"/>
        <v>-1.5199024452691634</v>
      </c>
      <c r="I261">
        <f t="shared" si="24"/>
        <v>-12.159219562153307</v>
      </c>
      <c r="K261">
        <f t="shared" si="22"/>
        <v>-1.592593210313314</v>
      </c>
      <c r="M261">
        <f t="shared" si="25"/>
        <v>-1.592593210313314</v>
      </c>
      <c r="N261" s="13">
        <f t="shared" si="26"/>
        <v>5.2839473227039094E-3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6.4695533968268899</v>
      </c>
      <c r="H262" s="10">
        <f t="shared" si="27"/>
        <v>-1.5023235801085677</v>
      </c>
      <c r="I262">
        <f t="shared" si="24"/>
        <v>-12.018588640868542</v>
      </c>
      <c r="K262">
        <f t="shared" si="22"/>
        <v>-1.5752694892087398</v>
      </c>
      <c r="M262">
        <f t="shared" si="25"/>
        <v>-1.5752694892087398</v>
      </c>
      <c r="N262" s="13">
        <f t="shared" si="26"/>
        <v>5.3211056544505662E-3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6.4865750444285037</v>
      </c>
      <c r="H263" s="10">
        <f t="shared" si="27"/>
        <v>-1.484933077501243</v>
      </c>
      <c r="I263">
        <f t="shared" si="24"/>
        <v>-11.879464620009944</v>
      </c>
      <c r="K263">
        <f t="shared" si="22"/>
        <v>-1.558132581889234</v>
      </c>
      <c r="M263">
        <f t="shared" si="25"/>
        <v>-1.558132581889234</v>
      </c>
      <c r="N263" s="13">
        <f t="shared" si="26"/>
        <v>5.3581674426475051E-3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6.5035966920301194</v>
      </c>
      <c r="H264" s="10">
        <f t="shared" si="27"/>
        <v>-1.4677290727540226</v>
      </c>
      <c r="I264">
        <f t="shared" si="24"/>
        <v>-11.741832582032181</v>
      </c>
      <c r="K264">
        <f t="shared" si="22"/>
        <v>-1.5411805581417095</v>
      </c>
      <c r="M264">
        <f t="shared" si="25"/>
        <v>-1.5411805581417095</v>
      </c>
      <c r="N264" s="13">
        <f t="shared" si="26"/>
        <v>5.3951207056575773E-3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6.5206183396317314</v>
      </c>
      <c r="H265" s="10">
        <f t="shared" si="27"/>
        <v>-1.4507097179953445</v>
      </c>
      <c r="I265">
        <f t="shared" si="24"/>
        <v>-11.605677743962756</v>
      </c>
      <c r="K265">
        <f t="shared" si="22"/>
        <v>-1.5244115044115816</v>
      </c>
      <c r="M265">
        <f t="shared" si="25"/>
        <v>-1.5244115044115816</v>
      </c>
      <c r="N265" s="13">
        <f t="shared" si="26"/>
        <v>5.4319533209446222E-3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6.537639987233347</v>
      </c>
      <c r="H266" s="10">
        <f t="shared" si="27"/>
        <v>-1.4338731820824488</v>
      </c>
      <c r="I266">
        <f t="shared" si="24"/>
        <v>-11.470985456659591</v>
      </c>
      <c r="K266">
        <f t="shared" si="22"/>
        <v>-1.5078235237824253</v>
      </c>
      <c r="M266">
        <f t="shared" si="25"/>
        <v>-1.5078235237824253</v>
      </c>
      <c r="N266" s="13">
        <f t="shared" si="26"/>
        <v>5.4686530375432823E-3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6.5546616348349609</v>
      </c>
      <c r="H267" s="10">
        <f t="shared" si="27"/>
        <v>-1.4172176505053007</v>
      </c>
      <c r="I267">
        <f t="shared" si="24"/>
        <v>-11.337741204042405</v>
      </c>
      <c r="K267">
        <f t="shared" si="22"/>
        <v>-1.4914147359502614</v>
      </c>
      <c r="M267">
        <f t="shared" si="25"/>
        <v>-1.4914147359502614</v>
      </c>
      <c r="N267" s="13">
        <f t="shared" si="26"/>
        <v>5.5052074885268039E-3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6.5716832824365747</v>
      </c>
      <c r="H268" s="10">
        <f t="shared" si="27"/>
        <v>-1.4007413252874839</v>
      </c>
      <c r="I268">
        <f t="shared" si="24"/>
        <v>-11.205930602299871</v>
      </c>
      <c r="K268">
        <f t="shared" si="22"/>
        <v>-1.4751832771926421</v>
      </c>
      <c r="M268">
        <f t="shared" si="25"/>
        <v>-1.4751832771926421</v>
      </c>
      <c r="N268" s="13">
        <f t="shared" si="26"/>
        <v>5.5416042034498918E-3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6.5887049300381886</v>
      </c>
      <c r="H269" s="10">
        <f t="shared" si="27"/>
        <v>-1.3844424248842955</v>
      </c>
      <c r="I269">
        <f t="shared" si="24"/>
        <v>-11.075539399074364</v>
      </c>
      <c r="K269">
        <f t="shared" si="22"/>
        <v>-1.4591273003328498</v>
      </c>
      <c r="M269">
        <f t="shared" si="25"/>
        <v>-1.4591273003328498</v>
      </c>
      <c r="N269" s="13">
        <f t="shared" si="26"/>
        <v>5.5778306207660668E-3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6.6057265776398024</v>
      </c>
      <c r="H270" s="10">
        <f t="shared" si="27"/>
        <v>-1.368319184078262</v>
      </c>
      <c r="I270">
        <f t="shared" si="24"/>
        <v>-10.946553472626096</v>
      </c>
      <c r="K270">
        <f t="shared" si="22"/>
        <v>-1.4432449746993969</v>
      </c>
      <c r="M270">
        <f t="shared" si="25"/>
        <v>-1.4432449746993969</v>
      </c>
      <c r="N270" s="13">
        <f t="shared" si="26"/>
        <v>5.6138741002021483E-3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6.622748225241418</v>
      </c>
      <c r="H271" s="10">
        <f t="shared" si="27"/>
        <v>-1.3523698538722815</v>
      </c>
      <c r="I271">
        <f t="shared" si="24"/>
        <v>-10.818958830978252</v>
      </c>
      <c r="K271">
        <f t="shared" si="22"/>
        <v>-1.4275344860810764</v>
      </c>
      <c r="M271">
        <f t="shared" si="25"/>
        <v>-1.4275344860810764</v>
      </c>
      <c r="N271" s="13">
        <f t="shared" si="26"/>
        <v>5.6497219350834047E-3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6.6397698728430301</v>
      </c>
      <c r="H272" s="10">
        <f t="shared" si="27"/>
        <v>-1.3365927013806012</v>
      </c>
      <c r="I272">
        <f t="shared" si="24"/>
        <v>-10.692741611044809</v>
      </c>
      <c r="K272">
        <f t="shared" si="22"/>
        <v>-1.4119940366777644</v>
      </c>
      <c r="M272">
        <f t="shared" si="25"/>
        <v>-1.4119940366777644</v>
      </c>
      <c r="N272" s="13">
        <f t="shared" si="26"/>
        <v>5.6853613645952289E-3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6.6567915204446457</v>
      </c>
      <c r="H273" s="10">
        <f t="shared" si="27"/>
        <v>-1.3209860097178074</v>
      </c>
      <c r="I273">
        <f t="shared" si="24"/>
        <v>-10.56788807774246</v>
      </c>
      <c r="K273">
        <f t="shared" si="22"/>
        <v>-1.3966218450471768</v>
      </c>
      <c r="M273">
        <f t="shared" si="25"/>
        <v>-1.3966218450471768</v>
      </c>
      <c r="N273" s="13">
        <f t="shared" si="26"/>
        <v>5.7207795859714767E-3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6.6738131680462596</v>
      </c>
      <c r="H274" s="10">
        <f t="shared" si="27"/>
        <v>-1.3055480778860244</v>
      </c>
      <c r="I274">
        <f t="shared" si="24"/>
        <v>-10.444384623088196</v>
      </c>
      <c r="K274">
        <f t="shared" si="22"/>
        <v>-1.3814161460478216</v>
      </c>
      <c r="M274">
        <f t="shared" si="25"/>
        <v>-1.3814161460478216</v>
      </c>
      <c r="N274" s="13">
        <f t="shared" si="26"/>
        <v>5.7559637666030972E-3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6.6908348156478734</v>
      </c>
      <c r="H275" s="10">
        <f t="shared" si="27"/>
        <v>-1.2902772206604765</v>
      </c>
      <c r="I275">
        <f t="shared" si="24"/>
        <v>-10.322217765283812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-1.3663751907782746</v>
      </c>
      <c r="M275">
        <f t="shared" si="25"/>
        <v>-1.3663751907782746</v>
      </c>
      <c r="N275" s="13">
        <f t="shared" si="26"/>
        <v>5.7909010560493043E-3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6.7078564632494873</v>
      </c>
      <c r="H276" s="10">
        <f t="shared" si="27"/>
        <v>-1.275171768473599</v>
      </c>
      <c r="I276">
        <f t="shared" ref="I276:I339" si="31">H276*$E$6</f>
        <v>-10.201374147788792</v>
      </c>
      <c r="K276">
        <f t="shared" si="29"/>
        <v>-1.3514972465130231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-1.3514972465130231</v>
      </c>
      <c r="N276" s="13">
        <f t="shared" ref="N276:N339" si="33">(M276-H276)^2*O276</f>
        <v>5.825578597946599E-3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6.7248781108511011</v>
      </c>
      <c r="H277" s="10">
        <f t="shared" ref="H277:H340" si="34">-(-$B$4)*(1+D277+$E$5*D277^3)*EXP(-D277)</f>
        <v>-1.2602300672978268</v>
      </c>
      <c r="I277">
        <f t="shared" si="31"/>
        <v>-10.081840538382615</v>
      </c>
      <c r="K277">
        <f t="shared" si="29"/>
        <v>-1.3367805966350215</v>
      </c>
      <c r="M277">
        <f t="shared" si="32"/>
        <v>-1.3367805966350215</v>
      </c>
      <c r="N277" s="13">
        <f t="shared" si="33"/>
        <v>5.8599835418046975E-3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6.7418997584527247</v>
      </c>
      <c r="H278" s="10">
        <f t="shared" si="34"/>
        <v>-1.2454504785272309</v>
      </c>
      <c r="I278">
        <f t="shared" si="31"/>
        <v>-9.9636038282178472</v>
      </c>
      <c r="K278">
        <f t="shared" si="29"/>
        <v>-1.3222235405651372</v>
      </c>
      <c r="M278">
        <f t="shared" si="32"/>
        <v>-1.3222235405651372</v>
      </c>
      <c r="N278" s="13">
        <f t="shared" si="33"/>
        <v>5.894103054676217E-3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6.7589214060543297</v>
      </c>
      <c r="H279" s="10">
        <f t="shared" si="34"/>
        <v>-1.2308313788581673</v>
      </c>
      <c r="I279">
        <f t="shared" si="31"/>
        <v>-9.8466510308653383</v>
      </c>
      <c r="K279">
        <f t="shared" si="29"/>
        <v>-1.3078243936887026</v>
      </c>
      <c r="M279">
        <f t="shared" si="32"/>
        <v>-1.3078243936887026</v>
      </c>
      <c r="N279" s="13">
        <f t="shared" si="33"/>
        <v>5.9279243326950341E-3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6.7759430536559435</v>
      </c>
      <c r="H280" s="10">
        <f t="shared" si="34"/>
        <v>-1.2163711601689347</v>
      </c>
      <c r="I280">
        <f t="shared" si="31"/>
        <v>-9.7309692813514772</v>
      </c>
      <c r="K280">
        <f t="shared" si="29"/>
        <v>-1.2935814872791711</v>
      </c>
      <c r="M280">
        <f t="shared" si="32"/>
        <v>-1.2935814872791711</v>
      </c>
      <c r="N280" s="13">
        <f t="shared" si="33"/>
        <v>5.9614346124697145E-3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6.7929647012575574</v>
      </c>
      <c r="H281" s="10">
        <f t="shared" si="34"/>
        <v>-1.2020682293988219</v>
      </c>
      <c r="I281">
        <f t="shared" si="31"/>
        <v>-9.6165458351905748</v>
      </c>
      <c r="K281">
        <f t="shared" si="29"/>
        <v>-1.2794931684192934</v>
      </c>
      <c r="M281">
        <f t="shared" si="32"/>
        <v>-1.2794931684192934</v>
      </c>
      <c r="N281" s="13">
        <f t="shared" si="33"/>
        <v>5.9946211823237363E-3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6.8099863488591801</v>
      </c>
      <c r="H282" s="10">
        <f t="shared" si="34"/>
        <v>-1.1879210084263943</v>
      </c>
      <c r="I282">
        <f t="shared" si="31"/>
        <v>-9.503368067411154</v>
      </c>
      <c r="K282">
        <f t="shared" si="29"/>
        <v>-1.2655577999197003</v>
      </c>
      <c r="M282">
        <f t="shared" si="32"/>
        <v>-1.2655577999197003</v>
      </c>
      <c r="N282" s="13">
        <f t="shared" si="33"/>
        <v>6.0274713933750777E-3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6.8270079964607868</v>
      </c>
      <c r="H283" s="10">
        <f t="shared" si="34"/>
        <v>-1.1739279339473383</v>
      </c>
      <c r="I283">
        <f t="shared" si="31"/>
        <v>-9.3914234715787064</v>
      </c>
      <c r="K283">
        <f t="shared" si="29"/>
        <v>-1.2517737602352292</v>
      </c>
      <c r="M283">
        <f t="shared" si="32"/>
        <v>-1.2517737602352292</v>
      </c>
      <c r="N283" s="13">
        <f t="shared" si="33"/>
        <v>6.0599726704444919E-3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6.8440296440623989</v>
      </c>
      <c r="H284" s="10">
        <f t="shared" si="34"/>
        <v>-1.1600874573517834</v>
      </c>
      <c r="I284">
        <f t="shared" si="31"/>
        <v>-9.2806996588142674</v>
      </c>
      <c r="K284">
        <f t="shared" si="29"/>
        <v>-1.2381394433789397</v>
      </c>
      <c r="M284">
        <f t="shared" si="32"/>
        <v>-1.2381394433789397</v>
      </c>
      <c r="N284" s="13">
        <f t="shared" si="33"/>
        <v>6.0921125227833932E-3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6.8610512916640145</v>
      </c>
      <c r="H285" s="10">
        <f t="shared" si="34"/>
        <v>-1.1463980446014319</v>
      </c>
      <c r="I285">
        <f t="shared" si="31"/>
        <v>-9.1711843568114553</v>
      </c>
      <c r="K285">
        <f t="shared" si="29"/>
        <v>-1.2246532588341843</v>
      </c>
      <c r="M285">
        <f t="shared" si="32"/>
        <v>-1.2246532588341843</v>
      </c>
      <c r="N285" s="13">
        <f t="shared" si="33"/>
        <v>6.1238785546139721E-3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6.8780729392656355</v>
      </c>
      <c r="H286" s="10">
        <f t="shared" si="34"/>
        <v>-1.1328581761063738</v>
      </c>
      <c r="I286">
        <f t="shared" si="31"/>
        <v>-9.0628654088509908</v>
      </c>
      <c r="K286">
        <f t="shared" si="29"/>
        <v>-1.2113136314646478</v>
      </c>
      <c r="M286">
        <f t="shared" si="32"/>
        <v>-1.2113136314646478</v>
      </c>
      <c r="N286" s="13">
        <f t="shared" si="33"/>
        <v>6.1552584754741117E-3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6.8950945868672422</v>
      </c>
      <c r="H287" s="10">
        <f t="shared" si="34"/>
        <v>-1.119466346601834</v>
      </c>
      <c r="I287">
        <f t="shared" si="31"/>
        <v>-8.9557307728146718</v>
      </c>
      <c r="K287">
        <f t="shared" si="29"/>
        <v>-1.1981190014226106</v>
      </c>
      <c r="M287">
        <f t="shared" si="32"/>
        <v>-1.1981190014226106</v>
      </c>
      <c r="N287" s="13">
        <f t="shared" si="33"/>
        <v>6.1862401103562415E-3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6.912116234468856</v>
      </c>
      <c r="H288" s="10">
        <f t="shared" si="34"/>
        <v>-1.1062210650247859</v>
      </c>
      <c r="I288">
        <f t="shared" si="31"/>
        <v>-8.8497685201982872</v>
      </c>
      <c r="K288">
        <f t="shared" si="29"/>
        <v>-1.1850678240554309</v>
      </c>
      <c r="M288">
        <f t="shared" si="32"/>
        <v>-1.1850678240554309</v>
      </c>
      <c r="N288" s="13">
        <f t="shared" si="33"/>
        <v>6.2168114096365946E-3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6.9291378820704699</v>
      </c>
      <c r="H289" s="10">
        <f t="shared" si="34"/>
        <v>-1.0931208543907187</v>
      </c>
      <c r="I289">
        <f t="shared" si="31"/>
        <v>-8.7449668351257497</v>
      </c>
      <c r="K289">
        <f t="shared" si="29"/>
        <v>-1.1721585698105366</v>
      </c>
      <c r="M289">
        <f t="shared" si="32"/>
        <v>-1.1721585698105366</v>
      </c>
      <c r="N289" s="13">
        <f t="shared" si="33"/>
        <v>6.2469604587841133E-3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6.9461595296720917</v>
      </c>
      <c r="H290" s="10">
        <f t="shared" si="34"/>
        <v>-1.0801642516704206</v>
      </c>
      <c r="I290">
        <f t="shared" si="31"/>
        <v>-8.641314013363365</v>
      </c>
      <c r="K290">
        <f t="shared" si="29"/>
        <v>-1.1593897241388356</v>
      </c>
      <c r="M290">
        <f t="shared" si="32"/>
        <v>-1.1593897241388356</v>
      </c>
      <c r="N290" s="13">
        <f t="shared" si="33"/>
        <v>6.2766754878435735E-3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6.9631811772736976</v>
      </c>
      <c r="H291" s="10">
        <f t="shared" si="34"/>
        <v>-1.067349807667016</v>
      </c>
      <c r="I291">
        <f t="shared" si="31"/>
        <v>-8.5387984613361283</v>
      </c>
      <c r="K291">
        <f t="shared" si="29"/>
        <v>-1.1467597873968156</v>
      </c>
      <c r="M291">
        <f t="shared" si="32"/>
        <v>-1.1467597873968156</v>
      </c>
      <c r="N291" s="13">
        <f t="shared" si="33"/>
        <v>6.3059448806871794E-3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6.9802028248753123</v>
      </c>
      <c r="H292" s="10">
        <f t="shared" si="34"/>
        <v>-1.0546760868931588</v>
      </c>
      <c r="I292">
        <f t="shared" si="31"/>
        <v>-8.4374086951452707</v>
      </c>
      <c r="K292">
        <f t="shared" si="29"/>
        <v>-1.1342672747472566</v>
      </c>
      <c r="M292">
        <f t="shared" si="32"/>
        <v>-1.1342672747472566</v>
      </c>
      <c r="N292" s="13">
        <f t="shared" si="33"/>
        <v>6.3347571840262854E-3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6.9972244724769261</v>
      </c>
      <c r="H293" s="10">
        <f t="shared" si="34"/>
        <v>-1.0421416674486583</v>
      </c>
      <c r="I293">
        <f t="shared" si="31"/>
        <v>-8.3371333395892666</v>
      </c>
      <c r="K293">
        <f t="shared" si="29"/>
        <v>-1.1219107160588759</v>
      </c>
      <c r="M293">
        <f t="shared" si="32"/>
        <v>-1.1219107160588759</v>
      </c>
      <c r="N293" s="13">
        <f t="shared" si="33"/>
        <v>6.3631011161792593E-3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7.0142461200785489</v>
      </c>
      <c r="H294" s="10">
        <f t="shared" si="34"/>
        <v>-1.0297451408983862</v>
      </c>
      <c r="I294">
        <f t="shared" si="31"/>
        <v>-8.2379611271870896</v>
      </c>
      <c r="K294">
        <f t="shared" si="29"/>
        <v>-1.1096886558047729</v>
      </c>
      <c r="M294">
        <f t="shared" si="32"/>
        <v>-1.1096886558047729</v>
      </c>
      <c r="N294" s="13">
        <f t="shared" si="33"/>
        <v>6.3909655755876784E-3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7.0312677676801538</v>
      </c>
      <c r="H295" s="10">
        <f t="shared" si="34"/>
        <v>-1.0174851121506754</v>
      </c>
      <c r="I295">
        <f t="shared" si="31"/>
        <v>-8.1398808972054031</v>
      </c>
      <c r="K295">
        <f t="shared" si="29"/>
        <v>-1.0975996529599368</v>
      </c>
      <c r="M295">
        <f t="shared" si="32"/>
        <v>-1.0975996529599368</v>
      </c>
      <c r="N295" s="13">
        <f t="shared" si="33"/>
        <v>6.4183396490788093E-3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7.0482894152817677</v>
      </c>
      <c r="H296" s="10">
        <f t="shared" si="34"/>
        <v>-1.0053601993361128</v>
      </c>
      <c r="I296">
        <f t="shared" si="31"/>
        <v>-8.0428815946889021</v>
      </c>
      <c r="K296">
        <f t="shared" si="29"/>
        <v>-1.0856422808977302</v>
      </c>
      <c r="M296">
        <f t="shared" si="32"/>
        <v>-1.0856422808977302</v>
      </c>
      <c r="N296" s="13">
        <f t="shared" si="33"/>
        <v>6.4452126198661927E-3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7.0653110628833815</v>
      </c>
      <c r="H297" s="10">
        <f t="shared" si="34"/>
        <v>-0.99336903368697738</v>
      </c>
      <c r="I297">
        <f t="shared" si="31"/>
        <v>-7.946952269495819</v>
      </c>
      <c r="K297">
        <f t="shared" si="29"/>
        <v>-1.0738151272856435</v>
      </c>
      <c r="M297">
        <f t="shared" si="32"/>
        <v>-1.0738151272856435</v>
      </c>
      <c r="N297" s="13">
        <f t="shared" si="33"/>
        <v>6.4715739752853581E-3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7.0823327104850042</v>
      </c>
      <c r="H298" s="10">
        <f t="shared" si="34"/>
        <v>-0.98151025941715209</v>
      </c>
      <c r="I298">
        <f t="shared" si="31"/>
        <v>-7.8520820753372167</v>
      </c>
      <c r="K298">
        <f t="shared" si="29"/>
        <v>-1.0621167939801834</v>
      </c>
      <c r="M298">
        <f t="shared" si="32"/>
        <v>-1.0621167939801834</v>
      </c>
      <c r="N298" s="13">
        <f t="shared" si="33"/>
        <v>6.4974134142611675E-3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7.099354358086611</v>
      </c>
      <c r="H299" s="10">
        <f t="shared" si="34"/>
        <v>-0.96978253360273403</v>
      </c>
      <c r="I299">
        <f t="shared" si="31"/>
        <v>-7.7582602688218723</v>
      </c>
      <c r="K299">
        <f t="shared" si="29"/>
        <v>-1.0505458969211421</v>
      </c>
      <c r="M299">
        <f t="shared" si="32"/>
        <v>-1.0505458969211421</v>
      </c>
      <c r="N299" s="13">
        <f t="shared" si="33"/>
        <v>6.52272085450118E-3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7.1163760056882248</v>
      </c>
      <c r="H300" s="10">
        <f t="shared" si="34"/>
        <v>-0.95818452606319382</v>
      </c>
      <c r="I300">
        <f t="shared" si="31"/>
        <v>-7.6654762085055506</v>
      </c>
      <c r="K300">
        <f t="shared" si="29"/>
        <v>-1.0391010660251427</v>
      </c>
      <c r="M300">
        <f t="shared" si="32"/>
        <v>-1.0391010660251427</v>
      </c>
      <c r="N300" s="13">
        <f t="shared" si="33"/>
        <v>6.5474864394136764E-3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7.1333976532898467</v>
      </c>
      <c r="H301" s="10">
        <f t="shared" si="34"/>
        <v>-0.94671491924334827</v>
      </c>
      <c r="I301">
        <f t="shared" si="31"/>
        <v>-7.5737193539467862</v>
      </c>
      <c r="K301">
        <f t="shared" si="29"/>
        <v>-1.0277809450787421</v>
      </c>
      <c r="M301">
        <f t="shared" si="32"/>
        <v>-1.0277809450787421</v>
      </c>
      <c r="N301" s="13">
        <f t="shared" si="33"/>
        <v>6.5717005447447343E-3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7.1504193008914605</v>
      </c>
      <c r="H302" s="10">
        <f t="shared" si="34"/>
        <v>-0.93537240809599498</v>
      </c>
      <c r="I302">
        <f t="shared" si="31"/>
        <v>-7.4829792647679598</v>
      </c>
      <c r="K302">
        <f t="shared" si="29"/>
        <v>-1.0165841916309855</v>
      </c>
      <c r="M302">
        <f t="shared" si="32"/>
        <v>-1.0165841916309855</v>
      </c>
      <c r="N302" s="13">
        <f t="shared" si="33"/>
        <v>6.5953537849341506E-3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7.1674409484930743</v>
      </c>
      <c r="H303" s="10">
        <f t="shared" si="34"/>
        <v>-0.92415569996527869</v>
      </c>
      <c r="I303">
        <f t="shared" si="31"/>
        <v>-7.3932455997222295</v>
      </c>
      <c r="K303">
        <f t="shared" si="29"/>
        <v>-1.0055094768855124</v>
      </c>
      <c r="M303">
        <f t="shared" si="32"/>
        <v>-1.0055094768855124</v>
      </c>
      <c r="N303" s="13">
        <f t="shared" si="33"/>
        <v>6.6184370191871515E-3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7.1844625960946811</v>
      </c>
      <c r="H304" s="10">
        <f t="shared" si="34"/>
        <v>-0.91306351447090794</v>
      </c>
      <c r="I304">
        <f t="shared" si="31"/>
        <v>-7.3045081157672636</v>
      </c>
      <c r="K304">
        <f t="shared" si="29"/>
        <v>-0.9945554855923493</v>
      </c>
      <c r="M304">
        <f t="shared" si="32"/>
        <v>-0.9945554855923493</v>
      </c>
      <c r="N304" s="13">
        <f t="shared" si="33"/>
        <v>6.6409413572578319E-3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7.2014842436963038</v>
      </c>
      <c r="H305" s="10">
        <f t="shared" si="34"/>
        <v>-0.90209458339311144</v>
      </c>
      <c r="I305">
        <f t="shared" si="31"/>
        <v>-7.2167566671448915</v>
      </c>
      <c r="K305">
        <f t="shared" si="29"/>
        <v>-0.9837209159393373</v>
      </c>
      <c r="M305">
        <f t="shared" si="32"/>
        <v>-0.9837209159393373</v>
      </c>
      <c r="N305" s="13">
        <f t="shared" si="33"/>
        <v>6.6628581649470523E-3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7.2185058912979176</v>
      </c>
      <c r="H306" s="10">
        <f t="shared" si="34"/>
        <v>-0.89124765055852662</v>
      </c>
      <c r="I306">
        <f t="shared" si="31"/>
        <v>-7.1299812044682129</v>
      </c>
      <c r="K306">
        <f t="shared" si="29"/>
        <v>-0.97300447944338264</v>
      </c>
      <c r="M306">
        <f t="shared" si="32"/>
        <v>-0.97300447944338264</v>
      </c>
      <c r="N306" s="13">
        <f t="shared" si="33"/>
        <v>6.6841790693076284E-3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7.2355275388995297</v>
      </c>
      <c r="H307" s="10">
        <f t="shared" si="34"/>
        <v>-0.88052147172682826</v>
      </c>
      <c r="I307">
        <f t="shared" si="31"/>
        <v>-7.0441717738146261</v>
      </c>
      <c r="K307">
        <f t="shared" si="29"/>
        <v>-0.96240490084140873</v>
      </c>
      <c r="M307">
        <f t="shared" si="32"/>
        <v>-0.96240490084140873</v>
      </c>
      <c r="N307" s="13">
        <f t="shared" si="33"/>
        <v>6.7048959635625238E-3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7.2525491865011364</v>
      </c>
      <c r="H308" s="10">
        <f t="shared" si="34"/>
        <v>-0.86991481447832808</v>
      </c>
      <c r="I308">
        <f t="shared" si="31"/>
        <v>-6.9593185158266246</v>
      </c>
      <c r="K308">
        <f t="shared" si="29"/>
        <v>-0.95192091798123268</v>
      </c>
      <c r="M308">
        <f t="shared" si="32"/>
        <v>-0.95192091798123268</v>
      </c>
      <c r="N308" s="13">
        <f t="shared" si="33"/>
        <v>6.7250010117291025E-3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7.2695708341027592</v>
      </c>
      <c r="H309" s="10">
        <f t="shared" si="34"/>
        <v>-0.85942645810240259</v>
      </c>
      <c r="I309">
        <f t="shared" si="31"/>
        <v>-6.8754116648192207</v>
      </c>
      <c r="K309">
        <f t="shared" si="29"/>
        <v>-0.94155128171228963</v>
      </c>
      <c r="M309">
        <f t="shared" si="32"/>
        <v>-0.94155128171228963</v>
      </c>
      <c r="N309" s="13">
        <f t="shared" si="33"/>
        <v>6.7444866529550607E-3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7.286592481704373</v>
      </c>
      <c r="H310" s="10">
        <f t="shared" si="34"/>
        <v>-0.8490551934869125</v>
      </c>
      <c r="I310">
        <f t="shared" si="31"/>
        <v>-6.7924415478953</v>
      </c>
      <c r="K310">
        <f t="shared" si="29"/>
        <v>-0.93129475577636633</v>
      </c>
      <c r="M310">
        <f t="shared" si="32"/>
        <v>-0.93129475577636633</v>
      </c>
      <c r="N310" s="13">
        <f t="shared" si="33"/>
        <v>6.7633456055609577E-3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7.3036141293059869</v>
      </c>
      <c r="H311" s="10">
        <f t="shared" si="34"/>
        <v>-0.83879982300845113</v>
      </c>
      <c r="I311">
        <f t="shared" si="31"/>
        <v>-6.710398584067609</v>
      </c>
      <c r="K311">
        <f t="shared" si="29"/>
        <v>-0.92115011669823355</v>
      </c>
      <c r="M311">
        <f t="shared" si="32"/>
        <v>-0.92115011669823355</v>
      </c>
      <c r="N311" s="13">
        <f t="shared" si="33"/>
        <v>6.7815708707934181E-3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7.3206357769075918</v>
      </c>
      <c r="H312" s="10">
        <f t="shared" si="34"/>
        <v>-0.8286591604236061</v>
      </c>
      <c r="I312">
        <f t="shared" si="31"/>
        <v>-6.6292732833888488</v>
      </c>
      <c r="K312">
        <f t="shared" si="29"/>
        <v>-0.91111615367638321</v>
      </c>
      <c r="M312">
        <f t="shared" si="32"/>
        <v>-0.91111615367638321</v>
      </c>
      <c r="N312" s="13">
        <f t="shared" si="33"/>
        <v>6.7991557362885296E-3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7.3376574245092154</v>
      </c>
      <c r="H313" s="10">
        <f t="shared" si="34"/>
        <v>-0.81863203076111779</v>
      </c>
      <c r="I313">
        <f t="shared" si="31"/>
        <v>-6.5490562460889423</v>
      </c>
      <c r="K313">
        <f t="shared" si="29"/>
        <v>-0.90119166847377763</v>
      </c>
      <c r="M313">
        <f t="shared" si="32"/>
        <v>-0.90119166847377763</v>
      </c>
      <c r="N313" s="13">
        <f t="shared" si="33"/>
        <v>6.8160937792456451E-3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7.3546790721108293</v>
      </c>
      <c r="H314" s="10">
        <f t="shared" si="34"/>
        <v>-0.8087172702150679</v>
      </c>
      <c r="I314">
        <f t="shared" si="31"/>
        <v>-6.4697381617205432</v>
      </c>
      <c r="K314">
        <f t="shared" si="29"/>
        <v>-0.89137547530878902</v>
      </c>
      <c r="M314">
        <f t="shared" si="32"/>
        <v>-0.89137547530878902</v>
      </c>
      <c r="N314" s="13">
        <f t="shared" si="33"/>
        <v>6.8323788693156655E-3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7.3717007197124431</v>
      </c>
      <c r="H315" s="10">
        <f t="shared" si="34"/>
        <v>-0.79891372603894573</v>
      </c>
      <c r="I315">
        <f t="shared" si="31"/>
        <v>-6.3913098083115658</v>
      </c>
      <c r="K315">
        <f t="shared" si="29"/>
        <v>-0.88166640074617986</v>
      </c>
      <c r="M315">
        <f t="shared" si="32"/>
        <v>-0.88166640074617986</v>
      </c>
      <c r="N315" s="13">
        <f t="shared" si="33"/>
        <v>6.8480051712013074E-3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7.3887223673140499</v>
      </c>
      <c r="H316" s="10">
        <f t="shared" si="34"/>
        <v>-0.78922025644076021</v>
      </c>
      <c r="I316">
        <f t="shared" si="31"/>
        <v>-6.3137620515260817</v>
      </c>
      <c r="K316">
        <f t="shared" si="29"/>
        <v>-0.87206328358834662</v>
      </c>
      <c r="M316">
        <f t="shared" si="32"/>
        <v>-0.87206328358834662</v>
      </c>
      <c r="N316" s="13">
        <f t="shared" si="33"/>
        <v>6.8629671469757373E-3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7.4057440149156708</v>
      </c>
      <c r="H317" s="10">
        <f t="shared" si="34"/>
        <v>-0.77963573047908197</v>
      </c>
      <c r="I317">
        <f t="shared" si="31"/>
        <v>-6.2370858438326557</v>
      </c>
      <c r="K317">
        <f t="shared" si="29"/>
        <v>-0.86256497476672467</v>
      </c>
      <c r="M317">
        <f t="shared" si="32"/>
        <v>-0.86256497476672467</v>
      </c>
      <c r="N317" s="13">
        <f t="shared" si="33"/>
        <v>6.8772595581195195E-3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7.4227656625172864</v>
      </c>
      <c r="H318" s="10">
        <f t="shared" si="34"/>
        <v>-0.77015902796013858</v>
      </c>
      <c r="I318">
        <f t="shared" si="31"/>
        <v>-6.1612722236811086</v>
      </c>
      <c r="K318">
        <f t="shared" si="29"/>
        <v>-0.853170337233498</v>
      </c>
      <c r="M318">
        <f t="shared" si="32"/>
        <v>-0.853170337233498</v>
      </c>
      <c r="N318" s="13">
        <f t="shared" si="33"/>
        <v>6.8908774672773281E-3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7.4397873101188985</v>
      </c>
      <c r="H319" s="10">
        <f t="shared" si="34"/>
        <v>-0.76078903933581188</v>
      </c>
      <c r="I319">
        <f t="shared" si="31"/>
        <v>-6.086312314686495</v>
      </c>
      <c r="K319">
        <f t="shared" si="29"/>
        <v>-0.84387824585351645</v>
      </c>
      <c r="M319">
        <f t="shared" si="32"/>
        <v>-0.84387824585351645</v>
      </c>
      <c r="N319" s="13">
        <f t="shared" si="33"/>
        <v>6.9038162397417604E-3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7.4568089577205052</v>
      </c>
      <c r="H320" s="10">
        <f t="shared" si="34"/>
        <v>-0.75152466560269549</v>
      </c>
      <c r="I320">
        <f t="shared" si="31"/>
        <v>-6.0121973248215639</v>
      </c>
      <c r="K320">
        <f t="shared" si="29"/>
        <v>-0.83468758729656378</v>
      </c>
      <c r="M320">
        <f t="shared" si="32"/>
        <v>-0.83468758729656378</v>
      </c>
      <c r="N320" s="13">
        <f t="shared" si="33"/>
        <v>6.9160715446604706E-3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7.4738306053221262</v>
      </c>
      <c r="H321" s="10">
        <f t="shared" si="34"/>
        <v>-0.7423648182020921</v>
      </c>
      <c r="I321">
        <f t="shared" si="31"/>
        <v>-5.9389185456167368</v>
      </c>
      <c r="K321">
        <f t="shared" si="29"/>
        <v>-0.8255972599299326</v>
      </c>
      <c r="M321">
        <f t="shared" si="32"/>
        <v>-0.8255972599299326</v>
      </c>
      <c r="N321" s="13">
        <f t="shared" si="33"/>
        <v>6.9276393559783642E-3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7.4908522529237418</v>
      </c>
      <c r="H322" s="10">
        <f t="shared" si="34"/>
        <v>-0.73330841892107812</v>
      </c>
      <c r="I322">
        <f t="shared" si="31"/>
        <v>-5.866467351368625</v>
      </c>
      <c r="K322">
        <f t="shared" si="29"/>
        <v>-0.81660617371140221</v>
      </c>
      <c r="M322">
        <f t="shared" si="32"/>
        <v>-0.81660617371140221</v>
      </c>
      <c r="N322" s="13">
        <f t="shared" si="33"/>
        <v>6.9385159531089591E-3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7.5078739005253556</v>
      </c>
      <c r="H323" s="10">
        <f t="shared" si="34"/>
        <v>-0.72435439979446714</v>
      </c>
      <c r="I323">
        <f t="shared" si="31"/>
        <v>-5.7948351983557371</v>
      </c>
      <c r="K323">
        <f t="shared" si="29"/>
        <v>-0.80771325008253525</v>
      </c>
      <c r="M323">
        <f t="shared" si="32"/>
        <v>-0.80771325008253525</v>
      </c>
      <c r="N323" s="13">
        <f t="shared" si="33"/>
        <v>6.9486979213485523E-3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7.5248955481269606</v>
      </c>
      <c r="H324" s="10">
        <f t="shared" si="34"/>
        <v>-0.71550170300783889</v>
      </c>
      <c r="I324">
        <f t="shared" si="31"/>
        <v>-5.7240136240627111</v>
      </c>
      <c r="K324">
        <f t="shared" si="29"/>
        <v>-0.79891742186243198</v>
      </c>
      <c r="M324">
        <f t="shared" si="32"/>
        <v>-0.79891742186243198</v>
      </c>
      <c r="N324" s="13">
        <f t="shared" si="33"/>
        <v>6.9581821520285176E-3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7.5419171957285851</v>
      </c>
      <c r="H325" s="10">
        <f t="shared" si="34"/>
        <v>-0.70674928080150456</v>
      </c>
      <c r="I325">
        <f t="shared" si="31"/>
        <v>-5.6539942464120365</v>
      </c>
      <c r="K325">
        <f t="shared" si="29"/>
        <v>-0.79021763314187443</v>
      </c>
      <c r="M325">
        <f t="shared" si="32"/>
        <v>-0.79021763314187443</v>
      </c>
      <c r="N325" s="13">
        <f t="shared" si="33"/>
        <v>6.9669658424161276E-3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7.5589388433301989</v>
      </c>
      <c r="H326" s="10">
        <f t="shared" si="34"/>
        <v>-0.69809609537552952</v>
      </c>
      <c r="I326">
        <f t="shared" si="31"/>
        <v>-5.5847687630042362</v>
      </c>
      <c r="K326">
        <f t="shared" si="29"/>
        <v>-0.78161283917798863</v>
      </c>
      <c r="M326">
        <f t="shared" si="32"/>
        <v>-0.78161283917798863</v>
      </c>
      <c r="N326" s="13">
        <f t="shared" si="33"/>
        <v>6.9750464953655909E-3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7.5759604909318128</v>
      </c>
      <c r="H327" s="10">
        <f t="shared" si="34"/>
        <v>-0.68954111879565172</v>
      </c>
      <c r="I327">
        <f t="shared" si="31"/>
        <v>-5.5163289503652138</v>
      </c>
      <c r="K327">
        <f t="shared" si="29"/>
        <v>-0.77310200628928361</v>
      </c>
      <c r="M327">
        <f t="shared" si="32"/>
        <v>-0.77310200628928361</v>
      </c>
      <c r="N327" s="13">
        <f t="shared" si="33"/>
        <v>6.9824219187234055E-3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7.5929821385334266</v>
      </c>
      <c r="H328" s="10">
        <f t="shared" si="34"/>
        <v>-0.68108333290024281</v>
      </c>
      <c r="I328">
        <f t="shared" si="31"/>
        <v>-5.4486666632019425</v>
      </c>
      <c r="K328">
        <f t="shared" si="29"/>
        <v>-0.76468411175125295</v>
      </c>
      <c r="M328">
        <f t="shared" si="32"/>
        <v>-0.76468411175125295</v>
      </c>
      <c r="N328" s="13">
        <f t="shared" si="33"/>
        <v>6.9890902244955037E-3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7.6100037861350405</v>
      </c>
      <c r="H329" s="10">
        <f t="shared" si="34"/>
        <v>-0.67272172920822393</v>
      </c>
      <c r="I329">
        <f t="shared" si="31"/>
        <v>-5.3817738336657914</v>
      </c>
      <c r="K329">
        <f t="shared" si="29"/>
        <v>-0.75635814369245535</v>
      </c>
      <c r="M329">
        <f t="shared" si="32"/>
        <v>-0.75635814369245535</v>
      </c>
      <c r="N329" s="13">
        <f t="shared" si="33"/>
        <v>6.9950498277781565E-3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7.6270254337366552</v>
      </c>
      <c r="H330" s="10">
        <f t="shared" si="34"/>
        <v>-0.66445530882794901</v>
      </c>
      <c r="I330">
        <f t="shared" si="31"/>
        <v>-5.3156424706235921</v>
      </c>
      <c r="K330">
        <f t="shared" si="29"/>
        <v>-0.74812310099112178</v>
      </c>
      <c r="M330">
        <f t="shared" si="32"/>
        <v>-0.74812310099112178</v>
      </c>
      <c r="N330" s="13">
        <f t="shared" si="33"/>
        <v>7.0002994454598753E-3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7.6440470813382682</v>
      </c>
      <c r="H331" s="10">
        <f t="shared" si="34"/>
        <v>-0.6562830823670579</v>
      </c>
      <c r="I331">
        <f t="shared" si="31"/>
        <v>-5.2502646589364632</v>
      </c>
      <c r="K331">
        <f t="shared" si="29"/>
        <v>-0.73997799317231039</v>
      </c>
      <c r="M331">
        <f t="shared" si="32"/>
        <v>-0.73997799317231039</v>
      </c>
      <c r="N331" s="13">
        <f t="shared" si="33"/>
        <v>7.0048380946991697E-3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7.661068728939882</v>
      </c>
      <c r="H332" s="10">
        <f t="shared" si="34"/>
        <v>-0.64820406984328249</v>
      </c>
      <c r="I332">
        <f t="shared" si="31"/>
        <v>-5.1856325587462599</v>
      </c>
      <c r="K332">
        <f t="shared" si="29"/>
        <v>-0.73192184030560448</v>
      </c>
      <c r="M332">
        <f t="shared" si="32"/>
        <v>-0.73192184030560448</v>
      </c>
      <c r="N332" s="13">
        <f t="shared" si="33"/>
        <v>7.0086650911820314E-3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7.6780903765414958</v>
      </c>
      <c r="H333" s="10">
        <f t="shared" si="34"/>
        <v>-0.64021730059620907</v>
      </c>
      <c r="I333">
        <f t="shared" si="31"/>
        <v>-5.1217384047696726</v>
      </c>
      <c r="K333">
        <f t="shared" si="29"/>
        <v>-0.72395367290339385</v>
      </c>
      <c r="M333">
        <f t="shared" si="32"/>
        <v>-0.72395367290339385</v>
      </c>
      <c r="N333" s="13">
        <f t="shared" si="33"/>
        <v>7.0117800471674622E-3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7.6951120241431106</v>
      </c>
      <c r="H334" s="10">
        <f t="shared" si="34"/>
        <v>-0.63232181319998237</v>
      </c>
      <c r="I334">
        <f t="shared" si="31"/>
        <v>-5.058574505599859</v>
      </c>
      <c r="K334">
        <f t="shared" si="29"/>
        <v>-0.71607253181973196</v>
      </c>
      <c r="M334">
        <f t="shared" si="32"/>
        <v>-0.71607253181973196</v>
      </c>
      <c r="N334" s="13">
        <f t="shared" si="33"/>
        <v>7.0141828693244699E-3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7.7121336717447244</v>
      </c>
      <c r="H335" s="10">
        <f t="shared" si="34"/>
        <v>-0.62451665537694656</v>
      </c>
      <c r="I335">
        <f t="shared" si="31"/>
        <v>-4.9961332430155725</v>
      </c>
      <c r="K335">
        <f t="shared" si="29"/>
        <v>-0.70827746814979065</v>
      </c>
      <c r="M335">
        <f t="shared" si="32"/>
        <v>-0.70827746814979065</v>
      </c>
      <c r="N335" s="13">
        <f t="shared" si="33"/>
        <v>7.0158737563674406E-3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7.7291553193463383</v>
      </c>
      <c r="H336" s="10">
        <f t="shared" si="34"/>
        <v>-0.61680088391221843</v>
      </c>
      <c r="I336">
        <f t="shared" si="31"/>
        <v>-4.9344070712977475</v>
      </c>
      <c r="K336">
        <f t="shared" si="29"/>
        <v>-0.70056754312992153</v>
      </c>
      <c r="M336">
        <f t="shared" si="32"/>
        <v>-0.70056754312992153</v>
      </c>
      <c r="N336" s="13">
        <f t="shared" si="33"/>
        <v>7.0168531964948039E-3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7.7461769669479539</v>
      </c>
      <c r="H337" s="10">
        <f t="shared" si="34"/>
        <v>-0.60917356456917782</v>
      </c>
      <c r="I337">
        <f t="shared" si="31"/>
        <v>-4.8733885165534225</v>
      </c>
      <c r="K337">
        <f t="shared" si="29"/>
        <v>-0.69294182803833615</v>
      </c>
      <c r="M337">
        <f t="shared" si="32"/>
        <v>-0.69294182803833615</v>
      </c>
      <c r="N337" s="13">
        <f t="shared" si="33"/>
        <v>7.0171219646383261E-3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7.7631986145495659</v>
      </c>
      <c r="H338" s="10">
        <f t="shared" si="34"/>
        <v>-0.60163377200587642</v>
      </c>
      <c r="I338">
        <f t="shared" si="31"/>
        <v>-4.8130701760470114</v>
      </c>
      <c r="K338">
        <f t="shared" si="29"/>
        <v>-0.6853994040964192</v>
      </c>
      <c r="M338">
        <f t="shared" si="32"/>
        <v>-0.6853994040964192</v>
      </c>
      <c r="N338" s="13">
        <f t="shared" si="33"/>
        <v>7.0166811195281698E-3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7.7802202621511816</v>
      </c>
      <c r="H339" s="10">
        <f t="shared" si="34"/>
        <v>-0.59418058969234488</v>
      </c>
      <c r="I339">
        <f t="shared" si="31"/>
        <v>-4.7534447175387591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-0.67793936237066854</v>
      </c>
      <c r="M339">
        <f t="shared" si="32"/>
        <v>-0.67793936237066854</v>
      </c>
      <c r="N339" s="13">
        <f t="shared" si="33"/>
        <v>7.0155320005790972E-3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7.7972419097527936</v>
      </c>
      <c r="H340" s="10">
        <f t="shared" si="34"/>
        <v>-0.58681310982880275</v>
      </c>
      <c r="I340">
        <f t="shared" ref="I340:I403" si="38">H340*$E$6</f>
        <v>-4.694504878630422</v>
      </c>
      <c r="K340">
        <f t="shared" si="36"/>
        <v>-0.6705608036753008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-0.6705608036753008</v>
      </c>
      <c r="N340" s="13">
        <f t="shared" ref="N340:N403" si="40">(M340-H340)^2*O340</f>
        <v>7.0136762246067672E-3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7.8142635573544093</v>
      </c>
      <c r="H341" s="10">
        <f t="shared" ref="H341:H404" si="41">-(-$B$4)*(1+D341+$E$5*D341^3)*EXP(-D341)</f>
        <v>-0.57953043326474796</v>
      </c>
      <c r="I341">
        <f t="shared" si="38"/>
        <v>-4.6362434661179837</v>
      </c>
      <c r="K341">
        <f t="shared" si="36"/>
        <v>-0.66326283847549117</v>
      </c>
      <c r="M341">
        <f t="shared" si="39"/>
        <v>-0.66326283847549117</v>
      </c>
      <c r="N341" s="13">
        <f t="shared" si="40"/>
        <v>7.0111156823760967E-3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7.8312852049560231</v>
      </c>
      <c r="H342" s="10">
        <f t="shared" si="41"/>
        <v>-0.5723316694189311</v>
      </c>
      <c r="I342">
        <f t="shared" si="38"/>
        <v>-4.5786533553514488</v>
      </c>
      <c r="K342">
        <f t="shared" si="36"/>
        <v>-0.65604458679129685</v>
      </c>
      <c r="M342">
        <f t="shared" si="39"/>
        <v>-0.65604458679129685</v>
      </c>
      <c r="N342" s="13">
        <f t="shared" si="40"/>
        <v>7.0078525349925348E-3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7.8483068525576369</v>
      </c>
      <c r="H343" s="10">
        <f t="shared" si="41"/>
        <v>-0.56521593620019028</v>
      </c>
      <c r="I343">
        <f t="shared" si="38"/>
        <v>-4.5217274896015223</v>
      </c>
      <c r="K343">
        <f t="shared" si="36"/>
        <v>-0.64890517810223358</v>
      </c>
      <c r="M343">
        <f t="shared" si="39"/>
        <v>-0.64890517810223358</v>
      </c>
      <c r="N343" s="13">
        <f t="shared" si="40"/>
        <v>7.0038892101387199E-3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7.8653285001592508</v>
      </c>
      <c r="H344" s="10">
        <f t="shared" si="41"/>
        <v>-0.55818235992915188</v>
      </c>
      <c r="I344">
        <f t="shared" si="38"/>
        <v>-4.4654588794332151</v>
      </c>
      <c r="K344">
        <f t="shared" si="36"/>
        <v>-0.64184375125254056</v>
      </c>
      <c r="M344">
        <f t="shared" si="39"/>
        <v>-0.64184375125254056</v>
      </c>
      <c r="N344" s="13">
        <f t="shared" si="40"/>
        <v>6.9992283981651741E-3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7.8823501477608646</v>
      </c>
      <c r="H345" s="10">
        <f t="shared" si="41"/>
        <v>-0.55123007526077372</v>
      </c>
      <c r="I345">
        <f t="shared" si="38"/>
        <v>-4.4098406020861898</v>
      </c>
      <c r="K345">
        <f t="shared" si="36"/>
        <v>-0.63485945435712166</v>
      </c>
      <c r="M345">
        <f t="shared" si="39"/>
        <v>-0.63485945435712166</v>
      </c>
      <c r="N345" s="13">
        <f t="shared" si="40"/>
        <v>6.9938730480406767E-3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7.8993717953624794</v>
      </c>
      <c r="H346" s="10">
        <f t="shared" si="41"/>
        <v>-0.54435822510773324</v>
      </c>
      <c r="I346">
        <f t="shared" si="38"/>
        <v>-4.3548658008618659</v>
      </c>
      <c r="K346">
        <f t="shared" si="36"/>
        <v>-0.6279514447081771</v>
      </c>
      <c r="M346">
        <f t="shared" si="39"/>
        <v>-0.6279514447081771</v>
      </c>
      <c r="N346" s="13">
        <f t="shared" si="40"/>
        <v>6.9878263631680312E-3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7.9163934429640932</v>
      </c>
      <c r="H347" s="10">
        <f t="shared" si="41"/>
        <v>-0.53756596056464001</v>
      </c>
      <c r="I347">
        <f t="shared" si="38"/>
        <v>-4.3005276845171201</v>
      </c>
      <c r="K347">
        <f t="shared" si="36"/>
        <v>-0.62111888868252818</v>
      </c>
      <c r="M347">
        <f t="shared" si="39"/>
        <v>-0.62111888868252818</v>
      </c>
      <c r="N347" s="13">
        <f t="shared" si="40"/>
        <v>6.9810917970729875E-3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7.933415090565707</v>
      </c>
      <c r="H348" s="10">
        <f t="shared" si="41"/>
        <v>-0.53085244083307159</v>
      </c>
      <c r="I348">
        <f t="shared" si="38"/>
        <v>-4.2468195266645727</v>
      </c>
      <c r="K348">
        <f t="shared" si="36"/>
        <v>-0.61436096164963672</v>
      </c>
      <c r="M348">
        <f t="shared" si="39"/>
        <v>-0.61436096164963672</v>
      </c>
      <c r="N348" s="13">
        <f t="shared" si="40"/>
        <v>6.9736730489706909E-3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7.9504367381673209</v>
      </c>
      <c r="H349" s="10">
        <f t="shared" si="41"/>
        <v>-0.52421683314741474</v>
      </c>
      <c r="I349">
        <f t="shared" si="38"/>
        <v>-4.1937346651793179</v>
      </c>
      <c r="K349">
        <f t="shared" si="36"/>
        <v>-0.60767684788032894</v>
      </c>
      <c r="M349">
        <f t="shared" si="39"/>
        <v>-0.60767684788032894</v>
      </c>
      <c r="N349" s="13">
        <f t="shared" si="40"/>
        <v>6.9655740592182557E-3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7.9674583857689347</v>
      </c>
      <c r="H350" s="10">
        <f t="shared" si="41"/>
        <v>-0.51765831270151019</v>
      </c>
      <c r="I350">
        <f t="shared" si="38"/>
        <v>-4.1412665016120815</v>
      </c>
      <c r="K350">
        <f t="shared" si="36"/>
        <v>-0.60106574045622208</v>
      </c>
      <c r="M350">
        <f t="shared" si="39"/>
        <v>-0.60106574045622208</v>
      </c>
      <c r="N350" s="13">
        <f t="shared" si="40"/>
        <v>6.9567990046574824E-3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7.9844800333705503</v>
      </c>
      <c r="H351" s="10">
        <f t="shared" si="41"/>
        <v>-0.51117606257608239</v>
      </c>
      <c r="I351">
        <f t="shared" si="38"/>
        <v>-4.0894085006086591</v>
      </c>
      <c r="K351">
        <f t="shared" si="36"/>
        <v>-0.59452684117985877</v>
      </c>
      <c r="M351">
        <f t="shared" si="39"/>
        <v>-0.59452684117985877</v>
      </c>
      <c r="N351" s="13">
        <f t="shared" si="40"/>
        <v>6.9473522938557457E-3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8.0015016809721633</v>
      </c>
      <c r="H352" s="10">
        <f t="shared" si="41"/>
        <v>-0.50476927366695212</v>
      </c>
      <c r="I352">
        <f t="shared" si="38"/>
        <v>-4.038154189335617</v>
      </c>
      <c r="K352">
        <f t="shared" si="36"/>
        <v>-0.58805936048555529</v>
      </c>
      <c r="M352">
        <f t="shared" si="39"/>
        <v>-0.58805936048555529</v>
      </c>
      <c r="N352" s="13">
        <f t="shared" si="40"/>
        <v>6.9372385622504537E-3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8.018523328573778</v>
      </c>
      <c r="H353" s="10">
        <f t="shared" si="41"/>
        <v>-0.49843714461401356</v>
      </c>
      <c r="I353">
        <f t="shared" si="38"/>
        <v>-3.9874971569121085</v>
      </c>
      <c r="K353">
        <f t="shared" si="36"/>
        <v>-0.58166251735095253</v>
      </c>
      <c r="M353">
        <f t="shared" si="39"/>
        <v>-0.58166251735095253</v>
      </c>
      <c r="N353" s="13">
        <f t="shared" si="40"/>
        <v>6.9264626672024248E-3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8.035544976175391</v>
      </c>
      <c r="H354" s="10">
        <f t="shared" si="41"/>
        <v>-0.49217888173097557</v>
      </c>
      <c r="I354">
        <f t="shared" si="38"/>
        <v>-3.9374310538478046</v>
      </c>
      <c r="K354">
        <f t="shared" si="36"/>
        <v>-0.57533553920929803</v>
      </c>
      <c r="M354">
        <f t="shared" si="39"/>
        <v>-0.57533553920929803</v>
      </c>
      <c r="N354" s="13">
        <f t="shared" si="40"/>
        <v>6.9150296829670428E-3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8.0525666237770057</v>
      </c>
      <c r="H355" s="10">
        <f t="shared" si="41"/>
        <v>-0.48599369893584515</v>
      </c>
      <c r="I355">
        <f t="shared" si="38"/>
        <v>-3.8879495914867612</v>
      </c>
      <c r="K355">
        <f t="shared" si="36"/>
        <v>-0.56907766186242692</v>
      </c>
      <c r="M355">
        <f t="shared" si="39"/>
        <v>-0.56907766186242692</v>
      </c>
      <c r="N355" s="13">
        <f t="shared" si="40"/>
        <v>6.9029448955856137E-3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8.0695882713786187</v>
      </c>
      <c r="H356" s="10">
        <f t="shared" si="41"/>
        <v>-0.47988081768215618</v>
      </c>
      <c r="I356">
        <f t="shared" si="38"/>
        <v>-3.8390465414572494</v>
      </c>
      <c r="K356">
        <f t="shared" si="36"/>
        <v>-0.56288812939447219</v>
      </c>
      <c r="M356">
        <f t="shared" si="39"/>
        <v>-0.56288812939447219</v>
      </c>
      <c r="N356" s="13">
        <f t="shared" si="40"/>
        <v>6.8902137977055952E-3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8.0866099189802334</v>
      </c>
      <c r="H357" s="10">
        <f t="shared" si="41"/>
        <v>-0.47383946689092021</v>
      </c>
      <c r="I357">
        <f t="shared" si="38"/>
        <v>-3.7907157351273617</v>
      </c>
      <c r="K357">
        <f t="shared" si="36"/>
        <v>-0.55676619408628647</v>
      </c>
      <c r="M357">
        <f t="shared" si="39"/>
        <v>-0.55676619408628647</v>
      </c>
      <c r="N357" s="13">
        <f t="shared" si="40"/>
        <v>6.8768420833346978E-3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8.1036315665818481</v>
      </c>
      <c r="H358" s="10">
        <f t="shared" si="41"/>
        <v>-0.46786888288330014</v>
      </c>
      <c r="I358">
        <f t="shared" si="38"/>
        <v>-3.7429510630664011</v>
      </c>
      <c r="K358">
        <f t="shared" si="36"/>
        <v>-0.55071111633058656</v>
      </c>
      <c r="M358">
        <f t="shared" si="39"/>
        <v>-0.55071111633058656</v>
      </c>
      <c r="N358" s="13">
        <f t="shared" si="40"/>
        <v>6.8628356425347002E-3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8.1206532141834611</v>
      </c>
      <c r="H359" s="10">
        <f t="shared" si="41"/>
        <v>-0.46196830931399108</v>
      </c>
      <c r="I359">
        <f t="shared" si="38"/>
        <v>-3.6957464745119286</v>
      </c>
      <c r="K359">
        <f t="shared" si="36"/>
        <v>-0.54472216454781686</v>
      </c>
      <c r="M359">
        <f t="shared" si="39"/>
        <v>-0.54472216454781686</v>
      </c>
      <c r="N359" s="13">
        <f t="shared" si="40"/>
        <v>6.8482005560609946E-3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8.1376748617850758</v>
      </c>
      <c r="H360" s="10">
        <f t="shared" si="41"/>
        <v>-0.45613699710529754</v>
      </c>
      <c r="I360">
        <f t="shared" si="38"/>
        <v>-3.6490959768423803</v>
      </c>
      <c r="K360">
        <f t="shared" si="36"/>
        <v>-0.53879861510272453</v>
      </c>
      <c r="M360">
        <f t="shared" si="39"/>
        <v>-0.53879861510272453</v>
      </c>
      <c r="N360" s="13">
        <f t="shared" si="40"/>
        <v>6.8329430899525465E-3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8.1546965093866888</v>
      </c>
      <c r="H361" s="10">
        <f t="shared" si="41"/>
        <v>-0.45037420438190284</v>
      </c>
      <c r="I361">
        <f t="shared" si="38"/>
        <v>-3.6029936350552227</v>
      </c>
      <c r="K361">
        <f t="shared" si="36"/>
        <v>-0.53293975222166734</v>
      </c>
      <c r="M361">
        <f t="shared" si="39"/>
        <v>-0.53293975222166734</v>
      </c>
      <c r="N361" s="13">
        <f t="shared" si="40"/>
        <v>6.8170696900804401E-3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8.1717181569883035</v>
      </c>
      <c r="H362" s="10">
        <f t="shared" si="41"/>
        <v>-0.44467919640631359</v>
      </c>
      <c r="I362">
        <f t="shared" si="38"/>
        <v>-3.5574335712505087</v>
      </c>
      <c r="K362">
        <f t="shared" si="36"/>
        <v>-0.52714486791062287</v>
      </c>
      <c r="M362">
        <f t="shared" si="39"/>
        <v>-0.52714486791062287</v>
      </c>
      <c r="N362" s="13">
        <f t="shared" si="40"/>
        <v>6.8005869766566479E-3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8.1887398045899182</v>
      </c>
      <c r="H363" s="10">
        <f t="shared" si="41"/>
        <v>-0.43905124551497698</v>
      </c>
      <c r="I363">
        <f t="shared" si="38"/>
        <v>-3.5124099641198159</v>
      </c>
      <c r="K363">
        <f t="shared" si="36"/>
        <v>-0.52141326187393044</v>
      </c>
      <c r="M363">
        <f t="shared" si="39"/>
        <v>-0.52141326187393044</v>
      </c>
      <c r="N363" s="13">
        <f t="shared" si="40"/>
        <v>6.7835017387125173E-3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8.2057614521915312</v>
      </c>
      <c r="H364" s="10">
        <f t="shared" si="41"/>
        <v>-0.43348963105505361</v>
      </c>
      <c r="I364">
        <f t="shared" si="38"/>
        <v>-3.4679170484404289</v>
      </c>
      <c r="K364">
        <f t="shared" si="36"/>
        <v>-0.51574424143373887</v>
      </c>
      <c r="M364">
        <f t="shared" si="39"/>
        <v>-0.51574424143373887</v>
      </c>
      <c r="N364" s="13">
        <f t="shared" si="40"/>
        <v>6.7658209285493161E-3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8.2227830997931459</v>
      </c>
      <c r="H365" s="10">
        <f t="shared" si="41"/>
        <v>-0.42799363932184364</v>
      </c>
      <c r="I365">
        <f t="shared" si="38"/>
        <v>-3.4239491145747492</v>
      </c>
      <c r="K365">
        <f t="shared" si="36"/>
        <v>-0.51013712145017132</v>
      </c>
      <c r="M365">
        <f t="shared" si="39"/>
        <v>-0.51013712145017132</v>
      </c>
      <c r="N365" s="13">
        <f t="shared" si="40"/>
        <v>6.7475516561668874E-3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8.2398047473947589</v>
      </c>
      <c r="H366" s="10">
        <f t="shared" si="41"/>
        <v>-0.42256256349685045</v>
      </c>
      <c r="I366">
        <f t="shared" si="38"/>
        <v>-3.3805005079748036</v>
      </c>
      <c r="K366">
        <f t="shared" si="36"/>
        <v>-0.50459122424220826</v>
      </c>
      <c r="M366">
        <f t="shared" si="39"/>
        <v>-0.50459122424220826</v>
      </c>
      <c r="N366" s="13">
        <f t="shared" si="40"/>
        <v>6.7287011836770052E-3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8.2568263949963736</v>
      </c>
      <c r="H367" s="10">
        <f t="shared" si="41"/>
        <v>-0.41719570358647828</v>
      </c>
      <c r="I367">
        <f t="shared" si="38"/>
        <v>-3.3375656286918263</v>
      </c>
      <c r="K367">
        <f t="shared" si="36"/>
        <v>-0.49910587950927532</v>
      </c>
      <c r="M367">
        <f t="shared" si="39"/>
        <v>-0.49910587950927532</v>
      </c>
      <c r="N367" s="13">
        <f t="shared" si="40"/>
        <v>6.7092769197035591E-3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8.2738480425979883</v>
      </c>
      <c r="H368" s="10">
        <f t="shared" si="41"/>
        <v>-0.41189236636134818</v>
      </c>
      <c r="I368">
        <f t="shared" si="38"/>
        <v>-3.2951389308907855</v>
      </c>
      <c r="K368">
        <f t="shared" si="36"/>
        <v>-0.49368042425354608</v>
      </c>
      <c r="M368">
        <f t="shared" si="39"/>
        <v>-0.49368042425354608</v>
      </c>
      <c r="N368" s="13">
        <f t="shared" si="40"/>
        <v>6.6892864137775149E-3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8.2908696901996013</v>
      </c>
      <c r="H369" s="10">
        <f t="shared" si="41"/>
        <v>-0.4066518652962301</v>
      </c>
      <c r="I369">
        <f t="shared" si="38"/>
        <v>-3.2532149223698408</v>
      </c>
      <c r="K369">
        <f t="shared" si="36"/>
        <v>-0.48831420270295173</v>
      </c>
      <c r="M369">
        <f t="shared" si="39"/>
        <v>-0.48831420270295173</v>
      </c>
      <c r="N369" s="13">
        <f t="shared" si="40"/>
        <v>6.668737350729247E-3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8.307891337801216</v>
      </c>
      <c r="H370" s="10">
        <f t="shared" si="41"/>
        <v>-0.40147352051057561</v>
      </c>
      <c r="I370">
        <f t="shared" si="38"/>
        <v>-3.2117881640846049</v>
      </c>
      <c r="K370">
        <f t="shared" si="36"/>
        <v>-0.48300656623489036</v>
      </c>
      <c r="M370">
        <f t="shared" si="39"/>
        <v>-0.48300656623489036</v>
      </c>
      <c r="N370" s="13">
        <f t="shared" si="40"/>
        <v>6.6476375450831987E-3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8.324912985402829</v>
      </c>
      <c r="H371" s="10">
        <f t="shared" si="41"/>
        <v>-0.39635665870964765</v>
      </c>
      <c r="I371">
        <f t="shared" si="38"/>
        <v>-3.1708532696771812</v>
      </c>
      <c r="K371">
        <f t="shared" si="36"/>
        <v>-0.47775687330065125</v>
      </c>
      <c r="M371">
        <f t="shared" si="39"/>
        <v>-0.47775687330065125</v>
      </c>
      <c r="N371" s="13">
        <f t="shared" si="40"/>
        <v>6.6259949354614362E-3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8.3419346330044455</v>
      </c>
      <c r="H372" s="10">
        <f t="shared" si="41"/>
        <v>-0.39130061312623327</v>
      </c>
      <c r="I372">
        <f t="shared" si="38"/>
        <v>-3.1304049050098661</v>
      </c>
      <c r="K372">
        <f t="shared" si="36"/>
        <v>-0.47256448935052425</v>
      </c>
      <c r="M372">
        <f t="shared" si="39"/>
        <v>-0.47256448935052425</v>
      </c>
      <c r="N372" s="13">
        <f t="shared" si="40"/>
        <v>6.6038175789968857E-3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8.3589562806060567</v>
      </c>
      <c r="H373" s="10">
        <f t="shared" si="41"/>
        <v>-0.38630472346293709</v>
      </c>
      <c r="I373">
        <f t="shared" si="38"/>
        <v>-3.0904377877034968</v>
      </c>
      <c r="K373">
        <f t="shared" si="36"/>
        <v>-0.46742878675962468</v>
      </c>
      <c r="M373">
        <f t="shared" si="39"/>
        <v>-0.46742878675962468</v>
      </c>
      <c r="N373" s="13">
        <f t="shared" si="40"/>
        <v>6.581113645764974E-3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8.3759779282076732</v>
      </c>
      <c r="H374" s="10">
        <f t="shared" si="41"/>
        <v>-0.38136833583503921</v>
      </c>
      <c r="I374">
        <f t="shared" si="38"/>
        <v>-3.0509466866803137</v>
      </c>
      <c r="K374">
        <f t="shared" si="36"/>
        <v>-0.46234914475439054</v>
      </c>
      <c r="M374">
        <f t="shared" si="39"/>
        <v>-0.46234914475439054</v>
      </c>
      <c r="N374" s="13">
        <f t="shared" si="40"/>
        <v>6.5578914132324922E-3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8.3929995758092844</v>
      </c>
      <c r="H375" s="10">
        <f t="shared" si="41"/>
        <v>-0.37649080271391711</v>
      </c>
      <c r="I375">
        <f t="shared" si="38"/>
        <v>-3.0119264217113368</v>
      </c>
      <c r="K375">
        <f t="shared" si="36"/>
        <v>-0.45732494933979773</v>
      </c>
      <c r="M375">
        <f t="shared" si="39"/>
        <v>-0.45732494933979773</v>
      </c>
      <c r="N375" s="13">
        <f t="shared" si="40"/>
        <v>6.5341592607343676E-3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8.4100212234109009</v>
      </c>
      <c r="H376" s="10">
        <f t="shared" si="41"/>
        <v>-0.37167148287101509</v>
      </c>
      <c r="I376">
        <f t="shared" si="38"/>
        <v>-2.9733718629681207</v>
      </c>
      <c r="K376">
        <f t="shared" si="36"/>
        <v>-0.45235559322723723</v>
      </c>
      <c r="M376">
        <f t="shared" si="39"/>
        <v>-0.45235559322723723</v>
      </c>
      <c r="N376" s="13">
        <f t="shared" si="40"/>
        <v>6.5099256639750327E-3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8.4270428710125138</v>
      </c>
      <c r="H377" s="10">
        <f t="shared" si="41"/>
        <v>-0.36690974132236165</v>
      </c>
      <c r="I377">
        <f t="shared" si="38"/>
        <v>-2.9352779305788932</v>
      </c>
      <c r="K377">
        <f t="shared" si="36"/>
        <v>-0.44744047576310197</v>
      </c>
      <c r="M377">
        <f t="shared" si="39"/>
        <v>-0.44744047576310197</v>
      </c>
      <c r="N377" s="13">
        <f t="shared" si="40"/>
        <v>6.4851991895650404E-3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8.4440645186141285</v>
      </c>
      <c r="H378" s="10">
        <f t="shared" si="41"/>
        <v>-0.36220494927361757</v>
      </c>
      <c r="I378">
        <f t="shared" si="38"/>
        <v>-2.8976395941889406</v>
      </c>
      <c r="K378">
        <f t="shared" si="36"/>
        <v>-0.44257900285803514</v>
      </c>
      <c r="M378">
        <f t="shared" si="39"/>
        <v>-0.44257900285803514</v>
      </c>
      <c r="N378" s="13">
        <f t="shared" si="40"/>
        <v>6.4599884895908269E-3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8.4610861662157433</v>
      </c>
      <c r="H379" s="10">
        <f t="shared" si="41"/>
        <v>-0.35755648406565549</v>
      </c>
      <c r="I379">
        <f t="shared" si="38"/>
        <v>-2.8604518725252439</v>
      </c>
      <c r="K379">
        <f t="shared" si="36"/>
        <v>-0.43777058691686999</v>
      </c>
      <c r="M379">
        <f t="shared" si="39"/>
        <v>-0.43777058691686999</v>
      </c>
      <c r="N379" s="13">
        <f t="shared" si="40"/>
        <v>6.4343022962252173E-3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8.4781078138173562</v>
      </c>
      <c r="H380" s="10">
        <f t="shared" si="41"/>
        <v>-0.3529637291206556</v>
      </c>
      <c r="I380">
        <f t="shared" si="38"/>
        <v>-2.8237098329652448</v>
      </c>
      <c r="K380">
        <f t="shared" si="36"/>
        <v>-0.43301464676924006</v>
      </c>
      <c r="M380">
        <f t="shared" si="39"/>
        <v>-0.43301464676924006</v>
      </c>
      <c r="N380" s="13">
        <f t="shared" si="40"/>
        <v>6.4081494163804511E-3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8.495129461418971</v>
      </c>
      <c r="H381" s="10">
        <f t="shared" si="41"/>
        <v>-0.34842607388871627</v>
      </c>
      <c r="I381">
        <f t="shared" si="38"/>
        <v>-2.7874085911097302</v>
      </c>
      <c r="K381">
        <f t="shared" si="36"/>
        <v>-0.42831060760085704</v>
      </c>
      <c r="M381">
        <f t="shared" si="39"/>
        <v>-0.42831060760085704</v>
      </c>
      <c r="N381" s="13">
        <f t="shared" si="40"/>
        <v>6.3815387264061557E-3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8.5121511090205839</v>
      </c>
      <c r="H382" s="10">
        <f t="shared" si="41"/>
        <v>-0.34394291379496572</v>
      </c>
      <c r="I382">
        <f t="shared" si="38"/>
        <v>-2.7515433103597258</v>
      </c>
      <c r="K382">
        <f t="shared" si="36"/>
        <v>-0.42365790088546473</v>
      </c>
      <c r="M382">
        <f t="shared" si="39"/>
        <v>-0.42365790088546473</v>
      </c>
      <c r="N382" s="13">
        <f t="shared" si="40"/>
        <v>6.3544791668384238E-3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8.5291727566221986</v>
      </c>
      <c r="H383" s="10">
        <f t="shared" si="41"/>
        <v>-0.33951365018717289</v>
      </c>
      <c r="I383">
        <f t="shared" si="38"/>
        <v>-2.7161092014973831</v>
      </c>
      <c r="K383">
        <f t="shared" si="36"/>
        <v>-0.41905596431744419</v>
      </c>
      <c r="M383">
        <f t="shared" si="39"/>
        <v>-0.41905596431744419</v>
      </c>
      <c r="N383" s="13">
        <f t="shared" si="40"/>
        <v>6.3269797371987568E-3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8.5461944042238116</v>
      </c>
      <c r="H384" s="10">
        <f t="shared" si="41"/>
        <v>-0.33513769028384666</v>
      </c>
      <c r="I384">
        <f t="shared" si="38"/>
        <v>-2.6811015222707733</v>
      </c>
      <c r="K384">
        <f t="shared" si="36"/>
        <v>-0.41450424174509093</v>
      </c>
      <c r="M384">
        <f t="shared" si="39"/>
        <v>-0.41450424174509093</v>
      </c>
      <c r="N384" s="13">
        <f t="shared" si="40"/>
        <v>6.2990494908503353E-3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8.5632160518254263</v>
      </c>
      <c r="H385" s="10">
        <f t="shared" si="41"/>
        <v>-0.33081444712281705</v>
      </c>
      <c r="I385">
        <f t="shared" si="38"/>
        <v>-2.6465155769825364</v>
      </c>
      <c r="K385">
        <f t="shared" si="36"/>
        <v>-0.41000218310453551</v>
      </c>
      <c r="M385">
        <f t="shared" si="39"/>
        <v>-0.41000218310453551</v>
      </c>
      <c r="N385" s="13">
        <f t="shared" si="40"/>
        <v>6.2706975299103495E-3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8.5802376994270393</v>
      </c>
      <c r="H386" s="10">
        <f t="shared" si="41"/>
        <v>-0.32654333951029257</v>
      </c>
      <c r="I386">
        <f t="shared" si="38"/>
        <v>-2.6123467160823406</v>
      </c>
      <c r="K386">
        <f t="shared" si="36"/>
        <v>-0.40554924435432682</v>
      </c>
      <c r="M386">
        <f t="shared" si="39"/>
        <v>-0.40554924435432682</v>
      </c>
      <c r="N386" s="13">
        <f t="shared" si="40"/>
        <v>6.2419330002245945E-3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8.597259347028654</v>
      </c>
      <c r="H387" s="10">
        <f t="shared" si="41"/>
        <v>-0.32232379197038402</v>
      </c>
      <c r="I387">
        <f t="shared" si="38"/>
        <v>-2.5785903357630722</v>
      </c>
      <c r="K387">
        <f t="shared" si="36"/>
        <v>-0.40114488741065024</v>
      </c>
      <c r="M387">
        <f t="shared" si="39"/>
        <v>-0.40114488741065024</v>
      </c>
      <c r="N387" s="13">
        <f t="shared" si="40"/>
        <v>6.2127650864035565E-3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8.6142809946302688</v>
      </c>
      <c r="H388" s="10">
        <f t="shared" si="41"/>
        <v>-0.31815523469509166</v>
      </c>
      <c r="I388">
        <f t="shared" si="38"/>
        <v>-2.5452418775607333</v>
      </c>
      <c r="K388">
        <f t="shared" si="36"/>
        <v>-0.39678858008320039</v>
      </c>
      <c r="M388">
        <f t="shared" si="39"/>
        <v>-0.39678858008320039</v>
      </c>
      <c r="N388" s="13">
        <f t="shared" si="40"/>
        <v>6.1832030069256007E-3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8.6313026422318835</v>
      </c>
      <c r="H389" s="10">
        <f t="shared" si="41"/>
        <v>-0.31403710349474517</v>
      </c>
      <c r="I389">
        <f t="shared" si="38"/>
        <v>-2.5122968279579614</v>
      </c>
      <c r="K389">
        <f t="shared" si="36"/>
        <v>-0.39247979601168376</v>
      </c>
      <c r="M389">
        <f t="shared" si="39"/>
        <v>-0.39247979601168376</v>
      </c>
      <c r="N389" s="13">
        <f t="shared" si="40"/>
        <v>6.153256009306972E-3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8.6483242898334964</v>
      </c>
      <c r="H390" s="10">
        <f t="shared" si="41"/>
        <v>-0.30996883974889322</v>
      </c>
      <c r="I390">
        <f t="shared" si="38"/>
        <v>-2.4797507179911458</v>
      </c>
      <c r="K390">
        <f t="shared" si="36"/>
        <v>-0.38821801460295841</v>
      </c>
      <c r="M390">
        <f t="shared" si="39"/>
        <v>-0.38821801460295841</v>
      </c>
      <c r="N390" s="13">
        <f t="shared" si="40"/>
        <v>6.122933365342067E-3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8.6653459374351112</v>
      </c>
      <c r="H391" s="10">
        <f t="shared" si="41"/>
        <v>-0.30594989035763287</v>
      </c>
      <c r="I391">
        <f t="shared" si="38"/>
        <v>-2.447599122861063</v>
      </c>
      <c r="K391">
        <f t="shared" si="36"/>
        <v>-0.38400272096880389</v>
      </c>
      <c r="M391">
        <f t="shared" si="39"/>
        <v>-0.38400272096880389</v>
      </c>
      <c r="N391" s="13">
        <f t="shared" si="40"/>
        <v>6.0922443664161562E-3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8.6823675850367241</v>
      </c>
      <c r="H392" s="10">
        <f t="shared" si="41"/>
        <v>-0.3019797076933769</v>
      </c>
      <c r="I392">
        <f t="shared" si="38"/>
        <v>-2.4158376615470152</v>
      </c>
      <c r="K392">
        <f t="shared" si="36"/>
        <v>-0.37983340586431596</v>
      </c>
      <c r="M392">
        <f t="shared" si="39"/>
        <v>-0.37983340586431596</v>
      </c>
      <c r="N392" s="13">
        <f t="shared" si="40"/>
        <v>6.0611983188916807E-3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8.6993892326383406</v>
      </c>
      <c r="H393" s="10">
        <f t="shared" si="41"/>
        <v>-0.29805774955304687</v>
      </c>
      <c r="I393">
        <f t="shared" si="38"/>
        <v>-2.384461996424375</v>
      </c>
      <c r="K393">
        <f t="shared" si="36"/>
        <v>-0.37570956562692082</v>
      </c>
      <c r="M393">
        <f t="shared" si="39"/>
        <v>-0.37570956562692082</v>
      </c>
      <c r="N393" s="13">
        <f t="shared" si="40"/>
        <v>6.029804539570748E-3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8.7164108802399518</v>
      </c>
      <c r="H394" s="10">
        <f t="shared" si="41"/>
        <v>-0.29418347911069248</v>
      </c>
      <c r="I394">
        <f t="shared" si="38"/>
        <v>-2.3534678328855398</v>
      </c>
      <c r="K394">
        <f t="shared" si="36"/>
        <v>-0.37163070211601001</v>
      </c>
      <c r="M394">
        <f t="shared" si="39"/>
        <v>-0.37163070211601001</v>
      </c>
      <c r="N394" s="13">
        <f t="shared" si="40"/>
        <v>5.9980723512353855E-3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8.7334325278415683</v>
      </c>
      <c r="H395" s="10">
        <f t="shared" si="41"/>
        <v>-0.29035636487052507</v>
      </c>
      <c r="I395">
        <f t="shared" si="38"/>
        <v>-2.3228509189642006</v>
      </c>
      <c r="K395">
        <f t="shared" si="36"/>
        <v>-0.3675963226531761</v>
      </c>
      <c r="M395">
        <f t="shared" si="39"/>
        <v>-0.3675963226531761</v>
      </c>
      <c r="N395" s="13">
        <f t="shared" si="40"/>
        <v>5.9660110782657127E-3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8.7504541754431795</v>
      </c>
      <c r="H396" s="10">
        <f t="shared" si="41"/>
        <v>-0.28657588062036565</v>
      </c>
      <c r="I396">
        <f t="shared" si="38"/>
        <v>-2.2926070449629252</v>
      </c>
      <c r="K396">
        <f t="shared" si="36"/>
        <v>-0.36360593996307322</v>
      </c>
      <c r="M396">
        <f t="shared" si="39"/>
        <v>-0.36360593996307322</v>
      </c>
      <c r="N396" s="13">
        <f t="shared" si="40"/>
        <v>5.9336300423410496E-3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8.767475823044796</v>
      </c>
      <c r="H397" s="10">
        <f t="shared" si="41"/>
        <v>-0.28284150538549396</v>
      </c>
      <c r="I397">
        <f t="shared" si="38"/>
        <v>-2.2627320430839517</v>
      </c>
      <c r="K397">
        <f t="shared" si="36"/>
        <v>-0.35965907211485854</v>
      </c>
      <c r="M397">
        <f t="shared" si="39"/>
        <v>-0.35965907211485854</v>
      </c>
      <c r="N397" s="13">
        <f t="shared" si="40"/>
        <v>5.9009385582203793E-3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8.784497470646409</v>
      </c>
      <c r="H398" s="10">
        <f t="shared" si="41"/>
        <v>-0.27915272338290259</v>
      </c>
      <c r="I398">
        <f t="shared" si="38"/>
        <v>-2.2332217870632207</v>
      </c>
      <c r="K398">
        <f t="shared" si="36"/>
        <v>-0.35575524246425339</v>
      </c>
      <c r="M398">
        <f t="shared" si="39"/>
        <v>-0.35575524246425339</v>
      </c>
      <c r="N398" s="13">
        <f t="shared" si="40"/>
        <v>5.8679459296087123E-3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8.8015191182480237</v>
      </c>
      <c r="H399" s="10">
        <f t="shared" si="41"/>
        <v>-0.27550902397594124</v>
      </c>
      <c r="I399">
        <f t="shared" si="38"/>
        <v>-2.2040721918075299</v>
      </c>
      <c r="K399">
        <f t="shared" si="36"/>
        <v>-0.35189397959617769</v>
      </c>
      <c r="M399">
        <f t="shared" si="39"/>
        <v>-0.35189397959617769</v>
      </c>
      <c r="N399" s="13">
        <f t="shared" si="40"/>
        <v>5.8346614451054921E-3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8.8185407658496384</v>
      </c>
      <c r="H400" s="10">
        <f t="shared" si="41"/>
        <v>-0.27190990162935247</v>
      </c>
      <c r="I400">
        <f t="shared" si="38"/>
        <v>-2.1752792130348197</v>
      </c>
      <c r="K400">
        <f t="shared" si="36"/>
        <v>-0.34807481726798806</v>
      </c>
      <c r="M400">
        <f t="shared" si="39"/>
        <v>-0.34807481726798806</v>
      </c>
      <c r="N400" s="13">
        <f t="shared" si="40"/>
        <v>5.801094374240476E-3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8.8355624134512514</v>
      </c>
      <c r="H401" s="10">
        <f t="shared" si="41"/>
        <v>-0.26835485586468982</v>
      </c>
      <c r="I401">
        <f t="shared" si="38"/>
        <v>-2.1468388469175186</v>
      </c>
      <c r="K401">
        <f t="shared" si="36"/>
        <v>-0.34429729435329059</v>
      </c>
      <c r="M401">
        <f t="shared" si="39"/>
        <v>-0.34429729435329059</v>
      </c>
      <c r="N401" s="13">
        <f t="shared" si="40"/>
        <v>5.7672539635949122E-3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8.8525840610528661</v>
      </c>
      <c r="H402" s="10">
        <f t="shared" si="41"/>
        <v>-0.26484339121611672</v>
      </c>
      <c r="I402">
        <f t="shared" si="38"/>
        <v>-2.1187471297289338</v>
      </c>
      <c r="K402">
        <f t="shared" si="36"/>
        <v>-0.34056095478633613</v>
      </c>
      <c r="M402">
        <f t="shared" si="39"/>
        <v>-0.34056095478633613</v>
      </c>
      <c r="N402" s="13">
        <f t="shared" si="40"/>
        <v>5.7331494330102187E-3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8.8696057086544791</v>
      </c>
      <c r="H403" s="10">
        <f t="shared" si="41"/>
        <v>-0.26137501718657546</v>
      </c>
      <c r="I403">
        <f t="shared" si="38"/>
        <v>-2.0910001374926037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-0.3368653475069896</v>
      </c>
      <c r="M403">
        <f t="shared" si="39"/>
        <v>-0.3368653475069896</v>
      </c>
      <c r="N403" s="13">
        <f t="shared" si="40"/>
        <v>5.6987899718852373E-3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8.8866273562560938</v>
      </c>
      <c r="H404" s="10">
        <f t="shared" si="41"/>
        <v>-0.2579492482043288</v>
      </c>
      <c r="I404">
        <f t="shared" ref="I404:I467" si="45">H404*$E$6</f>
        <v>-2.0635939856346304</v>
      </c>
      <c r="K404">
        <f t="shared" si="43"/>
        <v>-0.3332100264062684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-0.3332100264062684</v>
      </c>
      <c r="N404" s="13">
        <f t="shared" ref="N404:N467" si="47">(M404-H404)^2*O404</f>
        <v>5.6641847355615475E-3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8.9036490038577085</v>
      </c>
      <c r="H405" s="10">
        <f t="shared" ref="H405:H469" si="48">-(-$B$4)*(1+D405+$E$5*D405^3)*EXP(-D405)</f>
        <v>-0.25456560357986241</v>
      </c>
      <c r="I405">
        <f t="shared" si="45"/>
        <v>-2.0365248286388993</v>
      </c>
      <c r="K405">
        <f t="shared" si="43"/>
        <v>-0.32959455027244516</v>
      </c>
      <c r="M405">
        <f t="shared" si="46"/>
        <v>-0.32959455027244516</v>
      </c>
      <c r="N405" s="13">
        <f t="shared" si="47"/>
        <v>5.6293428417984242E-3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8.9206706514593215</v>
      </c>
      <c r="H406" s="10">
        <f t="shared" si="48"/>
        <v>-0.25122360746314848</v>
      </c>
      <c r="I406">
        <f t="shared" si="45"/>
        <v>-2.0097888597051878</v>
      </c>
      <c r="K406">
        <f t="shared" si="43"/>
        <v>-0.32601848273771333</v>
      </c>
      <c r="M406">
        <f t="shared" si="46"/>
        <v>-0.32601848273771333</v>
      </c>
      <c r="N406" s="13">
        <f t="shared" si="47"/>
        <v>5.5942733673377126E-3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8.9376922990609344</v>
      </c>
      <c r="H407" s="10">
        <f t="shared" si="48"/>
        <v>-0.24792278880126215</v>
      </c>
      <c r="I407">
        <f t="shared" si="45"/>
        <v>-1.9833823104100972</v>
      </c>
      <c r="K407">
        <f t="shared" si="43"/>
        <v>-0.32248139222540273</v>
      </c>
      <c r="M407">
        <f t="shared" si="46"/>
        <v>-0.32248139222540273</v>
      </c>
      <c r="N407" s="13">
        <f t="shared" si="47"/>
        <v>5.558985344558268E-3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8.9547139466625492</v>
      </c>
      <c r="H408" s="10">
        <f t="shared" si="48"/>
        <v>-0.24466268129634919</v>
      </c>
      <c r="I408">
        <f t="shared" si="45"/>
        <v>-1.9573014503707935</v>
      </c>
      <c r="K408">
        <f t="shared" si="43"/>
        <v>-0.3189828518977515</v>
      </c>
      <c r="M408">
        <f t="shared" si="46"/>
        <v>-0.3189828518977515</v>
      </c>
      <c r="N408" s="13">
        <f t="shared" si="47"/>
        <v>5.5234877582215442E-3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8.9717355942641639</v>
      </c>
      <c r="H409" s="10">
        <f t="shared" si="48"/>
        <v>-0.24144282336393957</v>
      </c>
      <c r="I409">
        <f t="shared" si="45"/>
        <v>-1.9315425869115166</v>
      </c>
      <c r="K409">
        <f t="shared" si="43"/>
        <v>-0.31552243960421977</v>
      </c>
      <c r="M409">
        <f t="shared" si="46"/>
        <v>-0.31552243960421977</v>
      </c>
      <c r="N409" s="13">
        <f t="shared" si="47"/>
        <v>5.487789542307186E-3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8.9887572418657786</v>
      </c>
      <c r="H410" s="10">
        <f t="shared" si="48"/>
        <v>-0.23826275809160047</v>
      </c>
      <c r="I410">
        <f t="shared" si="45"/>
        <v>-1.9061020647328037</v>
      </c>
      <c r="K410">
        <f t="shared" si="43"/>
        <v>-0.31209973783034772</v>
      </c>
      <c r="M410">
        <f t="shared" si="46"/>
        <v>-0.31209973783034772</v>
      </c>
      <c r="N410" s="13">
        <f t="shared" si="47"/>
        <v>5.4518995769401724E-3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9.0057788894673916</v>
      </c>
      <c r="H411" s="10">
        <f t="shared" si="48"/>
        <v>-0.2351220331979289</v>
      </c>
      <c r="I411">
        <f t="shared" si="45"/>
        <v>-1.8809762655834312</v>
      </c>
      <c r="K411">
        <f t="shared" si="43"/>
        <v>-0.30871433364714579</v>
      </c>
      <c r="M411">
        <f t="shared" si="46"/>
        <v>-0.30871433364714579</v>
      </c>
      <c r="N411" s="13">
        <f t="shared" si="47"/>
        <v>5.4158266854078081E-3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9.0228005370690063</v>
      </c>
      <c r="H412" s="10">
        <f t="shared" si="48"/>
        <v>-0.23202020099187468</v>
      </c>
      <c r="I412">
        <f t="shared" si="45"/>
        <v>-1.8561616079349974</v>
      </c>
      <c r="K412">
        <f t="shared" si="43"/>
        <v>-0.30536581866102025</v>
      </c>
      <c r="M412">
        <f t="shared" si="46"/>
        <v>-0.30536581866102025</v>
      </c>
      <c r="N412" s="13">
        <f t="shared" si="47"/>
        <v>5.3795796312684791E-3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9.0398221846706193</v>
      </c>
      <c r="H413" s="10">
        <f t="shared" si="48"/>
        <v>-0.22895681833239495</v>
      </c>
      <c r="I413">
        <f t="shared" si="45"/>
        <v>-1.8316545466591596</v>
      </c>
      <c r="K413">
        <f t="shared" si="43"/>
        <v>-0.30205378896422497</v>
      </c>
      <c r="M413">
        <f t="shared" si="46"/>
        <v>-0.30205378896422497</v>
      </c>
      <c r="N413" s="13">
        <f t="shared" si="47"/>
        <v>5.3431671155506196E-3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9.056843832272234</v>
      </c>
      <c r="H414" s="10">
        <f t="shared" si="48"/>
        <v>-0.2259314465884312</v>
      </c>
      <c r="I414">
        <f t="shared" si="45"/>
        <v>-1.8074515727074496</v>
      </c>
      <c r="K414">
        <f t="shared" si="43"/>
        <v>-0.29877784508583188</v>
      </c>
      <c r="M414">
        <f t="shared" si="46"/>
        <v>-0.29877784508583188</v>
      </c>
      <c r="N414" s="13">
        <f t="shared" si="47"/>
        <v>5.3065977740421001E-3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9.073865479873847</v>
      </c>
      <c r="H415" s="10">
        <f t="shared" si="48"/>
        <v>-0.22294365159920987</v>
      </c>
      <c r="I415">
        <f t="shared" si="45"/>
        <v>-1.783549212793679</v>
      </c>
      <c r="K415">
        <f t="shared" si="43"/>
        <v>-0.2955375919432256</v>
      </c>
      <c r="M415">
        <f t="shared" si="46"/>
        <v>-0.2955375919432256</v>
      </c>
      <c r="N415" s="13">
        <f t="shared" si="47"/>
        <v>5.2698801746705144E-3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9.0908871274754617</v>
      </c>
      <c r="H416" s="10">
        <f t="shared" si="48"/>
        <v>-0.21999300363485769</v>
      </c>
      <c r="I416">
        <f t="shared" si="45"/>
        <v>-1.7599440290788615</v>
      </c>
      <c r="K416">
        <f t="shared" si="43"/>
        <v>-0.29233263879410265</v>
      </c>
      <c r="M416">
        <f t="shared" si="46"/>
        <v>-0.29233263879410265</v>
      </c>
      <c r="N416" s="13">
        <f t="shared" si="47"/>
        <v>5.2330228149726704E-3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9.1079087750770746</v>
      </c>
      <c r="H417" s="10">
        <f t="shared" si="48"/>
        <v>-0.21707907735733359</v>
      </c>
      <c r="I417">
        <f t="shared" si="45"/>
        <v>-1.7366326188586687</v>
      </c>
      <c r="K417">
        <f t="shared" si="43"/>
        <v>-0.28916259918898723</v>
      </c>
      <c r="M417">
        <f t="shared" si="46"/>
        <v>-0.28916259918898723</v>
      </c>
      <c r="N417" s="13">
        <f t="shared" si="47"/>
        <v>5.1960341196544881E-3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9.1249304226786894</v>
      </c>
      <c r="H418" s="10">
        <f t="shared" si="48"/>
        <v>-0.21420145178166802</v>
      </c>
      <c r="I418">
        <f t="shared" si="45"/>
        <v>-1.7136116142533442</v>
      </c>
      <c r="K418">
        <f t="shared" si="43"/>
        <v>-0.28602709092424161</v>
      </c>
      <c r="M418">
        <f t="shared" si="46"/>
        <v>-0.28602709092424161</v>
      </c>
      <c r="N418" s="13">
        <f t="shared" si="47"/>
        <v>5.1589224382391991E-3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9.1419520702803041</v>
      </c>
      <c r="H419" s="10">
        <f t="shared" si="48"/>
        <v>-0.21135971023751135</v>
      </c>
      <c r="I419">
        <f t="shared" si="45"/>
        <v>-1.6908776819000908</v>
      </c>
      <c r="K419">
        <f t="shared" si="43"/>
        <v>-0.28292573599558429</v>
      </c>
      <c r="M419">
        <f t="shared" si="46"/>
        <v>-0.28292573599558429</v>
      </c>
      <c r="N419" s="13">
        <f t="shared" si="47"/>
        <v>5.1216960428051598E-3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9.1589737178819171</v>
      </c>
      <c r="H420" s="10">
        <f t="shared" si="48"/>
        <v>-0.20855344033098305</v>
      </c>
      <c r="I420">
        <f t="shared" si="45"/>
        <v>-1.6684275226478644</v>
      </c>
      <c r="K420">
        <f t="shared" si="43"/>
        <v>-0.27985816055209428</v>
      </c>
      <c r="M420">
        <f t="shared" si="46"/>
        <v>-0.27985816055209428</v>
      </c>
      <c r="N420" s="13">
        <f t="shared" si="47"/>
        <v>5.0843631258109482E-3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9.1759953654835336</v>
      </c>
      <c r="H421" s="10">
        <f t="shared" si="48"/>
        <v>-0.20578223390682299</v>
      </c>
      <c r="I421">
        <f t="shared" si="45"/>
        <v>-1.6462578712545839</v>
      </c>
      <c r="K421">
        <f t="shared" si="43"/>
        <v>-0.27682399485070985</v>
      </c>
      <c r="M421">
        <f t="shared" si="46"/>
        <v>-0.27682399485070985</v>
      </c>
      <c r="N421" s="13">
        <f t="shared" si="47"/>
        <v>5.0469317980083696E-3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9.1930170130851465</v>
      </c>
      <c r="H422" s="10">
        <f t="shared" si="48"/>
        <v>-0.20304568701083736</v>
      </c>
      <c r="I422">
        <f t="shared" si="45"/>
        <v>-1.6243654960866989</v>
      </c>
      <c r="K422">
        <f t="shared" si="43"/>
        <v>-0.27382287321121168</v>
      </c>
      <c r="M422">
        <f t="shared" si="46"/>
        <v>-0.27382287321121168</v>
      </c>
      <c r="N422" s="13">
        <f t="shared" si="47"/>
        <v>5.0094100864424571E-3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9.2100386606867612</v>
      </c>
      <c r="H423" s="10">
        <f t="shared" si="48"/>
        <v>-0.20034339985263958</v>
      </c>
      <c r="I423">
        <f t="shared" si="45"/>
        <v>-1.6027471988211166</v>
      </c>
      <c r="K423">
        <f t="shared" si="43"/>
        <v>-0.27085443397168296</v>
      </c>
      <c r="M423">
        <f t="shared" si="46"/>
        <v>-0.27085443397168296</v>
      </c>
      <c r="N423" s="13">
        <f t="shared" si="47"/>
        <v>4.9718059325369003E-3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9.2270603082883742</v>
      </c>
      <c r="H424" s="10">
        <f t="shared" si="48"/>
        <v>-0.19767497676867998</v>
      </c>
      <c r="I424">
        <f t="shared" si="45"/>
        <v>-1.5813998141494399</v>
      </c>
      <c r="K424">
        <f t="shared" si="43"/>
        <v>-0.26791831944444999</v>
      </c>
      <c r="M424">
        <f t="shared" si="46"/>
        <v>-0.26791831944444999</v>
      </c>
      <c r="N424" s="13">
        <f t="shared" si="47"/>
        <v>4.9341271902656521E-3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9.2440819558899889</v>
      </c>
      <c r="H425" s="10">
        <f t="shared" si="48"/>
        <v>-0.19504002618556401</v>
      </c>
      <c r="I425">
        <f t="shared" si="45"/>
        <v>-1.5603202094845121</v>
      </c>
      <c r="K425">
        <f t="shared" si="43"/>
        <v>-0.26501417587249049</v>
      </c>
      <c r="M425">
        <f t="shared" si="46"/>
        <v>-0.26501417587249049</v>
      </c>
      <c r="N425" s="13">
        <f t="shared" si="47"/>
        <v>4.8963816244083922E-3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9.2611036034916037</v>
      </c>
      <c r="H426" s="10">
        <f t="shared" si="48"/>
        <v>-0.19243816058365354</v>
      </c>
      <c r="I426">
        <f t="shared" si="45"/>
        <v>-1.5395052846692283</v>
      </c>
      <c r="K426">
        <f t="shared" si="43"/>
        <v>-0.26214165338631007</v>
      </c>
      <c r="M426">
        <f t="shared" si="46"/>
        <v>-0.26214165338631007</v>
      </c>
      <c r="N426" s="13">
        <f t="shared" si="47"/>
        <v>4.8585769088899909E-3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9.2781252510932166</v>
      </c>
      <c r="H427" s="10">
        <f t="shared" si="48"/>
        <v>-0.18986899646095026</v>
      </c>
      <c r="I427">
        <f t="shared" si="45"/>
        <v>-1.5189519716876021</v>
      </c>
      <c r="K427">
        <f t="shared" si="43"/>
        <v>-0.25930040596128184</v>
      </c>
      <c r="M427">
        <f t="shared" si="46"/>
        <v>-0.25930040596128184</v>
      </c>
      <c r="N427" s="13">
        <f t="shared" si="47"/>
        <v>4.8207206252027348E-3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9.2951468986948313</v>
      </c>
      <c r="H428" s="10">
        <f t="shared" si="48"/>
        <v>-0.18733215429725691</v>
      </c>
      <c r="I428">
        <f t="shared" si="45"/>
        <v>-1.4986572343780553</v>
      </c>
      <c r="K428">
        <f t="shared" si="43"/>
        <v>-0.25649009137544032</v>
      </c>
      <c r="M428">
        <f t="shared" si="46"/>
        <v>-0.25649009137544032</v>
      </c>
      <c r="N428" s="13">
        <f t="shared" si="47"/>
        <v>4.7828202609099752E-3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9.3121685462964443</v>
      </c>
      <c r="H429" s="10">
        <f t="shared" si="48"/>
        <v>-0.18482725851861501</v>
      </c>
      <c r="I429">
        <f t="shared" si="45"/>
        <v>-1.4786180681489201</v>
      </c>
      <c r="K429">
        <f t="shared" si="43"/>
        <v>-0.25371037116773404</v>
      </c>
      <c r="M429">
        <f t="shared" si="46"/>
        <v>-0.25371037116773404</v>
      </c>
      <c r="N429" s="13">
        <f t="shared" si="47"/>
        <v>4.7448832082312223E-3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9.329190193898059</v>
      </c>
      <c r="H430" s="10">
        <f t="shared" si="48"/>
        <v>-0.18235393746201414</v>
      </c>
      <c r="I430">
        <f t="shared" si="45"/>
        <v>-1.4588314996961131</v>
      </c>
      <c r="K430">
        <f t="shared" si="43"/>
        <v>-0.25096091059672093</v>
      </c>
      <c r="M430">
        <f t="shared" si="46"/>
        <v>-0.25096091059672093</v>
      </c>
      <c r="N430" s="13">
        <f t="shared" si="47"/>
        <v>4.7069167627063792E-3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9.346211841499672</v>
      </c>
      <c r="H431" s="10">
        <f t="shared" si="48"/>
        <v>-0.17991182334037345</v>
      </c>
      <c r="I431">
        <f t="shared" si="45"/>
        <v>-1.4392945867229876</v>
      </c>
      <c r="K431">
        <f t="shared" si="43"/>
        <v>-0.24824137859971479</v>
      </c>
      <c r="M431">
        <f t="shared" si="46"/>
        <v>-0.24824137859971479</v>
      </c>
      <c r="N431" s="13">
        <f t="shared" si="47"/>
        <v>4.6689281219393815E-3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9.3632334891012867</v>
      </c>
      <c r="H432" s="10">
        <f t="shared" si="48"/>
        <v>-0.1775005522077889</v>
      </c>
      <c r="I432">
        <f t="shared" si="45"/>
        <v>-1.4200044176623112</v>
      </c>
      <c r="K432">
        <f t="shared" si="43"/>
        <v>-0.24555144775236465</v>
      </c>
      <c r="M432">
        <f t="shared" si="46"/>
        <v>-0.24555144775236465</v>
      </c>
      <c r="N432" s="13">
        <f t="shared" si="47"/>
        <v>4.6309243844187588E-3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9.3802551367029015</v>
      </c>
      <c r="H433" s="10">
        <f t="shared" si="48"/>
        <v>-0.17511976392504686</v>
      </c>
      <c r="I433">
        <f t="shared" si="45"/>
        <v>-1.4009581114003749</v>
      </c>
      <c r="K433">
        <f t="shared" si="43"/>
        <v>-0.24289079422867751</v>
      </c>
      <c r="M433">
        <f t="shared" si="46"/>
        <v>-0.24289079422867751</v>
      </c>
      <c r="N433" s="13">
        <f t="shared" si="47"/>
        <v>4.5929125484156248E-3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9.3972767843045144</v>
      </c>
      <c r="H434" s="10">
        <f t="shared" si="48"/>
        <v>-0.17276910212540045</v>
      </c>
      <c r="I434">
        <f t="shared" si="45"/>
        <v>-1.3821528170032036</v>
      </c>
      <c r="K434">
        <f t="shared" si="43"/>
        <v>-0.24025909776146692</v>
      </c>
      <c r="M434">
        <f t="shared" si="46"/>
        <v>-0.24025909776146692</v>
      </c>
      <c r="N434" s="13">
        <f t="shared" si="47"/>
        <v>4.5548995109562715E-3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9.4142984319061291</v>
      </c>
      <c r="H435" s="10">
        <f t="shared" si="48"/>
        <v>-0.17044821418060507</v>
      </c>
      <c r="I435">
        <f t="shared" si="45"/>
        <v>-1.3635857134448406</v>
      </c>
      <c r="K435">
        <f t="shared" si="43"/>
        <v>-0.23765604160322967</v>
      </c>
      <c r="M435">
        <f t="shared" si="46"/>
        <v>-0.23765604160322967</v>
      </c>
      <c r="N435" s="13">
        <f t="shared" si="47"/>
        <v>4.5168920668692911E-3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9.4313200795077421</v>
      </c>
      <c r="H436" s="10">
        <f t="shared" si="48"/>
        <v>-0.16815675116721346</v>
      </c>
      <c r="I436">
        <f t="shared" si="45"/>
        <v>-1.3452540093377077</v>
      </c>
      <c r="K436">
        <f t="shared" si="43"/>
        <v>-0.23508131248744962</v>
      </c>
      <c r="M436">
        <f t="shared" si="46"/>
        <v>-0.23508131248744962</v>
      </c>
      <c r="N436" s="13">
        <f t="shared" si="47"/>
        <v>4.4788969079060503E-3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9.4483417271093568</v>
      </c>
      <c r="H437" s="10">
        <f t="shared" si="48"/>
        <v>-0.16589436783312439</v>
      </c>
      <c r="I437">
        <f t="shared" si="45"/>
        <v>-1.3271549426649951</v>
      </c>
      <c r="K437">
        <f t="shared" si="43"/>
        <v>-0.23253460059031356</v>
      </c>
      <c r="M437">
        <f t="shared" si="46"/>
        <v>-0.23253460059031356</v>
      </c>
      <c r="N437" s="13">
        <f t="shared" si="47"/>
        <v>4.4409206219323477E-3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9.4653633747109716</v>
      </c>
      <c r="H438" s="10">
        <f t="shared" si="48"/>
        <v>-0.16366072256438657</v>
      </c>
      <c r="I438">
        <f t="shared" si="45"/>
        <v>-1.3092857805150926</v>
      </c>
      <c r="K438">
        <f t="shared" si="43"/>
        <v>-0.23001559949284869</v>
      </c>
      <c r="M438">
        <f t="shared" si="46"/>
        <v>-0.23001559949284869</v>
      </c>
      <c r="N438" s="13">
        <f t="shared" si="47"/>
        <v>4.4029696921913542E-3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9.4823850223125845</v>
      </c>
      <c r="H439" s="10">
        <f t="shared" si="48"/>
        <v>-0.16145547735225221</v>
      </c>
      <c r="I439">
        <f t="shared" si="45"/>
        <v>-1.2916438188180177</v>
      </c>
      <c r="K439">
        <f t="shared" si="43"/>
        <v>-0.22752400614346427</v>
      </c>
      <c r="M439">
        <f t="shared" si="46"/>
        <v>-0.22752400614346427</v>
      </c>
      <c r="N439" s="13">
        <f t="shared" si="47"/>
        <v>4.3650504966352161E-3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9.4994066699141992</v>
      </c>
      <c r="H440" s="10">
        <f t="shared" si="48"/>
        <v>-0.15927829776048069</v>
      </c>
      <c r="I440">
        <f t="shared" si="45"/>
        <v>-1.2742263820838455</v>
      </c>
      <c r="K440">
        <f t="shared" si="43"/>
        <v>-0.22505952082090339</v>
      </c>
      <c r="M440">
        <f t="shared" si="46"/>
        <v>-0.22505952082090339</v>
      </c>
      <c r="N440" s="13">
        <f t="shared" si="47"/>
        <v>4.3271693073250869E-3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9.5164283175158122</v>
      </c>
      <c r="H441" s="10">
        <f t="shared" si="48"/>
        <v>-0.15712885289288747</v>
      </c>
      <c r="I441">
        <f t="shared" si="45"/>
        <v>-1.2570308231430998</v>
      </c>
      <c r="K441">
        <f t="shared" si="43"/>
        <v>-0.22262184709759561</v>
      </c>
      <c r="M441">
        <f t="shared" si="46"/>
        <v>-0.22262184709759561</v>
      </c>
      <c r="N441" s="13">
        <f t="shared" si="47"/>
        <v>4.2893322898979337E-3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9.5334499651174269</v>
      </c>
      <c r="H442" s="10">
        <f t="shared" si="48"/>
        <v>-0.15500681536113994</v>
      </c>
      <c r="I442">
        <f t="shared" si="45"/>
        <v>-1.2400545228891195</v>
      </c>
      <c r="K442">
        <f t="shared" si="43"/>
        <v>-0.22021069180340758</v>
      </c>
      <c r="M442">
        <f t="shared" si="46"/>
        <v>-0.22021069180340758</v>
      </c>
      <c r="N442" s="13">
        <f t="shared" si="47"/>
        <v>4.2515455030985036E-3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9.5504716127190417</v>
      </c>
      <c r="H443" s="10">
        <f t="shared" si="48"/>
        <v>-0.15291186125279371</v>
      </c>
      <c r="I443">
        <f t="shared" si="45"/>
        <v>-1.2232948900223497</v>
      </c>
      <c r="K443">
        <f t="shared" si="43"/>
        <v>-0.21782576498978781</v>
      </c>
      <c r="M443">
        <f t="shared" si="46"/>
        <v>-0.21782576498978781</v>
      </c>
      <c r="N443" s="13">
        <f t="shared" si="47"/>
        <v>4.2138148983757364E-3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9.5674932603206546</v>
      </c>
      <c r="H444" s="10">
        <f t="shared" si="48"/>
        <v>-0.1508436700995715</v>
      </c>
      <c r="I444">
        <f t="shared" si="45"/>
        <v>-1.206749360796572</v>
      </c>
      <c r="K444">
        <f t="shared" si="43"/>
        <v>-0.21546677989430202</v>
      </c>
      <c r="M444">
        <f t="shared" si="46"/>
        <v>-0.21546677989430202</v>
      </c>
      <c r="N444" s="13">
        <f t="shared" si="47"/>
        <v>4.1761463195417953E-3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9.5845149079222693</v>
      </c>
      <c r="H445" s="10">
        <f t="shared" si="48"/>
        <v>-0.14880192484587923</v>
      </c>
      <c r="I445">
        <f t="shared" si="45"/>
        <v>-1.1904153987670338</v>
      </c>
      <c r="K445">
        <f t="shared" si="43"/>
        <v>-0.21313345290555197</v>
      </c>
      <c r="M445">
        <f t="shared" si="46"/>
        <v>-0.21313345290555197</v>
      </c>
      <c r="N445" s="13">
        <f t="shared" si="47"/>
        <v>4.1385455024924613E-3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9.6015365555238823</v>
      </c>
      <c r="H446" s="10">
        <f t="shared" si="48"/>
        <v>-0.14678631181756077</v>
      </c>
      <c r="I446">
        <f t="shared" si="45"/>
        <v>-1.1742904945404862</v>
      </c>
      <c r="K446">
        <f t="shared" si="43"/>
        <v>-0.21082550352848103</v>
      </c>
      <c r="M446">
        <f t="shared" si="46"/>
        <v>-0.21082550352848103</v>
      </c>
      <c r="N446" s="13">
        <f t="shared" si="47"/>
        <v>4.1010180749879981E-3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9.618558203125497</v>
      </c>
      <c r="H447" s="10">
        <f t="shared" si="48"/>
        <v>-0.14479652069088569</v>
      </c>
      <c r="I447">
        <f t="shared" si="45"/>
        <v>-1.1583721655270856</v>
      </c>
      <c r="K447">
        <f t="shared" si="43"/>
        <v>-0.20854265435005187</v>
      </c>
      <c r="M447">
        <f t="shared" si="46"/>
        <v>-0.20854265435005187</v>
      </c>
      <c r="N447" s="13">
        <f t="shared" si="47"/>
        <v>4.0635695564922789E-3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9.63557985072711</v>
      </c>
      <c r="H448" s="10">
        <f t="shared" si="48"/>
        <v>-0.14283224446177215</v>
      </c>
      <c r="I448">
        <f t="shared" si="45"/>
        <v>-1.1426579556941772</v>
      </c>
      <c r="K448">
        <f t="shared" si="43"/>
        <v>-0.20628463100530475</v>
      </c>
      <c r="M448">
        <f t="shared" si="46"/>
        <v>-0.20628463100530475</v>
      </c>
      <c r="N448" s="13">
        <f t="shared" si="47"/>
        <v>4.0262053580698781E-3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9.6526014983287265</v>
      </c>
      <c r="H449" s="10">
        <f t="shared" si="48"/>
        <v>-0.14089317941523963</v>
      </c>
      <c r="I449">
        <f t="shared" si="45"/>
        <v>-1.127145435321917</v>
      </c>
      <c r="K449">
        <f t="shared" si="43"/>
        <v>-0.20405116214377941</v>
      </c>
      <c r="M449">
        <f t="shared" si="46"/>
        <v>-0.20405116214377941</v>
      </c>
      <c r="N449" s="13">
        <f t="shared" si="47"/>
        <v>3.9889307823385298E-3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9.6696231459303394</v>
      </c>
      <c r="H450" s="10">
        <f t="shared" si="48"/>
        <v>-0.13897902509509269</v>
      </c>
      <c r="I450">
        <f t="shared" si="45"/>
        <v>-1.1118322007607415</v>
      </c>
      <c r="K450">
        <f t="shared" si="43"/>
        <v>-0.20184197939631046</v>
      </c>
      <c r="M450">
        <f t="shared" si="46"/>
        <v>-0.20184197939631046</v>
      </c>
      <c r="N450" s="13">
        <f t="shared" si="47"/>
        <v>3.9517510234769937E-3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9.6866447935319542</v>
      </c>
      <c r="H451" s="10">
        <f t="shared" si="48"/>
        <v>-0.13708948427383133</v>
      </c>
      <c r="I451">
        <f t="shared" si="45"/>
        <v>-1.0967158741906506</v>
      </c>
      <c r="K451">
        <f t="shared" si="43"/>
        <v>-0.19965681734217902</v>
      </c>
      <c r="M451">
        <f t="shared" si="46"/>
        <v>-0.19965681734217902</v>
      </c>
      <c r="N451" s="13">
        <f t="shared" si="47"/>
        <v>3.9146711672855541E-3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9.7036664411335671</v>
      </c>
      <c r="H452" s="10">
        <f t="shared" si="48"/>
        <v>-0.13522426292278905</v>
      </c>
      <c r="I452">
        <f t="shared" si="45"/>
        <v>-1.0817941033823124</v>
      </c>
      <c r="K452">
        <f t="shared" si="43"/>
        <v>-0.19749541347662811</v>
      </c>
      <c r="M452">
        <f t="shared" si="46"/>
        <v>-0.19749541347662811</v>
      </c>
      <c r="N452" s="13">
        <f t="shared" si="47"/>
        <v>3.8776961912988903E-3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9.7206880887351819</v>
      </c>
      <c r="H453" s="10">
        <f t="shared" si="48"/>
        <v>-0.13338307018249407</v>
      </c>
      <c r="I453">
        <f t="shared" si="45"/>
        <v>-1.0670645614599525</v>
      </c>
      <c r="K453">
        <f t="shared" si="43"/>
        <v>-0.19535750817873035</v>
      </c>
      <c r="M453">
        <f t="shared" si="46"/>
        <v>-0.19535750817873035</v>
      </c>
      <c r="N453" s="13">
        <f t="shared" si="47"/>
        <v>3.8408309649493352E-3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9.7377097363367948</v>
      </c>
      <c r="H454" s="10">
        <f t="shared" si="48"/>
        <v>-0.131565618333255</v>
      </c>
      <c r="I454">
        <f t="shared" si="45"/>
        <v>-1.05252494666604</v>
      </c>
      <c r="K454">
        <f t="shared" si="43"/>
        <v>-0.19324284467960842</v>
      </c>
      <c r="M454">
        <f t="shared" si="46"/>
        <v>-0.19324284467960842</v>
      </c>
      <c r="N454" s="13">
        <f t="shared" si="47"/>
        <v>3.8040802497793123E-3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9.7547313839384113</v>
      </c>
      <c r="H455" s="10">
        <f t="shared" si="48"/>
        <v>-0.1297716227659666</v>
      </c>
      <c r="I455">
        <f t="shared" si="45"/>
        <v>-1.0381729821277328</v>
      </c>
      <c r="K455">
        <f t="shared" si="43"/>
        <v>-0.19115116903100285</v>
      </c>
      <c r="M455">
        <f t="shared" si="46"/>
        <v>-0.19115116903100285</v>
      </c>
      <c r="N455" s="13">
        <f t="shared" si="47"/>
        <v>3.7674486997017254E-3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9.7717530315400243</v>
      </c>
      <c r="H456" s="10">
        <f t="shared" si="48"/>
        <v>-0.12800080195313659</v>
      </c>
      <c r="I456">
        <f t="shared" si="45"/>
        <v>-1.0240064156250928</v>
      </c>
      <c r="K456">
        <f t="shared" si="43"/>
        <v>-0.18908223007418551</v>
      </c>
      <c r="M456">
        <f t="shared" si="46"/>
        <v>-0.18908223007418551</v>
      </c>
      <c r="N456" s="13">
        <f t="shared" si="47"/>
        <v>3.7309408613068651E-3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9.7887746791416372</v>
      </c>
      <c r="H457" s="10">
        <f t="shared" si="48"/>
        <v>-0.12625287742012983</v>
      </c>
      <c r="I457">
        <f t="shared" si="45"/>
        <v>-1.0100230193610387</v>
      </c>
      <c r="K457">
        <f t="shared" si="43"/>
        <v>-0.18703577940920982</v>
      </c>
      <c r="M457">
        <f t="shared" si="46"/>
        <v>-0.18703577940920982</v>
      </c>
      <c r="N457" s="13">
        <f t="shared" si="47"/>
        <v>3.6945611742141035E-3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9.805796326743252</v>
      </c>
      <c r="H458" s="10">
        <f t="shared" si="48"/>
        <v>-0.12452757371662987</v>
      </c>
      <c r="I458">
        <f t="shared" si="45"/>
        <v>-0.99622058973303895</v>
      </c>
      <c r="K458">
        <f t="shared" si="43"/>
        <v>-0.18501157136450197</v>
      </c>
      <c r="M458">
        <f t="shared" si="46"/>
        <v>-0.18501157136450197</v>
      </c>
      <c r="N458" s="13">
        <f t="shared" si="47"/>
        <v>3.658313971467798E-3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9.8228179743448667</v>
      </c>
      <c r="H459" s="10">
        <f t="shared" si="48"/>
        <v>-0.12282461838831608</v>
      </c>
      <c r="I459">
        <f t="shared" si="45"/>
        <v>-0.98259694710652867</v>
      </c>
      <c r="K459">
        <f t="shared" si="43"/>
        <v>-0.18300936296678444</v>
      </c>
      <c r="M459">
        <f t="shared" si="46"/>
        <v>-0.18300936296678444</v>
      </c>
      <c r="N459" s="13">
        <f t="shared" si="47"/>
        <v>3.6222034799754761E-3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9.8398396219464797</v>
      </c>
      <c r="H460" s="10">
        <f t="shared" si="48"/>
        <v>-0.12114374194875373</v>
      </c>
      <c r="I460">
        <f t="shared" si="45"/>
        <v>-0.96914993559002982</v>
      </c>
      <c r="K460">
        <f t="shared" si="43"/>
        <v>-0.18102891391132825</v>
      </c>
      <c r="M460">
        <f t="shared" si="46"/>
        <v>-0.18102891391132825</v>
      </c>
      <c r="N460" s="13">
        <f t="shared" si="47"/>
        <v>3.5862338209871215E-3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9.8568612695480944</v>
      </c>
      <c r="H461" s="10">
        <f t="shared" si="48"/>
        <v>-0.11948467785149794</v>
      </c>
      <c r="I461">
        <f t="shared" si="45"/>
        <v>-0.95587742281198351</v>
      </c>
      <c r="K461">
        <f t="shared" si="43"/>
        <v>-0.17906998653253145</v>
      </c>
      <c r="M461">
        <f t="shared" si="46"/>
        <v>-0.17906998653253145</v>
      </c>
      <c r="N461" s="13">
        <f t="shared" si="47"/>
        <v>3.5504090106140474E-3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9.8738829171497091</v>
      </c>
      <c r="H462" s="10">
        <f t="shared" si="48"/>
        <v>-0.1178471624624073</v>
      </c>
      <c r="I462">
        <f t="shared" si="45"/>
        <v>-0.94277729969925839</v>
      </c>
      <c r="K462">
        <f t="shared" si="43"/>
        <v>-0.17713234577482356</v>
      </c>
      <c r="M462">
        <f t="shared" si="46"/>
        <v>-0.17713234577482356</v>
      </c>
      <c r="N462" s="13">
        <f t="shared" si="47"/>
        <v>3.5147329603868E-3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9.8909045647513221</v>
      </c>
      <c r="H463" s="10">
        <f t="shared" si="48"/>
        <v>-0.11623093503216858</v>
      </c>
      <c r="I463">
        <f t="shared" si="45"/>
        <v>-0.92984748025734865</v>
      </c>
      <c r="K463">
        <f t="shared" si="43"/>
        <v>-0.1752157591638856</v>
      </c>
      <c r="M463">
        <f t="shared" si="46"/>
        <v>-0.1752157591638856</v>
      </c>
      <c r="N463" s="13">
        <f t="shared" si="47"/>
        <v>3.4792094778495863E-3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9.9079262123529368</v>
      </c>
      <c r="H464" s="10">
        <f t="shared" si="48"/>
        <v>-0.11463573766902849</v>
      </c>
      <c r="I464">
        <f t="shared" si="45"/>
        <v>-0.91708590135222789</v>
      </c>
      <c r="K464">
        <f t="shared" si="43"/>
        <v>-0.17331999677818891</v>
      </c>
      <c r="M464">
        <f t="shared" si="46"/>
        <v>-0.17331999677818891</v>
      </c>
      <c r="N464" s="13">
        <f t="shared" si="47"/>
        <v>3.4438422671910778E-3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9.9249478599545498</v>
      </c>
      <c r="H465" s="10">
        <f t="shared" si="48"/>
        <v>-0.11306131531173372</v>
      </c>
      <c r="I465">
        <f t="shared" si="45"/>
        <v>-0.90449052249386974</v>
      </c>
      <c r="K465">
        <f t="shared" si="43"/>
        <v>-0.17144483122084586</v>
      </c>
      <c r="M465">
        <f t="shared" si="46"/>
        <v>-0.17144483122084586</v>
      </c>
      <c r="N465" s="13">
        <f t="shared" si="47"/>
        <v>3.4086349299095506E-3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9.9419695075561645</v>
      </c>
      <c r="H466" s="10">
        <f t="shared" si="48"/>
        <v>-0.11150741570267558</v>
      </c>
      <c r="I466">
        <f t="shared" si="45"/>
        <v>-0.89205932562140466</v>
      </c>
      <c r="K466">
        <f t="shared" si="43"/>
        <v>-0.16959003759176988</v>
      </c>
      <c r="M466">
        <f t="shared" si="46"/>
        <v>-0.16959003759176988</v>
      </c>
      <c r="N466" s="13">
        <f t="shared" si="47"/>
        <v>3.3735909655114964E-3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9.9589911551577774</v>
      </c>
      <c r="H467" s="10">
        <f t="shared" si="48"/>
        <v>-0.10997378936124015</v>
      </c>
      <c r="I467">
        <f t="shared" si="45"/>
        <v>-0.87979031488992121</v>
      </c>
      <c r="K467">
        <f t="shared" si="43"/>
        <v>-0.16775539346014198</v>
      </c>
      <c r="M467">
        <f t="shared" si="46"/>
        <v>-0.16775539346014198</v>
      </c>
      <c r="N467" s="13">
        <f t="shared" si="47"/>
        <v>3.338713772242229E-3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9.9760128027593922</v>
      </c>
      <c r="H468" s="10">
        <f t="shared" si="48"/>
        <v>-0.10846018955736048</v>
      </c>
      <c r="I468">
        <f t="shared" ref="I468:I469" si="50">H468*$E$6</f>
        <v>-0.86768151645888381</v>
      </c>
      <c r="K468">
        <f t="shared" si="43"/>
        <v>-0.16594067883717989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-0.16594067883717989</v>
      </c>
      <c r="N468" s="13">
        <f t="shared" ref="N468:N469" si="52">(M468-H468)^2*O468</f>
        <v>3.3040066478474345E-3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9.9930344503610069</v>
      </c>
      <c r="H469" s="10">
        <f t="shared" si="48"/>
        <v>-0.10696637228527181</v>
      </c>
      <c r="I469">
        <f t="shared" si="50"/>
        <v>-0.85573097828217448</v>
      </c>
      <c r="K469">
        <f t="shared" si="43"/>
        <v>-0.1641456761492068</v>
      </c>
      <c r="M469">
        <f t="shared" si="51"/>
        <v>-0.1641456761492068</v>
      </c>
      <c r="N469" s="13">
        <f t="shared" si="52"/>
        <v>3.2694727903642114E-3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K1" workbookViewId="0">
      <selection activeCell="AA9" sqref="Q8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338</v>
      </c>
      <c r="D3" s="15" t="str">
        <f>A3</f>
        <v>HCP</v>
      </c>
      <c r="E3" s="1" t="str">
        <f>B3</f>
        <v>Np [2]</v>
      </c>
      <c r="G3" s="15" t="str">
        <f>D3</f>
        <v>HCP</v>
      </c>
      <c r="H3" s="1" t="str">
        <f>E3</f>
        <v>Np [2]</v>
      </c>
      <c r="K3" s="15" t="str">
        <f>A3</f>
        <v>HCP</v>
      </c>
      <c r="L3" s="1" t="str">
        <f>B3</f>
        <v>Np [2]</v>
      </c>
      <c r="N3" s="15" t="str">
        <f>A3</f>
        <v>HCP</v>
      </c>
      <c r="O3" s="1" t="str">
        <f>L3</f>
        <v>Np [2]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-12.2058</v>
      </c>
      <c r="D4" s="18" t="s">
        <v>8</v>
      </c>
      <c r="E4" s="4">
        <f>MIN(H13,H4)</f>
        <v>2.7989999999999999</v>
      </c>
      <c r="G4" s="2" t="s">
        <v>251</v>
      </c>
      <c r="H4" s="1">
        <v>2.7989999999999999</v>
      </c>
      <c r="K4" s="2" t="s">
        <v>22</v>
      </c>
      <c r="L4" s="4">
        <f>O4</f>
        <v>7.4675564827042695</v>
      </c>
      <c r="N4" s="18" t="s">
        <v>22</v>
      </c>
      <c r="O4" s="4">
        <f>O5*R18</f>
        <v>7.4675564827042695</v>
      </c>
      <c r="Q4" s="26" t="s">
        <v>28</v>
      </c>
      <c r="AA4" s="27"/>
    </row>
    <row r="5" spans="1:27" x14ac:dyDescent="0.4">
      <c r="A5" s="2" t="s">
        <v>19</v>
      </c>
      <c r="B5" s="1">
        <v>20.557354831786775</v>
      </c>
      <c r="D5" s="2" t="s">
        <v>3</v>
      </c>
      <c r="E5" s="5">
        <f>O10</f>
        <v>4.9963152245224705E-2</v>
      </c>
      <c r="G5" s="2" t="s">
        <v>252</v>
      </c>
      <c r="H5" s="68">
        <v>6.0598349999999996</v>
      </c>
      <c r="K5" s="2" t="s">
        <v>23</v>
      </c>
      <c r="L5" s="4">
        <f>O5</f>
        <v>2.5313750788828031</v>
      </c>
      <c r="N5" s="12" t="s">
        <v>23</v>
      </c>
      <c r="O5" s="4">
        <v>2.5313750788828031</v>
      </c>
      <c r="P5" t="s">
        <v>50</v>
      </c>
      <c r="Q5" s="28" t="s">
        <v>29</v>
      </c>
      <c r="R5" s="72">
        <f>L10</f>
        <v>2.7989999999999999</v>
      </c>
      <c r="S5" s="72">
        <f>L4</f>
        <v>7.4675564827042695</v>
      </c>
      <c r="T5" s="72">
        <f>L5</f>
        <v>2.5313750788828031</v>
      </c>
      <c r="U5" s="72">
        <f>L6</f>
        <v>0.5259101424166901</v>
      </c>
      <c r="V5" s="72">
        <f>L7</f>
        <v>5.287186203183599</v>
      </c>
      <c r="W5" s="72">
        <f>$H$5</f>
        <v>6.0598349999999996</v>
      </c>
      <c r="X5" s="72">
        <f>($H$5+$H$14)/2</f>
        <v>5.6500639203745493</v>
      </c>
      <c r="Y5" s="29" t="s">
        <v>114</v>
      </c>
      <c r="Z5" s="29" t="str">
        <f>B3</f>
        <v>Np [2]</v>
      </c>
      <c r="AA5" s="30" t="str">
        <f>B3</f>
        <v>Np [2]</v>
      </c>
    </row>
    <row r="6" spans="1:27" x14ac:dyDescent="0.4">
      <c r="A6" s="2" t="s">
        <v>0</v>
      </c>
      <c r="B6" s="68">
        <v>1.272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0.5259101424166901</v>
      </c>
      <c r="N6" s="12" t="s">
        <v>26</v>
      </c>
      <c r="O6" s="4">
        <v>0.5259101424166901</v>
      </c>
      <c r="P6" t="s">
        <v>50</v>
      </c>
    </row>
    <row r="7" spans="1:27" x14ac:dyDescent="0.4">
      <c r="A7" s="63" t="s">
        <v>1</v>
      </c>
      <c r="B7" s="1">
        <v>4.274</v>
      </c>
      <c r="C7" t="s">
        <v>268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5.287186203183599</v>
      </c>
      <c r="N7" s="12" t="s">
        <v>27</v>
      </c>
      <c r="O7" s="4">
        <v>5.287186203183599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72">
        <f>L10</f>
        <v>2.7989999999999999</v>
      </c>
      <c r="S9" s="72">
        <f>O4</f>
        <v>7.4675564827042695</v>
      </c>
      <c r="T9" s="72">
        <f>O5</f>
        <v>2.5313750788828031</v>
      </c>
      <c r="U9" s="72">
        <f>O6</f>
        <v>0.5259101424166901</v>
      </c>
      <c r="V9" s="72">
        <f>O7</f>
        <v>5.287186203183599</v>
      </c>
      <c r="W9" s="72">
        <f>$H$5</f>
        <v>6.0598349999999996</v>
      </c>
      <c r="X9" s="72">
        <f>($H$5+$H$14)/2</f>
        <v>5.6500639203745493</v>
      </c>
      <c r="Y9" s="29" t="s">
        <v>114</v>
      </c>
      <c r="Z9" s="29" t="str">
        <f>B3</f>
        <v>Np [2]</v>
      </c>
      <c r="AA9" s="30" t="str">
        <f>B3</f>
        <v>Np [2]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2.7989999999999999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3.4514300495544954</v>
      </c>
      <c r="D11" s="3" t="s">
        <v>8</v>
      </c>
      <c r="E11" s="4">
        <f>E4</f>
        <v>2.7989999999999999</v>
      </c>
      <c r="G11" s="22" t="s">
        <v>248</v>
      </c>
      <c r="H11" s="1">
        <f>H5/H4</f>
        <v>2.165</v>
      </c>
      <c r="N11" s="62" t="s">
        <v>264</v>
      </c>
      <c r="O11" s="20">
        <f>G119</f>
        <v>3.4364374818618884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2.7989999999999995</v>
      </c>
      <c r="C12" t="s">
        <v>250</v>
      </c>
      <c r="D12" s="3" t="s">
        <v>2</v>
      </c>
      <c r="E12" s="4">
        <f>(9*$B$6*$B$5/(-$B$4))^(1/2)</f>
        <v>4.3910188522714604</v>
      </c>
      <c r="G12" s="22" t="s">
        <v>253</v>
      </c>
      <c r="H12" s="1">
        <f>H4^3*H11*SQRT(3)/2</f>
        <v>41.114709663573549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3.4339288077661494</v>
      </c>
      <c r="I13" s="1">
        <f>MAX(H13,H4)</f>
        <v>3.4339288077661494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3.9473082460847353E-2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5.2402928407490981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-12.2058</v>
      </c>
    </row>
    <row r="16" spans="1:27" x14ac:dyDescent="0.4">
      <c r="D16" s="3" t="s">
        <v>9</v>
      </c>
      <c r="E16" s="4">
        <f>$E$15*$E$6</f>
        <v>-146.46960000000001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0.5091291888318632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2.1615625181381115</v>
      </c>
      <c r="H19" s="10">
        <f>-(-$B$4)*(1+D19+$E$5*D19^3)*EXP(-D19)</f>
        <v>1.6577176526441464</v>
      </c>
      <c r="I19">
        <f>H19*$E$6</f>
        <v>19.892611831729756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1.725235200272131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1.725235200272131</v>
      </c>
      <c r="N19" s="13">
        <f>(M19-H19)^2*O19</f>
        <v>4.5586192376971639E-3</v>
      </c>
      <c r="O19" s="13">
        <v>1</v>
      </c>
      <c r="P19" s="14">
        <f>SUMSQ(N26:N295)</f>
        <v>1.0981223218027529E-4</v>
      </c>
      <c r="Q19" s="1" t="s">
        <v>65</v>
      </c>
      <c r="R19" s="19">
        <f>O4/(O4-O5)*-B4/SQRT(L9)</f>
        <v>5.3304396541642225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2.1743112677753489</v>
      </c>
      <c r="H20" s="10">
        <f>-(-$B$4)*(1+D20+$E$5*D20^3)*EXP(-D20)</f>
        <v>0.87889955728525582</v>
      </c>
      <c r="I20">
        <f t="shared" ref="I20:I83" si="2">H20*$E$6</f>
        <v>10.54679468742307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0.9322342915037396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0.9322342915037396</v>
      </c>
      <c r="N20" s="13">
        <f t="shared" ref="N20:N83" si="5">(M20-H20)^2*O20</f>
        <v>2.8445938741563049E-3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2.1870600174125867</v>
      </c>
      <c r="H21" s="10">
        <f t="shared" ref="H21:H84" si="6">-(-$B$4)*(1+D21+$E$5*D21^3)*EXP(-D21)</f>
        <v>0.13402081811248595</v>
      </c>
      <c r="I21">
        <f t="shared" si="2"/>
        <v>1.6082498173498314</v>
      </c>
      <c r="K21">
        <f t="shared" si="3"/>
        <v>0.17475793751673052</v>
      </c>
      <c r="M21">
        <f t="shared" si="4"/>
        <v>0.17475793751673052</v>
      </c>
      <c r="N21" s="13">
        <f t="shared" si="5"/>
        <v>1.6595128973556795E-3</v>
      </c>
      <c r="O21" s="13">
        <v>1</v>
      </c>
      <c r="Q21" s="16" t="s">
        <v>57</v>
      </c>
      <c r="R21" s="19">
        <f>(O7/O6)/(O4/O5)</f>
        <v>3.407932962307676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-5.6168652830078436E-2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2.1998087670498245</v>
      </c>
      <c r="H22" s="10">
        <f t="shared" si="6"/>
        <v>-0.57810639848636847</v>
      </c>
      <c r="I22">
        <f t="shared" si="2"/>
        <v>-6.937276781836422</v>
      </c>
      <c r="K22">
        <f t="shared" si="3"/>
        <v>-0.54851292915702743</v>
      </c>
      <c r="M22">
        <f t="shared" si="4"/>
        <v>-0.54851292915702743</v>
      </c>
      <c r="N22" s="13">
        <f t="shared" si="5"/>
        <v>8.7577342694664865E-4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2.2125575166870624</v>
      </c>
      <c r="H23" s="10">
        <f t="shared" si="6"/>
        <v>-1.2586317556330087</v>
      </c>
      <c r="I23">
        <f t="shared" si="2"/>
        <v>-15.103581067596103</v>
      </c>
      <c r="K23">
        <f t="shared" si="3"/>
        <v>-1.2388503471095937</v>
      </c>
      <c r="M23">
        <f t="shared" si="4"/>
        <v>-1.2388503471095937</v>
      </c>
      <c r="N23" s="13">
        <f t="shared" si="5"/>
        <v>3.9130412317023256E-4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2.2253062663243002</v>
      </c>
      <c r="H24" s="10">
        <f t="shared" si="6"/>
        <v>-1.9086679091012526</v>
      </c>
      <c r="I24">
        <f t="shared" si="2"/>
        <v>-22.904014909215032</v>
      </c>
      <c r="K24">
        <f t="shared" si="3"/>
        <v>-1.8974810062354592</v>
      </c>
      <c r="M24">
        <f t="shared" si="4"/>
        <v>-1.8974810062354592</v>
      </c>
      <c r="N24" s="13">
        <f t="shared" si="5"/>
        <v>1.2514679572869615E-4</v>
      </c>
      <c r="O24" s="13">
        <v>1</v>
      </c>
      <c r="Q24" s="17" t="s">
        <v>61</v>
      </c>
      <c r="R24" s="19">
        <f>O5/(O4-O5)*-B4/L9</f>
        <v>0.52161538461538459</v>
      </c>
      <c r="V24" s="15" t="str">
        <f>D3</f>
        <v>HCP</v>
      </c>
      <c r="W24" s="1" t="str">
        <f>E3</f>
        <v>Np [2]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2.238055015961538</v>
      </c>
      <c r="H25" s="10">
        <f t="shared" si="6"/>
        <v>-2.5292916364593268</v>
      </c>
      <c r="I25">
        <f t="shared" si="2"/>
        <v>-30.351499637511921</v>
      </c>
      <c r="K25">
        <f t="shared" si="3"/>
        <v>-2.5255878665460081</v>
      </c>
      <c r="M25">
        <f t="shared" si="4"/>
        <v>-2.5255878665460081</v>
      </c>
      <c r="N25" s="13">
        <f t="shared" si="5"/>
        <v>1.3717911570804561E-5</v>
      </c>
      <c r="O25" s="13">
        <v>1</v>
      </c>
      <c r="Q25" s="17" t="s">
        <v>62</v>
      </c>
      <c r="R25" s="19">
        <f>O4/(O4-O5)*-B4/SQRT(L9)</f>
        <v>5.3304396541642225</v>
      </c>
      <c r="V25" s="2" t="s">
        <v>106</v>
      </c>
      <c r="W25" s="1">
        <f>(-B4/(12*PI()*B6*W26))^(1/2)</f>
        <v>0.42487820475713972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2.2508037655987758</v>
      </c>
      <c r="H26" s="10">
        <f t="shared" si="6"/>
        <v>-3.1215449331713452</v>
      </c>
      <c r="I26">
        <f t="shared" si="2"/>
        <v>-37.458539198056144</v>
      </c>
      <c r="K26">
        <f t="shared" si="3"/>
        <v>-3.1243117179445328</v>
      </c>
      <c r="M26">
        <f t="shared" si="4"/>
        <v>-3.1243117179445328</v>
      </c>
      <c r="N26" s="13">
        <f t="shared" si="5"/>
        <v>7.6550979811427123E-6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2.2635525152360136</v>
      </c>
      <c r="H27" s="10">
        <f t="shared" si="6"/>
        <v>-3.6864360765911153</v>
      </c>
      <c r="I27">
        <f t="shared" si="2"/>
        <v>-44.237232919093387</v>
      </c>
      <c r="K27">
        <f t="shared" si="3"/>
        <v>-3.6947526831939861</v>
      </c>
      <c r="M27">
        <f t="shared" si="4"/>
        <v>-3.6947526831939861</v>
      </c>
      <c r="N27" s="13">
        <f t="shared" si="5"/>
        <v>6.9165945386914402E-5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2.2763012648732515</v>
      </c>
      <c r="H28" s="10">
        <f t="shared" si="6"/>
        <v>-4.224940658755914</v>
      </c>
      <c r="I28">
        <f t="shared" si="2"/>
        <v>-50.699287905070967</v>
      </c>
      <c r="K28">
        <f t="shared" si="3"/>
        <v>-4.2379716662207016</v>
      </c>
      <c r="M28">
        <f t="shared" si="4"/>
        <v>-4.2379716662207016</v>
      </c>
      <c r="N28" s="13">
        <f t="shared" si="5"/>
        <v>1.6980715554735254E-4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2.9596834944146289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2.2890500145104893</v>
      </c>
      <c r="H29" s="10">
        <f t="shared" si="6"/>
        <v>-4.7380025888629884</v>
      </c>
      <c r="I29">
        <f t="shared" si="2"/>
        <v>-56.856031066355861</v>
      </c>
      <c r="K29">
        <f t="shared" si="3"/>
        <v>-4.7549917478128734</v>
      </c>
      <c r="M29">
        <f t="shared" si="4"/>
        <v>-4.7549917478128734</v>
      </c>
      <c r="N29" s="13">
        <f t="shared" si="5"/>
        <v>2.8863152182445601E-4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6.6084039176516285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2.3017987641477267</v>
      </c>
      <c r="H30" s="10">
        <f t="shared" si="6"/>
        <v>-5.2265350662873216</v>
      </c>
      <c r="I30">
        <f t="shared" si="2"/>
        <v>-62.718420795447855</v>
      </c>
      <c r="K30">
        <f t="shared" si="3"/>
        <v>-5.2467995306908044</v>
      </c>
      <c r="M30">
        <f t="shared" si="4"/>
        <v>-5.2467995306908044</v>
      </c>
      <c r="N30" s="13">
        <f t="shared" si="5"/>
        <v>4.1064851756002316E-4</v>
      </c>
      <c r="O30" s="13">
        <v>1</v>
      </c>
      <c r="V30" s="22" t="s">
        <v>22</v>
      </c>
      <c r="W30" s="1">
        <f>1/(O5*W25^2)</f>
        <v>2.1883389633169958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2.3145475137849645</v>
      </c>
      <c r="H31" s="10">
        <f t="shared" si="6"/>
        <v>-5.6914215249755982</v>
      </c>
      <c r="I31">
        <f t="shared" si="2"/>
        <v>-68.297058299707174</v>
      </c>
      <c r="K31">
        <f t="shared" si="3"/>
        <v>-5.7143464358484941</v>
      </c>
      <c r="M31">
        <f t="shared" si="4"/>
        <v>-5.7143464358484941</v>
      </c>
      <c r="N31" s="13">
        <f t="shared" si="5"/>
        <v>5.2555153853022266E-4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2.3272962634222023</v>
      </c>
      <c r="H32" s="10">
        <f t="shared" si="6"/>
        <v>-6.1335165500284443</v>
      </c>
      <c r="I32">
        <f t="shared" si="2"/>
        <v>-73.602198600341325</v>
      </c>
      <c r="K32">
        <f t="shared" si="3"/>
        <v>-6.1585499519908922</v>
      </c>
      <c r="M32">
        <f t="shared" si="4"/>
        <v>-6.1585499519908922</v>
      </c>
      <c r="N32" s="13">
        <f t="shared" si="5"/>
        <v>6.2667121381348805E-4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2.3400450130594401</v>
      </c>
      <c r="H33" s="10">
        <f t="shared" si="6"/>
        <v>-6.55364676726062</v>
      </c>
      <c r="I33">
        <f t="shared" si="2"/>
        <v>-78.64376120712744</v>
      </c>
      <c r="K33">
        <f t="shared" si="3"/>
        <v>-6.5802948398203256</v>
      </c>
      <c r="M33">
        <f t="shared" si="4"/>
        <v>-6.5802948398203256</v>
      </c>
      <c r="N33" s="13">
        <f t="shared" si="5"/>
        <v>7.1011977114733365E-4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2.3527937626966779</v>
      </c>
      <c r="H34" s="10">
        <f t="shared" si="6"/>
        <v>-6.9526117065071373</v>
      </c>
      <c r="I34">
        <f t="shared" si="2"/>
        <v>-83.431340478085644</v>
      </c>
      <c r="K34">
        <f t="shared" si="3"/>
        <v>-6.9804342928564012</v>
      </c>
      <c r="M34">
        <f t="shared" si="4"/>
        <v>-6.9804342928564012</v>
      </c>
      <c r="N34" s="13">
        <f t="shared" si="5"/>
        <v>7.7409631116224164E-4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2.3655425123339158</v>
      </c>
      <c r="H35" s="10">
        <f t="shared" si="6"/>
        <v>-7.3311846394221432</v>
      </c>
      <c r="I35">
        <f t="shared" si="2"/>
        <v>-87.974215673065714</v>
      </c>
      <c r="K35">
        <f t="shared" si="3"/>
        <v>-7.3597910564082412</v>
      </c>
      <c r="M35">
        <f t="shared" si="4"/>
        <v>-7.3597910564082412</v>
      </c>
      <c r="N35" s="13">
        <f t="shared" si="5"/>
        <v>8.1832709278251647E-4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2.3782912619711536</v>
      </c>
      <c r="H36" s="10">
        <f t="shared" si="6"/>
        <v>-7.6901133924968406</v>
      </c>
      <c r="I36">
        <f t="shared" si="2"/>
        <v>-92.281360709962087</v>
      </c>
      <c r="K36">
        <f t="shared" si="3"/>
        <v>-7.7191585062549386</v>
      </c>
      <c r="M36">
        <f t="shared" si="4"/>
        <v>-7.7191585062549386</v>
      </c>
      <c r="N36" s="13">
        <f t="shared" si="5"/>
        <v>8.4361863322085604E-4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2.391040011608391</v>
      </c>
      <c r="H37" s="10">
        <f t="shared" si="6"/>
        <v>-8.0301211360025881</v>
      </c>
      <c r="I37">
        <f t="shared" si="2"/>
        <v>-96.361453632031058</v>
      </c>
      <c r="K37">
        <f t="shared" si="3"/>
        <v>-8.0593016885293984</v>
      </c>
      <c r="M37">
        <f t="shared" si="4"/>
        <v>-8.0593016885293984</v>
      </c>
      <c r="N37" s="13">
        <f t="shared" si="5"/>
        <v>8.5150464576993427E-4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2.4037887612456288</v>
      </c>
      <c r="H38" s="10">
        <f t="shared" si="6"/>
        <v>-8.3519071495460313</v>
      </c>
      <c r="I38">
        <f t="shared" si="2"/>
        <v>-100.22288579455238</v>
      </c>
      <c r="K38">
        <f t="shared" si="3"/>
        <v>-8.3809583222432558</v>
      </c>
      <c r="M38">
        <f t="shared" si="4"/>
        <v>-8.3809583222432558</v>
      </c>
      <c r="N38" s="13">
        <f t="shared" si="5"/>
        <v>8.439706350839598E-4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2.4165375108828666</v>
      </c>
      <c r="H39" s="10">
        <f t="shared" si="6"/>
        <v>-8.6561475649039341</v>
      </c>
      <c r="I39">
        <f t="shared" si="2"/>
        <v>-103.87377077884722</v>
      </c>
      <c r="K39">
        <f t="shared" si="3"/>
        <v>-8.684839765834429</v>
      </c>
      <c r="M39">
        <f t="shared" si="4"/>
        <v>-8.684839765834429</v>
      </c>
      <c r="N39" s="13">
        <f t="shared" si="5"/>
        <v>8.2324239423588945E-4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2.4292862605201044</v>
      </c>
      <c r="H40" s="10">
        <f t="shared" si="6"/>
        <v>-8.9434960867870412</v>
      </c>
      <c r="I40">
        <f t="shared" si="2"/>
        <v>-107.32195304144449</v>
      </c>
      <c r="K40">
        <f t="shared" si="3"/>
        <v>-8.9716319490660688</v>
      </c>
      <c r="M40">
        <f t="shared" si="4"/>
        <v>-8.9716319490660688</v>
      </c>
      <c r="N40" s="13">
        <f t="shared" si="5"/>
        <v>7.9162674618440455E-4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2.4420350101573423</v>
      </c>
      <c r="H41" s="10">
        <f t="shared" si="6"/>
        <v>-9.2145846921643404</v>
      </c>
      <c r="I41">
        <f t="shared" si="2"/>
        <v>-110.57501630597208</v>
      </c>
      <c r="K41">
        <f t="shared" si="3"/>
        <v>-9.2419962715542034</v>
      </c>
      <c r="M41">
        <f t="shared" si="4"/>
        <v>-9.2419962715542034</v>
      </c>
      <c r="N41" s="13">
        <f t="shared" si="5"/>
        <v>7.5139468464676469E-4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2.4547837597945801</v>
      </c>
      <c r="H42" s="10">
        <f t="shared" si="6"/>
        <v>-9.4700243087615572</v>
      </c>
      <c r="I42">
        <f t="shared" si="2"/>
        <v>-113.64029170513868</v>
      </c>
      <c r="K42">
        <f t="shared" si="3"/>
        <v>-9.4965704691523705</v>
      </c>
      <c r="M42">
        <f t="shared" si="4"/>
        <v>-9.4965704691523705</v>
      </c>
      <c r="N42" s="13">
        <f t="shared" si="5"/>
        <v>7.0469863149478259E-4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2.4675325094318179</v>
      </c>
      <c r="H43" s="10">
        <f t="shared" si="6"/>
        <v>-9.710405473330761</v>
      </c>
      <c r="I43">
        <f t="shared" si="2"/>
        <v>-116.52486567996914</v>
      </c>
      <c r="K43">
        <f t="shared" si="3"/>
        <v>-9.7359694493746591</v>
      </c>
      <c r="M43">
        <f t="shared" si="4"/>
        <v>-9.7359694493746591</v>
      </c>
      <c r="N43" s="13">
        <f t="shared" si="5"/>
        <v>6.5351687117299858E-4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2.4802812590690557</v>
      </c>
      <c r="H44" s="10">
        <f t="shared" si="6"/>
        <v>-9.9362989702713698</v>
      </c>
      <c r="I44">
        <f t="shared" si="2"/>
        <v>-119.23558764325644</v>
      </c>
      <c r="K44">
        <f t="shared" si="3"/>
        <v>-9.9607860969931075</v>
      </c>
      <c r="M44">
        <f t="shared" si="4"/>
        <v>-9.9607860969931075</v>
      </c>
      <c r="N44" s="13">
        <f t="shared" si="5"/>
        <v>5.9961937508644033E-4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2.4930300087062931</v>
      </c>
      <c r="H45" s="10">
        <f t="shared" si="6"/>
        <v>-10.148256451166764</v>
      </c>
      <c r="I45">
        <f t="shared" si="2"/>
        <v>-121.77907741400116</v>
      </c>
      <c r="K45">
        <f t="shared" si="3"/>
        <v>-10.171592050902266</v>
      </c>
      <c r="M45">
        <f t="shared" si="4"/>
        <v>-10.171592050902266</v>
      </c>
      <c r="N45" s="13">
        <f t="shared" si="5"/>
        <v>5.4455021501554181E-4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2.5057787583435309</v>
      </c>
      <c r="H46" s="10">
        <f t="shared" si="6"/>
        <v>-10.346811035785041</v>
      </c>
      <c r="I46">
        <f t="shared" si="2"/>
        <v>-124.1617324294205</v>
      </c>
      <c r="K46">
        <f t="shared" si="3"/>
        <v>-10.368938453302073</v>
      </c>
      <c r="M46">
        <f t="shared" si="4"/>
        <v>-10.368938453302073</v>
      </c>
      <c r="N46" s="13">
        <f t="shared" si="5"/>
        <v>4.8962260597304767E-4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2.5185275079807692</v>
      </c>
      <c r="H47" s="10">
        <f t="shared" si="6"/>
        <v>-10.532477895077188</v>
      </c>
      <c r="I47">
        <f t="shared" si="2"/>
        <v>-126.38973474092626</v>
      </c>
      <c r="K47">
        <f t="shared" si="3"/>
        <v>-10.553356672210164</v>
      </c>
      <c r="M47">
        <f t="shared" si="4"/>
        <v>-10.553356672210164</v>
      </c>
      <c r="N47" s="13">
        <f t="shared" si="5"/>
        <v>4.3592333456849683E-4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2.5312762576180075</v>
      </c>
      <c r="H48" s="10">
        <f t="shared" si="6"/>
        <v>-10.705754816691124</v>
      </c>
      <c r="I48">
        <f t="shared" si="2"/>
        <v>-128.46905780029348</v>
      </c>
      <c r="K48">
        <f t="shared" si="3"/>
        <v>-10.725358998276462</v>
      </c>
      <c r="M48">
        <f t="shared" si="4"/>
        <v>-10.725358998276462</v>
      </c>
      <c r="N48" s="13">
        <f t="shared" si="5"/>
        <v>3.8432393563090766E-4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2.5440250072552448</v>
      </c>
      <c r="H49" s="10">
        <f t="shared" si="6"/>
        <v>-10.867122753505603</v>
      </c>
      <c r="I49">
        <f t="shared" si="2"/>
        <v>-130.40547304206723</v>
      </c>
      <c r="K49">
        <f t="shared" si="3"/>
        <v>-10.885439316836186</v>
      </c>
      <c r="M49">
        <f t="shared" si="4"/>
        <v>-10.885439316836186</v>
      </c>
      <c r="N49" s="13">
        <f t="shared" si="5"/>
        <v>3.3549649224324406E-4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2.5567737568924827</v>
      </c>
      <c r="H50" s="10">
        <f t="shared" si="6"/>
        <v>-11.017046355674019</v>
      </c>
      <c r="I50">
        <f t="shared" si="2"/>
        <v>-132.20455626808823</v>
      </c>
      <c r="K50">
        <f t="shared" si="3"/>
        <v>-11.034073756101746</v>
      </c>
      <c r="M50">
        <f t="shared" si="4"/>
        <v>-11.034073756101746</v>
      </c>
      <c r="N50" s="13">
        <f t="shared" si="5"/>
        <v>2.899323653261611E-4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2.5695225065297209</v>
      </c>
      <c r="H51" s="10">
        <f t="shared" si="6"/>
        <v>-11.15597448665428</v>
      </c>
      <c r="I51">
        <f t="shared" si="2"/>
        <v>-133.87169383985136</v>
      </c>
      <c r="K51">
        <f t="shared" si="3"/>
        <v>-11.171721312360317</v>
      </c>
      <c r="M51">
        <f t="shared" si="4"/>
        <v>-11.171721312360317</v>
      </c>
      <c r="N51" s="13">
        <f t="shared" si="5"/>
        <v>2.4796251981630503E-4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2.5822712561669587</v>
      </c>
      <c r="H52" s="10">
        <f t="shared" si="6"/>
        <v>-11.284340723687921</v>
      </c>
      <c r="I52">
        <f t="shared" si="2"/>
        <v>-135.41208868425505</v>
      </c>
      <c r="K52">
        <f t="shared" si="3"/>
        <v>-11.29882445301117</v>
      </c>
      <c r="M52">
        <f t="shared" si="4"/>
        <v>-11.29882445301117</v>
      </c>
      <c r="N52" s="13">
        <f t="shared" si="5"/>
        <v>2.0977841510914729E-4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2.5950200058041961</v>
      </c>
      <c r="H53" s="10">
        <f t="shared" si="6"/>
        <v>-11.402563843178385</v>
      </c>
      <c r="I53">
        <f t="shared" si="2"/>
        <v>-136.83076611814062</v>
      </c>
      <c r="K53">
        <f t="shared" si="3"/>
        <v>-11.415809698245573</v>
      </c>
      <c r="M53">
        <f t="shared" si="4"/>
        <v>-11.415809698245573</v>
      </c>
      <c r="N53" s="13">
        <f t="shared" si="5"/>
        <v>1.754526764609531E-4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2.6077687554414339</v>
      </c>
      <c r="H54" s="10">
        <f t="shared" si="6"/>
        <v>-11.511048291406087</v>
      </c>
      <c r="I54">
        <f t="shared" si="2"/>
        <v>-138.13257949687306</v>
      </c>
      <c r="K54">
        <f t="shared" si="3"/>
        <v>-11.523088182141858</v>
      </c>
      <c r="M54">
        <f t="shared" si="4"/>
        <v>-11.523088182141858</v>
      </c>
      <c r="N54" s="13">
        <f t="shared" si="5"/>
        <v>1.4495896892930562E-4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2.6205175050786718</v>
      </c>
      <c r="H55" s="10">
        <f t="shared" si="6"/>
        <v>-11.610184641005393</v>
      </c>
      <c r="I55">
        <f t="shared" si="2"/>
        <v>-139.32221569206473</v>
      </c>
      <c r="K55">
        <f t="shared" si="3"/>
        <v>-11.621056193919365</v>
      </c>
      <c r="M55">
        <f t="shared" si="4"/>
        <v>-11.621056193919365</v>
      </c>
      <c r="N55" s="13">
        <f t="shared" si="5"/>
        <v>1.1819066276129825E-4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2.6332662547159096</v>
      </c>
      <c r="H56" s="10">
        <f t="shared" si="6"/>
        <v>-11.700350033616971</v>
      </c>
      <c r="I56">
        <f t="shared" si="2"/>
        <v>-140.40420040340365</v>
      </c>
      <c r="K56">
        <f t="shared" si="3"/>
        <v>-11.710095700067418</v>
      </c>
      <c r="M56">
        <f t="shared" si="4"/>
        <v>-11.710095700067418</v>
      </c>
      <c r="N56" s="13">
        <f t="shared" si="5"/>
        <v>9.4978014563375785E-5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2.6460150043531474</v>
      </c>
      <c r="H57" s="10">
        <f t="shared" si="6"/>
        <v>-11.781908609117162</v>
      </c>
      <c r="I57">
        <f t="shared" si="2"/>
        <v>-141.38290330940595</v>
      </c>
      <c r="K57">
        <f t="shared" si="3"/>
        <v>-11.790574848038448</v>
      </c>
      <c r="M57">
        <f t="shared" si="4"/>
        <v>-11.790574848038448</v>
      </c>
      <c r="N57" s="13">
        <f t="shared" si="5"/>
        <v>7.5103697040814949E-5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2.6587637539903852</v>
      </c>
      <c r="H58" s="10">
        <f t="shared" si="6"/>
        <v>-11.855211921814922</v>
      </c>
      <c r="I58">
        <f t="shared" si="2"/>
        <v>-142.26254306177907</v>
      </c>
      <c r="K58">
        <f t="shared" si="3"/>
        <v>-11.862848452168912</v>
      </c>
      <c r="M58">
        <f t="shared" si="4"/>
        <v>-11.862848452168912</v>
      </c>
      <c r="N58" s="13">
        <f t="shared" si="5"/>
        <v>5.8316595847407766E-5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2.671512503627623</v>
      </c>
      <c r="H59" s="10">
        <f t="shared" si="6"/>
        <v>-11.92059934399583</v>
      </c>
      <c r="I59">
        <f t="shared" si="2"/>
        <v>-143.04719212794996</v>
      </c>
      <c r="K59">
        <f t="shared" si="3"/>
        <v>-11.927258462467158</v>
      </c>
      <c r="M59">
        <f t="shared" si="4"/>
        <v>-11.927258462467158</v>
      </c>
      <c r="N59" s="13">
        <f t="shared" si="5"/>
        <v>4.4343858815179486E-5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2.6842612532648604</v>
      </c>
      <c r="H60" s="10">
        <f t="shared" si="6"/>
        <v>-11.978398457182033</v>
      </c>
      <c r="I60">
        <f t="shared" si="2"/>
        <v>-143.7407814861844</v>
      </c>
      <c r="K60">
        <f t="shared" si="3"/>
        <v>-11.984134416883217</v>
      </c>
      <c r="M60">
        <f t="shared" si="4"/>
        <v>-11.984134416883217</v>
      </c>
      <c r="N60" s="13">
        <f t="shared" si="5"/>
        <v>3.2901233693605709E-5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2.6970100029020982</v>
      </c>
      <c r="H61" s="10">
        <f t="shared" si="6"/>
        <v>-12.028925431466535</v>
      </c>
      <c r="I61">
        <f t="shared" si="2"/>
        <v>-144.34710517759842</v>
      </c>
      <c r="K61">
        <f t="shared" si="3"/>
        <v>-12.033793877653311</v>
      </c>
      <c r="M61">
        <f t="shared" si="4"/>
        <v>-12.033793877653311</v>
      </c>
      <c r="N61" s="13">
        <f t="shared" si="5"/>
        <v>2.3701768273538736E-5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2.7097587525393361</v>
      </c>
      <c r="H62" s="10">
        <f t="shared" si="6"/>
        <v>-12.072485393270336</v>
      </c>
      <c r="I62">
        <f t="shared" si="2"/>
        <v>-144.86982471924404</v>
      </c>
      <c r="K62">
        <f t="shared" si="3"/>
        <v>-12.076542852289471</v>
      </c>
      <c r="M62">
        <f t="shared" si="4"/>
        <v>-12.076542852289471</v>
      </c>
      <c r="N62" s="13">
        <f t="shared" si="5"/>
        <v>1.6462973691960958E-5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2.7225075021765739</v>
      </c>
      <c r="H63" s="10">
        <f t="shared" si="6"/>
        <v>-12.109372781860902</v>
      </c>
      <c r="I63">
        <f t="shared" si="2"/>
        <v>-145.31247338233084</v>
      </c>
      <c r="K63">
        <f t="shared" si="3"/>
        <v>-12.112676199763893</v>
      </c>
      <c r="M63">
        <f t="shared" si="4"/>
        <v>-12.112676199763893</v>
      </c>
      <c r="N63" s="13">
        <f t="shared" si="5"/>
        <v>1.0912569841802493E-5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2.7352562518138117</v>
      </c>
      <c r="H64" s="10">
        <f t="shared" si="6"/>
        <v>-12.139871694960988</v>
      </c>
      <c r="I64">
        <f t="shared" si="2"/>
        <v>-145.67846033953185</v>
      </c>
      <c r="K64">
        <f t="shared" si="3"/>
        <v>-12.142478022417315</v>
      </c>
      <c r="M64">
        <f t="shared" si="4"/>
        <v>-12.142478022417315</v>
      </c>
      <c r="N64" s="13">
        <f t="shared" si="5"/>
        <v>6.7929428096042364E-6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2.7480050014510495</v>
      </c>
      <c r="H65" s="10">
        <f t="shared" si="6"/>
        <v>-12.164256223767598</v>
      </c>
      <c r="I65">
        <f t="shared" si="2"/>
        <v>-145.97107468521119</v>
      </c>
      <c r="K65">
        <f t="shared" si="3"/>
        <v>-12.166222044101222</v>
      </c>
      <c r="M65">
        <f t="shared" si="4"/>
        <v>-12.166222044101222</v>
      </c>
      <c r="N65" s="13">
        <f t="shared" si="5"/>
        <v>3.8644495840874876E-6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2.7607537510882874</v>
      </c>
      <c r="H66" s="10">
        <f t="shared" si="6"/>
        <v>-12.182790777691762</v>
      </c>
      <c r="I66">
        <f t="shared" si="2"/>
        <v>-146.19348933230114</v>
      </c>
      <c r="K66">
        <f t="shared" si="3"/>
        <v>-12.184171975044983</v>
      </c>
      <c r="M66">
        <f t="shared" si="4"/>
        <v>-12.184171975044983</v>
      </c>
      <c r="N66" s="13">
        <f t="shared" si="5"/>
        <v>1.9077061285427264E-6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2.7735025007255252</v>
      </c>
      <c r="H67" s="10">
        <f t="shared" si="6"/>
        <v>-12.195730399120999</v>
      </c>
      <c r="I67">
        <f t="shared" si="2"/>
        <v>-146.34876478945199</v>
      </c>
      <c r="K67">
        <f t="shared" si="3"/>
        <v>-12.196581863920983</v>
      </c>
      <c r="M67">
        <f t="shared" si="4"/>
        <v>-12.196581863920983</v>
      </c>
      <c r="N67" s="13">
        <f t="shared" si="5"/>
        <v>7.2499230561215757E-7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2.7862512503627626</v>
      </c>
      <c r="H68" s="10">
        <f t="shared" si="6"/>
        <v>-12.203321068497937</v>
      </c>
      <c r="I68">
        <f t="shared" si="2"/>
        <v>-146.43985282197525</v>
      </c>
      <c r="K68">
        <f t="shared" si="3"/>
        <v>-12.203696437563597</v>
      </c>
      <c r="M68">
        <f t="shared" si="4"/>
        <v>-12.203696437563597</v>
      </c>
      <c r="N68" s="13">
        <f t="shared" si="5"/>
        <v>1.4090193545433017E-3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2.7989999999999999</v>
      </c>
      <c r="H69" s="59">
        <f t="shared" si="6"/>
        <v>-12.2058</v>
      </c>
      <c r="I69" s="58">
        <f t="shared" si="2"/>
        <v>-146.46960000000001</v>
      </c>
      <c r="J69" s="58"/>
      <c r="K69">
        <f t="shared" si="3"/>
        <v>-12.205751428781006</v>
      </c>
      <c r="M69">
        <f t="shared" si="4"/>
        <v>-12.205751428781006</v>
      </c>
      <c r="N69" s="60">
        <f t="shared" si="5"/>
        <v>2.359163314513298E-5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2.8117487496372378</v>
      </c>
      <c r="H70" s="10">
        <f t="shared" si="6"/>
        <v>-12.203395928097329</v>
      </c>
      <c r="I70">
        <f t="shared" si="2"/>
        <v>-146.44075113716795</v>
      </c>
      <c r="K70">
        <f t="shared" si="3"/>
        <v>-12.202973892682998</v>
      </c>
      <c r="M70">
        <f t="shared" si="4"/>
        <v>-12.202973892682998</v>
      </c>
      <c r="N70" s="13">
        <f t="shared" si="5"/>
        <v>1.7811389094986787E-3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2.8244974992744756</v>
      </c>
      <c r="H71" s="10">
        <f t="shared" si="6"/>
        <v>-12.196329385257847</v>
      </c>
      <c r="I71">
        <f t="shared" si="2"/>
        <v>-146.35595262309417</v>
      </c>
      <c r="K71">
        <f t="shared" si="3"/>
        <v>-12.195582511932397</v>
      </c>
      <c r="M71">
        <f t="shared" si="4"/>
        <v>-12.195582511932397</v>
      </c>
      <c r="N71" s="13">
        <f t="shared" si="5"/>
        <v>5.5781976426954324E-7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2.8372462489117134</v>
      </c>
      <c r="H72" s="10">
        <f t="shared" si="6"/>
        <v>-12.184812971061111</v>
      </c>
      <c r="I72">
        <f t="shared" si="2"/>
        <v>-146.21775565273333</v>
      </c>
      <c r="K72">
        <f t="shared" si="3"/>
        <v>-12.18378789131291</v>
      </c>
      <c r="M72">
        <f t="shared" si="4"/>
        <v>-12.18378789131291</v>
      </c>
      <c r="N72" s="13">
        <f t="shared" si="5"/>
        <v>1.0507884901722511E-6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2.8499949985489512</v>
      </c>
      <c r="H73" s="10">
        <f t="shared" si="6"/>
        <v>-12.16905161297486</v>
      </c>
      <c r="I73">
        <f t="shared" si="2"/>
        <v>-146.02861935569831</v>
      </c>
      <c r="K73">
        <f t="shared" si="3"/>
        <v>-12.167792841991963</v>
      </c>
      <c r="M73">
        <f t="shared" si="4"/>
        <v>-12.167792841991963</v>
      </c>
      <c r="N73" s="13">
        <f t="shared" si="5"/>
        <v>1.5845043873836347E-6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2.8627437481861886</v>
      </c>
      <c r="H74" s="10">
        <f t="shared" si="6"/>
        <v>-12.149242819041149</v>
      </c>
      <c r="I74">
        <f t="shared" si="2"/>
        <v>-145.79091382849379</v>
      </c>
      <c r="K74">
        <f t="shared" si="3"/>
        <v>-12.147792655843279</v>
      </c>
      <c r="M74">
        <f t="shared" si="4"/>
        <v>-12.147792655843279</v>
      </c>
      <c r="N74" s="13">
        <f t="shared" si="5"/>
        <v>2.1029733004554248E-6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2.8754924978234264</v>
      </c>
      <c r="H75" s="10">
        <f t="shared" si="6"/>
        <v>-12.125576922711783</v>
      </c>
      <c r="I75">
        <f t="shared" si="2"/>
        <v>-145.50692307254138</v>
      </c>
      <c r="K75">
        <f t="shared" si="3"/>
        <v>-12.123975370180812</v>
      </c>
      <c r="M75">
        <f t="shared" si="4"/>
        <v>-12.123975370180812</v>
      </c>
      <c r="N75" s="13">
        <f t="shared" si="5"/>
        <v>2.564970509460135E-6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2.8882412474606642</v>
      </c>
      <c r="H76" s="10">
        <f t="shared" si="6"/>
        <v>-12.09823732006604</v>
      </c>
      <c r="I76">
        <f t="shared" si="2"/>
        <v>-145.17884784079249</v>
      </c>
      <c r="K76">
        <f t="shared" si="3"/>
        <v>-12.096522023242846</v>
      </c>
      <c r="M76">
        <f t="shared" si="4"/>
        <v>-12.096522023242846</v>
      </c>
      <c r="N76" s="13">
        <f t="shared" si="5"/>
        <v>2.9422431916607281E-6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2.9009899970979021</v>
      </c>
      <c r="H77" s="10">
        <f t="shared" si="6"/>
        <v>-12.067400699636909</v>
      </c>
      <c r="I77">
        <f t="shared" si="2"/>
        <v>-144.80880839564293</v>
      </c>
      <c r="K77">
        <f t="shared" si="3"/>
        <v>-12.065606900752908</v>
      </c>
      <c r="M77">
        <f t="shared" si="4"/>
        <v>-12.065606900752908</v>
      </c>
      <c r="N77" s="13">
        <f t="shared" si="5"/>
        <v>3.2177144362460093E-6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2.9137387467351399</v>
      </c>
      <c r="H78" s="10">
        <f t="shared" si="6"/>
        <v>-12.033237265065742</v>
      </c>
      <c r="I78">
        <f t="shared" si="2"/>
        <v>-144.39884718078889</v>
      </c>
      <c r="K78">
        <f t="shared" si="3"/>
        <v>-12.031397773872186</v>
      </c>
      <c r="M78">
        <f t="shared" si="4"/>
        <v>-12.031397773872186</v>
      </c>
      <c r="N78" s="13">
        <f t="shared" si="5"/>
        <v>3.3837278511683535E-6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2.9264874963723777</v>
      </c>
      <c r="H79" s="10">
        <f t="shared" si="6"/>
        <v>-11.995910950798764</v>
      </c>
      <c r="I79">
        <f t="shared" si="2"/>
        <v>-143.95093140958517</v>
      </c>
      <c r="K79">
        <f t="shared" si="3"/>
        <v>-11.99405612884706</v>
      </c>
      <c r="M79">
        <f t="shared" si="4"/>
        <v>-11.99405612884706</v>
      </c>
      <c r="N79" s="13">
        <f t="shared" si="5"/>
        <v>3.4403644725257123E-6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2.9392362460096155</v>
      </c>
      <c r="H80" s="10">
        <f t="shared" si="6"/>
        <v>-11.95557963103297</v>
      </c>
      <c r="I80">
        <f t="shared" si="2"/>
        <v>-143.46695557239565</v>
      </c>
      <c r="K80">
        <f t="shared" si="3"/>
        <v>-11.95373738864412</v>
      </c>
      <c r="M80">
        <f t="shared" si="4"/>
        <v>-11.95373738864412</v>
      </c>
      <c r="N80" s="13">
        <f t="shared" si="5"/>
        <v>3.393857019276579E-6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2.9519849956468529</v>
      </c>
      <c r="H81" s="10">
        <f t="shared" si="6"/>
        <v>-11.91239532211279</v>
      </c>
      <c r="I81">
        <f t="shared" si="2"/>
        <v>-142.94874386535349</v>
      </c>
      <c r="K81">
        <f t="shared" si="3"/>
        <v>-11.910591126854781</v>
      </c>
      <c r="M81">
        <f t="shared" si="4"/>
        <v>-11.910591126854781</v>
      </c>
      <c r="N81" s="13">
        <f t="shared" si="5"/>
        <v>3.2551205290214022E-6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2.9647337452840907</v>
      </c>
      <c r="H82" s="10">
        <f t="shared" si="6"/>
        <v>-11.866504378573298</v>
      </c>
      <c r="I82">
        <f t="shared" si="2"/>
        <v>-142.39805254287958</v>
      </c>
      <c r="K82">
        <f t="shared" si="3"/>
        <v>-11.864761274141259</v>
      </c>
      <c r="M82">
        <f t="shared" si="4"/>
        <v>-11.864761274141259</v>
      </c>
      <c r="N82" s="13">
        <f t="shared" si="5"/>
        <v>3.0384130609950108E-6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2.9774824949213285</v>
      </c>
      <c r="H83" s="10">
        <f t="shared" si="6"/>
        <v>-11.818047683020012</v>
      </c>
      <c r="I83">
        <f t="shared" si="2"/>
        <v>-141.81657219624014</v>
      </c>
      <c r="K83">
        <f t="shared" si="3"/>
        <v>-11.816386317486147</v>
      </c>
      <c r="M83">
        <f t="shared" si="4"/>
        <v>-11.816386317486147</v>
      </c>
      <c r="N83" s="13">
        <f t="shared" si="5"/>
        <v>2.7601354371140942E-6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2.9902312445585664</v>
      </c>
      <c r="H84" s="10">
        <f t="shared" si="6"/>
        <v>-11.767160830029905</v>
      </c>
      <c r="I84">
        <f t="shared" ref="I84:I147" si="9">H84*$E$6</f>
        <v>-141.20592996035884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-11.7655994924982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-11.7655994924982</v>
      </c>
      <c r="N84" s="13">
        <f t="shared" ref="N84:N147" si="12">(M84-H84)^2*O84</f>
        <v>2.4377748879091309E-6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3.0029799941958042</v>
      </c>
      <c r="H85" s="10">
        <f t="shared" ref="H85:H148" si="13">-(-$B$4)*(1+D85+$E$5*D85^3)*EXP(-D85)</f>
        <v>-11.713974304252966</v>
      </c>
      <c r="I85">
        <f t="shared" si="9"/>
        <v>-140.5676916510356</v>
      </c>
      <c r="K85">
        <f t="shared" si="10"/>
        <v>-11.712528969018036</v>
      </c>
      <c r="M85">
        <f t="shared" si="11"/>
        <v>-11.712528969018036</v>
      </c>
      <c r="N85" s="13">
        <f t="shared" si="12"/>
        <v>2.0889939413300322E-6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3.0157287438330425</v>
      </c>
      <c r="H86" s="10">
        <f t="shared" si="13"/>
        <v>-11.658613652888413</v>
      </c>
      <c r="I86">
        <f t="shared" si="9"/>
        <v>-139.90336383466095</v>
      </c>
      <c r="K86">
        <f t="shared" si="10"/>
        <v>-11.657298030258737</v>
      </c>
      <c r="M86">
        <f t="shared" si="11"/>
        <v>-11.657298030258737</v>
      </c>
      <c r="N86" s="13">
        <f t="shared" si="12"/>
        <v>1.7308629037149943E-6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3.0284774934702803</v>
      </c>
      <c r="H87" s="10">
        <f t="shared" si="13"/>
        <v>-11.601199652704725</v>
      </c>
      <c r="I87">
        <f t="shared" si="9"/>
        <v>-139.21439583245672</v>
      </c>
      <c r="K87">
        <f t="shared" si="10"/>
        <v>-11.600025245707878</v>
      </c>
      <c r="M87">
        <f t="shared" si="11"/>
        <v>-11.600025245707878</v>
      </c>
      <c r="N87" s="13">
        <f t="shared" si="12"/>
        <v>1.3792317942445181E-6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3.0412262431075172</v>
      </c>
      <c r="H88" s="10">
        <f t="shared" si="13"/>
        <v>-11.541848471767738</v>
      </c>
      <c r="I88">
        <f t="shared" si="9"/>
        <v>-138.50218166121286</v>
      </c>
      <c r="K88">
        <f t="shared" si="10"/>
        <v>-11.540824638009484</v>
      </c>
      <c r="M88">
        <f t="shared" si="11"/>
        <v>-11.540824638009484</v>
      </c>
      <c r="N88" s="13">
        <f t="shared" si="12"/>
        <v>1.0482355645395786E-6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3.053974992744755</v>
      </c>
      <c r="H89" s="10">
        <f t="shared" si="13"/>
        <v>-11.480671826036252</v>
      </c>
      <c r="I89">
        <f t="shared" si="9"/>
        <v>-137.76806191243503</v>
      </c>
      <c r="K89">
        <f t="shared" si="10"/>
        <v>-11.479805844036587</v>
      </c>
      <c r="M89">
        <f t="shared" si="11"/>
        <v>-11.479805844036587</v>
      </c>
      <c r="N89" s="13">
        <f t="shared" si="12"/>
        <v>7.4992482374346481E-7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3.0667237423819929</v>
      </c>
      <c r="H90" s="10">
        <f t="shared" si="13"/>
        <v>-11.417777130980127</v>
      </c>
      <c r="I90">
        <f t="shared" si="9"/>
        <v>-137.01332557176153</v>
      </c>
      <c r="K90">
        <f t="shared" si="10"/>
        <v>-11.417074270357618</v>
      </c>
      <c r="M90">
        <f t="shared" si="11"/>
        <v>-11.417074270357618</v>
      </c>
      <c r="N90" s="13">
        <f t="shared" si="12"/>
        <v>4.9401305467344961E-7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3.0794724920192307</v>
      </c>
      <c r="H91" s="10">
        <f t="shared" si="13"/>
        <v>-11.353267648371206</v>
      </c>
      <c r="I91">
        <f t="shared" si="9"/>
        <v>-136.23921178045447</v>
      </c>
      <c r="K91">
        <f t="shared" si="10"/>
        <v>-11.352731243292542</v>
      </c>
      <c r="M91">
        <f t="shared" si="11"/>
        <v>-11.352731243292542</v>
      </c>
      <c r="N91" s="13">
        <f t="shared" si="12"/>
        <v>2.8773040841681024E-7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3.0922212416564689</v>
      </c>
      <c r="H92" s="10">
        <f t="shared" si="13"/>
        <v>-11.28724262839315</v>
      </c>
      <c r="I92">
        <f t="shared" si="9"/>
        <v>-135.44691154071779</v>
      </c>
      <c r="K92">
        <f t="shared" si="10"/>
        <v>-11.286874153747782</v>
      </c>
      <c r="M92">
        <f t="shared" si="11"/>
        <v>-11.286874153747782</v>
      </c>
      <c r="N92" s="13">
        <f t="shared" si="12"/>
        <v>1.3577356427926966E-7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3.1049699912937068</v>
      </c>
      <c r="H93" s="10">
        <f t="shared" si="13"/>
        <v>-11.219797447211995</v>
      </c>
      <c r="I93">
        <f t="shared" si="9"/>
        <v>-134.63756936654394</v>
      </c>
      <c r="K93">
        <f t="shared" si="10"/>
        <v>-11.219596597012192</v>
      </c>
      <c r="M93">
        <f t="shared" si="11"/>
        <v>-11.219596597012192</v>
      </c>
      <c r="N93" s="13">
        <f t="shared" si="12"/>
        <v>4.0340802761076236E-8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3.1177187409309446</v>
      </c>
      <c r="H94" s="10">
        <f t="shared" si="13"/>
        <v>-11.151023740145112</v>
      </c>
      <c r="I94">
        <f t="shared" si="9"/>
        <v>-133.81228488174133</v>
      </c>
      <c r="K94">
        <f t="shared" si="10"/>
        <v>-11.150988507689934</v>
      </c>
      <c r="M94">
        <f t="shared" si="11"/>
        <v>-11.150988507689934</v>
      </c>
      <c r="N94" s="13">
        <f t="shared" si="12"/>
        <v>1.2413258978230199E-9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3.1304674905681815</v>
      </c>
      <c r="H95" s="10">
        <f t="shared" si="13"/>
        <v>-11.081009530562275</v>
      </c>
      <c r="I95">
        <f t="shared" si="9"/>
        <v>-132.97211436674729</v>
      </c>
      <c r="K95">
        <f t="shared" si="10"/>
        <v>-11.081136289939844</v>
      </c>
      <c r="M95">
        <f t="shared" si="11"/>
        <v>-11.081136289939844</v>
      </c>
      <c r="N95" s="13">
        <f t="shared" si="12"/>
        <v>1.6067939801597864E-8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3.1432162402054193</v>
      </c>
      <c r="H96" s="10">
        <f t="shared" si="13"/>
        <v>-11.009839354648653</v>
      </c>
      <c r="I96">
        <f t="shared" si="9"/>
        <v>-132.11807225578383</v>
      </c>
      <c r="K96">
        <f t="shared" si="10"/>
        <v>-11.010122943184854</v>
      </c>
      <c r="M96">
        <f t="shared" si="11"/>
        <v>-11.010122943184854</v>
      </c>
      <c r="N96" s="13">
        <f t="shared" si="12"/>
        <v>8.0422457864453603E-8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3.1559649898426576</v>
      </c>
      <c r="H97" s="10">
        <f t="shared" si="13"/>
        <v>-10.937594382155744</v>
      </c>
      <c r="I97">
        <f t="shared" si="9"/>
        <v>-131.25113258586893</v>
      </c>
      <c r="K97">
        <f t="shared" si="10"/>
        <v>-10.938028183449372</v>
      </c>
      <c r="M97">
        <f t="shared" si="11"/>
        <v>-10.938028183449372</v>
      </c>
      <c r="N97" s="13">
        <f t="shared" si="12"/>
        <v>1.8818356235334555E-7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3.1687137394798954</v>
      </c>
      <c r="H98" s="10">
        <f t="shared" si="13"/>
        <v>-10.864352533262574</v>
      </c>
      <c r="I98">
        <f t="shared" si="9"/>
        <v>-130.37223039915088</v>
      </c>
      <c r="K98">
        <f t="shared" si="10"/>
        <v>-10.864928560476743</v>
      </c>
      <c r="M98">
        <f t="shared" si="11"/>
        <v>-10.864928560476743</v>
      </c>
      <c r="N98" s="13">
        <f t="shared" si="12"/>
        <v>3.3180735146361282E-7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3.1814624891171333</v>
      </c>
      <c r="H99" s="10">
        <f t="shared" si="13"/>
        <v>-10.790188591665967</v>
      </c>
      <c r="I99">
        <f t="shared" si="9"/>
        <v>-129.4822630999916</v>
      </c>
      <c r="K99">
        <f t="shared" si="10"/>
        <v>-10.790897570773707</v>
      </c>
      <c r="M99">
        <f t="shared" si="11"/>
        <v>-10.790897570773707</v>
      </c>
      <c r="N99" s="13">
        <f t="shared" si="12"/>
        <v>5.0265137521201719E-7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3.1942112387543711</v>
      </c>
      <c r="H100" s="10">
        <f t="shared" si="13"/>
        <v>-10.715174314015211</v>
      </c>
      <c r="I100">
        <f t="shared" si="9"/>
        <v>-128.58209176818252</v>
      </c>
      <c r="K100">
        <f t="shared" si="10"/>
        <v>-10.716005766723557</v>
      </c>
      <c r="M100">
        <f t="shared" si="11"/>
        <v>-10.716005766723557</v>
      </c>
      <c r="N100" s="13">
        <f t="shared" si="12"/>
        <v>6.9131360621470397E-7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3.2069599883916089</v>
      </c>
      <c r="H101" s="10">
        <f t="shared" si="13"/>
        <v>-10.63937853580299</v>
      </c>
      <c r="I101">
        <f t="shared" si="9"/>
        <v>-127.67254242963588</v>
      </c>
      <c r="K101">
        <f t="shared" si="10"/>
        <v>-10.640320861904655</v>
      </c>
      <c r="M101">
        <f t="shared" si="11"/>
        <v>-10.640320861904655</v>
      </c>
      <c r="N101" s="13">
        <f t="shared" si="12"/>
        <v>8.8797848187916174E-7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3.2197087380288467</v>
      </c>
      <c r="H102" s="10">
        <f t="shared" si="13"/>
        <v>-10.562867273821292</v>
      </c>
      <c r="I102">
        <f t="shared" si="9"/>
        <v>-126.75440728585551</v>
      </c>
      <c r="K102">
        <f t="shared" si="10"/>
        <v>-10.563907832746184</v>
      </c>
      <c r="M102">
        <f t="shared" si="11"/>
        <v>-10.563907832746184</v>
      </c>
      <c r="N102" s="13">
        <f t="shared" si="12"/>
        <v>1.0827628761720922E-6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3.2324574876660845</v>
      </c>
      <c r="H103" s="10">
        <f t="shared" si="13"/>
        <v>-10.485703825287766</v>
      </c>
      <c r="I103">
        <f t="shared" si="9"/>
        <v>-125.8284459034532</v>
      </c>
      <c r="K103">
        <f t="shared" si="10"/>
        <v>-10.486829016648395</v>
      </c>
      <c r="M103">
        <f t="shared" si="11"/>
        <v>-10.486829016648395</v>
      </c>
      <c r="N103" s="13">
        <f t="shared" si="12"/>
        <v>1.2660555980335079E-6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3.2452062373033219</v>
      </c>
      <c r="H104" s="10">
        <f t="shared" si="13"/>
        <v>-10.40794886374484</v>
      </c>
      <c r="I104">
        <f t="shared" si="9"/>
        <v>-124.89538636493808</v>
      </c>
      <c r="K104">
        <f t="shared" si="10"/>
        <v>-10.409144206690092</v>
      </c>
      <c r="M104">
        <f t="shared" si="11"/>
        <v>-10.409144206690092</v>
      </c>
      <c r="N104" s="13">
        <f t="shared" si="12"/>
        <v>1.4288447567632702E-6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3.2579549869405597</v>
      </c>
      <c r="H105" s="10">
        <f t="shared" si="13"/>
        <v>-10.329660531831053</v>
      </c>
      <c r="I105">
        <f t="shared" si="9"/>
        <v>-123.95592638197263</v>
      </c>
      <c r="K105">
        <f t="shared" si="10"/>
        <v>-10.330910743041835</v>
      </c>
      <c r="M105">
        <f t="shared" si="11"/>
        <v>-10.330910743041835</v>
      </c>
      <c r="N105" s="13">
        <f t="shared" si="12"/>
        <v>1.5630280715670866E-6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3.2707037365777976</v>
      </c>
      <c r="H106" s="10">
        <f t="shared" si="13"/>
        <v>-10.25089453102095</v>
      </c>
      <c r="I106">
        <f t="shared" si="9"/>
        <v>-123.01073437225141</v>
      </c>
      <c r="K106">
        <f t="shared" si="10"/>
        <v>-10.252183601199144</v>
      </c>
      <c r="M106">
        <f t="shared" si="11"/>
        <v>-10.252183601199144</v>
      </c>
      <c r="N106" s="13">
        <f t="shared" si="12"/>
        <v>1.6617019243085859E-6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3.2834524862150354</v>
      </c>
      <c r="H107" s="10">
        <f t="shared" si="13"/>
        <v>-10.171704208427235</v>
      </c>
      <c r="I107">
        <f t="shared" si="9"/>
        <v>-122.06045050112681</v>
      </c>
      <c r="K107">
        <f t="shared" si="10"/>
        <v>-10.173015477145984</v>
      </c>
      <c r="M107">
        <f t="shared" si="11"/>
        <v>-10.173015477145984</v>
      </c>
      <c r="N107" s="13">
        <f t="shared" si="12"/>
        <v>1.7194256527716331E-6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3.2962012358522732</v>
      </c>
      <c r="H108" s="10">
        <f t="shared" si="13"/>
        <v>-10.092140640755948</v>
      </c>
      <c r="I108">
        <f t="shared" si="9"/>
        <v>-121.10568768907137</v>
      </c>
      <c r="K108">
        <f t="shared" si="10"/>
        <v>-10.093456869554982</v>
      </c>
      <c r="M108">
        <f t="shared" si="11"/>
        <v>-10.093456869554982</v>
      </c>
      <c r="N108" s="13">
        <f t="shared" si="12"/>
        <v>1.7324582514065807E-6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3.308949985489511</v>
      </c>
      <c r="H109" s="10">
        <f t="shared" si="13"/>
        <v>-10.012252715502866</v>
      </c>
      <c r="I109">
        <f t="shared" si="9"/>
        <v>-120.14703258603438</v>
      </c>
      <c r="K109">
        <f t="shared" si="10"/>
        <v>-10.013556159127054</v>
      </c>
      <c r="M109">
        <f t="shared" si="11"/>
        <v>-10.013556159127054</v>
      </c>
      <c r="N109" s="13">
        <f t="shared" si="12"/>
        <v>1.6989652814366227E-6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3.3216987351267484</v>
      </c>
      <c r="H110" s="10">
        <f t="shared" si="13"/>
        <v>-9.9320872094766717</v>
      </c>
      <c r="I110">
        <f t="shared" si="9"/>
        <v>-119.18504651372007</v>
      </c>
      <c r="K110">
        <f t="shared" si="10"/>
        <v>-9.9333596851695471</v>
      </c>
      <c r="M110">
        <f t="shared" si="11"/>
        <v>-9.9333596851695471</v>
      </c>
      <c r="N110" s="13">
        <f t="shared" si="12"/>
        <v>1.6191943889589184E-6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3.3344474847639862</v>
      </c>
      <c r="H111" s="10">
        <f t="shared" si="13"/>
        <v>-9.8516888647319121</v>
      </c>
      <c r="I111">
        <f t="shared" si="9"/>
        <v>-118.22026637678294</v>
      </c>
      <c r="K111">
        <f t="shared" si="10"/>
        <v>-9.8529118195085488</v>
      </c>
      <c r="M111">
        <f t="shared" si="11"/>
        <v>-9.8529118195085488</v>
      </c>
      <c r="N111" s="13">
        <f t="shared" si="12"/>
        <v>1.4956183856985153E-6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3.347196234401224</v>
      </c>
      <c r="H112" s="10">
        <f t="shared" si="13"/>
        <v>-9.7711004619923241</v>
      </c>
      <c r="I112">
        <f t="shared" si="9"/>
        <v>-117.25320554390788</v>
      </c>
      <c r="K112">
        <f t="shared" si="10"/>
        <v>-9.7722550378276836</v>
      </c>
      <c r="M112">
        <f t="shared" si="11"/>
        <v>-9.7722550378276836</v>
      </c>
      <c r="N112" s="13">
        <f t="shared" si="12"/>
        <v>1.3330453595960751E-3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3.3599449840384619</v>
      </c>
      <c r="H113" s="10">
        <f t="shared" si="13"/>
        <v>-9.6903628916426658</v>
      </c>
      <c r="I113">
        <f t="shared" si="9"/>
        <v>-116.284354699712</v>
      </c>
      <c r="K113">
        <f t="shared" si="10"/>
        <v>-9.6914299885223869</v>
      </c>
      <c r="M113">
        <f t="shared" si="11"/>
        <v>-9.6914299885223869</v>
      </c>
      <c r="N113" s="13">
        <f t="shared" si="12"/>
        <v>1.1386957507104297E-3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3.3726937336756997</v>
      </c>
      <c r="H114" s="10">
        <f t="shared" si="13"/>
        <v>-9.6095152223649514</v>
      </c>
      <c r="I114">
        <f t="shared" si="9"/>
        <v>-115.31418266837942</v>
      </c>
      <c r="K114">
        <f t="shared" si="10"/>
        <v>-9.610475559155736</v>
      </c>
      <c r="M114">
        <f t="shared" si="11"/>
        <v>-9.610475559155736</v>
      </c>
      <c r="N114" s="13">
        <f t="shared" si="12"/>
        <v>9.222467517345914E-4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3.3854424833129375</v>
      </c>
      <c r="H115" s="10">
        <f t="shared" si="13"/>
        <v>-9.5285947674926543</v>
      </c>
      <c r="I115">
        <f t="shared" si="9"/>
        <v>-114.34313720991184</v>
      </c>
      <c r="K115">
        <f t="shared" si="10"/>
        <v>-9.52942894059872</v>
      </c>
      <c r="M115">
        <f t="shared" si="11"/>
        <v>-9.52942894059872</v>
      </c>
      <c r="N115" s="13">
        <f t="shared" si="12"/>
        <v>6.9584477088330656E-7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3.3981912329501753</v>
      </c>
      <c r="H116" s="10">
        <f t="shared" si="13"/>
        <v>-9.4476371491543087</v>
      </c>
      <c r="I116">
        <f t="shared" si="9"/>
        <v>-113.3716457898517</v>
      </c>
      <c r="K116">
        <f t="shared" si="10"/>
        <v>-9.4483256889350802</v>
      </c>
      <c r="M116">
        <f t="shared" si="11"/>
        <v>-9.4483256889350802</v>
      </c>
      <c r="N116" s="13">
        <f t="shared" si="12"/>
        <v>4.7408702970477647E-7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3.4109399825874132</v>
      </c>
      <c r="H117" s="10">
        <f t="shared" si="13"/>
        <v>-9.3666763602757399</v>
      </c>
      <c r="I117">
        <f t="shared" si="9"/>
        <v>-112.40011632330888</v>
      </c>
      <c r="K117">
        <f t="shared" si="10"/>
        <v>-9.3671997852079816</v>
      </c>
      <c r="M117">
        <f t="shared" si="11"/>
        <v>-9.3671997852079816</v>
      </c>
      <c r="N117" s="13">
        <f t="shared" si="12"/>
        <v>2.73973659692194E-7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3.4236887322246505</v>
      </c>
      <c r="H118" s="10">
        <f t="shared" si="13"/>
        <v>-9.2857448245082317</v>
      </c>
      <c r="I118">
        <f t="shared" si="9"/>
        <v>-111.42893789409878</v>
      </c>
      <c r="K118">
        <f t="shared" si="10"/>
        <v>-9.2860836930831194</v>
      </c>
      <c r="M118">
        <f t="shared" si="11"/>
        <v>-9.2860836930831194</v>
      </c>
      <c r="N118" s="13">
        <f t="shared" si="12"/>
        <v>1.1483191104644832E-7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3.4364374818618884</v>
      </c>
      <c r="H119" s="10">
        <f t="shared" si="13"/>
        <v>-9.2048734541477106</v>
      </c>
      <c r="I119">
        <f t="shared" si="9"/>
        <v>-110.45848144977253</v>
      </c>
      <c r="K119">
        <f t="shared" si="10"/>
        <v>-9.2050084145002629</v>
      </c>
      <c r="M119">
        <f t="shared" si="11"/>
        <v>-9.2050084145002629</v>
      </c>
      <c r="N119" s="13">
        <f t="shared" si="12"/>
        <v>1.8214296761021389E-8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3.4491862314991262</v>
      </c>
      <c r="H120" s="10">
        <f t="shared" si="13"/>
        <v>-9.1240917061082989</v>
      </c>
      <c r="I120">
        <f t="shared" si="9"/>
        <v>-109.48910047329959</v>
      </c>
      <c r="K120">
        <f t="shared" si="10"/>
        <v>-9.1240035433827682</v>
      </c>
      <c r="M120">
        <f t="shared" si="11"/>
        <v>-9.1240035433827682</v>
      </c>
      <c r="N120" s="13">
        <f t="shared" si="12"/>
        <v>7.7726661730004516E-9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3.461934981136364</v>
      </c>
      <c r="H121" s="10">
        <f t="shared" si="13"/>
        <v>-9.0434276360115469</v>
      </c>
      <c r="I121">
        <f t="shared" si="9"/>
        <v>-108.52113163213856</v>
      </c>
      <c r="K121">
        <f t="shared" si="10"/>
        <v>-9.0430973174720783</v>
      </c>
      <c r="M121">
        <f t="shared" si="11"/>
        <v>-9.0430973174720783</v>
      </c>
      <c r="N121" s="13">
        <f t="shared" si="12"/>
        <v>1.0911033751661721E-7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3.4746837307736018</v>
      </c>
      <c r="H122" s="10">
        <f t="shared" si="13"/>
        <v>-8.9629079504508748</v>
      </c>
      <c r="I122">
        <f t="shared" si="9"/>
        <v>-107.55489540541049</v>
      </c>
      <c r="K122">
        <f t="shared" si="10"/>
        <v>-8.962316668352047</v>
      </c>
      <c r="M122">
        <f t="shared" si="11"/>
        <v>-8.962316668352047</v>
      </c>
      <c r="N122" s="13">
        <f t="shared" si="12"/>
        <v>3.496145203942805E-7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3.4874324804108396</v>
      </c>
      <c r="H123" s="10">
        <f t="shared" si="13"/>
        <v>-8.8825580574889536</v>
      </c>
      <c r="I123">
        <f t="shared" si="9"/>
        <v>-106.59069668986744</v>
      </c>
      <c r="K123">
        <f t="shared" si="10"/>
        <v>-8.8816872697255107</v>
      </c>
      <c r="M123">
        <f t="shared" si="11"/>
        <v>-8.8816872697255107</v>
      </c>
      <c r="N123" s="13">
        <f t="shared" si="12"/>
        <v>7.5827132896179826E-7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3.5001812300480775</v>
      </c>
      <c r="H124" s="10">
        <f t="shared" si="13"/>
        <v>-8.8024021154440124</v>
      </c>
      <c r="I124">
        <f t="shared" si="9"/>
        <v>-105.62882538532816</v>
      </c>
      <c r="K124">
        <f t="shared" si="10"/>
        <v>-8.8012335840035352</v>
      </c>
      <c r="M124">
        <f t="shared" si="11"/>
        <v>-8.8012335840035352</v>
      </c>
      <c r="N124" s="13">
        <f t="shared" si="12"/>
        <v>1.3654657273838099E-6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3.5129299796853148</v>
      </c>
      <c r="H125" s="10">
        <f t="shared" si="13"/>
        <v>-8.7224630800194038</v>
      </c>
      <c r="I125">
        <f t="shared" si="9"/>
        <v>-104.66955696023285</v>
      </c>
      <c r="K125">
        <f t="shared" si="10"/>
        <v>-8.7209789072655113</v>
      </c>
      <c r="M125">
        <f t="shared" si="11"/>
        <v>-8.7209789072655113</v>
      </c>
      <c r="N125" s="13">
        <f t="shared" si="12"/>
        <v>2.2027687633970414E-6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3.5256787293225527</v>
      </c>
      <c r="H126" s="10">
        <f t="shared" si="13"/>
        <v>-8.6427627498290818</v>
      </c>
      <c r="I126">
        <f t="shared" si="9"/>
        <v>-103.71315299794898</v>
      </c>
      <c r="K126">
        <f t="shared" si="10"/>
        <v>-8.6409454126463512</v>
      </c>
      <c r="M126">
        <f t="shared" si="11"/>
        <v>-8.6409454126463512</v>
      </c>
      <c r="N126" s="13">
        <f t="shared" si="12"/>
        <v>3.302714435735132E-6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3.5384274789597905</v>
      </c>
      <c r="H127" s="10">
        <f t="shared" si="13"/>
        <v>-8.5633218103700681</v>
      </c>
      <c r="I127">
        <f t="shared" si="9"/>
        <v>-102.75986172444081</v>
      </c>
      <c r="K127">
        <f t="shared" si="10"/>
        <v>-8.5611541922051106</v>
      </c>
      <c r="M127">
        <f t="shared" si="11"/>
        <v>-8.5611541922051106</v>
      </c>
      <c r="N127" s="13">
        <f t="shared" si="12"/>
        <v>4.6985685090536089E-6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3.5511762285970283</v>
      </c>
      <c r="H128" s="10">
        <f t="shared" si="13"/>
        <v>-8.4841598764914625</v>
      </c>
      <c r="I128">
        <f t="shared" si="9"/>
        <v>-101.80991851789756</v>
      </c>
      <c r="K128">
        <f t="shared" si="10"/>
        <v>-8.4816252973273709</v>
      </c>
      <c r="M128">
        <f t="shared" si="11"/>
        <v>-8.4816252973273709</v>
      </c>
      <c r="N128" s="13">
        <f t="shared" si="12"/>
        <v>6.4240915390473271E-6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3.5639249782342661</v>
      </c>
      <c r="H129" s="10">
        <f t="shared" si="13"/>
        <v>-8.4052955334080544</v>
      </c>
      <c r="I129">
        <f t="shared" si="9"/>
        <v>-100.86354640089665</v>
      </c>
      <c r="K129">
        <f t="shared" si="10"/>
        <v>-8.4023777777119957</v>
      </c>
      <c r="M129">
        <f t="shared" si="11"/>
        <v>-8.4023777777119957</v>
      </c>
      <c r="N129" s="13">
        <f t="shared" si="12"/>
        <v>8.5132983018828556E-6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3.5766737278715039</v>
      </c>
      <c r="H130" s="10">
        <f t="shared" si="13"/>
        <v>-8.3267463763050404</v>
      </c>
      <c r="I130">
        <f t="shared" si="9"/>
        <v>-99.920956515660492</v>
      </c>
      <c r="K130">
        <f t="shared" si="10"/>
        <v>-8.3234297189911182</v>
      </c>
      <c r="M130">
        <f t="shared" si="11"/>
        <v>-8.3234297189911182</v>
      </c>
      <c r="N130" s="13">
        <f t="shared" si="12"/>
        <v>1.1000215737994138E-5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3.5894224775087422</v>
      </c>
      <c r="H131" s="10">
        <f t="shared" si="13"/>
        <v>-8.2485290485791456</v>
      </c>
      <c r="I131">
        <f t="shared" si="9"/>
        <v>-98.982348582949754</v>
      </c>
      <c r="K131">
        <f t="shared" si="10"/>
        <v>-8.2447982790305012</v>
      </c>
      <c r="M131">
        <f t="shared" si="11"/>
        <v>-8.2447982790305012</v>
      </c>
      <c r="N131" s="13">
        <f t="shared" si="12"/>
        <v>1.3918641425092153E-5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3.6021712271459791</v>
      </c>
      <c r="H132" s="10">
        <f t="shared" si="13"/>
        <v>-8.1706592787598034</v>
      </c>
      <c r="I132">
        <f t="shared" si="9"/>
        <v>-98.04791134511764</v>
      </c>
      <c r="K132">
        <f t="shared" si="10"/>
        <v>-8.1664997229557557</v>
      </c>
      <c r="M132">
        <f t="shared" si="11"/>
        <v>-8.1664997229557557</v>
      </c>
      <c r="N132" s="13">
        <f t="shared" si="12"/>
        <v>1.7301904486986897E-5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3.6149199767832179</v>
      </c>
      <c r="H133" s="10">
        <f t="shared" si="13"/>
        <v>-8.0931519161529959</v>
      </c>
      <c r="I133">
        <f t="shared" si="9"/>
        <v>-97.117822993835944</v>
      </c>
      <c r="K133">
        <f t="shared" si="10"/>
        <v>-8.0885494569484138</v>
      </c>
      <c r="M133">
        <f t="shared" si="11"/>
        <v>-8.0885494569484138</v>
      </c>
      <c r="N133" s="13">
        <f t="shared" si="12"/>
        <v>2.1182630729842793E-5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3.6276687264204548</v>
      </c>
      <c r="H134" s="10">
        <f t="shared" si="13"/>
        <v>-8.0160209652488099</v>
      </c>
      <c r="I134">
        <f t="shared" si="9"/>
        <v>-96.192251582985719</v>
      </c>
      <c r="K134">
        <f t="shared" si="10"/>
        <v>-8.010962060854288</v>
      </c>
      <c r="M134">
        <f t="shared" si="11"/>
        <v>-8.010962060854288</v>
      </c>
      <c r="N134" s="13">
        <f t="shared" si="12"/>
        <v>2.5592513672913455E-5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3.6404174760576926</v>
      </c>
      <c r="H135" s="10">
        <f t="shared" si="13"/>
        <v>-7.9392796189327033</v>
      </c>
      <c r="I135">
        <f t="shared" si="9"/>
        <v>-95.271355427192447</v>
      </c>
      <c r="K135">
        <f t="shared" si="10"/>
        <v>-7.9337513196449914</v>
      </c>
      <c r="M135">
        <f t="shared" si="11"/>
        <v>-7.9337513196449914</v>
      </c>
      <c r="N135" s="13">
        <f t="shared" si="12"/>
        <v>3.056209301451617E-5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3.6531662256949309</v>
      </c>
      <c r="H136" s="10">
        <f t="shared" si="13"/>
        <v>-7.8629402905391474</v>
      </c>
      <c r="I136">
        <f t="shared" si="9"/>
        <v>-94.355283486469773</v>
      </c>
      <c r="K136">
        <f t="shared" si="10"/>
        <v>-7.8569302537723225</v>
      </c>
      <c r="M136">
        <f t="shared" si="11"/>
        <v>-7.8569302537723225</v>
      </c>
      <c r="N136" s="13">
        <f t="shared" si="12"/>
        <v>3.6120541938588162E-5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3.6659149753321687</v>
      </c>
      <c r="H137" s="10">
        <f t="shared" si="13"/>
        <v>-7.7870146447851516</v>
      </c>
      <c r="I137">
        <f t="shared" si="9"/>
        <v>-93.444175737421816</v>
      </c>
      <c r="K137">
        <f t="shared" si="10"/>
        <v>-7.780511148453555</v>
      </c>
      <c r="M137">
        <f t="shared" si="11"/>
        <v>-7.780511148453555</v>
      </c>
      <c r="N137" s="13">
        <f t="shared" si="12"/>
        <v>4.2295464535090909E-5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3.6786637249694065</v>
      </c>
      <c r="H138" s="10">
        <f t="shared" si="13"/>
        <v>-7.7115136276200396</v>
      </c>
      <c r="I138">
        <f t="shared" si="9"/>
        <v>-92.538163531440475</v>
      </c>
      <c r="K138">
        <f t="shared" si="10"/>
        <v>-7.7045055819246029</v>
      </c>
      <c r="M138">
        <f t="shared" si="11"/>
        <v>-7.7045055819246029</v>
      </c>
      <c r="N138" s="13">
        <f t="shared" si="12"/>
        <v>4.9112704469328453E-5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3.6914124746066435</v>
      </c>
      <c r="H139" s="10">
        <f t="shared" si="13"/>
        <v>-7.6364474950267445</v>
      </c>
      <c r="I139">
        <f t="shared" si="9"/>
        <v>-91.637369940320937</v>
      </c>
      <c r="K139">
        <f t="shared" si="10"/>
        <v>-7.6289244526966202</v>
      </c>
      <c r="M139">
        <f t="shared" si="11"/>
        <v>-7.6289244526966202</v>
      </c>
      <c r="N139" s="13">
        <f t="shared" si="12"/>
        <v>5.6596165900841172E-5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3.7041612242438813</v>
      </c>
      <c r="H140" s="10">
        <f t="shared" si="13"/>
        <v>-7.5618258408087433</v>
      </c>
      <c r="I140">
        <f t="shared" si="9"/>
        <v>-90.741910089704916</v>
      </c>
      <c r="K140">
        <f t="shared" si="10"/>
        <v>-7.5537780058503756</v>
      </c>
      <c r="M140">
        <f t="shared" si="11"/>
        <v>-7.5537780058503756</v>
      </c>
      <c r="N140" s="13">
        <f t="shared" si="12"/>
        <v>6.4767647517125149E-5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3.7169099738811195</v>
      </c>
      <c r="H141" s="10">
        <f t="shared" si="13"/>
        <v>-7.4876576233957861</v>
      </c>
      <c r="I141">
        <f t="shared" si="9"/>
        <v>-89.85189148074943</v>
      </c>
      <c r="K141">
        <f t="shared" si="10"/>
        <v>-7.4790758584017158</v>
      </c>
      <c r="M141">
        <f t="shared" si="11"/>
        <v>-7.4790758584017158</v>
      </c>
      <c r="N141" s="13">
        <f t="shared" si="12"/>
        <v>7.3646690413449765E-5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3.7296587235183574</v>
      </c>
      <c r="H142" s="10">
        <f t="shared" si="13"/>
        <v>-7.4139511917004857</v>
      </c>
      <c r="I142">
        <f t="shared" si="9"/>
        <v>-88.967414300405835</v>
      </c>
      <c r="K142">
        <f t="shared" si="10"/>
        <v>-7.4048270237699763</v>
      </c>
      <c r="M142">
        <f t="shared" si="11"/>
        <v>-7.4048270237699763</v>
      </c>
      <c r="N142" s="13">
        <f t="shared" si="12"/>
        <v>8.3250440424136333E-5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3.7424074731555952</v>
      </c>
      <c r="H143" s="10">
        <f t="shared" si="13"/>
        <v>-7.3407143100568844</v>
      </c>
      <c r="I143">
        <f t="shared" si="9"/>
        <v>-88.088571720682609</v>
      </c>
      <c r="K143">
        <f t="shared" si="10"/>
        <v>-7.3310399353804616</v>
      </c>
      <c r="M143">
        <f t="shared" si="11"/>
        <v>-7.3310399353804616</v>
      </c>
      <c r="N143" s="13">
        <f t="shared" si="12"/>
        <v>9.3593525379809532E-5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3.755156222792833</v>
      </c>
      <c r="H144" s="10">
        <f t="shared" si="13"/>
        <v>-7.2679541822711249</v>
      </c>
      <c r="I144">
        <f t="shared" si="9"/>
        <v>-87.215450187253495</v>
      </c>
      <c r="K144">
        <f t="shared" si="10"/>
        <v>-7.2577224694307532</v>
      </c>
      <c r="M144">
        <f t="shared" si="11"/>
        <v>-7.2577224694307532</v>
      </c>
      <c r="N144" s="13">
        <f t="shared" si="12"/>
        <v>1.0468794764782754E-4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3.7679049724300708</v>
      </c>
      <c r="H145" s="10">
        <f t="shared" si="13"/>
        <v>-7.1956774748134533</v>
      </c>
      <c r="I145">
        <f t="shared" si="9"/>
        <v>-86.348129697761436</v>
      </c>
      <c r="K145">
        <f t="shared" si="10"/>
        <v>-7.184881966849761</v>
      </c>
      <c r="M145">
        <f t="shared" si="11"/>
        <v>-7.184881966849761</v>
      </c>
      <c r="N145" s="13">
        <f t="shared" si="12"/>
        <v>1.1654299219414452E-4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3.7806537220673087</v>
      </c>
      <c r="H146" s="10">
        <f t="shared" si="13"/>
        <v>-7.1238903391798356</v>
      </c>
      <c r="I146">
        <f t="shared" si="9"/>
        <v>-85.48668407015802</v>
      </c>
      <c r="K146">
        <f t="shared" si="10"/>
        <v>-7.1125252544773376</v>
      </c>
      <c r="M146">
        <f t="shared" si="11"/>
        <v>-7.1125252544773376</v>
      </c>
      <c r="N146" s="13">
        <f t="shared" si="12"/>
        <v>1.2916515029495347E-4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3.7934024717045465</v>
      </c>
      <c r="H147" s="10">
        <f t="shared" si="13"/>
        <v>-7.0525984334506218</v>
      </c>
      <c r="I147">
        <f t="shared" si="9"/>
        <v>-84.631181201407458</v>
      </c>
      <c r="K147">
        <f t="shared" si="10"/>
        <v>-7.0406586654913843</v>
      </c>
      <c r="M147">
        <f t="shared" si="11"/>
        <v>-7.0406586654913843</v>
      </c>
      <c r="N147" s="13">
        <f t="shared" si="12"/>
        <v>1.4255805892043341E-4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3.8061512213417839</v>
      </c>
      <c r="H148" s="10">
        <f t="shared" si="13"/>
        <v>-6.9818069430728285</v>
      </c>
      <c r="I148">
        <f t="shared" ref="I148:I211" si="16">H148*$E$6</f>
        <v>-83.781683316873938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-6.9692880591084139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-6.9692880591084139</v>
      </c>
      <c r="N148" s="13">
        <f t="shared" ref="N148:N211" si="19">(M148-H148)^2*O148</f>
        <v>1.5672245571447663E-4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3.8188999709790217</v>
      </c>
      <c r="H149" s="10">
        <f t="shared" ref="H149:H212" si="20">-(-$B$4)*(1+D149+$E$5*D149^3)*EXP(-D149)</f>
        <v>-6.9115206008917873</v>
      </c>
      <c r="I149">
        <f t="shared" si="16"/>
        <v>-82.938247210701448</v>
      </c>
      <c r="K149">
        <f t="shared" si="17"/>
        <v>-6.8984188395826243</v>
      </c>
      <c r="M149">
        <f t="shared" si="18"/>
        <v>-6.8984188395826243</v>
      </c>
      <c r="N149" s="13">
        <f t="shared" si="19"/>
        <v>1.7165614940228249E-4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3.8316487206162595</v>
      </c>
      <c r="H150" s="10">
        <f t="shared" si="20"/>
        <v>-6.841743706457085</v>
      </c>
      <c r="I150">
        <f t="shared" si="16"/>
        <v>-82.100924477485023</v>
      </c>
      <c r="K150">
        <f t="shared" si="17"/>
        <v>-6.8280559745277767</v>
      </c>
      <c r="M150">
        <f t="shared" si="18"/>
        <v>-6.8280559745277767</v>
      </c>
      <c r="N150" s="13">
        <f t="shared" si="19"/>
        <v>1.8735400536860531E-4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3.8443974702534973</v>
      </c>
      <c r="H151" s="10">
        <f t="shared" si="20"/>
        <v>-6.7724801446269804</v>
      </c>
      <c r="I151">
        <f t="shared" si="16"/>
        <v>-81.269761735523758</v>
      </c>
      <c r="K151">
        <f t="shared" si="17"/>
        <v>-6.7582040125851792</v>
      </c>
      <c r="M151">
        <f t="shared" si="18"/>
        <v>-6.7582040125851792</v>
      </c>
      <c r="N151" s="13">
        <f t="shared" si="19"/>
        <v>2.0380794607494364E-4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3.8571462198907351</v>
      </c>
      <c r="H152" s="10">
        <f t="shared" si="20"/>
        <v>-6.7037334034946827</v>
      </c>
      <c r="I152">
        <f t="shared" si="16"/>
        <v>-80.4448008419362</v>
      </c>
      <c r="K152">
        <f t="shared" si="17"/>
        <v>-6.688867100460425</v>
      </c>
      <c r="M152">
        <f t="shared" si="18"/>
        <v>-6.688867100460425</v>
      </c>
      <c r="N152" s="13">
        <f t="shared" si="19"/>
        <v>2.2100696590638067E-4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3.8698949695279725</v>
      </c>
      <c r="H153" s="10">
        <f t="shared" si="20"/>
        <v>-6.6355065916591647</v>
      </c>
      <c r="I153">
        <f t="shared" si="16"/>
        <v>-79.626079099909973</v>
      </c>
      <c r="K153">
        <f t="shared" si="17"/>
        <v>-6.6200489993506686</v>
      </c>
      <c r="M153">
        <f t="shared" si="18"/>
        <v>-6.6200489993506686</v>
      </c>
      <c r="N153" s="13">
        <f t="shared" si="19"/>
        <v>2.3893715997567723E-4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3.8826437191652108</v>
      </c>
      <c r="H154" s="10">
        <f t="shared" si="20"/>
        <v>-6.5678024548625071</v>
      </c>
      <c r="I154">
        <f t="shared" si="16"/>
        <v>-78.813629458350078</v>
      </c>
      <c r="K154">
        <f t="shared" si="17"/>
        <v>-6.5517531007834862</v>
      </c>
      <c r="M154">
        <f t="shared" si="18"/>
        <v>-6.5517531007834862</v>
      </c>
      <c r="N154" s="13">
        <f t="shared" si="19"/>
        <v>2.5758176635378712E-4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3.8953924688024482</v>
      </c>
      <c r="H155" s="10">
        <f t="shared" si="20"/>
        <v>-6.5006233920149716</v>
      </c>
      <c r="I155">
        <f t="shared" si="16"/>
        <v>-78.007480704179656</v>
      </c>
      <c r="K155">
        <f t="shared" si="17"/>
        <v>-6.483982441887739</v>
      </c>
      <c r="M155">
        <f t="shared" si="18"/>
        <v>-6.483982441887739</v>
      </c>
      <c r="N155" s="13">
        <f t="shared" si="19"/>
        <v>2.7692122113704456E-4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3.908141218439686</v>
      </c>
      <c r="H156" s="10">
        <f t="shared" si="20"/>
        <v>-6.4339714706284967</v>
      </c>
      <c r="I156">
        <f t="shared" si="16"/>
        <v>-77.207657647541964</v>
      </c>
      <c r="K156">
        <f t="shared" si="17"/>
        <v>-6.4167397201159195</v>
      </c>
      <c r="M156">
        <f t="shared" si="18"/>
        <v>-6.4167397201159195</v>
      </c>
      <c r="N156" s="13">
        <f t="shared" si="19"/>
        <v>2.9693322572770436E-4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3.9208899680769238</v>
      </c>
      <c r="H157" s="10">
        <f t="shared" si="20"/>
        <v>-6.3678484416784764</v>
      </c>
      <c r="I157">
        <f t="shared" si="16"/>
        <v>-76.41418130014172</v>
      </c>
      <c r="K157">
        <f t="shared" si="17"/>
        <v>-6.3500273074371529</v>
      </c>
      <c r="M157">
        <f t="shared" si="18"/>
        <v>-6.3500273074371529</v>
      </c>
      <c r="N157" s="13">
        <f t="shared" si="19"/>
        <v>3.1759282564727213E-4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3.9336387177141616</v>
      </c>
      <c r="H158" s="10">
        <f t="shared" si="20"/>
        <v>-6.3022557539132116</v>
      </c>
      <c r="I158">
        <f t="shared" si="16"/>
        <v>-75.627069046958539</v>
      </c>
      <c r="K158">
        <f t="shared" si="17"/>
        <v>-6.2838472640189824</v>
      </c>
      <c r="M158">
        <f t="shared" si="18"/>
        <v>-6.2838472640189824</v>
      </c>
      <c r="N158" s="13">
        <f t="shared" si="19"/>
        <v>3.388725001859372E-4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3.9463874673513994</v>
      </c>
      <c r="H159" s="10">
        <f t="shared" si="20"/>
        <v>-6.2371945676297003</v>
      </c>
      <c r="I159">
        <f t="shared" si="16"/>
        <v>-74.846334811556403</v>
      </c>
      <c r="K159">
        <f t="shared" si="17"/>
        <v>-6.2182013514157486</v>
      </c>
      <c r="M159">
        <f t="shared" si="18"/>
        <v>-6.2182013514157486</v>
      </c>
      <c r="N159" s="13">
        <f t="shared" si="19"/>
        <v>3.6074226214991657E-4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3.9591362169886373</v>
      </c>
      <c r="H160" s="10">
        <f t="shared" si="20"/>
        <v>-6.172665767933915</v>
      </c>
      <c r="I160">
        <f t="shared" si="16"/>
        <v>-74.071989215206983</v>
      </c>
      <c r="K160">
        <f t="shared" si="17"/>
        <v>-6.1530910452805783</v>
      </c>
      <c r="M160">
        <f t="shared" si="18"/>
        <v>-6.1530910452805783</v>
      </c>
      <c r="N160" s="13">
        <f t="shared" si="19"/>
        <v>3.8316976695505322E-4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3.9718849666258751</v>
      </c>
      <c r="H161" s="10">
        <f t="shared" si="20"/>
        <v>-6.1086699775030668</v>
      </c>
      <c r="I161">
        <f t="shared" si="16"/>
        <v>-73.304039730036806</v>
      </c>
      <c r="K161">
        <f t="shared" si="17"/>
        <v>-6.0885175476175153</v>
      </c>
      <c r="M161">
        <f t="shared" si="18"/>
        <v>-6.0885175476175153</v>
      </c>
      <c r="N161" s="13">
        <f t="shared" si="19"/>
        <v>4.0612043029207117E-4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3.9846337162631125</v>
      </c>
      <c r="H162" s="10">
        <f t="shared" si="20"/>
        <v>-6.0452075688668989</v>
      </c>
      <c r="I162">
        <f t="shared" si="16"/>
        <v>-72.542490826402783</v>
      </c>
      <c r="K162">
        <f t="shared" si="17"/>
        <v>-6.0244817985897052</v>
      </c>
      <c r="M162">
        <f t="shared" si="18"/>
        <v>-6.0244817985897052</v>
      </c>
      <c r="N162" s="13">
        <f t="shared" si="19"/>
        <v>4.2955755358300534E-4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3.9973824659003503</v>
      </c>
      <c r="H163" s="10">
        <f t="shared" si="20"/>
        <v>-5.9822786762243769</v>
      </c>
      <c r="I163">
        <f t="shared" si="16"/>
        <v>-71.78734411469253</v>
      </c>
      <c r="K163">
        <f t="shared" si="17"/>
        <v>-5.9609844878989948</v>
      </c>
      <c r="M163">
        <f t="shared" si="18"/>
        <v>-5.9609844878989948</v>
      </c>
      <c r="N163" s="13">
        <f t="shared" si="19"/>
        <v>4.5344245643683941E-4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4.0101312155375881</v>
      </c>
      <c r="H164" s="10">
        <f t="shared" si="20"/>
        <v>-5.9198832068117717</v>
      </c>
      <c r="I164">
        <f t="shared" si="16"/>
        <v>-71.038598481741261</v>
      </c>
      <c r="K164">
        <f t="shared" si="17"/>
        <v>-5.8980260657518686</v>
      </c>
      <c r="M164">
        <f t="shared" si="18"/>
        <v>-5.8980260657518686</v>
      </c>
      <c r="N164" s="13">
        <f t="shared" si="19"/>
        <v>4.7773461531250229E-4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4.0228799651748259</v>
      </c>
      <c r="H165" s="10">
        <f t="shared" si="20"/>
        <v>-5.8580208518374821</v>
      </c>
      <c r="I165">
        <f t="shared" si="16"/>
        <v>-70.296250222049792</v>
      </c>
      <c r="K165">
        <f t="shared" si="17"/>
        <v>-5.8356067534259903</v>
      </c>
      <c r="M165">
        <f t="shared" si="18"/>
        <v>-5.8356067534259903</v>
      </c>
      <c r="N165" s="13">
        <f t="shared" si="19"/>
        <v>5.0239180760003831E-4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4.0356287148120638</v>
      </c>
      <c r="H166" s="10">
        <f t="shared" si="20"/>
        <v>-5.7966910969985399</v>
      </c>
      <c r="I166">
        <f t="shared" si="16"/>
        <v>-69.560293163982479</v>
      </c>
      <c r="K166">
        <f t="shared" si="17"/>
        <v>-5.7737265534512474</v>
      </c>
      <c r="M166">
        <f t="shared" si="18"/>
        <v>-5.7737265534512474</v>
      </c>
      <c r="N166" s="13">
        <f t="shared" si="19"/>
        <v>5.2737026033549328E-4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4.0483774644493016</v>
      </c>
      <c r="H167" s="10">
        <f t="shared" si="20"/>
        <v>-5.7358932325932326</v>
      </c>
      <c r="I167">
        <f t="shared" si="16"/>
        <v>-68.830718791118784</v>
      </c>
      <c r="K167">
        <f t="shared" si="17"/>
        <v>-5.7123852594186877</v>
      </c>
      <c r="M167">
        <f t="shared" si="18"/>
        <v>-5.7123852594186877</v>
      </c>
      <c r="N167" s="13">
        <f t="shared" si="19"/>
        <v>5.5262480277512235E-4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4.0611262140865394</v>
      </c>
      <c r="H168" s="10">
        <f t="shared" si="20"/>
        <v>-5.675626363243814</v>
      </c>
      <c r="I168">
        <f t="shared" si="16"/>
        <v>-68.107516358925764</v>
      </c>
      <c r="K168">
        <f t="shared" si="17"/>
        <v>-5.6515824654302236</v>
      </c>
      <c r="M168">
        <f t="shared" si="18"/>
        <v>-5.6515824654302236</v>
      </c>
      <c r="N168" s="13">
        <f t="shared" si="19"/>
        <v>5.7810902207037715E-4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4.0738749637237772</v>
      </c>
      <c r="H169" s="10">
        <f t="shared" si="20"/>
        <v>-5.6158894172428147</v>
      </c>
      <c r="I169">
        <f t="shared" si="16"/>
        <v>-67.390673006913772</v>
      </c>
      <c r="K169">
        <f t="shared" si="17"/>
        <v>-5.5913175752016357</v>
      </c>
      <c r="M169">
        <f t="shared" si="18"/>
        <v>-5.5913175752016357</v>
      </c>
      <c r="N169" s="13">
        <f t="shared" si="19"/>
        <v>6.0377542129664706E-4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4.086623713361015</v>
      </c>
      <c r="H170" s="10">
        <f t="shared" si="20"/>
        <v>-5.5566811555360589</v>
      </c>
      <c r="I170">
        <f t="shared" si="16"/>
        <v>-66.68017386643271</v>
      </c>
      <c r="K170">
        <f t="shared" si="17"/>
        <v>-5.5315898108308836</v>
      </c>
      <c r="M170">
        <f t="shared" si="18"/>
        <v>-5.5315898108308836</v>
      </c>
      <c r="N170" s="13">
        <f t="shared" si="19"/>
        <v>6.295755791139269E-4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4.0993724629982529</v>
      </c>
      <c r="H171" s="10">
        <f t="shared" si="20"/>
        <v>-5.4980001803550405</v>
      </c>
      <c r="I171">
        <f t="shared" si="16"/>
        <v>-65.976002164260478</v>
      </c>
      <c r="K171">
        <f t="shared" si="17"/>
        <v>-5.4723982212433944</v>
      </c>
      <c r="M171">
        <f t="shared" si="18"/>
        <v>-5.4723982212433944</v>
      </c>
      <c r="N171" s="13">
        <f t="shared" si="19"/>
        <v>6.5546031035439818E-4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4.1121212126354907</v>
      </c>
      <c r="H172" s="10">
        <f t="shared" si="20"/>
        <v>-5.4398449435108951</v>
      </c>
      <c r="I172">
        <f t="shared" si="16"/>
        <v>-65.278139322130741</v>
      </c>
      <c r="K172">
        <f t="shared" si="17"/>
        <v>-5.4137416903255335</v>
      </c>
      <c r="M172">
        <f t="shared" si="18"/>
        <v>-5.4137416903255335</v>
      </c>
      <c r="N172" s="13">
        <f t="shared" si="19"/>
        <v>6.81379826859088E-4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4.1248699622727285</v>
      </c>
      <c r="H173" s="10">
        <f t="shared" si="20"/>
        <v>-5.3822137543618576</v>
      </c>
      <c r="I173">
        <f t="shared" si="16"/>
        <v>-64.586565052342294</v>
      </c>
      <c r="K173">
        <f t="shared" si="17"/>
        <v>-5.3556189447571416</v>
      </c>
      <c r="M173">
        <f t="shared" si="18"/>
        <v>-5.3556189447571416</v>
      </c>
      <c r="N173" s="13">
        <f t="shared" si="19"/>
        <v>7.0728389791109125E-4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4.1376187119099663</v>
      </c>
      <c r="H174" s="10">
        <f t="shared" si="20"/>
        <v>-5.325104787465655</v>
      </c>
      <c r="I174">
        <f t="shared" si="16"/>
        <v>-63.90125744958786</v>
      </c>
      <c r="K174">
        <f t="shared" si="17"/>
        <v>-5.2980285615536138</v>
      </c>
      <c r="M174">
        <f t="shared" si="18"/>
        <v>-5.2980285615536138</v>
      </c>
      <c r="N174" s="13">
        <f t="shared" si="19"/>
        <v>7.3312200963988991E-4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4.1503674615472042</v>
      </c>
      <c r="H175" s="10">
        <f t="shared" si="20"/>
        <v>-5.2685160899279282</v>
      </c>
      <c r="I175">
        <f t="shared" si="16"/>
        <v>-63.222193079135138</v>
      </c>
      <c r="K175">
        <f t="shared" si="17"/>
        <v>-5.2409689753276192</v>
      </c>
      <c r="M175">
        <f t="shared" si="18"/>
        <v>-5.2409689753276192</v>
      </c>
      <c r="N175" s="13">
        <f t="shared" si="19"/>
        <v>7.5884352280255769E-4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4.163116211184442</v>
      </c>
      <c r="H176" s="10">
        <f t="shared" si="20"/>
        <v>-5.2124455884574248</v>
      </c>
      <c r="I176">
        <f t="shared" si="16"/>
        <v>-62.549347061489101</v>
      </c>
      <c r="K176">
        <f t="shared" si="17"/>
        <v>-5.1844384852802747</v>
      </c>
      <c r="M176">
        <f t="shared" si="18"/>
        <v>-5.1844384852802747</v>
      </c>
      <c r="N176" s="13">
        <f t="shared" si="19"/>
        <v>7.8439782837552837E-4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4.1758649608216798</v>
      </c>
      <c r="H177" s="10">
        <f t="shared" si="20"/>
        <v>-5.1568910961383567</v>
      </c>
      <c r="I177">
        <f t="shared" si="16"/>
        <v>-61.882693153660284</v>
      </c>
      <c r="K177">
        <f t="shared" si="17"/>
        <v>-5.1284352619311742</v>
      </c>
      <c r="M177">
        <f t="shared" si="18"/>
        <v>-5.1284352619311742</v>
      </c>
      <c r="N177" s="13">
        <f t="shared" si="19"/>
        <v>8.0973450042666126E-4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4.1886137104589167</v>
      </c>
      <c r="H178" s="10">
        <f t="shared" si="20"/>
        <v>-5.1018503189299427</v>
      </c>
      <c r="I178">
        <f t="shared" si="16"/>
        <v>-61.222203827159312</v>
      </c>
      <c r="K178">
        <f t="shared" si="17"/>
        <v>-5.0729573535964292</v>
      </c>
      <c r="M178">
        <f t="shared" si="18"/>
        <v>-5.0729573535964292</v>
      </c>
      <c r="N178" s="13">
        <f t="shared" si="19"/>
        <v>8.3480344576361218E-4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4.2013624600961554</v>
      </c>
      <c r="H179" s="10">
        <f t="shared" si="20"/>
        <v>-5.0473208619028718</v>
      </c>
      <c r="I179">
        <f t="shared" si="16"/>
        <v>-60.567850342834461</v>
      </c>
      <c r="K179">
        <f t="shared" si="17"/>
        <v>-5.018002692623476</v>
      </c>
      <c r="M179">
        <f t="shared" si="18"/>
        <v>-5.018002692623476</v>
      </c>
      <c r="N179" s="13">
        <f t="shared" si="19"/>
        <v>8.5955504989530698E-4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4.2141112097333924</v>
      </c>
      <c r="H180" s="10">
        <f t="shared" si="20"/>
        <v>-4.9933002352220708</v>
      </c>
      <c r="I180">
        <f t="shared" si="16"/>
        <v>-59.919602822664849</v>
      </c>
      <c r="K180">
        <f t="shared" si="17"/>
        <v>-4.9635691013912329</v>
      </c>
      <c r="M180">
        <f t="shared" si="18"/>
        <v>-4.9635691013912329</v>
      </c>
      <c r="N180" s="13">
        <f t="shared" si="19"/>
        <v>8.8394031886719507E-4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4.2268599593706302</v>
      </c>
      <c r="H181" s="10">
        <f t="shared" si="20"/>
        <v>-4.9397858598848687</v>
      </c>
      <c r="I181">
        <f t="shared" si="16"/>
        <v>-59.277430318618428</v>
      </c>
      <c r="K181">
        <f t="shared" si="17"/>
        <v>-4.9096542980836935</v>
      </c>
      <c r="M181">
        <f t="shared" si="18"/>
        <v>-4.9096542980836935</v>
      </c>
      <c r="N181" s="13">
        <f t="shared" si="19"/>
        <v>9.0791101657804445E-4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4.239608709007868</v>
      </c>
      <c r="H182" s="10">
        <f t="shared" si="20"/>
        <v>-4.8867750732233288</v>
      </c>
      <c r="I182">
        <f t="shared" si="16"/>
        <v>-58.641300878679942</v>
      </c>
      <c r="K182">
        <f t="shared" si="17"/>
        <v>-4.8562559022450378</v>
      </c>
      <c r="M182">
        <f t="shared" si="18"/>
        <v>-4.8562559022450378</v>
      </c>
      <c r="N182" s="13">
        <f t="shared" si="19"/>
        <v>9.3141979720216231E-4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4.2523574586451058</v>
      </c>
      <c r="H183" s="10">
        <f t="shared" si="20"/>
        <v>-4.834265134179268</v>
      </c>
      <c r="I183">
        <f t="shared" si="16"/>
        <v>-58.011181610151212</v>
      </c>
      <c r="K183">
        <f t="shared" si="17"/>
        <v>-4.8033714401237821</v>
      </c>
      <c r="M183">
        <f t="shared" si="18"/>
        <v>-4.8033714401237821</v>
      </c>
      <c r="N183" s="13">
        <f t="shared" si="19"/>
        <v>9.5442033239395924E-4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4.2651062082823437</v>
      </c>
      <c r="H184" s="10">
        <f t="shared" si="20"/>
        <v>-4.7822532283601484</v>
      </c>
      <c r="I184">
        <f t="shared" si="16"/>
        <v>-57.387038740321785</v>
      </c>
      <c r="K184">
        <f t="shared" si="17"/>
        <v>-4.7509983498134458</v>
      </c>
      <c r="M184">
        <f t="shared" si="18"/>
        <v>-4.7509983498134458</v>
      </c>
      <c r="N184" s="13">
        <f t="shared" si="19"/>
        <v>9.7686743296913122E-4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4.2778549579195815</v>
      </c>
      <c r="H185" s="10">
        <f t="shared" si="20"/>
        <v>-4.7307364728838035</v>
      </c>
      <c r="I185">
        <f t="shared" si="16"/>
        <v>-56.768837674605642</v>
      </c>
      <c r="K185">
        <f t="shared" si="17"/>
        <v>-4.6991339861968564</v>
      </c>
      <c r="M185">
        <f t="shared" si="18"/>
        <v>-4.6991339861968564</v>
      </c>
      <c r="N185" s="13">
        <f t="shared" si="19"/>
        <v>9.9871716479866851E-4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4.2906037075568193</v>
      </c>
      <c r="H186" s="10">
        <f t="shared" si="20"/>
        <v>-4.6797119210196589</v>
      </c>
      <c r="I186">
        <f t="shared" si="16"/>
        <v>-56.156543052235904</v>
      </c>
      <c r="K186">
        <f t="shared" si="17"/>
        <v>-4.6477756257009712</v>
      </c>
      <c r="M186">
        <f t="shared" si="18"/>
        <v>-4.6477756257009712</v>
      </c>
      <c r="N186" s="13">
        <f t="shared" si="19"/>
        <v>1.0199269586824333E-3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4.3033524571940571</v>
      </c>
      <c r="H187" s="10">
        <f t="shared" si="20"/>
        <v>-4.6291765666338769</v>
      </c>
      <c r="I187">
        <f t="shared" si="16"/>
        <v>-55.550118799606523</v>
      </c>
      <c r="K187">
        <f t="shared" si="17"/>
        <v>-4.5969204708688975</v>
      </c>
      <c r="M187">
        <f t="shared" si="18"/>
        <v>-4.5969204708688975</v>
      </c>
      <c r="N187" s="13">
        <f t="shared" si="19"/>
        <v>1.0404557139995182E-3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4.3161012068312949</v>
      </c>
      <c r="H188" s="10">
        <f t="shared" si="20"/>
        <v>-4.5791273484455957</v>
      </c>
      <c r="I188">
        <f t="shared" si="16"/>
        <v>-54.949528181347148</v>
      </c>
      <c r="K188">
        <f t="shared" si="17"/>
        <v>-4.5465656547555371</v>
      </c>
      <c r="M188">
        <f t="shared" si="18"/>
        <v>-4.5465656547555371</v>
      </c>
      <c r="N188" s="13">
        <f t="shared" si="19"/>
        <v>1.0602638959651999E-3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4.3288499564685328</v>
      </c>
      <c r="H189" s="10">
        <f t="shared" si="20"/>
        <v>-4.5295611541011889</v>
      </c>
      <c r="I189">
        <f t="shared" si="16"/>
        <v>-54.35473384921427</v>
      </c>
      <c r="K189">
        <f t="shared" si="17"/>
        <v>-4.4967082451530587</v>
      </c>
      <c r="M189">
        <f t="shared" si="18"/>
        <v>-4.4967082451530587</v>
      </c>
      <c r="N189" s="13">
        <f t="shared" si="19"/>
        <v>1.0793136263541334E-3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4.3415987061057697</v>
      </c>
      <c r="H190" s="10">
        <f t="shared" si="20"/>
        <v>-4.4804748240732417</v>
      </c>
      <c r="I190">
        <f t="shared" si="16"/>
        <v>-53.765697888878904</v>
      </c>
      <c r="K190">
        <f t="shared" si="17"/>
        <v>-4.4473452486522076</v>
      </c>
      <c r="M190">
        <f t="shared" si="18"/>
        <v>-4.4473452486522076</v>
      </c>
      <c r="N190" s="13">
        <f t="shared" si="19"/>
        <v>1.0975687675779881E-3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4.3543474557430084</v>
      </c>
      <c r="H191" s="10">
        <f t="shared" si="20"/>
        <v>-4.4318651553907351</v>
      </c>
      <c r="I191">
        <f t="shared" si="16"/>
        <v>-53.182381864688821</v>
      </c>
      <c r="K191">
        <f t="shared" si="17"/>
        <v>-4.3984736145452192</v>
      </c>
      <c r="M191">
        <f t="shared" si="18"/>
        <v>-4.3984736145452192</v>
      </c>
      <c r="N191" s="13">
        <f t="shared" si="19"/>
        <v>1.1149950000377551E-3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4.3670962053802453</v>
      </c>
      <c r="H192" s="10">
        <f t="shared" si="20"/>
        <v>-4.3837289052066648</v>
      </c>
      <c r="I192">
        <f t="shared" si="16"/>
        <v>-52.604746862479978</v>
      </c>
      <c r="K192">
        <f t="shared" si="17"/>
        <v>-4.3500902385759987</v>
      </c>
      <c r="M192">
        <f t="shared" si="18"/>
        <v>-4.3500902385759987</v>
      </c>
      <c r="N192" s="13">
        <f t="shared" si="19"/>
        <v>1.1315598926890861E-3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4.3798449550174841</v>
      </c>
      <c r="H193" s="10">
        <f t="shared" si="20"/>
        <v>-4.3360627942091616</v>
      </c>
      <c r="I193">
        <f t="shared" si="16"/>
        <v>-52.032753530509936</v>
      </c>
      <c r="K193">
        <f t="shared" si="17"/>
        <v>-4.3021919665428374</v>
      </c>
      <c r="M193">
        <f t="shared" si="18"/>
        <v>-4.3021919665428374</v>
      </c>
      <c r="N193" s="13">
        <f t="shared" si="19"/>
        <v>1.1472329668018335E-3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4.392593704654721</v>
      </c>
      <c r="H194" s="10">
        <f t="shared" si="20"/>
        <v>-4.2888635098819359</v>
      </c>
      <c r="I194">
        <f t="shared" si="16"/>
        <v>-51.466362118583234</v>
      </c>
      <c r="K194">
        <f t="shared" si="17"/>
        <v>-4.2547755977590498</v>
      </c>
      <c r="M194">
        <f t="shared" si="18"/>
        <v>-4.2547755977590498</v>
      </c>
      <c r="N194" s="13">
        <f t="shared" si="19"/>
        <v>1.1619857528976044E-3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4.4053424542919588</v>
      </c>
      <c r="H195" s="10">
        <f t="shared" si="20"/>
        <v>-4.2421277096196954</v>
      </c>
      <c r="I195">
        <f t="shared" si="16"/>
        <v>-50.905532515436349</v>
      </c>
      <c r="K195">
        <f t="shared" si="17"/>
        <v>-4.2078378883763987</v>
      </c>
      <c r="M195">
        <f t="shared" si="18"/>
        <v>-4.2078378883763987</v>
      </c>
      <c r="N195" s="13">
        <f t="shared" si="19"/>
        <v>1.1757918408972427E-3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4.4180912039291966</v>
      </c>
      <c r="H196" s="10">
        <f t="shared" si="20"/>
        <v>-4.1958520237039822</v>
      </c>
      <c r="I196">
        <f t="shared" si="16"/>
        <v>-50.350224284447791</v>
      </c>
      <c r="K196">
        <f t="shared" si="17"/>
        <v>-4.1613755545763249</v>
      </c>
      <c r="M196">
        <f t="shared" si="18"/>
        <v>-4.1613755545763249</v>
      </c>
      <c r="N196" s="13">
        <f t="shared" si="19"/>
        <v>1.1886269235103096E-3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4.4308399535664353</v>
      </c>
      <c r="H197" s="10">
        <f t="shared" si="20"/>
        <v>-4.1500330581446798</v>
      </c>
      <c r="I197">
        <f t="shared" si="16"/>
        <v>-49.800396697736161</v>
      </c>
      <c r="K197">
        <f t="shared" si="17"/>
        <v>-4.1153852756335425</v>
      </c>
      <c r="M197">
        <f t="shared" si="18"/>
        <v>-4.1153852756335425</v>
      </c>
      <c r="N197" s="13">
        <f t="shared" si="19"/>
        <v>1.2004688329390729E-3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4.4435887032036732</v>
      </c>
      <c r="H198" s="10">
        <f t="shared" si="20"/>
        <v>-4.1046673973922996</v>
      </c>
      <c r="I198">
        <f t="shared" si="16"/>
        <v>-49.256008768707595</v>
      </c>
      <c r="K198">
        <f t="shared" si="17"/>
        <v>-4.0698636968566504</v>
      </c>
      <c r="M198">
        <f t="shared" si="18"/>
        <v>-4.0698636968566504</v>
      </c>
      <c r="N198" s="13">
        <f t="shared" si="19"/>
        <v>1.2112975709751474E-3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4.4563374528409101</v>
      </c>
      <c r="H199" s="10">
        <f t="shared" si="20"/>
        <v>-4.0597516069259134</v>
      </c>
      <c r="I199">
        <f t="shared" si="16"/>
        <v>-48.717019283110957</v>
      </c>
      <c r="K199">
        <f t="shared" si="17"/>
        <v>-4.0248074324100447</v>
      </c>
      <c r="M199">
        <f t="shared" si="18"/>
        <v>-4.0248074324100447</v>
      </c>
      <c r="N199" s="13">
        <f t="shared" si="19"/>
        <v>1.2210953325954897E-3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4.4690862024781488</v>
      </c>
      <c r="H200" s="10">
        <f t="shared" si="20"/>
        <v>-4.015282235721509</v>
      </c>
      <c r="I200">
        <f t="shared" si="16"/>
        <v>-48.183386828658108</v>
      </c>
      <c r="K200">
        <f t="shared" si="17"/>
        <v>-3.9802130680213987</v>
      </c>
      <c r="M200">
        <f t="shared" si="18"/>
        <v>-3.9802130680213987</v>
      </c>
      <c r="N200" s="13">
        <f t="shared" si="19"/>
        <v>1.2298465231784567E-3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4.4818349521153857</v>
      </c>
      <c r="H201" s="10">
        <f t="shared" si="20"/>
        <v>-3.9712558186053264</v>
      </c>
      <c r="I201">
        <f t="shared" si="16"/>
        <v>-47.655069823263915</v>
      </c>
      <c r="K201">
        <f t="shared" si="17"/>
        <v>-3.9360771635788647</v>
      </c>
      <c r="M201">
        <f t="shared" si="18"/>
        <v>-3.9360771635788647</v>
      </c>
      <c r="N201" s="13">
        <f t="shared" si="19"/>
        <v>1.2375377694707969E-3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4.4945837017526236</v>
      </c>
      <c r="H202" s="10">
        <f t="shared" si="20"/>
        <v>-3.927668878496593</v>
      </c>
      <c r="I202">
        <f t="shared" si="16"/>
        <v>-47.132026541959114</v>
      </c>
      <c r="K202">
        <f t="shared" si="17"/>
        <v>-3.8923962556217577</v>
      </c>
      <c r="M202">
        <f t="shared" si="18"/>
        <v>-3.8923962556217577</v>
      </c>
      <c r="N202" s="13">
        <f t="shared" si="19"/>
        <v>1.24415792447035E-3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4.5073324513898614</v>
      </c>
      <c r="H203" s="10">
        <f t="shared" si="20"/>
        <v>-3.8845179285439144</v>
      </c>
      <c r="I203">
        <f t="shared" si="16"/>
        <v>-46.614215142526973</v>
      </c>
      <c r="K203">
        <f t="shared" si="17"/>
        <v>-3.8491668597287463</v>
      </c>
      <c r="M203">
        <f t="shared" si="18"/>
        <v>-3.8491668597287463</v>
      </c>
      <c r="N203" s="13">
        <f t="shared" si="19"/>
        <v>1.2496980663747534E-3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4.5200812010270992</v>
      </c>
      <c r="H204" s="10">
        <f t="shared" si="20"/>
        <v>-3.8417994741594654</v>
      </c>
      <c r="I204">
        <f t="shared" si="16"/>
        <v>-46.101593689913585</v>
      </c>
      <c r="K204">
        <f t="shared" si="17"/>
        <v>-3.8063854728070519</v>
      </c>
      <c r="M204">
        <f t="shared" si="18"/>
        <v>-3.8063854728070519</v>
      </c>
      <c r="N204" s="13">
        <f t="shared" si="19"/>
        <v>1.2541514917887501E-3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4.532829950664337</v>
      </c>
      <c r="H205" s="10">
        <f t="shared" si="20"/>
        <v>-3.7995100149549117</v>
      </c>
      <c r="I205">
        <f t="shared" si="16"/>
        <v>-45.59412017945894</v>
      </c>
      <c r="K205">
        <f t="shared" si="17"/>
        <v>-3.7640485752862993</v>
      </c>
      <c r="M205">
        <f t="shared" si="18"/>
        <v>-3.7640485752862993</v>
      </c>
      <c r="N205" s="13">
        <f t="shared" si="19"/>
        <v>1.257513703370635E-3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4.545578700301574</v>
      </c>
      <c r="H206" s="10">
        <f t="shared" si="20"/>
        <v>-3.75764604658294</v>
      </c>
      <c r="I206">
        <f t="shared" si="16"/>
        <v>-45.091752558995282</v>
      </c>
      <c r="K206">
        <f t="shared" si="17"/>
        <v>-3.7221526332204209</v>
      </c>
      <c r="M206">
        <f t="shared" si="18"/>
        <v>-3.7221526332204209</v>
      </c>
      <c r="N206" s="13">
        <f t="shared" si="19"/>
        <v>1.2597823921226493E-3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4.5583274499388127</v>
      </c>
      <c r="H207" s="10">
        <f t="shared" si="20"/>
        <v>-3.7162040624880586</v>
      </c>
      <c r="I207">
        <f t="shared" si="16"/>
        <v>-44.594448749856703</v>
      </c>
      <c r="K207">
        <f t="shared" si="17"/>
        <v>-3.6806941003008884</v>
      </c>
      <c r="M207">
        <f t="shared" si="18"/>
        <v>-3.6806941003008884</v>
      </c>
      <c r="N207" s="13">
        <f t="shared" si="19"/>
        <v>1.2609574145342555E-3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4.5710761995760505</v>
      </c>
      <c r="H208" s="10">
        <f t="shared" si="20"/>
        <v>-3.6751805555702646</v>
      </c>
      <c r="I208">
        <f t="shared" si="16"/>
        <v>-44.102166666843175</v>
      </c>
      <c r="K208">
        <f t="shared" si="17"/>
        <v>-3.6396694197845676</v>
      </c>
      <c r="M208">
        <f t="shared" si="18"/>
        <v>-3.6396694197845676</v>
      </c>
      <c r="N208" s="13">
        <f t="shared" si="19"/>
        <v>1.2610407647902085E-3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4.5838249492132883</v>
      </c>
      <c r="H209" s="10">
        <f t="shared" si="20"/>
        <v>-3.634572019765014</v>
      </c>
      <c r="I209">
        <f t="shared" si="16"/>
        <v>-43.614864237180171</v>
      </c>
      <c r="K209">
        <f t="shared" si="17"/>
        <v>-3.5990750263391234</v>
      </c>
      <c r="M209">
        <f t="shared" si="18"/>
        <v>-3.5990750263391234</v>
      </c>
      <c r="N209" s="13">
        <f t="shared" si="19"/>
        <v>1.2600365422777227E-3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4.5965736988505261</v>
      </c>
      <c r="H210" s="10">
        <f t="shared" si="20"/>
        <v>-3.5943749515428105</v>
      </c>
      <c r="I210">
        <f t="shared" si="16"/>
        <v>-43.132499418513724</v>
      </c>
      <c r="K210">
        <f t="shared" si="17"/>
        <v>-3.5589073478091051</v>
      </c>
      <c r="M210">
        <f t="shared" si="18"/>
        <v>-3.5589073478091051</v>
      </c>
      <c r="N210" s="13">
        <f t="shared" si="19"/>
        <v>1.2579509146111523E-3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4.6093224484877631</v>
      </c>
      <c r="H211" s="10">
        <f t="shared" si="20"/>
        <v>-3.5545858513316282</v>
      </c>
      <c r="I211">
        <f t="shared" si="16"/>
        <v>-42.655030215979536</v>
      </c>
      <c r="K211">
        <f t="shared" si="17"/>
        <v>-3.5191628069054959</v>
      </c>
      <c r="M211">
        <f t="shared" si="18"/>
        <v>-3.5191628069054959</v>
      </c>
      <c r="N211" s="13">
        <f t="shared" si="19"/>
        <v>1.2547920764157433E-3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4.6220711981250018</v>
      </c>
      <c r="H212" s="10">
        <f t="shared" si="20"/>
        <v>-3.5152012248652533</v>
      </c>
      <c r="I212">
        <f t="shared" ref="I212:I275" si="23">H212*$E$6</f>
        <v>-42.182414698383042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-3.4798378228215125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-3.4798378228215125</v>
      </c>
      <c r="N212" s="13">
        <f t="shared" ref="N212:N275" si="26">(M212-H212)^2*O212</f>
        <v>1.2505702041072494E-3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4.6348199477622387</v>
      </c>
      <c r="H213" s="10">
        <f t="shared" ref="H213:H276" si="27">-(-$B$4)*(1+D213+$E$5*D213^3)*EXP(-D213)</f>
        <v>-3.4762175844605321</v>
      </c>
      <c r="I213">
        <f t="shared" si="23"/>
        <v>-41.714611013526387</v>
      </c>
      <c r="K213">
        <f t="shared" si="24"/>
        <v>-3.4409288127774005</v>
      </c>
      <c r="M213">
        <f t="shared" si="25"/>
        <v>-3.4409288127774005</v>
      </c>
      <c r="N213" s="13">
        <f t="shared" si="26"/>
        <v>1.2452974069041909E-3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4.6475686973994774</v>
      </c>
      <c r="H214" s="10">
        <f t="shared" si="27"/>
        <v>-3.4376314502263914</v>
      </c>
      <c r="I214">
        <f t="shared" si="23"/>
        <v>-41.251577402716698</v>
      </c>
      <c r="K214">
        <f t="shared" si="24"/>
        <v>-3.4024321934966903</v>
      </c>
      <c r="M214">
        <f t="shared" si="25"/>
        <v>-3.4024321934966903</v>
      </c>
      <c r="N214" s="13">
        <f t="shared" si="26"/>
        <v>1.2389876743234035E-3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4.6603174470367144</v>
      </c>
      <c r="H215" s="10">
        <f t="shared" si="27"/>
        <v>-3.399439351207413</v>
      </c>
      <c r="I215">
        <f t="shared" si="23"/>
        <v>-40.793272214488958</v>
      </c>
      <c r="K215">
        <f t="shared" si="24"/>
        <v>-3.364344382616546</v>
      </c>
      <c r="M215">
        <f t="shared" si="25"/>
        <v>-3.364344382616546</v>
      </c>
      <c r="N215" s="13">
        <f t="shared" si="26"/>
        <v>1.2316568203939431E-3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4.6730661966739522</v>
      </c>
      <c r="H216" s="10">
        <f t="shared" si="27"/>
        <v>-3.3616378264646261</v>
      </c>
      <c r="I216">
        <f t="shared" si="23"/>
        <v>-40.339653917575511</v>
      </c>
      <c r="K216">
        <f t="shared" si="24"/>
        <v>-3.3266618000345005</v>
      </c>
      <c r="M216">
        <f t="shared" si="25"/>
        <v>-3.3266618000345005</v>
      </c>
      <c r="N216" s="13">
        <f t="shared" si="26"/>
        <v>1.2233224248408402E-3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4.68581494631119</v>
      </c>
      <c r="H217" s="10">
        <f t="shared" si="27"/>
        <v>-3.3242234260961023</v>
      </c>
      <c r="I217">
        <f t="shared" si="23"/>
        <v>-39.890681113153228</v>
      </c>
      <c r="K217">
        <f t="shared" si="24"/>
        <v>-3.2893808691939981</v>
      </c>
      <c r="M217">
        <f t="shared" si="25"/>
        <v>-3.2893808691939981</v>
      </c>
      <c r="N217" s="13">
        <f t="shared" si="26"/>
        <v>1.2140037714763725E-3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4.6985636959484278</v>
      </c>
      <c r="H218" s="10">
        <f t="shared" si="27"/>
        <v>-3.2871927121998334</v>
      </c>
      <c r="I218">
        <f t="shared" si="23"/>
        <v>-39.446312546398005</v>
      </c>
      <c r="K218">
        <f t="shared" si="24"/>
        <v>-3.2524980183109267</v>
      </c>
      <c r="M218">
        <f t="shared" si="25"/>
        <v>-3.2524980183109267</v>
      </c>
      <c r="N218" s="13">
        <f t="shared" si="26"/>
        <v>1.2037217840449455E-3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4.7113124455856656</v>
      </c>
      <c r="H219" s="10">
        <f t="shared" si="27"/>
        <v>-3.2505422597812719</v>
      </c>
      <c r="I219">
        <f t="shared" si="23"/>
        <v>-39.006507117375264</v>
      </c>
      <c r="K219">
        <f t="shared" si="24"/>
        <v>-3.2160096815433326</v>
      </c>
      <c r="M219">
        <f t="shared" si="25"/>
        <v>-3.2160096815433326</v>
      </c>
      <c r="N219" s="13">
        <f t="shared" si="26"/>
        <v>1.1924989597593999E-3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4.7240611952229035</v>
      </c>
      <c r="H220" s="10">
        <f t="shared" si="27"/>
        <v>-3.2142686576078705</v>
      </c>
      <c r="I220">
        <f t="shared" si="23"/>
        <v>-38.571223891294444</v>
      </c>
      <c r="K220">
        <f t="shared" si="24"/>
        <v>-3.1799123001064191</v>
      </c>
      <c r="M220">
        <f t="shared" si="25"/>
        <v>-3.1799123001064191</v>
      </c>
      <c r="N220" s="13">
        <f t="shared" si="26"/>
        <v>1.1803593007675348E-3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4.7368099448601413</v>
      </c>
      <c r="H221" s="10">
        <f t="shared" si="27"/>
        <v>-3.1783685090128095</v>
      </c>
      <c r="I221">
        <f t="shared" si="23"/>
        <v>-38.140422108153714</v>
      </c>
      <c r="K221">
        <f t="shared" si="24"/>
        <v>-3.1442023233348388</v>
      </c>
      <c r="M221">
        <f t="shared" si="25"/>
        <v>-3.1442023233348388</v>
      </c>
      <c r="N221" s="13">
        <f t="shared" si="26"/>
        <v>1.1673282437815698E-3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4.7495586944973791</v>
      </c>
      <c r="H222" s="10">
        <f t="shared" si="27"/>
        <v>-3.1428384326500711</v>
      </c>
      <c r="I222">
        <f t="shared" si="23"/>
        <v>-37.714061191800852</v>
      </c>
      <c r="K222">
        <f t="shared" si="24"/>
        <v>-3.1088762096942242</v>
      </c>
      <c r="M222">
        <f t="shared" si="25"/>
        <v>-3.1088762096942242</v>
      </c>
      <c r="N222" s="13">
        <f t="shared" si="26"/>
        <v>1.1534325881026571E-3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4.7623074441346169</v>
      </c>
      <c r="H223" s="10">
        <f t="shared" si="27"/>
        <v>-3.1076750632029295</v>
      </c>
      <c r="I223">
        <f t="shared" si="23"/>
        <v>-37.292100758435154</v>
      </c>
      <c r="K223">
        <f t="shared" si="24"/>
        <v>-3.0739304277438504</v>
      </c>
      <c r="M223">
        <f t="shared" si="25"/>
        <v>-3.0739304277438504</v>
      </c>
      <c r="N223" s="13">
        <f t="shared" si="26"/>
        <v>1.1387004222661405E-3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4.7750561937718548</v>
      </c>
      <c r="H224" s="10">
        <f t="shared" si="27"/>
        <v>-3.0728750520478179</v>
      </c>
      <c r="I224">
        <f t="shared" si="23"/>
        <v>-36.874500624573813</v>
      </c>
      <c r="K224">
        <f t="shared" si="24"/>
        <v>-3.0393614570522565</v>
      </c>
      <c r="M224">
        <f t="shared" si="25"/>
        <v>-3.0393614570522565</v>
      </c>
      <c r="N224" s="13">
        <f t="shared" si="26"/>
        <v>1.1231610495265176E-3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4.7878049434090926</v>
      </c>
      <c r="H225" s="10">
        <f t="shared" si="27"/>
        <v>-3.0384350678755081</v>
      </c>
      <c r="I225">
        <f t="shared" si="23"/>
        <v>-36.461220814506099</v>
      </c>
      <c r="K225">
        <f t="shared" si="24"/>
        <v>-3.0051657890675503</v>
      </c>
      <c r="M225">
        <f t="shared" si="25"/>
        <v>-3.0051657890675503</v>
      </c>
      <c r="N225" s="13">
        <f t="shared" si="26"/>
        <v>1.1068449124016317E-3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4.8005536930463304</v>
      </c>
      <c r="H226" s="10">
        <f t="shared" si="27"/>
        <v>-3.004351797271442</v>
      </c>
      <c r="I226">
        <f t="shared" si="23"/>
        <v>-36.052221567257305</v>
      </c>
      <c r="K226">
        <f t="shared" si="24"/>
        <v>-2.9713399279441144</v>
      </c>
      <c r="M226">
        <f t="shared" si="25"/>
        <v>-2.9713399279441144</v>
      </c>
      <c r="N226" s="13">
        <f t="shared" si="26"/>
        <v>1.0897835164845515E-3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4.8133024426835682</v>
      </c>
      <c r="H227" s="10">
        <f t="shared" si="27"/>
        <v>-2.9706219452569695</v>
      </c>
      <c r="I227">
        <f t="shared" si="23"/>
        <v>-35.647463343083636</v>
      </c>
      <c r="K227">
        <f t="shared" si="24"/>
        <v>-2.9378803913273406</v>
      </c>
      <c r="M227">
        <f t="shared" si="25"/>
        <v>-2.9378803913273406</v>
      </c>
      <c r="N227" s="13">
        <f t="shared" si="26"/>
        <v>1.0720093537268018E-3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4.826051192320806</v>
      </c>
      <c r="H228" s="10">
        <f t="shared" si="27"/>
        <v>-2.9372422357932262</v>
      </c>
      <c r="I228">
        <f t="shared" si="23"/>
        <v>-35.246906829518714</v>
      </c>
      <c r="K228">
        <f t="shared" si="24"/>
        <v>-2.9047837110979651</v>
      </c>
      <c r="M228">
        <f t="shared" si="25"/>
        <v>-2.9047837110979651</v>
      </c>
      <c r="N228" s="13">
        <f t="shared" si="26"/>
        <v>1.0535558253928756E-3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4.838799941958043</v>
      </c>
      <c r="H229" s="10">
        <f t="shared" si="27"/>
        <v>-2.9042094122492799</v>
      </c>
      <c r="I229">
        <f t="shared" si="23"/>
        <v>-34.850512946991358</v>
      </c>
      <c r="K229">
        <f t="shared" si="24"/>
        <v>-2.8720464340775336</v>
      </c>
      <c r="M229">
        <f t="shared" si="25"/>
        <v>-2.8720464340775336</v>
      </c>
      <c r="N229" s="13">
        <f t="shared" si="26"/>
        <v>1.0344571648762285E-3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4.8515486915952817</v>
      </c>
      <c r="H230" s="10">
        <f t="shared" si="27"/>
        <v>-2.8715202378361182</v>
      </c>
      <c r="I230">
        <f t="shared" si="23"/>
        <v>-34.458242854033415</v>
      </c>
      <c r="K230">
        <f t="shared" si="24"/>
        <v>-2.8396651226964518</v>
      </c>
      <c r="M230">
        <f t="shared" si="25"/>
        <v>-2.8396651226964518</v>
      </c>
      <c r="N230" s="13">
        <f t="shared" si="26"/>
        <v>1.0147483605614056E-3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4.8642974412325186</v>
      </c>
      <c r="H231" s="10">
        <f t="shared" si="27"/>
        <v>-2.8391714960080239</v>
      </c>
      <c r="I231">
        <f t="shared" si="23"/>
        <v>-34.070057952096285</v>
      </c>
      <c r="K231">
        <f t="shared" si="24"/>
        <v>-2.8076363556260744</v>
      </c>
      <c r="M231">
        <f t="shared" si="25"/>
        <v>-2.8076363556260744</v>
      </c>
      <c r="N231" s="13">
        <f t="shared" si="26"/>
        <v>9.9446507890926144E-4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4.8770461908697564</v>
      </c>
      <c r="H232" s="10">
        <f t="shared" si="27"/>
        <v>-2.8071599908327833</v>
      </c>
      <c r="I232">
        <f t="shared" si="23"/>
        <v>-33.6859198899934</v>
      </c>
      <c r="K232">
        <f t="shared" si="24"/>
        <v>-2.7759567283761326</v>
      </c>
      <c r="M232">
        <f t="shared" si="25"/>
        <v>-2.7759567283761326</v>
      </c>
      <c r="N232" s="13">
        <f t="shared" si="26"/>
        <v>9.7364358793862872E-4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4.8897949405069943</v>
      </c>
      <c r="H233" s="10">
        <f t="shared" si="27"/>
        <v>-2.7754825473321314</v>
      </c>
      <c r="I233">
        <f t="shared" si="23"/>
        <v>-33.305790567985575</v>
      </c>
      <c r="K233">
        <f t="shared" si="24"/>
        <v>-2.7446228538588997</v>
      </c>
      <c r="M233">
        <f t="shared" si="25"/>
        <v>-2.7446228538588997</v>
      </c>
      <c r="N233" s="13">
        <f t="shared" si="26"/>
        <v>9.5232068126181897E-4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4.9025436901442321</v>
      </c>
      <c r="H234" s="10">
        <f t="shared" si="27"/>
        <v>-2.7441360117938185</v>
      </c>
      <c r="I234">
        <f t="shared" si="23"/>
        <v>-32.929632141525822</v>
      </c>
      <c r="K234">
        <f t="shared" si="24"/>
        <v>-2.7136313629213129</v>
      </c>
      <c r="M234">
        <f t="shared" si="25"/>
        <v>-2.7136313629213129</v>
      </c>
      <c r="N234" s="13">
        <f t="shared" si="26"/>
        <v>9.3053360283485657E-4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4.9152924397814699</v>
      </c>
      <c r="H235" s="10">
        <f t="shared" si="27"/>
        <v>-2.7131172520565556</v>
      </c>
      <c r="I235">
        <f t="shared" si="23"/>
        <v>-32.557407024678668</v>
      </c>
      <c r="K235">
        <f t="shared" si="24"/>
        <v>-2.6829789048463022</v>
      </c>
      <c r="M235">
        <f t="shared" si="25"/>
        <v>-2.6829789048463022</v>
      </c>
      <c r="N235" s="13">
        <f t="shared" si="26"/>
        <v>9.0831997256579102E-4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4.9280411894187077</v>
      </c>
      <c r="H236" s="10">
        <f t="shared" si="27"/>
        <v>-2.6824231577691378</v>
      </c>
      <c r="I236">
        <f t="shared" si="23"/>
        <v>-32.189077893229651</v>
      </c>
      <c r="K236">
        <f t="shared" si="24"/>
        <v>-2.6526621478245023</v>
      </c>
      <c r="M236">
        <f t="shared" si="25"/>
        <v>-2.6526621478245023</v>
      </c>
      <c r="N236" s="13">
        <f t="shared" si="26"/>
        <v>8.8571771292469232E-4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4.9407899390559455</v>
      </c>
      <c r="H237" s="10">
        <f t="shared" si="27"/>
        <v>-2.6520506406249131</v>
      </c>
      <c r="I237">
        <f t="shared" si="23"/>
        <v>-31.824607687498958</v>
      </c>
      <c r="K237">
        <f t="shared" si="24"/>
        <v>-2.6226777793975047</v>
      </c>
      <c r="M237">
        <f t="shared" si="25"/>
        <v>-2.6226777793975047</v>
      </c>
      <c r="N237" s="13">
        <f t="shared" si="26"/>
        <v>8.6276497668459488E-4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4.9535386886931834</v>
      </c>
      <c r="H238" s="10">
        <f t="shared" si="27"/>
        <v>-2.6219966345727808</v>
      </c>
      <c r="I238">
        <f t="shared" si="23"/>
        <v>-31.463959614873367</v>
      </c>
      <c r="K238">
        <f t="shared" si="24"/>
        <v>-2.5930225068737429</v>
      </c>
      <c r="M238">
        <f t="shared" si="25"/>
        <v>-2.5930225068737429</v>
      </c>
      <c r="N238" s="13">
        <f t="shared" si="26"/>
        <v>8.3950007592015197E-4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4.9662874383304212</v>
      </c>
      <c r="H239" s="10">
        <f t="shared" si="27"/>
        <v>-2.5922580960058075</v>
      </c>
      <c r="I239">
        <f t="shared" si="23"/>
        <v>-31.107097152069692</v>
      </c>
      <c r="K239">
        <f t="shared" si="24"/>
        <v>-2.5636930577180794</v>
      </c>
      <c r="M239">
        <f t="shared" si="25"/>
        <v>-2.5636930577180794</v>
      </c>
      <c r="N239" s="13">
        <f t="shared" si="26"/>
        <v>8.1596141237936951E-4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4.979036187967659</v>
      </c>
      <c r="H240" s="10">
        <f t="shared" si="27"/>
        <v>-2.5628320039285581</v>
      </c>
      <c r="I240">
        <f t="shared" si="23"/>
        <v>-30.753984047142698</v>
      </c>
      <c r="K240">
        <f t="shared" si="24"/>
        <v>-2.5346861799161227</v>
      </c>
      <c r="M240">
        <f t="shared" si="25"/>
        <v>-2.5346861799161227</v>
      </c>
      <c r="N240" s="13">
        <f t="shared" si="26"/>
        <v>7.9218740933898987E-4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4.9917849376048968</v>
      </c>
      <c r="H241" s="10">
        <f t="shared" si="27"/>
        <v>-2.5337153601041384</v>
      </c>
      <c r="I241">
        <f t="shared" si="23"/>
        <v>-30.404584321249661</v>
      </c>
      <c r="K241">
        <f t="shared" si="24"/>
        <v>-2.5059986423142617</v>
      </c>
      <c r="M241">
        <f t="shared" si="25"/>
        <v>-2.5059986423142617</v>
      </c>
      <c r="N241" s="13">
        <f t="shared" si="26"/>
        <v>7.6821644504366875E-4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5.0045336872421347</v>
      </c>
      <c r="H242" s="10">
        <f t="shared" si="27"/>
        <v>-2.5049051891819629</v>
      </c>
      <c r="I242">
        <f t="shared" si="23"/>
        <v>-30.058862270183553</v>
      </c>
      <c r="K242">
        <f t="shared" si="24"/>
        <v>-2.4776272349363864</v>
      </c>
      <c r="M242">
        <f t="shared" si="25"/>
        <v>-2.4776272349363864</v>
      </c>
      <c r="N242" s="13">
        <f t="shared" si="26"/>
        <v>7.4408678782376784E-4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5.0172824368793716</v>
      </c>
      <c r="H243" s="10">
        <f t="shared" si="27"/>
        <v>-2.4763985388071728</v>
      </c>
      <c r="I243">
        <f t="shared" si="23"/>
        <v>-29.716782465686073</v>
      </c>
      <c r="K243">
        <f t="shared" si="24"/>
        <v>-2.4495687692781951</v>
      </c>
      <c r="M243">
        <f t="shared" si="25"/>
        <v>-2.4495687692781951</v>
      </c>
      <c r="N243" s="13">
        <f t="shared" si="26"/>
        <v>7.1983653297805715E-4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5.0300311865166103</v>
      </c>
      <c r="H244" s="10">
        <f t="shared" si="27"/>
        <v>-2.4481924797126324</v>
      </c>
      <c r="I244">
        <f t="shared" si="23"/>
        <v>-29.378309756551587</v>
      </c>
      <c r="K244">
        <f t="shared" si="24"/>
        <v>-2.4218200785799868</v>
      </c>
      <c r="M244">
        <f t="shared" si="25"/>
        <v>-2.4218200785799868</v>
      </c>
      <c r="N244" s="13">
        <f t="shared" si="26"/>
        <v>6.9550354150116724E-4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5.0427799361538472</v>
      </c>
      <c r="H245" s="10">
        <f t="shared" si="27"/>
        <v>-2.4202841057943654</v>
      </c>
      <c r="I245">
        <f t="shared" si="23"/>
        <v>-29.043409269532383</v>
      </c>
      <c r="K245">
        <f t="shared" si="24"/>
        <v>-2.3943780180788394</v>
      </c>
      <c r="M245">
        <f t="shared" si="25"/>
        <v>-2.3943780180788394</v>
      </c>
      <c r="N245" s="13">
        <f t="shared" si="26"/>
        <v>6.7112538072452391E-4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5.0555286857910859</v>
      </c>
      <c r="H246" s="10">
        <f t="shared" si="27"/>
        <v>-2.3926705341712693</v>
      </c>
      <c r="I246">
        <f t="shared" si="23"/>
        <v>-28.71204641005523</v>
      </c>
      <c r="K246">
        <f t="shared" si="24"/>
        <v>-2.3672394652408904</v>
      </c>
      <c r="M246">
        <f t="shared" si="25"/>
        <v>-2.3672394652408904</v>
      </c>
      <c r="N246" s="13">
        <f t="shared" si="26"/>
        <v>6.4673926694168514E-4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5.0682774354283238</v>
      </c>
      <c r="H247" s="10">
        <f t="shared" si="27"/>
        <v>-2.3653489052299235</v>
      </c>
      <c r="I247">
        <f t="shared" si="23"/>
        <v>-28.38418686275908</v>
      </c>
      <c r="K247">
        <f t="shared" si="24"/>
        <v>-2.34040131997468</v>
      </c>
      <c r="M247">
        <f t="shared" si="25"/>
        <v>-2.34040131997468</v>
      </c>
      <c r="N247" s="13">
        <f t="shared" si="26"/>
        <v>6.2238201006763953E-4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5.0810261850655616</v>
      </c>
      <c r="H248" s="10">
        <f t="shared" si="27"/>
        <v>-2.3383163826552456</v>
      </c>
      <c r="I248">
        <f t="shared" si="23"/>
        <v>-28.059796591862948</v>
      </c>
      <c r="K248">
        <f t="shared" si="24"/>
        <v>-2.3138605048261498</v>
      </c>
      <c r="M248">
        <f t="shared" si="25"/>
        <v>-2.3138605048261498</v>
      </c>
      <c r="N248" s="13">
        <f t="shared" si="26"/>
        <v>5.9808996039165715E-4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5.0937749347027994</v>
      </c>
      <c r="H249" s="10">
        <f t="shared" si="27"/>
        <v>-2.3115701534477586</v>
      </c>
      <c r="I249">
        <f t="shared" si="23"/>
        <v>-27.738841841373102</v>
      </c>
      <c r="K249">
        <f t="shared" si="24"/>
        <v>-2.2876139651561953</v>
      </c>
      <c r="M249">
        <f t="shared" si="25"/>
        <v>-2.2876139651561953</v>
      </c>
      <c r="N249" s="13">
        <f t="shared" si="26"/>
        <v>5.7389895746083543E-4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5.1065236843400363</v>
      </c>
      <c r="H250" s="10">
        <f t="shared" si="27"/>
        <v>-2.2851074279281502</v>
      </c>
      <c r="I250">
        <f t="shared" si="23"/>
        <v>-27.421289135137805</v>
      </c>
      <c r="K250">
        <f t="shared" si="24"/>
        <v>-2.2616586693013776</v>
      </c>
      <c r="M250">
        <f t="shared" si="25"/>
        <v>-2.2616586693013776</v>
      </c>
      <c r="N250" s="13">
        <f t="shared" si="26"/>
        <v>5.4984428113664463E-4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5.119272433977275</v>
      </c>
      <c r="H251" s="10">
        <f t="shared" si="27"/>
        <v>-2.2589254397298357</v>
      </c>
      <c r="I251">
        <f t="shared" si="23"/>
        <v>-27.107105276758027</v>
      </c>
      <c r="K251">
        <f t="shared" si="24"/>
        <v>-2.2359916087185483</v>
      </c>
      <c r="M251">
        <f t="shared" si="25"/>
        <v>-2.2359916087185483</v>
      </c>
      <c r="N251" s="13">
        <f t="shared" si="26"/>
        <v>5.2596060485428906E-4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5.132021183614512</v>
      </c>
      <c r="H252" s="10">
        <f t="shared" si="27"/>
        <v>-2.23302144578015</v>
      </c>
      <c r="I252">
        <f t="shared" si="23"/>
        <v>-26.796257349361802</v>
      </c>
      <c r="K252">
        <f t="shared" si="24"/>
        <v>-2.2106097981140298</v>
      </c>
      <c r="M252">
        <f t="shared" si="25"/>
        <v>-2.2106097981140298</v>
      </c>
      <c r="N252" s="13">
        <f t="shared" si="26"/>
        <v>5.0228195111031316E-4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5.1447699332517507</v>
      </c>
      <c r="H253" s="10">
        <f t="shared" si="27"/>
        <v>-2.2073927262708204</v>
      </c>
      <c r="I253">
        <f t="shared" si="23"/>
        <v>-26.488712715249846</v>
      </c>
      <c r="K253">
        <f t="shared" si="24"/>
        <v>-2.1855102755579825</v>
      </c>
      <c r="M253">
        <f t="shared" si="25"/>
        <v>-2.1855102755579825</v>
      </c>
      <c r="N253" s="13">
        <f t="shared" si="26"/>
        <v>4.788416491997798E-4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5.1575186828889876</v>
      </c>
      <c r="H254" s="10">
        <f t="shared" si="27"/>
        <v>-2.1820365846182872</v>
      </c>
      <c r="I254">
        <f t="shared" si="23"/>
        <v>-26.184439015419446</v>
      </c>
      <c r="K254">
        <f t="shared" si="24"/>
        <v>-2.160690102584613</v>
      </c>
      <c r="M254">
        <f t="shared" si="25"/>
        <v>-2.160690102584613</v>
      </c>
      <c r="N254" s="13">
        <f t="shared" si="26"/>
        <v>4.5567229521397432E-4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5.1702674325262254</v>
      </c>
      <c r="H255" s="10">
        <f t="shared" si="27"/>
        <v>-2.1569503474144813</v>
      </c>
      <c r="I255">
        <f t="shared" si="23"/>
        <v>-25.883404168973776</v>
      </c>
      <c r="K255">
        <f t="shared" si="24"/>
        <v>-2.1361463642787673</v>
      </c>
      <c r="M255">
        <f t="shared" si="25"/>
        <v>-2.1361463642787673</v>
      </c>
      <c r="N255" s="13">
        <f t="shared" si="26"/>
        <v>4.328057143110757E-4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5.1830161821634633</v>
      </c>
      <c r="H256" s="10">
        <f t="shared" si="27"/>
        <v>-2.1321313643685813</v>
      </c>
      <c r="I256">
        <f t="shared" si="23"/>
        <v>-25.585576372422977</v>
      </c>
      <c r="K256">
        <f t="shared" si="24"/>
        <v>-2.11187616934955</v>
      </c>
      <c r="M256">
        <f t="shared" si="25"/>
        <v>-2.11187616934955</v>
      </c>
      <c r="N256" s="13">
        <f t="shared" si="26"/>
        <v>4.1027292525898959E-4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5.1957649318007011</v>
      </c>
      <c r="H257" s="10">
        <f t="shared" si="27"/>
        <v>-2.1075770082402929</v>
      </c>
      <c r="I257">
        <f t="shared" si="23"/>
        <v>-25.290924098883515</v>
      </c>
      <c r="K257">
        <f t="shared" si="24"/>
        <v>-2.0878766501914572</v>
      </c>
      <c r="M257">
        <f t="shared" si="25"/>
        <v>-2.0878766501914572</v>
      </c>
      <c r="N257" s="13">
        <f t="shared" si="26"/>
        <v>3.881041072523272E-4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5.2085136814379389</v>
      </c>
      <c r="H258" s="10">
        <f t="shared" si="27"/>
        <v>-2.0832846747651401</v>
      </c>
      <c r="I258">
        <f t="shared" si="23"/>
        <v>-24.99941609718168</v>
      </c>
      <c r="K258">
        <f t="shared" si="24"/>
        <v>-2.0641449629336082</v>
      </c>
      <c r="M258">
        <f t="shared" si="25"/>
        <v>-2.0641449629336082</v>
      </c>
      <c r="N258" s="13">
        <f t="shared" si="26"/>
        <v>3.663285689940844E-4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5.2212624310751767</v>
      </c>
      <c r="H259" s="10">
        <f t="shared" si="27"/>
        <v>-2.0592517825722703</v>
      </c>
      <c r="I259">
        <f t="shared" si="23"/>
        <v>-24.711021390867245</v>
      </c>
      <c r="K259">
        <f t="shared" si="24"/>
        <v>-2.0406782874775655</v>
      </c>
      <c r="M259">
        <f t="shared" si="25"/>
        <v>-2.0406782874775655</v>
      </c>
      <c r="N259" s="13">
        <f t="shared" si="26"/>
        <v>3.4497472003302101E-4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5.2340111807124146</v>
      </c>
      <c r="H260" s="10">
        <f t="shared" si="27"/>
        <v>-2.0354757730952096</v>
      </c>
      <c r="I260">
        <f t="shared" si="23"/>
        <v>-24.425709277142516</v>
      </c>
      <c r="K260">
        <f t="shared" si="24"/>
        <v>-2.0174738275242401</v>
      </c>
      <c r="M260">
        <f t="shared" si="25"/>
        <v>-2.0174738275242401</v>
      </c>
      <c r="N260" s="13">
        <f t="shared" si="26"/>
        <v>3.2407004434014688E-4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5.2467599303496524</v>
      </c>
      <c r="H261" s="10">
        <f t="shared" si="27"/>
        <v>-2.011954110476033</v>
      </c>
      <c r="I261">
        <f t="shared" si="23"/>
        <v>-24.143449325712396</v>
      </c>
      <c r="K261">
        <f t="shared" si="24"/>
        <v>-1.9945288105903813</v>
      </c>
      <c r="M261">
        <f t="shared" si="25"/>
        <v>-1.9945288105903813</v>
      </c>
      <c r="N261" s="13">
        <f t="shared" si="26"/>
        <v>3.0364107610489203E-4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5.2595086799868902</v>
      </c>
      <c r="H262" s="10">
        <f t="shared" si="27"/>
        <v>-1.9886842814633543</v>
      </c>
      <c r="I262">
        <f t="shared" si="23"/>
        <v>-23.864211377560252</v>
      </c>
      <c r="K262">
        <f t="shared" si="24"/>
        <v>-1.9718404880150753</v>
      </c>
      <c r="M262">
        <f t="shared" si="25"/>
        <v>-1.9718404880150753</v>
      </c>
      <c r="N262" s="13">
        <f t="shared" si="26"/>
        <v>2.8371337772828729E-4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5.272257429624128</v>
      </c>
      <c r="H263" s="10">
        <f t="shared" si="27"/>
        <v>-1.9656637953045508</v>
      </c>
      <c r="I263">
        <f t="shared" si="23"/>
        <v>-23.587965543654612</v>
      </c>
      <c r="K263">
        <f t="shared" si="24"/>
        <v>-1.9494061349567413</v>
      </c>
      <c r="M263">
        <f t="shared" si="25"/>
        <v>-1.9494061349567413</v>
      </c>
      <c r="N263" s="13">
        <f t="shared" si="26"/>
        <v>2.6431151998473765E-4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5.285006179261365</v>
      </c>
      <c r="H264" s="10">
        <f t="shared" si="27"/>
        <v>-1.9428901836325922</v>
      </c>
      <c r="I264">
        <f t="shared" si="23"/>
        <v>-23.314682203591108</v>
      </c>
      <c r="K264">
        <f t="shared" si="24"/>
        <v>-1.9272230503810168</v>
      </c>
      <c r="M264">
        <f t="shared" si="25"/>
        <v>-1.9272230503810168</v>
      </c>
      <c r="N264" s="13">
        <f t="shared" si="26"/>
        <v>2.4545906432262043E-4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5.2977549288986037</v>
      </c>
      <c r="H265" s="10">
        <f t="shared" si="27"/>
        <v>-1.9203610003478666</v>
      </c>
      <c r="I265">
        <f t="shared" si="23"/>
        <v>-23.0443320041744</v>
      </c>
      <c r="K265">
        <f t="shared" si="24"/>
        <v>-1.9052885570399534</v>
      </c>
      <c r="M265">
        <f t="shared" si="25"/>
        <v>-1.9052885570399534</v>
      </c>
      <c r="N265" s="13">
        <f t="shared" si="26"/>
        <v>2.2717854727025865E-4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5.3105036785358406</v>
      </c>
      <c r="H266" s="10">
        <f t="shared" si="27"/>
        <v>-1.8980738214953259</v>
      </c>
      <c r="I266">
        <f t="shared" si="23"/>
        <v>-22.77688585794391</v>
      </c>
      <c r="K266">
        <f t="shared" si="24"/>
        <v>-1.8836000014429464</v>
      </c>
      <c r="M266">
        <f t="shared" si="25"/>
        <v>-1.8836000014429464</v>
      </c>
      <c r="N266" s="13">
        <f t="shared" si="26"/>
        <v>2.0949146690866336E-4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5.3232524281730793</v>
      </c>
      <c r="H267" s="10">
        <f t="shared" si="27"/>
        <v>-1.8760262451373106</v>
      </c>
      <c r="I267">
        <f t="shared" si="23"/>
        <v>-22.512314941647727</v>
      </c>
      <c r="K267">
        <f t="shared" si="24"/>
        <v>-1.8621547538197289</v>
      </c>
      <c r="M267">
        <f t="shared" si="25"/>
        <v>-1.8621547538197289</v>
      </c>
      <c r="N267" s="13">
        <f t="shared" si="26"/>
        <v>1.9241827137374439E-4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5.3360011778103162</v>
      </c>
      <c r="H268" s="10">
        <f t="shared" si="27"/>
        <v>-1.854215891222355</v>
      </c>
      <c r="I268">
        <f t="shared" si="23"/>
        <v>-22.250590694668261</v>
      </c>
      <c r="K268">
        <f t="shared" si="24"/>
        <v>-1.8409502080758642</v>
      </c>
      <c r="M268">
        <f t="shared" si="25"/>
        <v>-1.8409502080758642</v>
      </c>
      <c r="N268" s="13">
        <f t="shared" si="26"/>
        <v>1.7597834934308983E-4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5.3487499274475541</v>
      </c>
      <c r="H269" s="10">
        <f t="shared" si="27"/>
        <v>-1.8326404014502946</v>
      </c>
      <c r="I269">
        <f t="shared" si="23"/>
        <v>-21.991684817403534</v>
      </c>
      <c r="K269">
        <f t="shared" si="24"/>
        <v>-1.8199837817410203</v>
      </c>
      <c r="M269">
        <f t="shared" si="25"/>
        <v>-1.8199837817410203</v>
      </c>
      <c r="N269" s="13">
        <f t="shared" si="26"/>
        <v>1.6019002246519173E-4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5.3614986770847919</v>
      </c>
      <c r="H270" s="10">
        <f t="shared" si="27"/>
        <v>-1.811297439133954</v>
      </c>
      <c r="I270">
        <f t="shared" si="23"/>
        <v>-21.735569269607449</v>
      </c>
      <c r="K270">
        <f t="shared" si="24"/>
        <v>-1.7992529159104373</v>
      </c>
      <c r="M270">
        <f t="shared" si="25"/>
        <v>-1.7992529159104373</v>
      </c>
      <c r="N270" s="13">
        <f t="shared" si="26"/>
        <v>1.4507053968183261E-4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5.3742474267220297</v>
      </c>
      <c r="H271" s="10">
        <f t="shared" si="27"/>
        <v>-1.7901846890576956</v>
      </c>
      <c r="I271">
        <f t="shared" si="23"/>
        <v>-21.482216268692348</v>
      </c>
      <c r="K271">
        <f t="shared" si="24"/>
        <v>-1.7787550751798682</v>
      </c>
      <c r="M271">
        <f t="shared" si="25"/>
        <v>-1.7787550751798682</v>
      </c>
      <c r="N271" s="13">
        <f t="shared" si="26"/>
        <v>1.3063607339622405E-4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5.3869961763592675</v>
      </c>
      <c r="H272" s="10">
        <f t="shared" si="27"/>
        <v>-1.7692998573331025</v>
      </c>
      <c r="I272">
        <f t="shared" si="23"/>
        <v>-21.23159828799723</v>
      </c>
      <c r="K272">
        <f t="shared" si="24"/>
        <v>-1.7584877475743204</v>
      </c>
      <c r="M272">
        <f t="shared" si="25"/>
        <v>-1.7584877475743204</v>
      </c>
      <c r="N272" s="13">
        <f t="shared" si="26"/>
        <v>1.1690171743595128E-4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5.3997449259965054</v>
      </c>
      <c r="H273" s="10">
        <f t="shared" si="27"/>
        <v>-1.7486406712520324</v>
      </c>
      <c r="I273">
        <f t="shared" si="23"/>
        <v>-20.983688055024388</v>
      </c>
      <c r="K273">
        <f t="shared" si="24"/>
        <v>-1.7384484444709305</v>
      </c>
      <c r="M273">
        <f t="shared" si="25"/>
        <v>-1.7384484444709305</v>
      </c>
      <c r="N273" s="13">
        <f t="shared" si="26"/>
        <v>1.0388148675741032E-4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5.4124936756337432</v>
      </c>
      <c r="H274" s="10">
        <f t="shared" si="27"/>
        <v>-1.7282048791372926</v>
      </c>
      <c r="I274">
        <f t="shared" si="23"/>
        <v>-20.738458549647511</v>
      </c>
      <c r="K274">
        <f t="shared" si="24"/>
        <v>-1.7186347005162217</v>
      </c>
      <c r="M274">
        <f t="shared" si="25"/>
        <v>-1.7186347005162217</v>
      </c>
      <c r="N274" s="13">
        <f t="shared" si="26"/>
        <v>9.1588318839202549E-5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5.425242425270981</v>
      </c>
      <c r="H275" s="10">
        <f t="shared" si="27"/>
        <v>-1.7079902501911615</v>
      </c>
      <c r="I275">
        <f t="shared" si="23"/>
        <v>-20.495883002293937</v>
      </c>
      <c r="K275">
        <f t="shared" si="24"/>
        <v>-1.6990440735380676</v>
      </c>
      <c r="M275">
        <f t="shared" si="25"/>
        <v>-1.6990440735380676</v>
      </c>
      <c r="N275" s="13">
        <f t="shared" si="26"/>
        <v>8.0034076708361112E-5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5.4379911749082188</v>
      </c>
      <c r="H276" s="10">
        <f t="shared" si="27"/>
        <v>-1.6879945743419758</v>
      </c>
      <c r="I276">
        <f t="shared" ref="I276:I339" si="30">H276*$E$6</f>
        <v>-20.25593489210371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-1.6796741444526067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-1.6796741444526067</v>
      </c>
      <c r="N276" s="13">
        <f t="shared" ref="N276:N339" si="33">(M276-H276)^2*O276</f>
        <v>6.9229553543906632E-5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5.4507399245454566</v>
      </c>
      <c r="H277" s="10">
        <f t="shared" ref="H277:H340" si="34">-(-$B$4)*(1+D277+$E$5*D277^3)*EXP(-D277)</f>
        <v>-1.6682156620889754</v>
      </c>
      <c r="I277">
        <f t="shared" si="30"/>
        <v>-20.018587945067704</v>
      </c>
      <c r="K277">
        <f t="shared" si="31"/>
        <v>-1.6605225171663791</v>
      </c>
      <c r="M277">
        <f t="shared" si="32"/>
        <v>-1.6605225171663791</v>
      </c>
      <c r="N277" s="13">
        <f t="shared" si="33"/>
        <v>5.9184478800069506E-5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5.4634886741827016</v>
      </c>
      <c r="H278" s="10">
        <f t="shared" si="34"/>
        <v>-1.6486513443456217</v>
      </c>
      <c r="I278">
        <f t="shared" si="30"/>
        <v>-19.783816132147461</v>
      </c>
      <c r="K278">
        <f t="shared" si="31"/>
        <v>-1.6415868184739368</v>
      </c>
      <c r="M278">
        <f t="shared" si="32"/>
        <v>-1.6415868184739368</v>
      </c>
      <c r="N278" s="13">
        <f t="shared" si="33"/>
        <v>4.9907525791704218E-5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5.4762374238199323</v>
      </c>
      <c r="H279" s="10">
        <f t="shared" si="34"/>
        <v>-1.6292994722816072</v>
      </c>
      <c r="I279">
        <f t="shared" si="30"/>
        <v>-19.551593667379287</v>
      </c>
      <c r="K279">
        <f t="shared" si="31"/>
        <v>-1.6228646979512267</v>
      </c>
      <c r="M279">
        <f t="shared" si="32"/>
        <v>-1.6228646979512267</v>
      </c>
      <c r="N279" s="13">
        <f t="shared" si="33"/>
        <v>4.1406320682924235E-5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5.4889861734571692</v>
      </c>
      <c r="H280" s="10">
        <f t="shared" si="34"/>
        <v>-1.6101579171635541</v>
      </c>
      <c r="I280">
        <f t="shared" si="30"/>
        <v>-19.321895005962649</v>
      </c>
      <c r="K280">
        <f t="shared" si="31"/>
        <v>-1.6043538278447627</v>
      </c>
      <c r="M280">
        <f t="shared" si="32"/>
        <v>-1.6043538278447627</v>
      </c>
      <c r="N280" s="13">
        <f t="shared" si="33"/>
        <v>3.3687452820508355E-5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5.5017349230944079</v>
      </c>
      <c r="H281" s="10">
        <f t="shared" si="34"/>
        <v>-1.5912245701949026</v>
      </c>
      <c r="I281">
        <f t="shared" si="30"/>
        <v>-19.094694842338832</v>
      </c>
      <c r="K281">
        <f t="shared" si="31"/>
        <v>-1.5860519029571956</v>
      </c>
      <c r="M281">
        <f t="shared" si="32"/>
        <v>-1.5860519029571956</v>
      </c>
      <c r="N281" s="13">
        <f t="shared" si="33"/>
        <v>2.6756486352047783E-5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5.5144836727316511</v>
      </c>
      <c r="H282" s="10">
        <f t="shared" si="34"/>
        <v>-1.5724973423547974</v>
      </c>
      <c r="I282">
        <f t="shared" si="30"/>
        <v>-18.86996810825757</v>
      </c>
      <c r="K282">
        <f t="shared" si="31"/>
        <v>-1.5679566405290997</v>
      </c>
      <c r="M282">
        <f t="shared" si="32"/>
        <v>-1.5679566405290997</v>
      </c>
      <c r="N282" s="13">
        <f t="shared" si="33"/>
        <v>2.0617973069895046E-5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5.5272324223688836</v>
      </c>
      <c r="H283" s="10">
        <f t="shared" si="34"/>
        <v>-1.5539741642363838</v>
      </c>
      <c r="I283">
        <f t="shared" si="30"/>
        <v>-18.647689970836606</v>
      </c>
      <c r="K283">
        <f t="shared" si="31"/>
        <v>-1.5500657801174653</v>
      </c>
      <c r="M283">
        <f t="shared" si="32"/>
        <v>-1.5500657801174653</v>
      </c>
      <c r="N283" s="13">
        <f t="shared" si="33"/>
        <v>1.5275466421014128E-5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5.5399811720061205</v>
      </c>
      <c r="H284" s="10">
        <f t="shared" si="34"/>
        <v>-1.5356529858844119</v>
      </c>
      <c r="I284">
        <f t="shared" si="30"/>
        <v>-18.427835830612942</v>
      </c>
      <c r="K284">
        <f t="shared" si="31"/>
        <v>-1.5323770834708763</v>
      </c>
      <c r="M284">
        <f t="shared" si="32"/>
        <v>-1.5323770834708763</v>
      </c>
      <c r="N284" s="13">
        <f t="shared" si="33"/>
        <v>1.0731536623008315E-5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5.5527299216433592</v>
      </c>
      <c r="H285" s="10">
        <f t="shared" si="34"/>
        <v>-1.5175317766325935</v>
      </c>
      <c r="I285">
        <f t="shared" si="30"/>
        <v>-18.210381319591121</v>
      </c>
      <c r="K285">
        <f t="shared" si="31"/>
        <v>-1.5148883344018056</v>
      </c>
      <c r="M285">
        <f t="shared" si="32"/>
        <v>-1.5148883344018056</v>
      </c>
      <c r="N285" s="13">
        <f t="shared" si="33"/>
        <v>6.9877868275131216E-6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5.5654786712806033</v>
      </c>
      <c r="H286" s="10">
        <f t="shared" si="34"/>
        <v>-1.4996085249405335</v>
      </c>
      <c r="I286">
        <f t="shared" si="30"/>
        <v>-17.995302299286401</v>
      </c>
      <c r="K286">
        <f t="shared" si="31"/>
        <v>-1.4975973386560015</v>
      </c>
      <c r="M286">
        <f t="shared" si="32"/>
        <v>-1.4975973386560015</v>
      </c>
      <c r="N286" s="13">
        <f t="shared" si="33"/>
        <v>4.0448702710896596E-6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5.5782274209178349</v>
      </c>
      <c r="H287" s="10">
        <f t="shared" si="34"/>
        <v>-1.4818812382305753</v>
      </c>
      <c r="I287">
        <f t="shared" si="30"/>
        <v>-17.782574858766903</v>
      </c>
      <c r="K287">
        <f t="shared" si="31"/>
        <v>-1.4805019237792769</v>
      </c>
      <c r="M287">
        <f t="shared" si="32"/>
        <v>-1.4805019237792769</v>
      </c>
      <c r="N287" s="13">
        <f t="shared" si="33"/>
        <v>1.9025083555604748E-6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5.5909761705550727</v>
      </c>
      <c r="H288" s="10">
        <f t="shared" si="34"/>
        <v>-1.4643479427244712</v>
      </c>
      <c r="I288">
        <f t="shared" si="30"/>
        <v>-17.572175312693656</v>
      </c>
      <c r="K288">
        <f t="shared" si="31"/>
        <v>-1.4635999389817234</v>
      </c>
      <c r="M288">
        <f t="shared" si="32"/>
        <v>-1.4635999389817234</v>
      </c>
      <c r="N288" s="13">
        <f t="shared" si="33"/>
        <v>5.5950959916480719E-7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5.6037249201923105</v>
      </c>
      <c r="H289" s="10">
        <f t="shared" si="34"/>
        <v>-1.4470066832802535</v>
      </c>
      <c r="I289">
        <f t="shared" si="30"/>
        <v>-17.364080199363041</v>
      </c>
      <c r="K289">
        <f t="shared" si="31"/>
        <v>-1.4468892549997578</v>
      </c>
      <c r="M289">
        <f t="shared" si="32"/>
        <v>-1.4468892549997578</v>
      </c>
      <c r="N289" s="13">
        <f t="shared" si="33"/>
        <v>1.3789401060166753E-8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5.6164736698295528</v>
      </c>
      <c r="H290" s="10">
        <f t="shared" si="34"/>
        <v>-1.4298555232291279</v>
      </c>
      <c r="I290">
        <f t="shared" si="30"/>
        <v>-17.158266278749537</v>
      </c>
      <c r="K290">
        <f t="shared" si="31"/>
        <v>-1.4303677639558929</v>
      </c>
      <c r="M290">
        <f t="shared" si="32"/>
        <v>-1.4303677639558929</v>
      </c>
      <c r="N290" s="13">
        <f t="shared" si="33"/>
        <v>2.6239056215677043E-7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5.6292224194667853</v>
      </c>
      <c r="H291" s="10">
        <f t="shared" si="34"/>
        <v>-1.4128925442127021</v>
      </c>
      <c r="I291">
        <f t="shared" si="30"/>
        <v>-16.954710530552425</v>
      </c>
      <c r="K291">
        <f t="shared" si="31"/>
        <v>-1.4140333792165762</v>
      </c>
      <c r="M291">
        <f t="shared" si="32"/>
        <v>-1.4140333792165762</v>
      </c>
      <c r="N291" s="13">
        <f t="shared" si="33"/>
        <v>1.3015045060646127E-6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5.6419711691040222</v>
      </c>
      <c r="H292" s="10">
        <f t="shared" si="34"/>
        <v>-1.396115846020423</v>
      </c>
      <c r="I292">
        <f t="shared" si="30"/>
        <v>-16.753390152245075</v>
      </c>
      <c r="K292">
        <f t="shared" si="31"/>
        <v>-1.3978840352480795</v>
      </c>
      <c r="M292">
        <f t="shared" si="32"/>
        <v>-1.3978840352480795</v>
      </c>
      <c r="N292" s="13">
        <f t="shared" si="33"/>
        <v>3.126493144800224E-6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5.6547199187412609</v>
      </c>
      <c r="H293" s="10">
        <f t="shared" si="34"/>
        <v>-1.379523546427585</v>
      </c>
      <c r="I293">
        <f t="shared" si="30"/>
        <v>-16.554282557131021</v>
      </c>
      <c r="K293">
        <f t="shared" si="31"/>
        <v>-1.381917687470785</v>
      </c>
      <c r="M293">
        <f t="shared" si="32"/>
        <v>-1.381917687470785</v>
      </c>
      <c r="N293" s="13">
        <f t="shared" si="33"/>
        <v>5.7319113347348578E-6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5.667468668378504</v>
      </c>
      <c r="H294" s="10">
        <f t="shared" si="34"/>
        <v>-1.3631137810337091</v>
      </c>
      <c r="I294">
        <f t="shared" si="30"/>
        <v>-16.357365372404509</v>
      </c>
      <c r="K294">
        <f t="shared" si="31"/>
        <v>-1.3661323121117872</v>
      </c>
      <c r="M294">
        <f t="shared" si="32"/>
        <v>-1.3661323121117872</v>
      </c>
      <c r="N294" s="13">
        <f t="shared" si="33"/>
        <v>9.1115298693236138E-6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5.6802174180157365</v>
      </c>
      <c r="H295" s="10">
        <f t="shared" si="34"/>
        <v>-1.3468847031015769</v>
      </c>
      <c r="I295">
        <f t="shared" si="30"/>
        <v>-16.162616437218922</v>
      </c>
      <c r="K295">
        <f t="shared" si="31"/>
        <v>-1.3505259060561066</v>
      </c>
      <c r="M295">
        <f t="shared" si="32"/>
        <v>-1.3505259060561066</v>
      </c>
      <c r="N295" s="13">
        <f t="shared" si="33"/>
        <v>1.3258358956075322E-5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5.6929661676529744</v>
      </c>
      <c r="H296" s="10">
        <f t="shared" si="34"/>
        <v>-1.3308344833967838</v>
      </c>
      <c r="I296">
        <f t="shared" si="30"/>
        <v>-15.970013800761405</v>
      </c>
      <c r="K296">
        <f t="shared" si="31"/>
        <v>-1.3350964866964643</v>
      </c>
      <c r="M296">
        <f t="shared" si="32"/>
        <v>-1.3350964866964643</v>
      </c>
      <c r="N296" s="13">
        <f t="shared" si="33"/>
        <v>1.8164672126487612E-5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5.7057149172902113</v>
      </c>
      <c r="H297" s="10">
        <f t="shared" si="34"/>
        <v>-1.3149613100281439</v>
      </c>
      <c r="I297">
        <f t="shared" si="30"/>
        <v>-15.779535720337726</v>
      </c>
      <c r="K297">
        <f t="shared" si="31"/>
        <v>-1.3198420917819738</v>
      </c>
      <c r="M297">
        <f t="shared" si="32"/>
        <v>-1.3198420917819738</v>
      </c>
      <c r="N297" s="13">
        <f t="shared" si="33"/>
        <v>2.3822030528518759E-5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5.7184636669274562</v>
      </c>
      <c r="H298" s="10">
        <f t="shared" si="34"/>
        <v>-1.2992633882887279</v>
      </c>
      <c r="I298">
        <f t="shared" si="30"/>
        <v>-15.591160659464734</v>
      </c>
      <c r="K298">
        <f t="shared" si="31"/>
        <v>-1.30476077926562</v>
      </c>
      <c r="M298">
        <f t="shared" si="32"/>
        <v>-1.30476077926562</v>
      </c>
      <c r="N298" s="13">
        <f t="shared" si="33"/>
        <v>3.0221307552814217E-5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5.7312124165646878</v>
      </c>
      <c r="H299" s="10">
        <f t="shared" si="34"/>
        <v>-1.2837389404978203</v>
      </c>
      <c r="I299">
        <f t="shared" si="30"/>
        <v>-15.404867285973843</v>
      </c>
      <c r="K299">
        <f t="shared" si="31"/>
        <v>-1.2898506271508243</v>
      </c>
      <c r="M299">
        <f t="shared" si="32"/>
        <v>-1.2898506271508243</v>
      </c>
      <c r="N299" s="13">
        <f t="shared" si="33"/>
        <v>3.7352713744507105E-5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5.7439611662019256</v>
      </c>
      <c r="H300" s="10">
        <f t="shared" si="34"/>
        <v>-1.2683862058436051</v>
      </c>
      <c r="I300">
        <f t="shared" si="30"/>
        <v>-15.220634470123262</v>
      </c>
      <c r="K300">
        <f t="shared" si="31"/>
        <v>-1.2751097333370041</v>
      </c>
      <c r="M300">
        <f t="shared" si="32"/>
        <v>-1.2751097333370041</v>
      </c>
      <c r="N300" s="13">
        <f t="shared" si="33"/>
        <v>4.5205821954492179E-5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5.7567099158391697</v>
      </c>
      <c r="H301" s="10">
        <f t="shared" si="34"/>
        <v>-1.2532034402269308</v>
      </c>
      <c r="I301">
        <f t="shared" si="30"/>
        <v>-15.03844128272317</v>
      </c>
      <c r="K301">
        <f t="shared" si="31"/>
        <v>-1.2605362154644713</v>
      </c>
      <c r="M301">
        <f t="shared" si="32"/>
        <v>-1.2605362154644713</v>
      </c>
      <c r="N301" s="13">
        <f t="shared" si="33"/>
        <v>5.3769592684287146E-5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5.7694586654764075</v>
      </c>
      <c r="H302" s="10">
        <f t="shared" si="34"/>
        <v>-1.2381889161059456</v>
      </c>
      <c r="I302">
        <f t="shared" si="30"/>
        <v>-14.858266993271346</v>
      </c>
      <c r="K302">
        <f t="shared" si="31"/>
        <v>-1.2461282107585756</v>
      </c>
      <c r="M302">
        <f t="shared" si="32"/>
        <v>-1.2461282107585756</v>
      </c>
      <c r="N302" s="13">
        <f t="shared" si="33"/>
        <v>6.3032399581279173E-5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5.7822074151136444</v>
      </c>
      <c r="H303" s="10">
        <f t="shared" si="34"/>
        <v>-1.2233409223417091</v>
      </c>
      <c r="I303">
        <f t="shared" si="30"/>
        <v>-14.680091068100509</v>
      </c>
      <c r="K303">
        <f t="shared" si="31"/>
        <v>-1.2318838758732011</v>
      </c>
      <c r="M303">
        <f t="shared" si="32"/>
        <v>-1.2318838758732011</v>
      </c>
      <c r="N303" s="13">
        <f t="shared" si="33"/>
        <v>7.298205504123226E-5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5.7949561647508769</v>
      </c>
      <c r="H304" s="10">
        <f t="shared" si="34"/>
        <v>-1.2086577640449214</v>
      </c>
      <c r="I304">
        <f t="shared" si="30"/>
        <v>-14.503893168539058</v>
      </c>
      <c r="K304">
        <f t="shared" si="31"/>
        <v>-1.2178013867338215</v>
      </c>
      <c r="M304">
        <f t="shared" si="32"/>
        <v>-1.2178013867338215</v>
      </c>
      <c r="N304" s="13">
        <f t="shared" si="33"/>
        <v>8.3605835876969091E-5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5.8077049143881219</v>
      </c>
      <c r="H305" s="10">
        <f t="shared" si="34"/>
        <v>-1.1941377624236382</v>
      </c>
      <c r="I305">
        <f t="shared" si="30"/>
        <v>-14.329653149083658</v>
      </c>
      <c r="K305">
        <f t="shared" si="31"/>
        <v>-1.203878938380053</v>
      </c>
      <c r="M305">
        <f t="shared" si="32"/>
        <v>-1.203878938380053</v>
      </c>
      <c r="N305" s="13">
        <f t="shared" si="33"/>
        <v>9.4890509013833234E-5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5.8204536640253588</v>
      </c>
      <c r="H306" s="10">
        <f t="shared" si="34"/>
        <v>-1.1797792546322148</v>
      </c>
      <c r="I306">
        <f t="shared" si="30"/>
        <v>-14.157351055586577</v>
      </c>
      <c r="K306">
        <f t="shared" si="31"/>
        <v>-1.190114744807957</v>
      </c>
      <c r="M306">
        <f t="shared" si="32"/>
        <v>-1.190114744807957</v>
      </c>
      <c r="N306" s="13">
        <f t="shared" si="33"/>
        <v>1.0682235717286355E-4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5.8332024136625957</v>
      </c>
      <c r="H307" s="10">
        <f t="shared" si="34"/>
        <v>-1.1655805936212349</v>
      </c>
      <c r="I307">
        <f t="shared" si="30"/>
        <v>-13.986967123454818</v>
      </c>
      <c r="K307">
        <f t="shared" si="31"/>
        <v>-1.1765070388119263</v>
      </c>
      <c r="M307">
        <f t="shared" si="32"/>
        <v>-1.1765070388119263</v>
      </c>
      <c r="N307" s="13">
        <f t="shared" si="33"/>
        <v>1.1938720450518353E-4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5.8459511632998282</v>
      </c>
      <c r="H308" s="10">
        <f t="shared" si="34"/>
        <v>-1.1515401479887182</v>
      </c>
      <c r="I308">
        <f t="shared" si="30"/>
        <v>-13.818481775864619</v>
      </c>
      <c r="K308">
        <f t="shared" si="31"/>
        <v>-1.1630540718264915</v>
      </c>
      <c r="M308">
        <f t="shared" si="32"/>
        <v>-1.1630540718264915</v>
      </c>
      <c r="N308" s="13">
        <f t="shared" si="33"/>
        <v>1.3257044214204369E-4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5.8586999129370705</v>
      </c>
      <c r="H309" s="10">
        <f t="shared" si="34"/>
        <v>-1.1376563018324319</v>
      </c>
      <c r="I309">
        <f t="shared" si="30"/>
        <v>-13.651875621989184</v>
      </c>
      <c r="K309">
        <f t="shared" si="31"/>
        <v>-1.1497541137679119</v>
      </c>
      <c r="M309">
        <f t="shared" si="32"/>
        <v>-1.1497541137679119</v>
      </c>
      <c r="N309" s="13">
        <f t="shared" si="33"/>
        <v>1.4635705362624199E-4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5.8714486625743101</v>
      </c>
      <c r="H310" s="10">
        <f t="shared" si="34"/>
        <v>-1.1239274546035067</v>
      </c>
      <c r="I310">
        <f t="shared" si="30"/>
        <v>-13.48712945524208</v>
      </c>
      <c r="K310">
        <f t="shared" si="31"/>
        <v>-1.1366054528757892</v>
      </c>
      <c r="M310">
        <f t="shared" si="32"/>
        <v>-1.1366054528757892</v>
      </c>
      <c r="N310" s="13">
        <f t="shared" si="33"/>
        <v>1.6073164019199659E-4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5.884197412211547</v>
      </c>
      <c r="H311" s="10">
        <f t="shared" si="34"/>
        <v>-1.1103520209611581</v>
      </c>
      <c r="I311">
        <f t="shared" si="30"/>
        <v>-13.324224251533899</v>
      </c>
      <c r="K311">
        <f t="shared" si="31"/>
        <v>-1.123606395554593</v>
      </c>
      <c r="M311">
        <f t="shared" si="32"/>
        <v>-1.123606395554593</v>
      </c>
      <c r="N311" s="13">
        <f t="shared" si="33"/>
        <v>1.7567844586309031E-4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5.8969461618487795</v>
      </c>
      <c r="H312" s="10">
        <f t="shared" si="34"/>
        <v>-1.096928430628743</v>
      </c>
      <c r="I312">
        <f t="shared" si="30"/>
        <v>-13.163141167544916</v>
      </c>
      <c r="K312">
        <f t="shared" si="31"/>
        <v>-1.1107552662152995</v>
      </c>
      <c r="M312">
        <f t="shared" si="32"/>
        <v>-1.1107552662152995</v>
      </c>
      <c r="N312" s="13">
        <f t="shared" si="33"/>
        <v>1.9118138233766545E-4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5.9096949114860218</v>
      </c>
      <c r="H313" s="10">
        <f t="shared" si="34"/>
        <v>-1.0836551282510059</v>
      </c>
      <c r="I313">
        <f t="shared" si="30"/>
        <v>-13.003861539012071</v>
      </c>
      <c r="K313">
        <f t="shared" si="31"/>
        <v>-1.0980504071171204</v>
      </c>
      <c r="M313">
        <f t="shared" si="32"/>
        <v>-1.0980504071171204</v>
      </c>
      <c r="N313" s="13">
        <f t="shared" si="33"/>
        <v>2.0722405363320508E-4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5.9224436611232605</v>
      </c>
      <c r="H314" s="10">
        <f t="shared" si="34"/>
        <v>-1.0705305732526895</v>
      </c>
      <c r="I314">
        <f t="shared" si="30"/>
        <v>-12.846366879032274</v>
      </c>
      <c r="K314">
        <f t="shared" si="31"/>
        <v>-1.0854901782094737</v>
      </c>
      <c r="M314">
        <f t="shared" si="32"/>
        <v>-1.0854901782094737</v>
      </c>
      <c r="N314" s="13">
        <f t="shared" si="33"/>
        <v>2.2378978046304142E-4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5.9351924107604992</v>
      </c>
      <c r="H315" s="10">
        <f t="shared" si="34"/>
        <v>-1.0575532396983052</v>
      </c>
      <c r="I315">
        <f t="shared" si="30"/>
        <v>-12.690638876379662</v>
      </c>
      <c r="K315">
        <f t="shared" si="31"/>
        <v>-1.0730729569740887</v>
      </c>
      <c r="M315">
        <f t="shared" si="32"/>
        <v>-1.0730729569740887</v>
      </c>
      <c r="N315" s="13">
        <f t="shared" si="33"/>
        <v>2.4086162432025268E-4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5.9479411603977299</v>
      </c>
      <c r="H316" s="10">
        <f t="shared" si="34"/>
        <v>-1.0447216161532891</v>
      </c>
      <c r="I316">
        <f t="shared" si="30"/>
        <v>-12.536659393839468</v>
      </c>
      <c r="K316">
        <f t="shared" si="31"/>
        <v>-1.0607971382674706</v>
      </c>
      <c r="M316">
        <f t="shared" si="32"/>
        <v>-1.0607971382674706</v>
      </c>
      <c r="N316" s="13">
        <f t="shared" si="33"/>
        <v>2.5842241124353864E-4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5.9606899100349731</v>
      </c>
      <c r="H317" s="10">
        <f t="shared" si="34"/>
        <v>-1.0320342055463876</v>
      </c>
      <c r="I317">
        <f t="shared" si="30"/>
        <v>-12.384410466556652</v>
      </c>
      <c r="K317">
        <f t="shared" si="31"/>
        <v>-1.0486611341636267</v>
      </c>
      <c r="M317">
        <f t="shared" si="32"/>
        <v>-1.0486611341636267</v>
      </c>
      <c r="N317" s="13">
        <f t="shared" si="33"/>
        <v>2.7645475524276566E-4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5.9734386596722118</v>
      </c>
      <c r="H318" s="10">
        <f t="shared" si="34"/>
        <v>-1.0194895250334419</v>
      </c>
      <c r="I318">
        <f t="shared" si="30"/>
        <v>-12.233874300401304</v>
      </c>
      <c r="K318">
        <f t="shared" si="31"/>
        <v>-1.036663373797269</v>
      </c>
      <c r="M318">
        <f t="shared" si="32"/>
        <v>-1.036663373797269</v>
      </c>
      <c r="N318" s="13">
        <f t="shared" si="33"/>
        <v>2.9494108136280577E-4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5.9861874093094487</v>
      </c>
      <c r="H319" s="10">
        <f t="shared" si="34"/>
        <v>-1.0070861058623588</v>
      </c>
      <c r="I319">
        <f t="shared" si="30"/>
        <v>-12.085033270348305</v>
      </c>
      <c r="K319">
        <f t="shared" si="31"/>
        <v>-1.024802303207317</v>
      </c>
      <c r="M319">
        <f t="shared" si="32"/>
        <v>-1.024802303207317</v>
      </c>
      <c r="N319" s="13">
        <f t="shared" si="33"/>
        <v>3.1386364836550462E-4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5.9989361589466803</v>
      </c>
      <c r="H320" s="10">
        <f t="shared" si="34"/>
        <v>-0.99482249323949157</v>
      </c>
      <c r="I320">
        <f t="shared" si="30"/>
        <v>-11.937869918873899</v>
      </c>
      <c r="K320">
        <f t="shared" si="31"/>
        <v>-1.0130763851809479</v>
      </c>
      <c r="M320">
        <f t="shared" si="32"/>
        <v>-1.0130763851809479</v>
      </c>
      <c r="N320" s="13">
        <f t="shared" si="33"/>
        <v>3.3320457101036413E-4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6.0116849085839243</v>
      </c>
      <c r="H321" s="10">
        <f t="shared" si="34"/>
        <v>-0.98269724619726218</v>
      </c>
      <c r="I321">
        <f t="shared" si="30"/>
        <v>-11.792366954367147</v>
      </c>
      <c r="K321">
        <f t="shared" si="31"/>
        <v>-1.0014840990980864</v>
      </c>
      <c r="M321">
        <f t="shared" si="32"/>
        <v>-1.0014840990980864</v>
      </c>
      <c r="N321" s="13">
        <f t="shared" si="33"/>
        <v>3.5294584191720925E-4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6.0244336582211622</v>
      </c>
      <c r="H322" s="10">
        <f t="shared" si="34"/>
        <v>-0.97070893746319631</v>
      </c>
      <c r="I322">
        <f t="shared" si="30"/>
        <v>-11.648507249558357</v>
      </c>
      <c r="K322">
        <f t="shared" si="31"/>
        <v>-0.99002394077652978</v>
      </c>
      <c r="M322">
        <f t="shared" si="32"/>
        <v>-0.99002394077652978</v>
      </c>
      <c r="N322" s="13">
        <f t="shared" si="33"/>
        <v>3.7306935299408282E-4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6.0371824078584</v>
      </c>
      <c r="H323" s="10">
        <f t="shared" si="34"/>
        <v>-0.95885615333014917</v>
      </c>
      <c r="I323">
        <f t="shared" si="30"/>
        <v>-11.506273839961789</v>
      </c>
      <c r="K323">
        <f t="shared" si="31"/>
        <v>-0.97869442231751724</v>
      </c>
      <c r="M323">
        <f t="shared" si="32"/>
        <v>-0.97869442231751724</v>
      </c>
      <c r="N323" s="13">
        <f t="shared" si="33"/>
        <v>3.935569164151697E-4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6.0499311574956316</v>
      </c>
      <c r="H324" s="10">
        <f t="shared" si="34"/>
        <v>-0.9471374935279403</v>
      </c>
      <c r="I324">
        <f t="shared" si="30"/>
        <v>-11.365649922335283</v>
      </c>
      <c r="K324">
        <f t="shared" si="31"/>
        <v>-0.96749407195202108</v>
      </c>
      <c r="M324">
        <f t="shared" si="32"/>
        <v>-0.96749407195202108</v>
      </c>
      <c r="N324" s="13">
        <f t="shared" si="33"/>
        <v>4.1439028513575132E-4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6.0626799071328765</v>
      </c>
      <c r="H325" s="10">
        <f t="shared" si="34"/>
        <v>-0.93555157109622966</v>
      </c>
      <c r="I325">
        <f t="shared" si="30"/>
        <v>-11.226618853154756</v>
      </c>
      <c r="K325">
        <f t="shared" si="31"/>
        <v>-0.95642143388759193</v>
      </c>
      <c r="M325">
        <f t="shared" si="32"/>
        <v>-0.95642143388759193</v>
      </c>
      <c r="N325" s="13">
        <f t="shared" si="33"/>
        <v>4.3555117293028739E-4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6.0754286567701135</v>
      </c>
      <c r="H326" s="10">
        <f t="shared" si="34"/>
        <v>-0.92409701225879126</v>
      </c>
      <c r="I326">
        <f t="shared" si="30"/>
        <v>-11.089164147105496</v>
      </c>
      <c r="K326">
        <f t="shared" si="31"/>
        <v>-0.94547506815598292</v>
      </c>
      <c r="M326">
        <f t="shared" si="32"/>
        <v>-0.94547506815598292</v>
      </c>
      <c r="N326" s="13">
        <f t="shared" si="33"/>
        <v>4.5702127394345115E-4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6.0881774064073504</v>
      </c>
      <c r="H327" s="10">
        <f t="shared" si="34"/>
        <v>-0.91277245629897574</v>
      </c>
      <c r="I327">
        <f t="shared" si="30"/>
        <v>-10.953269475587708</v>
      </c>
      <c r="K327">
        <f t="shared" si="31"/>
        <v>-0.9346535504613479</v>
      </c>
      <c r="M327">
        <f t="shared" si="32"/>
        <v>-0.9346535504613479</v>
      </c>
      <c r="N327" s="13">
        <f t="shared" si="33"/>
        <v>4.7878228174259705E-4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6.10092615604459</v>
      </c>
      <c r="H328" s="10">
        <f t="shared" si="34"/>
        <v>-0.90157655543654847</v>
      </c>
      <c r="I328">
        <f t="shared" si="30"/>
        <v>-10.818918665238581</v>
      </c>
      <c r="K328">
        <f t="shared" si="31"/>
        <v>-0.92395547202926176</v>
      </c>
      <c r="M328">
        <f t="shared" si="32"/>
        <v>-0.92395547202926176</v>
      </c>
      <c r="N328" s="13">
        <f t="shared" si="33"/>
        <v>5.0081590786361842E-4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6.1136749056818278</v>
      </c>
      <c r="H329" s="10">
        <f t="shared" si="34"/>
        <v>-0.89050797470579657</v>
      </c>
      <c r="I329">
        <f t="shared" si="30"/>
        <v>-10.686095696469559</v>
      </c>
      <c r="K329">
        <f t="shared" si="31"/>
        <v>-0.91337943945646882</v>
      </c>
      <c r="M329">
        <f t="shared" si="32"/>
        <v>-0.91337943945646882</v>
      </c>
      <c r="N329" s="13">
        <f t="shared" si="33"/>
        <v>5.2310389984124342E-4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6.1264236553190647</v>
      </c>
      <c r="H330" s="10">
        <f t="shared" si="34"/>
        <v>-0.87956539183491267</v>
      </c>
      <c r="I330">
        <f t="shared" si="30"/>
        <v>-10.554784702018953</v>
      </c>
      <c r="K330">
        <f t="shared" si="31"/>
        <v>-0.90292407456139179</v>
      </c>
      <c r="M330">
        <f t="shared" si="32"/>
        <v>-0.90292407456139179</v>
      </c>
      <c r="N330" s="13">
        <f t="shared" si="33"/>
        <v>5.4562805871631397E-4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6.1391724049563017</v>
      </c>
      <c r="H331" s="10">
        <f t="shared" si="34"/>
        <v>-0.86874749712666444</v>
      </c>
      <c r="I331">
        <f t="shared" si="30"/>
        <v>-10.424969965519974</v>
      </c>
      <c r="K331">
        <f t="shared" si="31"/>
        <v>-0.89258801423546708</v>
      </c>
      <c r="M331">
        <f t="shared" si="32"/>
        <v>-0.89258801423546708</v>
      </c>
      <c r="N331" s="13">
        <f t="shared" si="33"/>
        <v>5.6837025601511135E-4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6.1519211545935395</v>
      </c>
      <c r="H332" s="10">
        <f t="shared" si="34"/>
        <v>-0.85805299334032525</v>
      </c>
      <c r="I332">
        <f t="shared" si="30"/>
        <v>-10.296635920083903</v>
      </c>
      <c r="K332">
        <f t="shared" si="31"/>
        <v>-0.88236991029529455</v>
      </c>
      <c r="M332">
        <f t="shared" si="32"/>
        <v>-0.88236991029529455</v>
      </c>
      <c r="N332" s="13">
        <f t="shared" si="33"/>
        <v>5.91312450194873E-4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6.1646699042307791</v>
      </c>
      <c r="H333" s="10">
        <f t="shared" si="34"/>
        <v>-0.84748059557487043</v>
      </c>
      <c r="I333">
        <f t="shared" si="30"/>
        <v>-10.169767146898446</v>
      </c>
      <c r="K333">
        <f t="shared" si="31"/>
        <v>-0.87226842933562643</v>
      </c>
      <c r="M333">
        <f t="shared" si="32"/>
        <v>-0.87226842933562643</v>
      </c>
      <c r="N333" s="13">
        <f t="shared" si="33"/>
        <v>6.1443670255087468E-4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6.177418653868016</v>
      </c>
      <c r="H334" s="10">
        <f t="shared" si="34"/>
        <v>-0.83702903115342053</v>
      </c>
      <c r="I334">
        <f t="shared" si="30"/>
        <v>-10.044348373841046</v>
      </c>
      <c r="K334">
        <f t="shared" si="31"/>
        <v>-0.86228225258323654</v>
      </c>
      <c r="M334">
        <f t="shared" si="32"/>
        <v>-0.86228225258323654</v>
      </c>
      <c r="N334" s="13">
        <f t="shared" si="33"/>
        <v>6.3772519258331844E-4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6.1901674035052539</v>
      </c>
      <c r="H335" s="10">
        <f t="shared" si="34"/>
        <v>-0.82669703950892381</v>
      </c>
      <c r="I335">
        <f t="shared" si="30"/>
        <v>-9.9203644741070853</v>
      </c>
      <c r="K335">
        <f t="shared" si="31"/>
        <v>-0.85241007575164585</v>
      </c>
      <c r="M335">
        <f t="shared" si="32"/>
        <v>-0.85241007575164585</v>
      </c>
      <c r="N335" s="13">
        <f t="shared" si="33"/>
        <v>6.611602328195367E-4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6.2029161531424908</v>
      </c>
      <c r="H336" s="10">
        <f t="shared" si="34"/>
        <v>-0.81648337207107435</v>
      </c>
      <c r="I336">
        <f t="shared" si="30"/>
        <v>-9.7978004648528927</v>
      </c>
      <c r="K336">
        <f t="shared" si="31"/>
        <v>-0.84265060889676724</v>
      </c>
      <c r="M336">
        <f t="shared" si="32"/>
        <v>-0.84265060889676724</v>
      </c>
      <c r="N336" s="13">
        <f t="shared" si="33"/>
        <v>6.8472428309189785E-4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6.2156649027797295</v>
      </c>
      <c r="H337" s="10">
        <f t="shared" si="34"/>
        <v>-0.80638679215444264</v>
      </c>
      <c r="I337">
        <f t="shared" si="30"/>
        <v>-9.6766415058533113</v>
      </c>
      <c r="K337">
        <f t="shared" si="31"/>
        <v>-0.83300257627345731</v>
      </c>
      <c r="M337">
        <f t="shared" si="32"/>
        <v>-0.83300257627345731</v>
      </c>
      <c r="N337" s="13">
        <f t="shared" si="33"/>
        <v>7.0839996426999314E-4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6.2284136524169673</v>
      </c>
      <c r="H338" s="10">
        <f t="shared" si="34"/>
        <v>-0.79640607484782333</v>
      </c>
      <c r="I338">
        <f t="shared" si="30"/>
        <v>-9.5568728981738804</v>
      </c>
      <c r="K338">
        <f t="shared" si="31"/>
        <v>-0.82346471619299577</v>
      </c>
      <c r="M338">
        <f t="shared" si="32"/>
        <v>-0.82346471619299577</v>
      </c>
      <c r="N338" s="13">
        <f t="shared" si="33"/>
        <v>7.3217007144667538E-4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6.2411624020542051</v>
      </c>
      <c r="H339" s="10">
        <f t="shared" si="34"/>
        <v>-0.78654000690477099</v>
      </c>
      <c r="I339">
        <f t="shared" si="30"/>
        <v>-9.4384800828572519</v>
      </c>
      <c r="K339">
        <f t="shared" si="31"/>
        <v>-0.81403578088150919</v>
      </c>
      <c r="M339">
        <f t="shared" si="32"/>
        <v>-0.81403578088150919</v>
      </c>
      <c r="N339" s="13">
        <f t="shared" si="33"/>
        <v>7.560175865798731E-4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6.2539111516914421</v>
      </c>
      <c r="H340" s="10">
        <f t="shared" si="34"/>
        <v>-0.77678738663533131</v>
      </c>
      <c r="I340">
        <f t="shared" ref="I340:I403" si="37">H340*$E$6</f>
        <v>-9.3214486396239753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-0.80471453633934442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-0.80471453633934442</v>
      </c>
      <c r="N340" s="13">
        <f t="shared" ref="N340:N403" si="40">(M340-H340)^2*O340</f>
        <v>7.7992569059035953E-4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6.2666599013286808</v>
      </c>
      <c r="H341" s="10">
        <f t="shared" ref="H341:H404" si="41">-(-$B$4)*(1+D341+$E$5*D341^3)*EXP(-D341)</f>
        <v>-0.76714702379893718</v>
      </c>
      <c r="I341">
        <f t="shared" si="37"/>
        <v>-9.2057642855872466</v>
      </c>
      <c r="K341">
        <f t="shared" si="38"/>
        <v>-0.79549976220141738</v>
      </c>
      <c r="M341">
        <f t="shared" si="39"/>
        <v>-0.79549976220141738</v>
      </c>
      <c r="N341" s="13">
        <f t="shared" si="40"/>
        <v>8.0387777491947574E-4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6.2794086509659177</v>
      </c>
      <c r="H342" s="10">
        <f t="shared" si="41"/>
        <v>-0.75761773949847511</v>
      </c>
      <c r="I342">
        <f t="shared" si="37"/>
        <v>-9.0914128739817013</v>
      </c>
      <c r="K342">
        <f t="shared" si="38"/>
        <v>-0.78639025159853582</v>
      </c>
      <c r="M342">
        <f t="shared" si="39"/>
        <v>-0.78639025159853582</v>
      </c>
      <c r="N342" s="13">
        <f t="shared" si="40"/>
        <v>8.2785745254814001E-4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6.2921574006031564</v>
      </c>
      <c r="H343" s="10">
        <f t="shared" si="41"/>
        <v>-0.74819836607549128</v>
      </c>
      <c r="I343">
        <f t="shared" si="37"/>
        <v>-8.9783803929058958</v>
      </c>
      <c r="K343">
        <f t="shared" si="38"/>
        <v>-0.77738481101970469</v>
      </c>
      <c r="M343">
        <f t="shared" si="39"/>
        <v>-0.77738481101970469</v>
      </c>
      <c r="N343" s="13">
        <f t="shared" si="40"/>
        <v>8.5184856848160044E-4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6.3049061502403934</v>
      </c>
      <c r="H344" s="10">
        <f t="shared" si="41"/>
        <v>-0.73888774700654414</v>
      </c>
      <c r="I344">
        <f t="shared" si="37"/>
        <v>-8.8666529640785292</v>
      </c>
      <c r="K344">
        <f t="shared" si="38"/>
        <v>-0.76848226017543675</v>
      </c>
      <c r="M344">
        <f t="shared" si="39"/>
        <v>-0.76848226017543675</v>
      </c>
      <c r="N344" s="13">
        <f t="shared" si="40"/>
        <v>8.758352097037582E-4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6.3176548998776312</v>
      </c>
      <c r="H345" s="10">
        <f t="shared" si="41"/>
        <v>-0.72968473680067147</v>
      </c>
      <c r="I345">
        <f t="shared" si="37"/>
        <v>-8.7562168416080581</v>
      </c>
      <c r="K345">
        <f t="shared" si="38"/>
        <v>-0.75968143186206116</v>
      </c>
      <c r="M345">
        <f t="shared" si="39"/>
        <v>-0.75968143186206116</v>
      </c>
      <c r="N345" s="13">
        <f t="shared" si="40"/>
        <v>8.9980171460600055E-4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6.330403649514869</v>
      </c>
      <c r="H346" s="10">
        <f t="shared" si="41"/>
        <v>-0.72058820089797626</v>
      </c>
      <c r="I346">
        <f t="shared" si="37"/>
        <v>-8.6470584107757151</v>
      </c>
      <c r="K346">
        <f t="shared" si="38"/>
        <v>-0.75098117182704704</v>
      </c>
      <c r="M346">
        <f t="shared" si="39"/>
        <v>-0.75098117182704704</v>
      </c>
      <c r="N346" s="13">
        <f t="shared" si="40"/>
        <v>9.2373268189534176E-4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6.3431523991521077</v>
      </c>
      <c r="H347" s="10">
        <f t="shared" si="41"/>
        <v>-0.7115970155693041</v>
      </c>
      <c r="I347">
        <f t="shared" si="37"/>
        <v>-8.5391641868316484</v>
      </c>
      <c r="K347">
        <f t="shared" si="38"/>
        <v>-0.74238033863535069</v>
      </c>
      <c r="M347">
        <f t="shared" si="39"/>
        <v>-0.74238033863535069</v>
      </c>
      <c r="N347" s="13">
        <f t="shared" si="40"/>
        <v>9.4761297898859583E-4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6.3559011487893446</v>
      </c>
      <c r="H348" s="10">
        <f t="shared" si="41"/>
        <v>-0.70271006781701006</v>
      </c>
      <c r="I348">
        <f t="shared" si="37"/>
        <v>-8.4325208138041212</v>
      </c>
      <c r="K348">
        <f t="shared" si="38"/>
        <v>-0.73387780353678256</v>
      </c>
      <c r="M348">
        <f t="shared" si="39"/>
        <v>-0.73387780353678256</v>
      </c>
      <c r="N348" s="13">
        <f t="shared" si="40"/>
        <v>9.7142774989758215E-4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6.3686498984265825</v>
      </c>
      <c r="H349" s="10">
        <f t="shared" si="41"/>
        <v>-0.69392625527679175</v>
      </c>
      <c r="I349">
        <f t="shared" si="37"/>
        <v>-8.3271150633215001</v>
      </c>
      <c r="K349">
        <f t="shared" si="38"/>
        <v>-0.72547245033440455</v>
      </c>
      <c r="M349">
        <f t="shared" si="39"/>
        <v>-0.72547245033440455</v>
      </c>
      <c r="N349" s="13">
        <f t="shared" si="40"/>
        <v>9.9516242261295435E-4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6.3813986480638194</v>
      </c>
      <c r="H350" s="10">
        <f t="shared" si="41"/>
        <v>-0.68524448612058675</v>
      </c>
      <c r="I350">
        <f t="shared" si="37"/>
        <v>-8.2229338334470405</v>
      </c>
      <c r="K350">
        <f t="shared" si="38"/>
        <v>-0.71716317525397044</v>
      </c>
      <c r="M350">
        <f t="shared" si="39"/>
        <v>-0.71716317525397044</v>
      </c>
      <c r="N350" s="13">
        <f t="shared" si="40"/>
        <v>1.0188027159935863E-3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6.394147397701059</v>
      </c>
      <c r="H351" s="10">
        <f t="shared" si="41"/>
        <v>-0.67666367896050694</v>
      </c>
      <c r="I351">
        <f t="shared" si="37"/>
        <v>-8.1199641475260833</v>
      </c>
      <c r="K351">
        <f t="shared" si="38"/>
        <v>-0.70894888681439749</v>
      </c>
      <c r="M351">
        <f t="shared" si="39"/>
        <v>-0.70894888681439749</v>
      </c>
      <c r="N351" s="13">
        <f t="shared" si="40"/>
        <v>1.0423346461689161E-3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6.4068961473382959</v>
      </c>
      <c r="H352" s="10">
        <f t="shared" si="41"/>
        <v>-0.66818276275381294</v>
      </c>
      <c r="I352">
        <f t="shared" si="37"/>
        <v>-8.0181931530457557</v>
      </c>
      <c r="K352">
        <f t="shared" si="38"/>
        <v>-0.70082850569929456</v>
      </c>
      <c r="M352">
        <f t="shared" si="39"/>
        <v>-0.70082850569929456</v>
      </c>
      <c r="N352" s="13">
        <f t="shared" si="40"/>
        <v>1.0657445324624626E-3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6.4196448969755338</v>
      </c>
      <c r="H353" s="10">
        <f t="shared" si="41"/>
        <v>-0.65980067670889697</v>
      </c>
      <c r="I353">
        <f t="shared" si="37"/>
        <v>-7.9176081205067632</v>
      </c>
      <c r="K353">
        <f t="shared" si="38"/>
        <v>-0.69280096462951746</v>
      </c>
      <c r="M353">
        <f t="shared" si="39"/>
        <v>-0.69280096462951746</v>
      </c>
      <c r="N353" s="13">
        <f t="shared" si="40"/>
        <v>1.0890190028438503E-3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6.4323936466127707</v>
      </c>
      <c r="H354" s="10">
        <f t="shared" si="41"/>
        <v>-0.65151637019227826</v>
      </c>
      <c r="I354">
        <f t="shared" si="37"/>
        <v>-7.8181964423073396</v>
      </c>
      <c r="K354">
        <f t="shared" si="38"/>
        <v>-0.68486520823679153</v>
      </c>
      <c r="M354">
        <f t="shared" si="39"/>
        <v>-0.68486520823679153</v>
      </c>
      <c r="N354" s="13">
        <f t="shared" si="40"/>
        <v>1.1121449989191759E-3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6.4451423962500094</v>
      </c>
      <c r="H355" s="10">
        <f t="shared" si="41"/>
        <v>-0.64332880263658265</v>
      </c>
      <c r="I355">
        <f t="shared" si="37"/>
        <v>-7.7199456316389918</v>
      </c>
      <c r="K355">
        <f t="shared" si="38"/>
        <v>-0.67702019293837734</v>
      </c>
      <c r="M355">
        <f t="shared" si="39"/>
        <v>-0.67702019293837734</v>
      </c>
      <c r="N355" s="13">
        <f t="shared" si="40"/>
        <v>1.1351097804678651E-3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6.4578911458872481</v>
      </c>
      <c r="H356" s="10">
        <f t="shared" si="41"/>
        <v>-0.63523694344950621</v>
      </c>
      <c r="I356">
        <f t="shared" si="37"/>
        <v>-7.6228433213940745</v>
      </c>
      <c r="K356">
        <f t="shared" si="38"/>
        <v>-0.6692648868127915</v>
      </c>
      <c r="M356">
        <f t="shared" si="39"/>
        <v>-0.6692648868127915</v>
      </c>
      <c r="N356" s="13">
        <f t="shared" si="40"/>
        <v>1.1579009295349517E-3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6.470639895524485</v>
      </c>
      <c r="H357" s="10">
        <f t="shared" si="41"/>
        <v>-0.62723977192373603</v>
      </c>
      <c r="I357">
        <f t="shared" si="37"/>
        <v>-7.5268772630848328</v>
      </c>
      <c r="K357">
        <f t="shared" si="38"/>
        <v>-0.66159826947657763</v>
      </c>
      <c r="M357">
        <f t="shared" si="39"/>
        <v>-0.66159826947657763</v>
      </c>
      <c r="N357" s="13">
        <f t="shared" si="40"/>
        <v>1.1805063540886217E-3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6.483388645161722</v>
      </c>
      <c r="H358" s="10">
        <f t="shared" si="41"/>
        <v>-0.61933627714782868</v>
      </c>
      <c r="I358">
        <f t="shared" si="37"/>
        <v>-7.4320353257739438</v>
      </c>
      <c r="K358">
        <f t="shared" si="38"/>
        <v>-0.65401933196213513</v>
      </c>
      <c r="M358">
        <f t="shared" si="39"/>
        <v>-0.65401933196213513</v>
      </c>
      <c r="N358" s="13">
        <f t="shared" si="40"/>
        <v>1.2029142912521856E-3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6.4961373947989598</v>
      </c>
      <c r="H359" s="10">
        <f t="shared" si="41"/>
        <v>-0.61152545791802271</v>
      </c>
      <c r="I359">
        <f t="shared" si="37"/>
        <v>-7.3383054950162725</v>
      </c>
      <c r="K359">
        <f t="shared" si="38"/>
        <v>-0.64652707659660091</v>
      </c>
      <c r="M359">
        <f t="shared" si="39"/>
        <v>-0.64652707659660091</v>
      </c>
      <c r="N359" s="13">
        <f t="shared" si="40"/>
        <v>1.2251133101205947E-3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6.5088861444361976</v>
      </c>
      <c r="H360" s="10">
        <f t="shared" si="41"/>
        <v>-0.60380632265097445</v>
      </c>
      <c r="I360">
        <f t="shared" si="37"/>
        <v>-7.2456758718116934</v>
      </c>
      <c r="K360">
        <f t="shared" si="38"/>
        <v>-0.63912051688178562</v>
      </c>
      <c r="M360">
        <f t="shared" si="39"/>
        <v>-0.63912051688178562</v>
      </c>
      <c r="N360" s="13">
        <f t="shared" si="40"/>
        <v>1.2470923141714569E-3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6.5216348940734354</v>
      </c>
      <c r="H361" s="10">
        <f t="shared" si="41"/>
        <v>-0.59617788929741</v>
      </c>
      <c r="I361">
        <f t="shared" si="37"/>
        <v>-7.1541346715689205</v>
      </c>
      <c r="K361">
        <f t="shared" si="38"/>
        <v>-0.63179867737516426</v>
      </c>
      <c r="M361">
        <f t="shared" si="39"/>
        <v>-0.63179867737516426</v>
      </c>
      <c r="N361" s="13">
        <f t="shared" si="40"/>
        <v>1.2688405432802802E-3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6.5343836437106733</v>
      </c>
      <c r="H362" s="10">
        <f t="shared" si="41"/>
        <v>-0.58863918525667047</v>
      </c>
      <c r="I362">
        <f t="shared" si="37"/>
        <v>-7.0636702230800452</v>
      </c>
      <c r="K362">
        <f t="shared" si="38"/>
        <v>-0.62456059357191485</v>
      </c>
      <c r="M362">
        <f t="shared" si="39"/>
        <v>-0.62456059357191485</v>
      </c>
      <c r="N362" s="13">
        <f t="shared" si="40"/>
        <v>1.2903475753505078E-3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6.5471323933479111</v>
      </c>
      <c r="H363" s="10">
        <f t="shared" si="41"/>
        <v>-0.5811892472921476</v>
      </c>
      <c r="I363">
        <f t="shared" si="37"/>
        <v>-6.9742709675057712</v>
      </c>
      <c r="K363">
        <f t="shared" si="38"/>
        <v>-0.61740531178801517</v>
      </c>
      <c r="M363">
        <f t="shared" si="39"/>
        <v>-0.61740531178801517</v>
      </c>
      <c r="N363" s="13">
        <f t="shared" si="40"/>
        <v>1.311603327568839E-3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6.5598811429851498</v>
      </c>
      <c r="H364" s="10">
        <f t="shared" si="41"/>
        <v>-0.57382712144758774</v>
      </c>
      <c r="I364">
        <f t="shared" si="37"/>
        <v>-6.8859254573710533</v>
      </c>
      <c r="K364">
        <f t="shared" si="38"/>
        <v>-0.61033188904437963</v>
      </c>
      <c r="M364">
        <f t="shared" si="39"/>
        <v>-0.61033188904437963</v>
      </c>
      <c r="N364" s="13">
        <f t="shared" si="40"/>
        <v>1.332598057295787E-3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6.5726298926223867</v>
      </c>
      <c r="H365" s="10">
        <f t="shared" si="41"/>
        <v>-0.56655186296426063</v>
      </c>
      <c r="I365">
        <f t="shared" si="37"/>
        <v>-6.798622355571128</v>
      </c>
      <c r="K365">
        <f t="shared" si="38"/>
        <v>-0.6033393929520533</v>
      </c>
      <c r="M365">
        <f t="shared" si="39"/>
        <v>-0.6033393929520533</v>
      </c>
      <c r="N365" s="13">
        <f t="shared" si="40"/>
        <v>1.3533223626027446E-3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6.5853786422596254</v>
      </c>
      <c r="H366" s="10">
        <f t="shared" si="41"/>
        <v>-0.55936253619897158</v>
      </c>
      <c r="I366">
        <f t="shared" si="37"/>
        <v>-6.712350434387659</v>
      </c>
      <c r="K366">
        <f t="shared" si="38"/>
        <v>-0.59642690159843947</v>
      </c>
      <c r="M366">
        <f t="shared" si="39"/>
        <v>-0.59642690159843947</v>
      </c>
      <c r="N366" s="13">
        <f t="shared" si="40"/>
        <v>1.3737671824652726E-3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6.5981273918968624</v>
      </c>
      <c r="H367" s="10">
        <f t="shared" si="41"/>
        <v>-0.5522582145429128</v>
      </c>
      <c r="I367">
        <f t="shared" si="37"/>
        <v>-6.6270985745149531</v>
      </c>
      <c r="K367">
        <f t="shared" si="38"/>
        <v>-0.5895935034345805</v>
      </c>
      <c r="M367">
        <f t="shared" si="39"/>
        <v>-0.5895935034345805</v>
      </c>
      <c r="N367" s="13">
        <f t="shared" si="40"/>
        <v>1.3939237966242861E-3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6.6108761415340993</v>
      </c>
      <c r="H368" s="10">
        <f t="shared" si="41"/>
        <v>-0.54523798034133453</v>
      </c>
      <c r="I368">
        <f t="shared" si="37"/>
        <v>-6.5428557640960143</v>
      </c>
      <c r="K368">
        <f t="shared" si="38"/>
        <v>-0.58283829716346769</v>
      </c>
      <c r="M368">
        <f t="shared" si="39"/>
        <v>-0.58283829716346769</v>
      </c>
      <c r="N368" s="13">
        <f t="shared" si="40"/>
        <v>1.4137838251247899E-3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6.623624891171338</v>
      </c>
      <c r="H369" s="10">
        <f t="shared" si="41"/>
        <v>-0.5383009248140298</v>
      </c>
      <c r="I369">
        <f t="shared" si="37"/>
        <v>-6.4596110977683576</v>
      </c>
      <c r="K369">
        <f t="shared" si="38"/>
        <v>-0.57616039162939092</v>
      </c>
      <c r="M369">
        <f t="shared" si="39"/>
        <v>-0.57616039162939092</v>
      </c>
      <c r="N369" s="13">
        <f t="shared" si="40"/>
        <v>1.4333392275434299E-3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6.6363736408085767</v>
      </c>
      <c r="H370" s="10">
        <f t="shared" si="41"/>
        <v>-0.53144614797661605</v>
      </c>
      <c r="I370">
        <f t="shared" si="37"/>
        <v>-6.3773537757193921</v>
      </c>
      <c r="K370">
        <f t="shared" si="38"/>
        <v>-0.5695589057083239</v>
      </c>
      <c r="M370">
        <f t="shared" si="39"/>
        <v>-0.5695589057083239</v>
      </c>
      <c r="N370" s="13">
        <f t="shared" si="40"/>
        <v>1.4525823019158571E-3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6.6491223904458137</v>
      </c>
      <c r="H371" s="10">
        <f t="shared" si="41"/>
        <v>-0.52467275856260553</v>
      </c>
      <c r="I371">
        <f t="shared" si="37"/>
        <v>-6.2960731027512669</v>
      </c>
      <c r="K371">
        <f t="shared" si="38"/>
        <v>-0.56303296819933168</v>
      </c>
      <c r="M371">
        <f t="shared" si="39"/>
        <v>-0.56303296819933168</v>
      </c>
      <c r="N371" s="13">
        <f t="shared" si="40"/>
        <v>1.4715056833735779E-3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6.6618711400830506</v>
      </c>
      <c r="H372" s="10">
        <f t="shared" si="41"/>
        <v>-0.51797987394624889</v>
      </c>
      <c r="I372">
        <f t="shared" si="37"/>
        <v>-6.2157584873549867</v>
      </c>
      <c r="K372">
        <f t="shared" si="38"/>
        <v>-0.55658171771700293</v>
      </c>
      <c r="M372">
        <f t="shared" si="39"/>
        <v>-0.55658171771700293</v>
      </c>
      <c r="N372" s="13">
        <f t="shared" si="40"/>
        <v>1.4901023425017024E-3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6.6746198897202884</v>
      </c>
      <c r="H373" s="10">
        <f t="shared" si="41"/>
        <v>-0.51136662006614653</v>
      </c>
      <c r="I373">
        <f t="shared" si="37"/>
        <v>-6.1363994407937579</v>
      </c>
      <c r="K373">
        <f t="shared" si="38"/>
        <v>-0.55020430258490838</v>
      </c>
      <c r="M373">
        <f t="shared" si="39"/>
        <v>-0.55020430258490838</v>
      </c>
      <c r="N373" s="13">
        <f t="shared" si="40"/>
        <v>1.5083655834281398E-3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6.6873686393575271</v>
      </c>
      <c r="H374" s="10">
        <f t="shared" si="41"/>
        <v>-0.50483213134960692</v>
      </c>
      <c r="I374">
        <f t="shared" si="37"/>
        <v>-6.057985576195283</v>
      </c>
      <c r="K374">
        <f t="shared" si="38"/>
        <v>-0.54389988073006734</v>
      </c>
      <c r="M374">
        <f t="shared" si="39"/>
        <v>-0.54389988073006734</v>
      </c>
      <c r="N374" s="13">
        <f t="shared" si="40"/>
        <v>1.526289041654466E-3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6.7001173889947649</v>
      </c>
      <c r="H375" s="10">
        <f t="shared" si="41"/>
        <v>-0.49837555063775296</v>
      </c>
      <c r="I375">
        <f t="shared" si="37"/>
        <v>-5.9805066076530355</v>
      </c>
      <c r="K375">
        <f t="shared" si="38"/>
        <v>-0.53766761957843223</v>
      </c>
      <c r="M375">
        <f t="shared" si="39"/>
        <v>-0.53766761957843223</v>
      </c>
      <c r="N375" s="13">
        <f t="shared" si="40"/>
        <v>1.5438666816390925E-3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6.7128661386320028</v>
      </c>
      <c r="H376" s="10">
        <f t="shared" si="41"/>
        <v>-0.49199602911135115</v>
      </c>
      <c r="I376">
        <f t="shared" si="37"/>
        <v>-5.9039523493362136</v>
      </c>
      <c r="K376">
        <f t="shared" si="38"/>
        <v>-0.53150669595137379</v>
      </c>
      <c r="M376">
        <f t="shared" si="39"/>
        <v>-0.53150669595137379</v>
      </c>
      <c r="N376" s="13">
        <f t="shared" si="40"/>
        <v>1.5610927941432642E-3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6.7256148882692397</v>
      </c>
      <c r="H377" s="10">
        <f t="shared" si="41"/>
        <v>-0.48569272621736759</v>
      </c>
      <c r="I377">
        <f t="shared" si="37"/>
        <v>-5.828312714608411</v>
      </c>
      <c r="K377">
        <f t="shared" si="38"/>
        <v>-0.52541629596316886</v>
      </c>
      <c r="M377">
        <f t="shared" si="39"/>
        <v>-0.52541629596316886</v>
      </c>
      <c r="N377" s="13">
        <f t="shared" si="40"/>
        <v>1.5779619933495377E-3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6.7383636379064784</v>
      </c>
      <c r="H378" s="10">
        <f t="shared" si="41"/>
        <v>-0.479464809596226</v>
      </c>
      <c r="I378">
        <f t="shared" si="37"/>
        <v>-5.7535777151547123</v>
      </c>
      <c r="K378">
        <f t="shared" si="38"/>
        <v>-0.5193956149194866</v>
      </c>
      <c r="M378">
        <f t="shared" si="39"/>
        <v>-0.5193956149194866</v>
      </c>
      <c r="N378" s="13">
        <f t="shared" si="40"/>
        <v>1.5944692137641369E-3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6.7511123875437153</v>
      </c>
      <c r="H379" s="10">
        <f t="shared" si="41"/>
        <v>-0.47331145500976912</v>
      </c>
      <c r="I379">
        <f t="shared" si="37"/>
        <v>-5.679737460117229</v>
      </c>
      <c r="K379">
        <f t="shared" si="38"/>
        <v>-0.51344385721686514</v>
      </c>
      <c r="M379">
        <f t="shared" si="39"/>
        <v>-0.51344385721686514</v>
      </c>
      <c r="N379" s="13">
        <f t="shared" si="40"/>
        <v>1.6106097069121255E-3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6.7638611371809541</v>
      </c>
      <c r="H380" s="10">
        <f t="shared" si="41"/>
        <v>-0.46723184626990333</v>
      </c>
      <c r="I380">
        <f t="shared" si="37"/>
        <v>-5.6067821552388395</v>
      </c>
      <c r="K380">
        <f t="shared" si="38"/>
        <v>-0.50756023624316982</v>
      </c>
      <c r="M380">
        <f t="shared" si="39"/>
        <v>-0.50756023624316982</v>
      </c>
      <c r="N380" s="13">
        <f t="shared" si="40"/>
        <v>1.626379037835861E-3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6.776609886818191</v>
      </c>
      <c r="H381" s="10">
        <f t="shared" si="41"/>
        <v>-0.46122517516792572</v>
      </c>
      <c r="I381">
        <f t="shared" si="37"/>
        <v>-5.5347021020151086</v>
      </c>
      <c r="K381">
        <f t="shared" si="38"/>
        <v>-0.50174397427903739</v>
      </c>
      <c r="M381">
        <f t="shared" si="39"/>
        <v>-0.50174397427903739</v>
      </c>
      <c r="N381" s="13">
        <f t="shared" si="40"/>
        <v>1.6417730814066239E-3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6.7893586364554279</v>
      </c>
      <c r="H382" s="10">
        <f t="shared" si="41"/>
        <v>-0.45529064140451297</v>
      </c>
      <c r="I382">
        <f t="shared" si="37"/>
        <v>-5.4634876968541555</v>
      </c>
      <c r="K382">
        <f t="shared" si="38"/>
        <v>-0.49599430240028669</v>
      </c>
      <c r="M382">
        <f t="shared" si="39"/>
        <v>-0.49599430240028669</v>
      </c>
      <c r="N382" s="13">
        <f t="shared" si="40"/>
        <v>1.6567880184588705E-3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6.8021073860926666</v>
      </c>
      <c r="H383" s="10">
        <f t="shared" si="41"/>
        <v>-0.44942745252037203</v>
      </c>
      <c r="I383">
        <f t="shared" si="37"/>
        <v>-5.3931294302444641</v>
      </c>
      <c r="K383">
        <f t="shared" si="38"/>
        <v>-0.49031046038130449</v>
      </c>
      <c r="M383">
        <f t="shared" si="39"/>
        <v>-0.49031046038130449</v>
      </c>
      <c r="N383" s="13">
        <f t="shared" si="40"/>
        <v>1.6714203317570657E-3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6.8148561357299045</v>
      </c>
      <c r="H384" s="10">
        <f t="shared" si="41"/>
        <v>-0.44363482382753749</v>
      </c>
      <c r="I384">
        <f t="shared" si="37"/>
        <v>-5.3236178859304495</v>
      </c>
      <c r="K384">
        <f t="shared" si="38"/>
        <v>-0.48469169659939193</v>
      </c>
      <c r="M384">
        <f t="shared" si="39"/>
        <v>-0.48469169659939193</v>
      </c>
      <c r="N384" s="13">
        <f t="shared" si="40"/>
        <v>1.6856668018042421E-3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6.8276048853671423</v>
      </c>
      <c r="H385" s="10">
        <f t="shared" si="41"/>
        <v>-0.43791197834130596</v>
      </c>
      <c r="I385">
        <f t="shared" si="37"/>
        <v>-5.2549437400956718</v>
      </c>
      <c r="K385">
        <f t="shared" si="38"/>
        <v>-0.47913726794006278</v>
      </c>
      <c r="M385">
        <f t="shared" si="39"/>
        <v>-0.47913726794006278</v>
      </c>
      <c r="N385" s="13">
        <f t="shared" si="40"/>
        <v>1.6995245025013673E-3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6.8403536350043801</v>
      </c>
      <c r="H386" s="10">
        <f t="shared" si="41"/>
        <v>-0.43225814671280149</v>
      </c>
      <c r="I386">
        <f t="shared" si="37"/>
        <v>-5.1870977605536179</v>
      </c>
      <c r="K386">
        <f t="shared" si="38"/>
        <v>-0.47364643970329884</v>
      </c>
      <c r="M386">
        <f t="shared" si="39"/>
        <v>-0.47364643970329884</v>
      </c>
      <c r="N386" s="13">
        <f t="shared" si="40"/>
        <v>1.7129907966672517E-3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6.853102384641617</v>
      </c>
      <c r="H387" s="10">
        <f t="shared" si="41"/>
        <v>-0.42667256716215829</v>
      </c>
      <c r="I387">
        <f t="shared" si="37"/>
        <v>-5.1200708059458995</v>
      </c>
      <c r="K387">
        <f t="shared" si="38"/>
        <v>-0.46821848551074186</v>
      </c>
      <c r="M387">
        <f t="shared" si="39"/>
        <v>-0.46821848551074186</v>
      </c>
      <c r="N387" s="13">
        <f t="shared" si="40"/>
        <v>1.7260633314271727E-3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6.8658511342788557</v>
      </c>
      <c r="H388" s="10">
        <f t="shared" si="41"/>
        <v>-0.42115448541231681</v>
      </c>
      <c r="I388">
        <f t="shared" si="37"/>
        <v>-5.0538538249478018</v>
      </c>
      <c r="K388">
        <f t="shared" si="38"/>
        <v>-0.46285268721382838</v>
      </c>
      <c r="M388">
        <f t="shared" si="39"/>
        <v>-0.46285268721382838</v>
      </c>
      <c r="N388" s="13">
        <f t="shared" si="40"/>
        <v>1.7387400334795827E-3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6.8785998839160936</v>
      </c>
      <c r="H389" s="10">
        <f t="shared" si="41"/>
        <v>-0.41570315462341906</v>
      </c>
      <c r="I389">
        <f t="shared" si="37"/>
        <v>-4.9884378554810285</v>
      </c>
      <c r="K389">
        <f t="shared" si="38"/>
        <v>-0.45754833480285484</v>
      </c>
      <c r="M389">
        <f t="shared" si="39"/>
        <v>-0.45754833480285484</v>
      </c>
      <c r="N389" s="13">
        <f t="shared" si="40"/>
        <v>1.7510191042494452E-3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6.8913486335533314</v>
      </c>
      <c r="H390" s="10">
        <f t="shared" si="41"/>
        <v>-0.41031783532779942</v>
      </c>
      <c r="I390">
        <f t="shared" si="37"/>
        <v>-4.923814023933593</v>
      </c>
      <c r="K390">
        <f t="shared" si="38"/>
        <v>-0.45230472631696522</v>
      </c>
      <c r="M390">
        <f t="shared" si="39"/>
        <v>-0.45230472631696522</v>
      </c>
      <c r="N390" s="13">
        <f t="shared" si="40"/>
        <v>1.7628990149360926E-3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6.9040973831905683</v>
      </c>
      <c r="H391" s="10">
        <f t="shared" si="41"/>
        <v>-0.40499779536555736</v>
      </c>
      <c r="I391">
        <f t="shared" si="37"/>
        <v>-4.8599735443866887</v>
      </c>
      <c r="K391">
        <f t="shared" si="38"/>
        <v>-0.44712116775505595</v>
      </c>
      <c r="M391">
        <f t="shared" si="39"/>
        <v>-0.44712116775505595</v>
      </c>
      <c r="N391" s="13">
        <f t="shared" si="40"/>
        <v>1.7743785014643723E-3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6.9168461328278052</v>
      </c>
      <c r="H392" s="10">
        <f t="shared" si="41"/>
        <v>-0.39974230982070991</v>
      </c>
      <c r="I392">
        <f t="shared" si="37"/>
        <v>-4.7969077178485193</v>
      </c>
      <c r="K392">
        <f t="shared" si="38"/>
        <v>-0.44199697298759677</v>
      </c>
      <c r="M392">
        <f t="shared" si="39"/>
        <v>-0.44199697298759677</v>
      </c>
      <c r="N392" s="13">
        <f t="shared" si="40"/>
        <v>1.7854565593470653E-3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6.9295948824650457</v>
      </c>
      <c r="H393" s="10">
        <f t="shared" si="41"/>
        <v>-0.39455066095790758</v>
      </c>
      <c r="I393">
        <f t="shared" si="37"/>
        <v>-4.7346079314948906</v>
      </c>
      <c r="K393">
        <f t="shared" si="38"/>
        <v>-0.43693146366935048</v>
      </c>
      <c r="M393">
        <f t="shared" si="39"/>
        <v>-0.43693146366935048</v>
      </c>
      <c r="N393" s="13">
        <f t="shared" si="40"/>
        <v>1.7961324384662459E-3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6.9423436321022827</v>
      </c>
      <c r="H394" s="10">
        <f t="shared" si="41"/>
        <v>-0.3894221381597156</v>
      </c>
      <c r="I394">
        <f t="shared" si="37"/>
        <v>-4.6730656579165872</v>
      </c>
      <c r="K394">
        <f t="shared" si="38"/>
        <v>-0.43192396915299919</v>
      </c>
      <c r="M394">
        <f t="shared" si="39"/>
        <v>-0.43192396915299919</v>
      </c>
      <c r="N394" s="13">
        <f t="shared" si="40"/>
        <v>1.8064056377816412E-3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6.9550923817395196</v>
      </c>
      <c r="H395" s="10">
        <f t="shared" si="41"/>
        <v>-0.38435603786444145</v>
      </c>
      <c r="I395">
        <f t="shared" si="37"/>
        <v>-4.6122724543732971</v>
      </c>
      <c r="K395">
        <f t="shared" si="38"/>
        <v>-0.42697382640364906</v>
      </c>
      <c r="M395">
        <f t="shared" si="39"/>
        <v>-0.42697382640364906</v>
      </c>
      <c r="N395" s="13">
        <f t="shared" si="40"/>
        <v>1.8162758999726158E-3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6.9678411313767574</v>
      </c>
      <c r="H396" s="10">
        <f t="shared" si="41"/>
        <v>-0.37935166350451249</v>
      </c>
      <c r="I396">
        <f t="shared" si="37"/>
        <v>-4.5522199620541501</v>
      </c>
      <c r="K396">
        <f t="shared" si="38"/>
        <v>-0.42208037991423092</v>
      </c>
      <c r="M396">
        <f t="shared" si="39"/>
        <v>-0.42208037991423092</v>
      </c>
      <c r="N396" s="13">
        <f t="shared" si="40"/>
        <v>1.8257432060221407E-3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6.9805898810139952</v>
      </c>
      <c r="H397" s="10">
        <f t="shared" si="41"/>
        <v>-0.37440832544538505</v>
      </c>
      <c r="I397">
        <f t="shared" si="37"/>
        <v>-4.4928999053446201</v>
      </c>
      <c r="K397">
        <f t="shared" si="38"/>
        <v>-0.4172429816217732</v>
      </c>
      <c r="M397">
        <f t="shared" si="39"/>
        <v>-0.4172429816217732</v>
      </c>
      <c r="N397" s="13">
        <f t="shared" si="40"/>
        <v>1.8348077697493876E-3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6.993338630651234</v>
      </c>
      <c r="H398" s="10">
        <f t="shared" si="41"/>
        <v>-0.36952534092498757</v>
      </c>
      <c r="I398">
        <f t="shared" si="37"/>
        <v>-4.4343040910998504</v>
      </c>
      <c r="K398">
        <f t="shared" si="38"/>
        <v>-0.41246099082454751</v>
      </c>
      <c r="M398">
        <f t="shared" si="39"/>
        <v>-0.41246099082454751</v>
      </c>
      <c r="N398" s="13">
        <f t="shared" si="40"/>
        <v>1.843470032297582E-3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7.0060873802884709</v>
      </c>
      <c r="H399" s="10">
        <f t="shared" si="41"/>
        <v>-0.36470203399368195</v>
      </c>
      <c r="I399">
        <f t="shared" si="37"/>
        <v>-4.3764244079241834</v>
      </c>
      <c r="K399">
        <f t="shared" si="38"/>
        <v>-0.40773377410007555</v>
      </c>
      <c r="M399">
        <f t="shared" si="39"/>
        <v>-0.40773377410007555</v>
      </c>
      <c r="N399" s="13">
        <f t="shared" si="40"/>
        <v>1.8517306565842037E-3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7.0188361299257087</v>
      </c>
      <c r="H400" s="10">
        <f t="shared" si="41"/>
        <v>-0.35993773545474317</v>
      </c>
      <c r="I400">
        <f t="shared" si="37"/>
        <v>-4.3192528254569176</v>
      </c>
      <c r="K400">
        <f t="shared" si="38"/>
        <v>-0.40306070522399357</v>
      </c>
      <c r="M400">
        <f t="shared" si="39"/>
        <v>-0.40306070522399357</v>
      </c>
      <c r="N400" s="13">
        <f t="shared" si="40"/>
        <v>1.8595905217196837E-3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7.0315848795629465</v>
      </c>
      <c r="H401" s="10">
        <f t="shared" si="41"/>
        <v>-0.35523178280534351</v>
      </c>
      <c r="I401">
        <f t="shared" si="37"/>
        <v>-4.2627813936641221</v>
      </c>
      <c r="K401">
        <f t="shared" si="38"/>
        <v>-0.39844116508976779</v>
      </c>
      <c r="M401">
        <f t="shared" si="39"/>
        <v>-0.39844116508976779</v>
      </c>
      <c r="N401" s="13">
        <f t="shared" si="40"/>
        <v>1.8670507174015189E-3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7.0443336292001844</v>
      </c>
      <c r="H402" s="10">
        <f t="shared" si="41"/>
        <v>-0.35058352017804256</v>
      </c>
      <c r="I402">
        <f t="shared" si="37"/>
        <v>-4.207002242136511</v>
      </c>
      <c r="K402">
        <f t="shared" si="38"/>
        <v>-0.39387454162925384</v>
      </c>
      <c r="M402">
        <f t="shared" si="39"/>
        <v>-0.39387454162925384</v>
      </c>
      <c r="N402" s="13">
        <f t="shared" si="40"/>
        <v>1.8741125382892348E-3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7.0570823788374231</v>
      </c>
      <c r="H403" s="10">
        <f t="shared" si="41"/>
        <v>-0.34599229828276623</v>
      </c>
      <c r="I403">
        <f t="shared" si="37"/>
        <v>-4.1519075793931943</v>
      </c>
      <c r="K403">
        <f t="shared" si="38"/>
        <v>-0.38936022973408729</v>
      </c>
      <c r="M403">
        <f t="shared" si="39"/>
        <v>-0.38936022973408729</v>
      </c>
      <c r="N403" s="13">
        <f t="shared" si="40"/>
        <v>1.8807774783664826E-3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7.06983112847466</v>
      </c>
      <c r="H404" s="10">
        <f t="shared" si="41"/>
        <v>-0.34145747434927892</v>
      </c>
      <c r="I404">
        <f t="shared" ref="I404:I467" si="44">H404*$E$6</f>
        <v>-4.0974896921913473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-0.38489763117790776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-0.38489763117790776</v>
      </c>
      <c r="N404" s="13">
        <f t="shared" ref="N404:N467" si="47">(M404-H404)^2*O404</f>
        <v>1.8870472252958688E-3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7.0825798781118969</v>
      </c>
      <c r="H405" s="10">
        <f t="shared" ref="H405:H469" si="48">-(-$B$4)*(1+D405+$E$5*D405^3)*EXP(-D405)</f>
        <v>-0.33697841207013401</v>
      </c>
      <c r="I405">
        <f t="shared" si="44"/>
        <v>-4.0437409448416082</v>
      </c>
      <c r="K405">
        <f t="shared" si="45"/>
        <v>-0.38048615453940254</v>
      </c>
      <c r="M405">
        <f t="shared" si="46"/>
        <v>-0.38048615453940254</v>
      </c>
      <c r="N405" s="13">
        <f t="shared" si="47"/>
        <v>1.8929236547721923E-3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7.0953286277491356</v>
      </c>
      <c r="H406" s="10">
        <f t="shared" si="48"/>
        <v>-0.33255448154410161</v>
      </c>
      <c r="I406">
        <f t="shared" si="44"/>
        <v>-3.9906537785292193</v>
      </c>
      <c r="K406">
        <f t="shared" si="45"/>
        <v>-0.37612521512616459</v>
      </c>
      <c r="M406">
        <f t="shared" si="46"/>
        <v>-0.37612521512616459</v>
      </c>
      <c r="N406" s="13">
        <f t="shared" si="47"/>
        <v>1.8984088248791108E-3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7.1080773773863726</v>
      </c>
      <c r="H407" s="10">
        <f t="shared" si="48"/>
        <v>-0.32818505922006408</v>
      </c>
      <c r="I407">
        <f t="shared" si="44"/>
        <v>-3.9382207106407687</v>
      </c>
      <c r="K407">
        <f t="shared" si="45"/>
        <v>-0.37181423489936144</v>
      </c>
      <c r="M407">
        <f t="shared" si="46"/>
        <v>-0.37181423489936144</v>
      </c>
      <c r="N407" s="13">
        <f t="shared" si="47"/>
        <v>1.9035049704549923E-3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7.1208261270236113</v>
      </c>
      <c r="H408" s="10">
        <f t="shared" si="48"/>
        <v>-0.32386952784137635</v>
      </c>
      <c r="I408">
        <f t="shared" si="44"/>
        <v>-3.8864343340965162</v>
      </c>
      <c r="K408">
        <f t="shared" si="45"/>
        <v>-0.36755264239919999</v>
      </c>
      <c r="M408">
        <f t="shared" si="46"/>
        <v>-0.36755264239919999</v>
      </c>
      <c r="N408" s="13">
        <f t="shared" si="47"/>
        <v>1.9082144974719439E-3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7.1335748766608482</v>
      </c>
      <c r="H409" s="10">
        <f t="shared" si="48"/>
        <v>-0.31960727639068326</v>
      </c>
      <c r="I409">
        <f t="shared" si="44"/>
        <v>-3.8352873166881993</v>
      </c>
      <c r="K409">
        <f t="shared" si="45"/>
        <v>-0.3633398726711895</v>
      </c>
      <c r="M409">
        <f t="shared" si="46"/>
        <v>-0.3633398726711895</v>
      </c>
      <c r="N409" s="13">
        <f t="shared" si="47"/>
        <v>1.9125399774337483E-3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7.146323626298086</v>
      </c>
      <c r="H410" s="10">
        <f t="shared" si="48"/>
        <v>-0.31539770003518786</v>
      </c>
      <c r="I410">
        <f t="shared" si="44"/>
        <v>-3.7847724004222543</v>
      </c>
      <c r="K410">
        <f t="shared" si="45"/>
        <v>-0.35917536719318843</v>
      </c>
      <c r="M410">
        <f t="shared" si="46"/>
        <v>-0.35917536719318843</v>
      </c>
      <c r="N410" s="13">
        <f t="shared" si="47"/>
        <v>1.9164841417966822E-3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7.1590723759353239</v>
      </c>
      <c r="H411" s="10">
        <f t="shared" si="48"/>
        <v>-0.31124020007236763</v>
      </c>
      <c r="I411">
        <f t="shared" si="44"/>
        <v>-3.7348824008684116</v>
      </c>
      <c r="K411">
        <f t="shared" si="45"/>
        <v>-0.35505857380323175</v>
      </c>
      <c r="M411">
        <f t="shared" si="46"/>
        <v>-0.35505857380323175</v>
      </c>
      <c r="N411" s="13">
        <f t="shared" si="47"/>
        <v>1.9200498764176822E-3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7.1718211255725626</v>
      </c>
      <c r="H412" s="10">
        <f t="shared" si="48"/>
        <v>-0.30713418387612906</v>
      </c>
      <c r="I412">
        <f t="shared" si="44"/>
        <v>-3.685610206513549</v>
      </c>
      <c r="K412">
        <f t="shared" si="45"/>
        <v>-0.35098894662813274</v>
      </c>
      <c r="M412">
        <f t="shared" si="46"/>
        <v>-0.35098894662813274</v>
      </c>
      <c r="N412" s="13">
        <f t="shared" si="47"/>
        <v>1.9232402160345287E-3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7.1845698752098004</v>
      </c>
      <c r="H413" s="10">
        <f t="shared" si="48"/>
        <v>-0.3030790648434008</v>
      </c>
      <c r="I413">
        <f t="shared" si="44"/>
        <v>-3.6369487781208099</v>
      </c>
      <c r="K413">
        <f t="shared" si="45"/>
        <v>-0.34696594601284819</v>
      </c>
      <c r="M413">
        <f t="shared" si="46"/>
        <v>-0.34696594601284819</v>
      </c>
      <c r="N413" s="13">
        <f t="shared" si="47"/>
        <v>1.9260583387811958E-3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7.1973186248470373</v>
      </c>
      <c r="H414" s="10">
        <f t="shared" si="48"/>
        <v>-0.29907426234115342</v>
      </c>
      <c r="I414">
        <f t="shared" si="44"/>
        <v>-3.588891148093841</v>
      </c>
      <c r="K414">
        <f t="shared" si="45"/>
        <v>-0.34298903845060208</v>
      </c>
      <c r="M414">
        <f t="shared" si="46"/>
        <v>-0.34298903845060208</v>
      </c>
      <c r="N414" s="13">
        <f t="shared" si="47"/>
        <v>1.9285075607430029E-3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7.2100673744842743</v>
      </c>
      <c r="H415" s="10">
        <f t="shared" si="48"/>
        <v>-0.29511920165384792</v>
      </c>
      <c r="I415">
        <f t="shared" si="44"/>
        <v>-3.5414304198461748</v>
      </c>
      <c r="K415">
        <f t="shared" si="45"/>
        <v>-0.33905769651376427</v>
      </c>
      <c r="M415">
        <f t="shared" si="46"/>
        <v>-0.33905769651376427</v>
      </c>
      <c r="N415" s="13">
        <f t="shared" si="47"/>
        <v>1.9305913305548959E-3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7.2228161241215139</v>
      </c>
      <c r="H416" s="10">
        <f t="shared" si="48"/>
        <v>-0.29121331393130084</v>
      </c>
      <c r="I416">
        <f t="shared" si="44"/>
        <v>-3.4945597671756099</v>
      </c>
      <c r="K416">
        <f t="shared" si="45"/>
        <v>-0.33517139878546992</v>
      </c>
      <c r="M416">
        <f t="shared" si="46"/>
        <v>-0.33517139878546992</v>
      </c>
      <c r="N416" s="13">
        <f t="shared" si="47"/>
        <v>1.9323132240463288E-3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7.2355648737587517</v>
      </c>
      <c r="H417" s="10">
        <f t="shared" si="48"/>
        <v>-0.28735603613696814</v>
      </c>
      <c r="I417">
        <f t="shared" si="44"/>
        <v>-3.4482724336436177</v>
      </c>
      <c r="K417">
        <f t="shared" si="45"/>
        <v>-0.3313296297919831</v>
      </c>
      <c r="M417">
        <f t="shared" si="46"/>
        <v>-0.3313296297919831</v>
      </c>
      <c r="N417" s="13">
        <f t="shared" si="47"/>
        <v>1.9336769389363723E-3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7.2483136233959886</v>
      </c>
      <c r="H418" s="10">
        <f t="shared" si="48"/>
        <v>-0.28354681099663626</v>
      </c>
      <c r="I418">
        <f t="shared" si="44"/>
        <v>-3.4025617319596351</v>
      </c>
      <c r="K418">
        <f t="shared" si="45"/>
        <v>-0.32753187993578253</v>
      </c>
      <c r="M418">
        <f t="shared" si="46"/>
        <v>-0.32753187993578253</v>
      </c>
      <c r="N418" s="13">
        <f t="shared" si="47"/>
        <v>1.9346862895814505E-3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7.2610623730332255</v>
      </c>
      <c r="H419" s="10">
        <f t="shared" si="48"/>
        <v>-0.27978508694752197</v>
      </c>
      <c r="I419">
        <f t="shared" si="44"/>
        <v>-3.3574210433702634</v>
      </c>
      <c r="K419">
        <f t="shared" si="45"/>
        <v>-0.32377764542938003</v>
      </c>
      <c r="M419">
        <f t="shared" si="46"/>
        <v>-0.32377764542938003</v>
      </c>
      <c r="N419" s="13">
        <f t="shared" si="47"/>
        <v>1.9353452017797023E-3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7.2738111226704643</v>
      </c>
      <c r="H420" s="10">
        <f t="shared" si="48"/>
        <v>-0.27607031808777127</v>
      </c>
      <c r="I420">
        <f t="shared" si="44"/>
        <v>-3.3128438170532553</v>
      </c>
      <c r="K420">
        <f t="shared" si="45"/>
        <v>-0.3200664282298516</v>
      </c>
      <c r="M420">
        <f t="shared" si="46"/>
        <v>-0.3200664282298516</v>
      </c>
      <c r="N420" s="13">
        <f t="shared" si="47"/>
        <v>1.9356577076340632E-3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7.286559872307703</v>
      </c>
      <c r="H421" s="10">
        <f t="shared" si="48"/>
        <v>-0.27240196412635698</v>
      </c>
      <c r="I421">
        <f t="shared" si="44"/>
        <v>-3.2688235695162837</v>
      </c>
      <c r="K421">
        <f t="shared" si="45"/>
        <v>-0.31639773597408277</v>
      </c>
      <c r="M421">
        <f t="shared" si="46"/>
        <v>-0.31639773597408277</v>
      </c>
      <c r="N421" s="13">
        <f t="shared" si="47"/>
        <v>1.9356279404771416E-3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7.2993086219449399</v>
      </c>
      <c r="H422" s="10">
        <f t="shared" si="48"/>
        <v>-0.26877949033336712</v>
      </c>
      <c r="I422">
        <f t="shared" si="44"/>
        <v>-3.2253538840004055</v>
      </c>
      <c r="K422">
        <f t="shared" si="45"/>
        <v>-0.31277108191471348</v>
      </c>
      <c r="M422">
        <f t="shared" si="46"/>
        <v>-0.31277108191471348</v>
      </c>
      <c r="N422" s="13">
        <f t="shared" si="47"/>
        <v>1.9352601298599837E-3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7.3120573715821777</v>
      </c>
      <c r="H423" s="10">
        <f t="shared" si="48"/>
        <v>-0.26520236749068377</v>
      </c>
      <c r="I423">
        <f t="shared" si="44"/>
        <v>-3.182428409888205</v>
      </c>
      <c r="K423">
        <f t="shared" si="45"/>
        <v>-0.30918598485678267</v>
      </c>
      <c r="M423">
        <f t="shared" si="46"/>
        <v>-0.30918598485678267</v>
      </c>
      <c r="N423" s="13">
        <f t="shared" si="47"/>
        <v>1.934558596607397E-3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7.3248061212194155</v>
      </c>
      <c r="H424" s="10">
        <f t="shared" si="48"/>
        <v>-0.26167007184304381</v>
      </c>
      <c r="I424">
        <f t="shared" si="44"/>
        <v>-3.1400408621165257</v>
      </c>
      <c r="K424">
        <f t="shared" si="45"/>
        <v>-0.30564196909506469</v>
      </c>
      <c r="M424">
        <f t="shared" si="46"/>
        <v>-0.30564196909506469</v>
      </c>
      <c r="N424" s="13">
        <f t="shared" si="47"/>
        <v>1.9335277479422819E-3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7.3375548708566534</v>
      </c>
      <c r="H425" s="10">
        <f t="shared" si="48"/>
        <v>-0.25818208504948181</v>
      </c>
      <c r="I425">
        <f t="shared" si="44"/>
        <v>-3.0981850205937818</v>
      </c>
      <c r="K425">
        <f t="shared" si="45"/>
        <v>-0.30213856435208652</v>
      </c>
      <c r="M425">
        <f t="shared" si="46"/>
        <v>-0.30213856435208652</v>
      </c>
      <c r="N425" s="13">
        <f t="shared" si="47"/>
        <v>1.9321720726803164E-3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7.3503036204938912</v>
      </c>
      <c r="H426" s="10">
        <f t="shared" si="48"/>
        <v>-0.25473789413514786</v>
      </c>
      <c r="I426">
        <f t="shared" si="44"/>
        <v>-3.0568547296217741</v>
      </c>
      <c r="K426">
        <f t="shared" si="45"/>
        <v>-0.29867530571682283</v>
      </c>
      <c r="M426">
        <f t="shared" si="46"/>
        <v>-0.29867530571682283</v>
      </c>
      <c r="N426" s="13">
        <f t="shared" si="47"/>
        <v>1.9304961364975057E-3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7.363052370131129</v>
      </c>
      <c r="H427" s="10">
        <f t="shared" si="48"/>
        <v>-0.25133699144349847</v>
      </c>
      <c r="I427">
        <f t="shared" si="44"/>
        <v>-3.0160438973219819</v>
      </c>
      <c r="K427">
        <f t="shared" si="45"/>
        <v>-0.29525173358406515</v>
      </c>
      <c r="M427">
        <f t="shared" si="46"/>
        <v>-0.29525173358406515</v>
      </c>
      <c r="N427" s="13">
        <f t="shared" si="47"/>
        <v>1.9285045772724626E-3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7.3758011197683659</v>
      </c>
      <c r="H428" s="10">
        <f t="shared" si="48"/>
        <v>-0.24797887458885529</v>
      </c>
      <c r="I428">
        <f t="shared" si="44"/>
        <v>-2.9757464950662635</v>
      </c>
      <c r="K428">
        <f t="shared" si="45"/>
        <v>-0.2918673935944483</v>
      </c>
      <c r="M428">
        <f t="shared" si="46"/>
        <v>-0.2918673935944483</v>
      </c>
      <c r="N428" s="13">
        <f t="shared" si="47"/>
        <v>1.926202100504299E-3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7.3885498694056047</v>
      </c>
      <c r="H429" s="10">
        <f t="shared" si="48"/>
        <v>-0.2446630464093302</v>
      </c>
      <c r="I429">
        <f t="shared" si="44"/>
        <v>-2.9359565569119623</v>
      </c>
      <c r="K429">
        <f t="shared" si="45"/>
        <v>-0.28852183657514008</v>
      </c>
      <c r="M429">
        <f t="shared" si="46"/>
        <v>-0.28852183657514008</v>
      </c>
      <c r="N429" s="13">
        <f t="shared" si="47"/>
        <v>1.9235934748085409E-3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7.4012986190428425</v>
      </c>
      <c r="H430" s="10">
        <f t="shared" si="48"/>
        <v>-0.24138901492010933</v>
      </c>
      <c r="I430">
        <f t="shared" si="44"/>
        <v>-2.896668179041312</v>
      </c>
      <c r="K430">
        <f t="shared" si="45"/>
        <v>-0.28521461848118007</v>
      </c>
      <c r="M430">
        <f t="shared" si="46"/>
        <v>-0.28521461848118007</v>
      </c>
      <c r="N430" s="13">
        <f t="shared" si="47"/>
        <v>1.920683527492136E-3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7.4140473686800803</v>
      </c>
      <c r="H431" s="10">
        <f t="shared" si="48"/>
        <v>-0.23815629326709795</v>
      </c>
      <c r="I431">
        <f t="shared" si="44"/>
        <v>-2.8578755192051752</v>
      </c>
      <c r="K431">
        <f t="shared" si="45"/>
        <v>-0.28194530033746246</v>
      </c>
      <c r="M431">
        <f t="shared" si="46"/>
        <v>-0.28194530033746246</v>
      </c>
      <c r="N431" s="13">
        <f t="shared" si="47"/>
        <v>1.9174771402084331E-3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7.4267961183173172</v>
      </c>
      <c r="H432" s="10">
        <f t="shared" si="48"/>
        <v>-0.23496439968091684</v>
      </c>
      <c r="I432">
        <f t="shared" si="44"/>
        <v>-2.819572796171002</v>
      </c>
      <c r="K432">
        <f t="shared" si="45"/>
        <v>-0.27871344818135591</v>
      </c>
      <c r="M432">
        <f t="shared" si="46"/>
        <v>-0.27871344818135591</v>
      </c>
      <c r="N432" s="13">
        <f t="shared" si="47"/>
        <v>1.9139792446937695E-3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7.4395448679545542</v>
      </c>
      <c r="H433" s="10">
        <f t="shared" si="48"/>
        <v>-0.23181285743125107</v>
      </c>
      <c r="I433">
        <f t="shared" si="44"/>
        <v>-2.7817542891750131</v>
      </c>
      <c r="K433">
        <f t="shared" si="45"/>
        <v>-0.2755186330059573</v>
      </c>
      <c r="M433">
        <f t="shared" si="46"/>
        <v>-0.2755186330059573</v>
      </c>
      <c r="N433" s="13">
        <f t="shared" si="47"/>
        <v>1.9101948185865877E-3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7.4522936175917929</v>
      </c>
      <c r="H434" s="10">
        <f t="shared" si="48"/>
        <v>-0.22870119478154724</v>
      </c>
      <c r="I434">
        <f t="shared" si="44"/>
        <v>-2.7444143373785668</v>
      </c>
      <c r="K434">
        <f t="shared" si="45"/>
        <v>-0.27236043070396965</v>
      </c>
      <c r="M434">
        <f t="shared" si="46"/>
        <v>-0.27236043070396965</v>
      </c>
      <c r="N434" s="13">
        <f t="shared" si="47"/>
        <v>1.9061288813297392E-3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7.4650423672290316</v>
      </c>
      <c r="H435" s="10">
        <f t="shared" si="48"/>
        <v>-0.225628944944053</v>
      </c>
      <c r="I435">
        <f t="shared" si="44"/>
        <v>-2.7075473393286362</v>
      </c>
      <c r="K435">
        <f t="shared" si="45"/>
        <v>-0.26923842201220044</v>
      </c>
      <c r="M435">
        <f t="shared" si="46"/>
        <v>-0.26923842201220044</v>
      </c>
      <c r="N435" s="13">
        <f t="shared" si="47"/>
        <v>1.9017864901572773E-3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7.4777911168662685</v>
      </c>
      <c r="H436" s="10">
        <f t="shared" si="48"/>
        <v>-0.2225956460352006</v>
      </c>
      <c r="I436">
        <f t="shared" si="44"/>
        <v>-2.6711477524224074</v>
      </c>
      <c r="K436">
        <f t="shared" si="45"/>
        <v>-0.26615219245666966</v>
      </c>
      <c r="M436">
        <f t="shared" si="46"/>
        <v>-0.26615219245666966</v>
      </c>
      <c r="N436" s="13">
        <f t="shared" si="47"/>
        <v>1.8971727361655887E-3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7.4905398665035063</v>
      </c>
      <c r="H437" s="10">
        <f t="shared" si="48"/>
        <v>-0.21960084103132618</v>
      </c>
      <c r="I437">
        <f t="shared" si="44"/>
        <v>-2.6352100923759143</v>
      </c>
      <c r="K437">
        <f t="shared" si="45"/>
        <v>-0.26310133229832761</v>
      </c>
      <c r="M437">
        <f t="shared" si="46"/>
        <v>-0.26310133229832761</v>
      </c>
      <c r="N437" s="13">
        <f t="shared" si="47"/>
        <v>1.8922927404704671E-3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7.5032886161407433</v>
      </c>
      <c r="H438" s="10">
        <f t="shared" si="48"/>
        <v>-0.21664407772472688</v>
      </c>
      <c r="I438">
        <f t="shared" si="44"/>
        <v>-2.5997289326967223</v>
      </c>
      <c r="K438">
        <f t="shared" si="45"/>
        <v>-0.26008543647937132</v>
      </c>
      <c r="M438">
        <f t="shared" si="46"/>
        <v>-0.26008543647937132</v>
      </c>
      <c r="N438" s="13">
        <f t="shared" si="47"/>
        <v>1.8871516504497235E-3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7.516037365777982</v>
      </c>
      <c r="H439" s="10">
        <f t="shared" si="48"/>
        <v>-0.21372490868004812</v>
      </c>
      <c r="I439">
        <f t="shared" si="44"/>
        <v>-2.5646989041605774</v>
      </c>
      <c r="K439">
        <f t="shared" si="45"/>
        <v>-0.2571041045701557</v>
      </c>
      <c r="M439">
        <f t="shared" si="46"/>
        <v>-0.2571041045701557</v>
      </c>
      <c r="N439" s="13">
        <f t="shared" si="47"/>
        <v>1.8817546360723263E-3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7.5287861154152198</v>
      </c>
      <c r="H440" s="10">
        <f t="shared" si="48"/>
        <v>-0.21084289119100227</v>
      </c>
      <c r="I440">
        <f t="shared" si="44"/>
        <v>-2.5301146942920272</v>
      </c>
      <c r="K440">
        <f t="shared" si="45"/>
        <v>-0.25415694071669387</v>
      </c>
      <c r="M440">
        <f t="shared" si="46"/>
        <v>-0.25415694071669387</v>
      </c>
      <c r="N440" s="13">
        <f t="shared" si="47"/>
        <v>1.8761068863140642E-3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7.5415348650524576</v>
      </c>
      <c r="H441" s="10">
        <f t="shared" si="48"/>
        <v>-0.2079975872374121</v>
      </c>
      <c r="I441">
        <f t="shared" si="44"/>
        <v>-2.4959710468489451</v>
      </c>
      <c r="K441">
        <f t="shared" si="45"/>
        <v>-0.25124355358873912</v>
      </c>
      <c r="M441">
        <f t="shared" si="46"/>
        <v>-0.25124355358873912</v>
      </c>
      <c r="N441" s="13">
        <f t="shared" si="47"/>
        <v>1.8702136056601088E-3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7.5542836146896946</v>
      </c>
      <c r="H442" s="10">
        <f t="shared" si="48"/>
        <v>-0.20518856344258046</v>
      </c>
      <c r="I442">
        <f t="shared" si="44"/>
        <v>-2.4622627613109653</v>
      </c>
      <c r="K442">
        <f t="shared" si="45"/>
        <v>-0.24836355632844079</v>
      </c>
      <c r="M442">
        <f t="shared" si="46"/>
        <v>-0.24836355632844079</v>
      </c>
      <c r="N442" s="13">
        <f t="shared" si="47"/>
        <v>1.8640800106940897E-3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7.5670323643269333</v>
      </c>
      <c r="H443" s="10">
        <f t="shared" si="48"/>
        <v>-0.20241539103097914</v>
      </c>
      <c r="I443">
        <f t="shared" si="44"/>
        <v>-2.4289846923717495</v>
      </c>
      <c r="K443">
        <f t="shared" si="45"/>
        <v>-0.24551656649957385</v>
      </c>
      <c r="M443">
        <f t="shared" si="46"/>
        <v>-0.24551656649957385</v>
      </c>
      <c r="N443" s="13">
        <f t="shared" si="47"/>
        <v>1.8577113267745904E-3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7.5797811139641702</v>
      </c>
      <c r="H444" s="10">
        <f t="shared" si="48"/>
        <v>-0.19967764578625807</v>
      </c>
      <c r="I444">
        <f t="shared" si="44"/>
        <v>-2.3961317494350967</v>
      </c>
      <c r="K444">
        <f t="shared" si="45"/>
        <v>-0.24270220603733267</v>
      </c>
      <c r="M444">
        <f t="shared" si="46"/>
        <v>-0.24270220603733267</v>
      </c>
      <c r="N444" s="13">
        <f t="shared" si="47"/>
        <v>1.8511127847983481E-3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7.5925298636014089</v>
      </c>
      <c r="H445" s="10">
        <f t="shared" si="48"/>
        <v>-0.19697490800956896</v>
      </c>
      <c r="I445">
        <f t="shared" si="44"/>
        <v>-2.3636988961148275</v>
      </c>
      <c r="K445">
        <f t="shared" si="45"/>
        <v>-0.23992010119867893</v>
      </c>
      <c r="M445">
        <f t="shared" si="46"/>
        <v>-0.23992010119867893</v>
      </c>
      <c r="N445" s="13">
        <f t="shared" si="47"/>
        <v>1.8442896180499773E-3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7.6052786132386458</v>
      </c>
      <c r="H446" s="10">
        <f t="shared" si="48"/>
        <v>-0.19430676247820486</v>
      </c>
      <c r="I446">
        <f t="shared" si="44"/>
        <v>-2.3316811497384582</v>
      </c>
      <c r="K446">
        <f t="shared" si="45"/>
        <v>-0.23716988251324833</v>
      </c>
      <c r="M446">
        <f t="shared" si="46"/>
        <v>-0.23716988251324833</v>
      </c>
      <c r="N446" s="13">
        <f t="shared" si="47"/>
        <v>1.8372470591385452E-3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7.6180273628758846</v>
      </c>
      <c r="H447" s="10">
        <f t="shared" si="48"/>
        <v>-0.19167279840454762</v>
      </c>
      <c r="I447">
        <f t="shared" si="44"/>
        <v>-2.3000735808545714</v>
      </c>
      <c r="K447">
        <f t="shared" si="45"/>
        <v>-0.23445118473479881</v>
      </c>
      <c r="M447">
        <f t="shared" si="46"/>
        <v>-0.23445118473479881</v>
      </c>
      <c r="N447" s="13">
        <f t="shared" si="47"/>
        <v>1.8299903370202217E-3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7.6307761125131215</v>
      </c>
      <c r="H448" s="10">
        <f t="shared" si="48"/>
        <v>-0.18907260939532772</v>
      </c>
      <c r="I448">
        <f t="shared" si="44"/>
        <v>-2.2688713127439328</v>
      </c>
      <c r="K448">
        <f t="shared" si="45"/>
        <v>-0.23176364679320505</v>
      </c>
      <c r="M448">
        <f t="shared" si="46"/>
        <v>-0.23176364679320505</v>
      </c>
      <c r="N448" s="13">
        <f t="shared" si="47"/>
        <v>1.8225246741069606E-3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7.6435248621503602</v>
      </c>
      <c r="H449" s="10">
        <f t="shared" si="48"/>
        <v>-0.18650579341118695</v>
      </c>
      <c r="I449">
        <f t="shared" si="44"/>
        <v>-2.2380695209342436</v>
      </c>
      <c r="K449">
        <f t="shared" si="45"/>
        <v>-0.22910691174698272</v>
      </c>
      <c r="M449">
        <f t="shared" si="46"/>
        <v>-0.22910691174698272</v>
      </c>
      <c r="N449" s="13">
        <f t="shared" si="47"/>
        <v>1.8148552834604749E-3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7.6562736117875971</v>
      </c>
      <c r="H450" s="10">
        <f t="shared" si="48"/>
        <v>-0.18397195272654812</v>
      </c>
      <c r="I450">
        <f t="shared" si="44"/>
        <v>-2.2076634327185776</v>
      </c>
      <c r="K450">
        <f t="shared" si="45"/>
        <v>-0.22648062673634914</v>
      </c>
      <c r="M450">
        <f t="shared" si="46"/>
        <v>-0.22648062673634914</v>
      </c>
      <c r="N450" s="13">
        <f t="shared" si="47"/>
        <v>1.8069873660715326E-3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7.669022361424835</v>
      </c>
      <c r="H451" s="10">
        <f t="shared" si="48"/>
        <v>-0.18147069388978387</v>
      </c>
      <c r="I451">
        <f t="shared" si="44"/>
        <v>-2.1776483266774065</v>
      </c>
      <c r="K451">
        <f t="shared" si="45"/>
        <v>-0.22388444293680215</v>
      </c>
      <c r="M451">
        <f t="shared" si="46"/>
        <v>-0.22388444293680215</v>
      </c>
      <c r="N451" s="13">
        <f t="shared" si="47"/>
        <v>1.798926108223444E-3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7.6817711110620737</v>
      </c>
      <c r="H452" s="10">
        <f t="shared" si="48"/>
        <v>-0.17900162768368763</v>
      </c>
      <c r="I452">
        <f t="shared" si="44"/>
        <v>-2.1480195322042515</v>
      </c>
      <c r="K452">
        <f t="shared" si="45"/>
        <v>-0.22131801551322197</v>
      </c>
      <c r="M452">
        <f t="shared" si="46"/>
        <v>-0.22131801551322197</v>
      </c>
      <c r="N452" s="13">
        <f t="shared" si="47"/>
        <v>1.7906766789395621E-3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7.6945198606993115</v>
      </c>
      <c r="H453" s="10">
        <f t="shared" si="48"/>
        <v>-0.17656436908623924</v>
      </c>
      <c r="I453">
        <f t="shared" si="44"/>
        <v>-2.1187724290348706</v>
      </c>
      <c r="K453">
        <f t="shared" si="45"/>
        <v>-0.2187810035744851</v>
      </c>
      <c r="M453">
        <f t="shared" si="46"/>
        <v>-0.2187810035744851</v>
      </c>
      <c r="N453" s="13">
        <f t="shared" si="47"/>
        <v>1.78224422751415E-3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7.7072686103365493</v>
      </c>
      <c r="H454" s="10">
        <f t="shared" si="48"/>
        <v>-0.17415853723166827</v>
      </c>
      <c r="I454">
        <f t="shared" si="44"/>
        <v>-2.0899024467800191</v>
      </c>
      <c r="K454">
        <f t="shared" si="45"/>
        <v>-0.2162730701285864</v>
      </c>
      <c r="M454">
        <f t="shared" si="46"/>
        <v>-0.2162730701285864</v>
      </c>
      <c r="N454" s="13">
        <f t="shared" si="47"/>
        <v>1.7736338811255997E-3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7.7200173599737862</v>
      </c>
      <c r="H455" s="10">
        <f t="shared" si="48"/>
        <v>-0.17178375537180851</v>
      </c>
      <c r="I455">
        <f t="shared" si="44"/>
        <v>-2.0614050644617024</v>
      </c>
      <c r="K455">
        <f t="shared" si="45"/>
        <v>-0.213793882038262</v>
      </c>
      <c r="M455">
        <f t="shared" si="46"/>
        <v>-0.213793882038262</v>
      </c>
      <c r="N455" s="13">
        <f t="shared" si="47"/>
        <v>1.7648507425314661E-3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7.7327661096110232</v>
      </c>
      <c r="H456" s="10">
        <f t="shared" si="48"/>
        <v>-0.1694396508377449</v>
      </c>
      <c r="I456">
        <f t="shared" si="44"/>
        <v>-2.0332758100529387</v>
      </c>
      <c r="K456">
        <f t="shared" si="45"/>
        <v>-0.21134310997711178</v>
      </c>
      <c r="M456">
        <f t="shared" si="46"/>
        <v>-0.21134310997711178</v>
      </c>
      <c r="N456" s="13">
        <f t="shared" si="47"/>
        <v>1.7558998878445899E-3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7.745514859248261</v>
      </c>
      <c r="H457" s="10">
        <f t="shared" si="48"/>
        <v>-0.16712585500174829</v>
      </c>
      <c r="I457">
        <f t="shared" si="44"/>
        <v>-2.0055102600209795</v>
      </c>
      <c r="K457">
        <f t="shared" si="45"/>
        <v>-0.20892042838621253</v>
      </c>
      <c r="M457">
        <f t="shared" si="46"/>
        <v>-0.20892042838621253</v>
      </c>
      <c r="N457" s="13">
        <f t="shared" si="47"/>
        <v>1.7467863643893665E-3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7.7582636088855006</v>
      </c>
      <c r="H458" s="10">
        <f t="shared" si="48"/>
        <v>-0.16484200323949819</v>
      </c>
      <c r="I458">
        <f t="shared" si="44"/>
        <v>-1.9781040388739783</v>
      </c>
      <c r="K458">
        <f t="shared" si="45"/>
        <v>-0.20652551543121794</v>
      </c>
      <c r="M458">
        <f t="shared" si="46"/>
        <v>-0.20652551543121794</v>
      </c>
      <c r="N458" s="13">
        <f t="shared" si="47"/>
        <v>1.7375151886372497E-3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7.7710123585227375</v>
      </c>
      <c r="H459" s="10">
        <f t="shared" si="48"/>
        <v>-0.1625877348925904</v>
      </c>
      <c r="I459">
        <f t="shared" si="44"/>
        <v>-1.9510528187110849</v>
      </c>
      <c r="K459">
        <f t="shared" si="45"/>
        <v>-0.20415805295994036</v>
      </c>
      <c r="M459">
        <f t="shared" si="46"/>
        <v>-0.20415805295994036</v>
      </c>
      <c r="N459" s="13">
        <f t="shared" si="47"/>
        <v>1.728091344220642E-3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7.7837611081599745</v>
      </c>
      <c r="H460" s="10">
        <f t="shared" si="48"/>
        <v>-0.16036269323132712</v>
      </c>
      <c r="I460">
        <f t="shared" si="44"/>
        <v>-1.9243523187759255</v>
      </c>
      <c r="K460">
        <f t="shared" si="45"/>
        <v>-0.20181772646040763</v>
      </c>
      <c r="M460">
        <f t="shared" si="46"/>
        <v>-0.20181772646040763</v>
      </c>
      <c r="N460" s="13">
        <f t="shared" si="47"/>
        <v>1.7185197800241689E-3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7.7965098577972123</v>
      </c>
      <c r="H461" s="10">
        <f t="shared" si="48"/>
        <v>-0.15816652541778969</v>
      </c>
      <c r="I461">
        <f t="shared" si="44"/>
        <v>-1.8979983050134763</v>
      </c>
      <c r="K461">
        <f t="shared" si="45"/>
        <v>-0.19950422501939227</v>
      </c>
      <c r="M461">
        <f t="shared" si="46"/>
        <v>-0.19950422501939227</v>
      </c>
      <c r="N461" s="13">
        <f t="shared" si="47"/>
        <v>1.708805408352334E-3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7.809258607434451</v>
      </c>
      <c r="H462" s="10">
        <f t="shared" si="48"/>
        <v>-0.15599888246918897</v>
      </c>
      <c r="I462">
        <f t="shared" si="44"/>
        <v>-1.8719865896302677</v>
      </c>
      <c r="K462">
        <f t="shared" si="45"/>
        <v>-0.1972172412814063</v>
      </c>
      <c r="M462">
        <f t="shared" si="46"/>
        <v>-0.1972172412814063</v>
      </c>
      <c r="N462" s="13">
        <f t="shared" si="47"/>
        <v>1.6989531031726941E-3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7.8220073570716888</v>
      </c>
      <c r="H463" s="10">
        <f t="shared" si="48"/>
        <v>-0.15385941922149546</v>
      </c>
      <c r="I463">
        <f t="shared" si="44"/>
        <v>-1.8463130306579454</v>
      </c>
      <c r="K463">
        <f t="shared" si="45"/>
        <v>-0.19495647140815778</v>
      </c>
      <c r="M463">
        <f t="shared" si="46"/>
        <v>-0.19495647140815778</v>
      </c>
      <c r="N463" s="13">
        <f t="shared" si="47"/>
        <v>1.6889676984332461E-3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7.8347561067089266</v>
      </c>
      <c r="H464" s="10">
        <f t="shared" si="48"/>
        <v>-0.15174779429334301</v>
      </c>
      <c r="I464">
        <f t="shared" si="44"/>
        <v>-1.8209735315201161</v>
      </c>
      <c r="K464">
        <f t="shared" si="45"/>
        <v>-0.19272161503846305</v>
      </c>
      <c r="M464">
        <f t="shared" si="46"/>
        <v>-0.19272161503846305</v>
      </c>
      <c r="N464" s="13">
        <f t="shared" si="47"/>
        <v>1.6788539864532295E-3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7.8475048563461636</v>
      </c>
      <c r="H465" s="10">
        <f t="shared" si="48"/>
        <v>-0.1496636700502087</v>
      </c>
      <c r="I465">
        <f t="shared" si="44"/>
        <v>-1.7959640406025044</v>
      </c>
      <c r="K465">
        <f t="shared" si="45"/>
        <v>-0.19051237524860881</v>
      </c>
      <c r="M465">
        <f t="shared" si="46"/>
        <v>-0.19051237524860881</v>
      </c>
      <c r="N465" s="13">
        <f t="shared" si="47"/>
        <v>1.6686167163858007E-3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7.8602536059834023</v>
      </c>
      <c r="H466" s="10">
        <f t="shared" si="48"/>
        <v>-0.14760671256886329</v>
      </c>
      <c r="I466">
        <f t="shared" si="44"/>
        <v>-1.7712805508263596</v>
      </c>
      <c r="K466">
        <f t="shared" si="45"/>
        <v>-0.18832845851316249</v>
      </c>
      <c r="M466">
        <f t="shared" si="46"/>
        <v>-0.18832845851316249</v>
      </c>
      <c r="N466" s="13">
        <f t="shared" si="47"/>
        <v>1.6582605927520481E-3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7.8730023556206392</v>
      </c>
      <c r="H467" s="10">
        <f t="shared" si="48"/>
        <v>-0.14557659160209366</v>
      </c>
      <c r="I467">
        <f t="shared" si="44"/>
        <v>-1.7469190992251238</v>
      </c>
      <c r="K467">
        <f t="shared" si="45"/>
        <v>-0.18616957466622455</v>
      </c>
      <c r="M467">
        <f t="shared" si="46"/>
        <v>-0.18616957466622455</v>
      </c>
      <c r="N467" s="13">
        <f t="shared" si="47"/>
        <v>1.6477902740448175E-3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7.8857511052578779</v>
      </c>
      <c r="H468" s="10">
        <f t="shared" si="48"/>
        <v>-0.14357298054369305</v>
      </c>
      <c r="I468">
        <f t="shared" ref="I468:I469" si="50">H468*$E$6</f>
        <v>-1.7228757665243166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-0.18403543686311405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-0.18403543686311405</v>
      </c>
      <c r="N468" s="13">
        <f t="shared" ref="N468:N469" si="53">(M468-H468)^2*O468</f>
        <v>1.6372103714010521E-3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7.8984998548951149</v>
      </c>
      <c r="H469" s="10">
        <f t="shared" si="48"/>
        <v>-0.14159555639371962</v>
      </c>
      <c r="I469">
        <f t="shared" si="50"/>
        <v>-1.6991466767246355</v>
      </c>
      <c r="K469">
        <f t="shared" si="51"/>
        <v>-0.18192576154249046</v>
      </c>
      <c r="M469">
        <f t="shared" si="52"/>
        <v>-0.18192576154249046</v>
      </c>
      <c r="N469" s="13">
        <f t="shared" si="53"/>
        <v>1.6265254473419417E-3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I87"/>
  <sheetViews>
    <sheetView workbookViewId="0">
      <pane xSplit="3" ySplit="3" topLeftCell="Y4" activePane="bottomRight" state="frozen"/>
      <selection pane="topRight" activeCell="D1" sqref="D1"/>
      <selection pane="bottomLeft" activeCell="A4" sqref="A4"/>
      <selection pane="bottomRight" activeCell="AE4" sqref="AE4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3" max="33" width="9" style="26"/>
    <col min="34" max="34" width="9" style="45"/>
    <col min="35" max="35" width="9" style="27"/>
  </cols>
  <sheetData>
    <row r="1" spans="1:35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E1" t="s">
        <v>77</v>
      </c>
      <c r="AF1" t="s">
        <v>77</v>
      </c>
      <c r="AG1" s="26" t="s">
        <v>169</v>
      </c>
      <c r="AI1" s="25"/>
    </row>
    <row r="2" spans="1:35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E2" t="s">
        <v>432</v>
      </c>
      <c r="AF2" t="s">
        <v>433</v>
      </c>
      <c r="AG2" s="38" t="s">
        <v>181</v>
      </c>
      <c r="AH2" s="46"/>
      <c r="AI2" s="39"/>
    </row>
    <row r="3" spans="1:35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E3" t="s">
        <v>3</v>
      </c>
      <c r="AF3" t="s">
        <v>3</v>
      </c>
      <c r="AG3" s="26" t="s">
        <v>185</v>
      </c>
      <c r="AH3" s="45" t="s">
        <v>184</v>
      </c>
      <c r="AI3" s="27" t="s">
        <v>245</v>
      </c>
    </row>
    <row r="4" spans="1:35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  <c r="AE4" s="6">
        <v>0</v>
      </c>
      <c r="AF4" s="6">
        <v>0</v>
      </c>
    </row>
    <row r="5" spans="1:35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E5">
        <v>0.05</v>
      </c>
      <c r="AF5" s="6">
        <v>0</v>
      </c>
      <c r="AG5" s="40">
        <v>5.1890000000000001</v>
      </c>
      <c r="AH5" s="47">
        <f>((AI5+SQRT(AI5^2-4))/2)^2</f>
        <v>14.274070316815363</v>
      </c>
      <c r="AI5" s="42">
        <f>3*B5*(AG5-1)/C5</f>
        <v>4.0427870855148349</v>
      </c>
    </row>
    <row r="6" spans="1:35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E6">
        <v>0.02</v>
      </c>
      <c r="AF6" s="6">
        <v>0</v>
      </c>
      <c r="AG6" s="40">
        <v>5.1539999999999999</v>
      </c>
      <c r="AH6" s="47">
        <f>((AI6+SQRT(AI6^2-4))/2)^2</f>
        <v>7.5427267601662695</v>
      </c>
      <c r="AI6" s="42">
        <f>3*B6*(AG6-1)/C6</f>
        <v>3.1105151999999996</v>
      </c>
    </row>
    <row r="7" spans="1:35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E7" s="6">
        <v>0</v>
      </c>
      <c r="AF7" s="6"/>
      <c r="AG7" s="40"/>
      <c r="AH7" s="47"/>
      <c r="AI7" s="42"/>
    </row>
    <row r="8" spans="1:35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E8" s="6">
        <v>0</v>
      </c>
      <c r="AF8" s="6">
        <v>0</v>
      </c>
      <c r="AG8" s="40"/>
      <c r="AH8" s="47"/>
      <c r="AI8" s="42"/>
    </row>
    <row r="9" spans="1:35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E9" s="6">
        <v>0</v>
      </c>
      <c r="AF9" s="6">
        <v>0</v>
      </c>
      <c r="AG9" s="40"/>
      <c r="AH9" s="47"/>
      <c r="AI9" s="42"/>
    </row>
    <row r="10" spans="1:35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E10" s="6">
        <v>0</v>
      </c>
      <c r="AF10" s="6">
        <v>0</v>
      </c>
      <c r="AG10" s="40"/>
      <c r="AH10" s="47"/>
      <c r="AI10" s="42"/>
    </row>
    <row r="11" spans="1:35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6"/>
      <c r="AG11" s="40"/>
      <c r="AH11" s="47"/>
      <c r="AI11" s="42"/>
    </row>
    <row r="12" spans="1:35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E12">
        <v>7.0000000000000007E-2</v>
      </c>
      <c r="AF12" s="6">
        <v>0</v>
      </c>
      <c r="AG12" s="40">
        <v>5.4820000000000002</v>
      </c>
      <c r="AH12" s="47">
        <f>((AI12+SQRT(AI12^2-4))/2)^2</f>
        <v>11.108711478037501</v>
      </c>
      <c r="AI12" s="42">
        <f>3*B12*(AG12-1)/C12</f>
        <v>3.63300576923077</v>
      </c>
    </row>
    <row r="13" spans="1:35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E13" s="6">
        <v>0</v>
      </c>
      <c r="AF13" s="6">
        <v>0</v>
      </c>
      <c r="AG13" s="40">
        <v>5.7960000000000003</v>
      </c>
      <c r="AH13" s="47">
        <f t="shared" ref="AH13:AH15" si="8">((AI13+SQRT(AI13^2-4))/2)^2</f>
        <v>4.369380411393017</v>
      </c>
      <c r="AI13" s="42">
        <f>3*B13*(AG13-1)/C13</f>
        <v>2.5687050847457629</v>
      </c>
    </row>
    <row r="14" spans="1:35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E14">
        <v>0.05</v>
      </c>
      <c r="AF14" s="6">
        <v>0</v>
      </c>
      <c r="AG14" s="40">
        <v>6.3129999999999997</v>
      </c>
      <c r="AH14" s="47">
        <f t="shared" si="8"/>
        <v>9.382532529105184</v>
      </c>
      <c r="AI14" s="42">
        <f>3*B14*(AG14-1)/C14</f>
        <v>3.3895594936708857</v>
      </c>
    </row>
    <row r="15" spans="1:35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E15" s="6">
        <v>0</v>
      </c>
      <c r="AF15" s="6">
        <v>0</v>
      </c>
      <c r="AG15" s="40">
        <v>5.99</v>
      </c>
      <c r="AH15" s="47">
        <f t="shared" si="8"/>
        <v>7.2582013294660817</v>
      </c>
      <c r="AI15" s="42">
        <f>3*B15*(AG15-1)/C15</f>
        <v>3.0652857142857144</v>
      </c>
    </row>
    <row r="16" spans="1:35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E16" s="6">
        <v>0</v>
      </c>
      <c r="AF16" s="6"/>
      <c r="AG16" s="40"/>
      <c r="AH16" s="47"/>
      <c r="AI16" s="42"/>
    </row>
    <row r="17" spans="1:35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6"/>
      <c r="AG17" s="40"/>
      <c r="AH17" s="47"/>
      <c r="AI17" s="42"/>
    </row>
    <row r="18" spans="1:35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6"/>
      <c r="AG18" s="40"/>
      <c r="AH18" s="47"/>
      <c r="AI18" s="42"/>
    </row>
    <row r="19" spans="1:35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6">
        <v>0</v>
      </c>
      <c r="AG19" s="40">
        <v>5.5439999999999996</v>
      </c>
      <c r="AH19" s="47">
        <f>((AI19+SQRT(AI19^2-4))/2)^2</f>
        <v>9.7939123029715596</v>
      </c>
      <c r="AI19" s="42">
        <f>3*B19*(AG19-1)/C19</f>
        <v>3.4490602409638549</v>
      </c>
    </row>
    <row r="20" spans="1:35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E20">
        <v>0.05</v>
      </c>
      <c r="AF20" s="6"/>
      <c r="AG20" s="40">
        <v>5.1289999999999996</v>
      </c>
      <c r="AH20" s="47">
        <f>((AI20+SQRT(AI20^2-4))/2)^2</f>
        <v>5.3449641661580847</v>
      </c>
      <c r="AI20" s="42">
        <f>3*B20*(AG20-1)/C20</f>
        <v>2.7444591743119258</v>
      </c>
    </row>
    <row r="21" spans="1:35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6">
        <v>0</v>
      </c>
      <c r="AG21" s="40"/>
      <c r="AH21" s="47"/>
      <c r="AI21" s="42"/>
    </row>
    <row r="22" spans="1:35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E22" s="6">
        <v>0</v>
      </c>
      <c r="AF22" s="6">
        <v>0</v>
      </c>
      <c r="AG22" s="40">
        <v>5.4139999999999997</v>
      </c>
      <c r="AH22" s="47">
        <f>((AI22+SQRT(AI22^2-4))/2)^2</f>
        <v>5.5434781325131768</v>
      </c>
      <c r="AI22" s="42">
        <f>3*B22*(AG22-1)/C22</f>
        <v>2.779185185185185</v>
      </c>
    </row>
    <row r="23" spans="1:35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E23" s="6">
        <v>0</v>
      </c>
      <c r="AF23" s="6">
        <v>0</v>
      </c>
      <c r="AG23" s="40">
        <v>5.617</v>
      </c>
      <c r="AH23" s="47">
        <f t="shared" ref="AH23:AH32" si="14">((AI23+SQRT(AI23^2-4))/2)^2</f>
        <v>6.1416705842907389</v>
      </c>
      <c r="AI23" s="42">
        <f>3*B23*(AG23-1)/C23</f>
        <v>2.8817516778523489</v>
      </c>
    </row>
    <row r="24" spans="1:35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E24" s="6">
        <v>0</v>
      </c>
      <c r="AF24" s="6">
        <v>0</v>
      </c>
      <c r="AG24" s="40">
        <v>5.9669999999999996</v>
      </c>
      <c r="AH24" s="47">
        <f t="shared" si="14"/>
        <v>4.9002326599270356</v>
      </c>
      <c r="AI24" s="42">
        <f>3*B24*(AG24-1)/C24</f>
        <v>2.6653901408450702</v>
      </c>
    </row>
    <row r="25" spans="1:35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E25" s="6">
        <v>0</v>
      </c>
      <c r="AF25" s="6">
        <v>0</v>
      </c>
      <c r="AG25" s="40"/>
      <c r="AH25" s="47"/>
      <c r="AI25" s="42"/>
    </row>
    <row r="26" spans="1:35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E26">
        <v>0.05</v>
      </c>
      <c r="AF26" s="6">
        <v>0</v>
      </c>
      <c r="AG26" s="40">
        <v>2.82</v>
      </c>
      <c r="AH26" s="47"/>
      <c r="AI26" s="42">
        <f>3*B26*(AG26-1)/C26</f>
        <v>1.0610212765957447</v>
      </c>
    </row>
    <row r="27" spans="1:35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E27" s="6">
        <v>0</v>
      </c>
      <c r="AF27" s="6">
        <v>0</v>
      </c>
      <c r="AG27" s="40">
        <v>6.3230000000000004</v>
      </c>
      <c r="AH27" s="47">
        <f t="shared" si="14"/>
        <v>6.9153999229692085</v>
      </c>
      <c r="AI27" s="42">
        <f>3*B27*(AG27-1)/C27</f>
        <v>3.0099841726618712</v>
      </c>
    </row>
    <row r="28" spans="1:35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E28" s="6">
        <v>0.05</v>
      </c>
      <c r="AF28" s="6">
        <v>0</v>
      </c>
      <c r="AG28" s="40">
        <v>6.6079999999999997</v>
      </c>
      <c r="AH28" s="47">
        <f t="shared" si="14"/>
        <v>8.7202990679260441</v>
      </c>
      <c r="AI28" s="42">
        <f>3*B28*(AG28-1)/C28</f>
        <v>3.291652173913044</v>
      </c>
    </row>
    <row r="29" spans="1:35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E29">
        <v>0.05</v>
      </c>
      <c r="AF29" s="6">
        <v>0</v>
      </c>
      <c r="AG29" s="40">
        <v>6.7480000000000002</v>
      </c>
      <c r="AH29" s="47">
        <f t="shared" si="14"/>
        <v>8.9539336478531943</v>
      </c>
      <c r="AI29" s="42">
        <f>3*B29*(AG29-1)/C29</f>
        <v>3.326502127659575</v>
      </c>
    </row>
    <row r="30" spans="1:35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E30" s="6">
        <v>0.05</v>
      </c>
      <c r="AF30" s="6">
        <v>0.05</v>
      </c>
      <c r="AG30" s="40">
        <v>6.8849999999999998</v>
      </c>
      <c r="AH30" s="47">
        <f t="shared" si="14"/>
        <v>3.8130901908629715</v>
      </c>
      <c r="AI30" s="42">
        <f>3*B30*(AG30-1)/C30</f>
        <v>2.4648214285714283</v>
      </c>
    </row>
    <row r="31" spans="1:35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E31">
        <v>0.05</v>
      </c>
      <c r="AF31" s="6">
        <v>0</v>
      </c>
      <c r="AG31" s="40"/>
      <c r="AH31" s="47"/>
      <c r="AI31" s="42"/>
    </row>
    <row r="32" spans="1:35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E32" s="6">
        <v>0</v>
      </c>
      <c r="AF32" s="6">
        <v>0</v>
      </c>
      <c r="AG32" s="40">
        <v>6.3810000000000002</v>
      </c>
      <c r="AH32" s="47">
        <f t="shared" si="14"/>
        <v>8.0642947492824746</v>
      </c>
      <c r="AI32" s="42">
        <f>3*B32*(AG32-1)/C32</f>
        <v>3.1919113636363639</v>
      </c>
    </row>
    <row r="33" spans="1:35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6"/>
      <c r="AG33" s="40"/>
      <c r="AH33" s="47"/>
      <c r="AI33" s="42"/>
    </row>
    <row r="34" spans="1:35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6"/>
      <c r="AG34" s="40"/>
      <c r="AH34" s="47"/>
      <c r="AI34" s="42"/>
    </row>
    <row r="35" spans="1:35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6"/>
      <c r="AG35" s="40"/>
      <c r="AH35" s="47"/>
      <c r="AI35" s="42"/>
    </row>
    <row r="36" spans="1:35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6"/>
      <c r="AG36" s="40">
        <v>5.5190000000000001</v>
      </c>
      <c r="AH36" s="47">
        <f t="shared" ref="AH36" si="22">((AI36+SQRT(AI36^2-4))/2)^2</f>
        <v>8.4033706837950302</v>
      </c>
      <c r="AI36" s="42">
        <f>3*B36*(AG36-1)/C36</f>
        <v>3.2438203636363641</v>
      </c>
    </row>
    <row r="37" spans="1:35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E37" s="6">
        <v>0</v>
      </c>
      <c r="AF37" s="6">
        <v>0</v>
      </c>
      <c r="AG37" s="40"/>
      <c r="AH37" s="47"/>
      <c r="AI37" s="42"/>
    </row>
    <row r="38" spans="1:35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E38" s="6">
        <v>0</v>
      </c>
      <c r="AF38" s="6">
        <v>0</v>
      </c>
      <c r="AG38" s="40">
        <v>4.9640000000000004</v>
      </c>
      <c r="AH38" s="47">
        <f t="shared" ref="AH38:AH48" si="24">((AI38+SQRT(AI38^2-4))/2)^2</f>
        <v>5.7135676318810278</v>
      </c>
      <c r="AI38" s="42">
        <f>3*B38*(AG38-1)/C38</f>
        <v>2.8086633165829147</v>
      </c>
    </row>
    <row r="39" spans="1:35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E39" s="6">
        <v>0</v>
      </c>
      <c r="AF39" s="6">
        <v>0</v>
      </c>
      <c r="AG39" s="40">
        <v>5.2039999999999997</v>
      </c>
      <c r="AH39" s="47">
        <f t="shared" si="24"/>
        <v>5.7476650750278822</v>
      </c>
      <c r="AI39" s="42">
        <f>3*B39*(AG39-1)/C39</f>
        <v>2.8145423728813559</v>
      </c>
    </row>
    <row r="40" spans="1:35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E40" s="6">
        <v>0</v>
      </c>
      <c r="AF40" s="6">
        <v>0</v>
      </c>
      <c r="AG40" s="40">
        <v>5.6189999999999998</v>
      </c>
      <c r="AH40" s="47">
        <f t="shared" si="24"/>
        <v>5.9922076536442299</v>
      </c>
      <c r="AI40" s="42">
        <f>3*B40*(AG40-1)/C40</f>
        <v>2.8564122699386507</v>
      </c>
    </row>
    <row r="41" spans="1:35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E41" s="6">
        <v>0</v>
      </c>
      <c r="AF41" s="6">
        <v>0</v>
      </c>
      <c r="AG41" s="40">
        <v>6.02</v>
      </c>
      <c r="AH41" s="47">
        <f t="shared" si="24"/>
        <v>4.4023086040325312</v>
      </c>
      <c r="AI41" s="42">
        <f>3*B41*(AG41-1)/C41</f>
        <v>2.5747741935483868</v>
      </c>
    </row>
    <row r="42" spans="1:35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E42">
        <v>0.05</v>
      </c>
      <c r="AF42" s="6"/>
      <c r="AG42" s="40"/>
      <c r="AH42" s="47"/>
      <c r="AI42" s="42"/>
    </row>
    <row r="43" spans="1:35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E43" s="6">
        <v>0</v>
      </c>
      <c r="AF43" s="6">
        <v>0</v>
      </c>
      <c r="AG43" s="40">
        <v>6.4859999999999998</v>
      </c>
      <c r="AH43" s="47">
        <f t="shared" si="24"/>
        <v>5.2315689154786122</v>
      </c>
      <c r="AI43" s="42">
        <f>3*B43*(AG43-1)/C43</f>
        <v>2.7244662162162161</v>
      </c>
    </row>
    <row r="44" spans="1:35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E44" s="6">
        <v>0</v>
      </c>
      <c r="AF44" s="6">
        <v>0</v>
      </c>
      <c r="AG44" s="40">
        <v>6.7279999999999998</v>
      </c>
      <c r="AH44" s="47"/>
      <c r="AI44" s="42"/>
    </row>
    <row r="45" spans="1:35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E45">
        <v>0.05</v>
      </c>
      <c r="AF45" s="6">
        <v>0</v>
      </c>
      <c r="AG45" s="40">
        <v>6.9509999999999996</v>
      </c>
      <c r="AH45" s="47">
        <f t="shared" si="24"/>
        <v>5.5691957991076153</v>
      </c>
      <c r="AI45" s="42">
        <f>3*B45*(AG45-1)/C45</f>
        <v>2.7836585526315782</v>
      </c>
    </row>
    <row r="46" spans="1:35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E46">
        <v>0.05</v>
      </c>
      <c r="AF46" s="6">
        <v>0</v>
      </c>
      <c r="AG46" s="40">
        <v>7.1890000000000001</v>
      </c>
      <c r="AH46" s="47">
        <f t="shared" si="24"/>
        <v>7.6128859563570401</v>
      </c>
      <c r="AI46" s="42">
        <f>3*B46*(AG46-1)/C46</f>
        <v>3.1215768749999997</v>
      </c>
    </row>
    <row r="47" spans="1:35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E47" s="6">
        <v>0.1</v>
      </c>
      <c r="AF47" s="6"/>
      <c r="AG47" s="40">
        <v>7.6390000000000002</v>
      </c>
      <c r="AH47" s="47">
        <f t="shared" si="24"/>
        <v>3.8072675087967802</v>
      </c>
      <c r="AI47" s="42">
        <f>3*B47*(AG47-1)/C47</f>
        <v>2.4637213872832371</v>
      </c>
    </row>
    <row r="48" spans="1:35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E48">
        <v>0.05</v>
      </c>
      <c r="AF48" s="6"/>
      <c r="AG48" s="40">
        <v>6.62</v>
      </c>
      <c r="AH48" s="47">
        <f t="shared" si="24"/>
        <v>8.7673332371010559</v>
      </c>
      <c r="AI48" s="42">
        <f>3*B48*(AG48-1)/C48</f>
        <v>3.298695652173913</v>
      </c>
    </row>
    <row r="49" spans="1:35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E49" s="6">
        <v>0</v>
      </c>
      <c r="AF49" s="6">
        <v>0</v>
      </c>
      <c r="AG49" s="40"/>
      <c r="AH49" s="47"/>
      <c r="AI49" s="42"/>
    </row>
    <row r="50" spans="1:35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6"/>
      <c r="AG50" s="40"/>
      <c r="AH50" s="47"/>
      <c r="AI50" s="42"/>
    </row>
    <row r="51" spans="1:35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6"/>
      <c r="AG51" s="40"/>
      <c r="AH51" s="47"/>
      <c r="AI51" s="42"/>
    </row>
    <row r="52" spans="1:35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6"/>
      <c r="AG52" s="40"/>
      <c r="AH52" s="47"/>
      <c r="AI52" s="42"/>
    </row>
    <row r="53" spans="1:35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6"/>
      <c r="AG53" s="40">
        <v>5.1980000000000004</v>
      </c>
      <c r="AH53" s="47">
        <f t="shared" ref="AH53:AH56" si="38">((AI53+SQRT(AI53^2-4))/2)^2</f>
        <v>6.9803382751810243</v>
      </c>
      <c r="AI53" s="42">
        <f>3*B53*(AG53-1)/C53</f>
        <v>3.0205293920053751</v>
      </c>
    </row>
    <row r="54" spans="1:35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6"/>
      <c r="AG54" s="40">
        <v>4.8159999999999998</v>
      </c>
      <c r="AH54" s="47">
        <f t="shared" si="38"/>
        <v>4.5219212905788266</v>
      </c>
      <c r="AI54" s="42">
        <f>3*B54*(AG54-1)/C54</f>
        <v>2.5967414634146344</v>
      </c>
    </row>
    <row r="55" spans="1:35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6"/>
      <c r="AG55" s="40"/>
      <c r="AH55" s="47"/>
      <c r="AI55" s="42"/>
    </row>
    <row r="56" spans="1:35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E56" s="6">
        <v>0</v>
      </c>
      <c r="AF56" s="6"/>
      <c r="AG56" s="40">
        <v>6.1660000000000004</v>
      </c>
      <c r="AH56" s="47">
        <f t="shared" si="38"/>
        <v>22.673055757310312</v>
      </c>
      <c r="AI56" s="42">
        <f>3*B56*(AG56-1)/C56</f>
        <v>4.9716356435643565</v>
      </c>
    </row>
    <row r="57" spans="1:35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6">
        <v>0</v>
      </c>
      <c r="AG57" s="40"/>
      <c r="AH57" s="47"/>
      <c r="AI57" s="42"/>
    </row>
    <row r="58" spans="1:35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E58" s="6">
        <v>0</v>
      </c>
      <c r="AF58" s="6">
        <v>0</v>
      </c>
      <c r="AG58" s="40">
        <v>4.8719999999999999</v>
      </c>
      <c r="AH58" s="47"/>
      <c r="AI58" s="42"/>
    </row>
    <row r="59" spans="1:35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6"/>
      <c r="AG59" s="40"/>
      <c r="AH59" s="47"/>
      <c r="AI59" s="42"/>
    </row>
    <row r="60" spans="1:35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6"/>
      <c r="AG60" s="40"/>
      <c r="AH60" s="47"/>
      <c r="AI60" s="42"/>
    </row>
    <row r="61" spans="1:35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6"/>
      <c r="AG61" s="40">
        <v>5.0229999999999997</v>
      </c>
      <c r="AH61" s="47">
        <f t="shared" ref="AH61:AH62" si="48">((AI61+SQRT(AI61^2-4))/2)^2</f>
        <v>4.2218605200920329</v>
      </c>
      <c r="AI61" s="42">
        <f>3*B61*(AG61-1)/C61</f>
        <v>2.5414017621145373</v>
      </c>
    </row>
    <row r="62" spans="1:35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6">
        <v>0</v>
      </c>
      <c r="AG62" s="40">
        <v>4.9059999999999997</v>
      </c>
      <c r="AH62" s="47">
        <f t="shared" si="48"/>
        <v>5.3759502007458693</v>
      </c>
      <c r="AI62" s="42">
        <f>3*B62*(AG62-1)/C62</f>
        <v>2.749902512562814</v>
      </c>
    </row>
    <row r="63" spans="1:35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6">
        <v>0</v>
      </c>
      <c r="AG63" s="40"/>
      <c r="AH63" s="47"/>
      <c r="AI63" s="42"/>
    </row>
    <row r="64" spans="1:35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6">
        <v>0</v>
      </c>
      <c r="AG64" s="40"/>
      <c r="AH64" s="47"/>
      <c r="AI64" s="42"/>
    </row>
    <row r="65" spans="1:35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6">
        <v>0</v>
      </c>
      <c r="AG65" s="40"/>
      <c r="AH65" s="47"/>
      <c r="AI65" s="42"/>
    </row>
    <row r="66" spans="1:35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6">
        <v>0</v>
      </c>
      <c r="AG66" s="40">
        <v>4.9720000000000004</v>
      </c>
      <c r="AH66" s="47">
        <f t="shared" ref="AH66" si="51">((AI66+SQRT(AI66^2-4))/2)^2</f>
        <v>3.5448701807384584</v>
      </c>
      <c r="AI66" s="42">
        <f>3*B66*(AG66-1)/C66</f>
        <v>2.413911340206186</v>
      </c>
    </row>
    <row r="67" spans="1:35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6"/>
      <c r="AG67" s="40"/>
      <c r="AH67" s="47"/>
      <c r="AI67" s="42"/>
    </row>
    <row r="68" spans="1:35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6"/>
      <c r="AG68" s="40"/>
      <c r="AH68" s="47"/>
      <c r="AI68" s="42"/>
    </row>
    <row r="69" spans="1:35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6"/>
      <c r="AG69" s="40"/>
      <c r="AH69" s="47"/>
      <c r="AI69" s="42"/>
    </row>
    <row r="70" spans="1:35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6">
        <v>0</v>
      </c>
      <c r="AG70" s="40">
        <v>5.2450000000000001</v>
      </c>
      <c r="AH70" s="47">
        <f t="shared" ref="AH70:AH79" si="57">((AI70+SQRT(AI70^2-4))/2)^2</f>
        <v>5.2627438454158284</v>
      </c>
      <c r="AI70" s="42">
        <f>3*B70*(AG70-1)/C70</f>
        <v>2.7299741379310345</v>
      </c>
    </row>
    <row r="71" spans="1:35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E71" s="6">
        <v>0</v>
      </c>
      <c r="AF71" s="6">
        <v>0</v>
      </c>
      <c r="AG71" s="40">
        <v>5.5529999999999999</v>
      </c>
      <c r="AH71" s="47">
        <f t="shared" si="57"/>
        <v>5.5618930291910775</v>
      </c>
      <c r="AI71" s="42">
        <f>3*B71*(AG71-1)/C71</f>
        <v>2.7823888888888884</v>
      </c>
    </row>
    <row r="72" spans="1:35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E72" s="6">
        <v>0</v>
      </c>
      <c r="AF72" s="6">
        <v>0</v>
      </c>
      <c r="AG72" s="40">
        <v>5.9530000000000003</v>
      </c>
      <c r="AH72" s="47">
        <f t="shared" si="57"/>
        <v>4.5936239754997379</v>
      </c>
      <c r="AI72" s="42">
        <f>3*B72*(AG72-1)/C72</f>
        <v>2.6098500000000002</v>
      </c>
    </row>
    <row r="73" spans="1:35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E73">
        <v>0.01</v>
      </c>
      <c r="AF73" s="6">
        <v>0</v>
      </c>
      <c r="AG73" s="40">
        <v>6.1740000000000004</v>
      </c>
      <c r="AH73" s="47">
        <f t="shared" si="57"/>
        <v>4.1193677032869758</v>
      </c>
      <c r="AI73" s="42">
        <f>3*B73*(AG73-1)/C73</f>
        <v>2.5223249999999999</v>
      </c>
    </row>
    <row r="74" spans="1:35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6"/>
      <c r="AG74" s="40"/>
      <c r="AH74" s="47"/>
      <c r="AI74" s="42"/>
    </row>
    <row r="75" spans="1:35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6">
        <v>0</v>
      </c>
      <c r="AG75" s="40">
        <v>6.6609999999999996</v>
      </c>
      <c r="AH75" s="47">
        <f t="shared" si="57"/>
        <v>4.5619226631972625</v>
      </c>
      <c r="AI75" s="42">
        <f>3*B75*(AG75-1)/C75</f>
        <v>2.60406</v>
      </c>
    </row>
    <row r="76" spans="1:35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E76">
        <v>0.05</v>
      </c>
      <c r="AF76" s="6">
        <v>0</v>
      </c>
      <c r="AG76" s="40">
        <v>6.96</v>
      </c>
      <c r="AH76" s="47">
        <f t="shared" si="57"/>
        <v>5.4887541223757772</v>
      </c>
      <c r="AI76" s="42">
        <f>3*B76*(AG76-1)/C76</f>
        <v>2.7696470588235291</v>
      </c>
    </row>
    <row r="77" spans="1:35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E77">
        <v>0.05</v>
      </c>
      <c r="AF77" s="6">
        <v>0</v>
      </c>
      <c r="AG77" s="40">
        <v>7.258</v>
      </c>
      <c r="AH77" s="47">
        <f t="shared" si="57"/>
        <v>5.5860159404834295</v>
      </c>
      <c r="AI77" s="42">
        <f>3*B77*(AG77-1)/C77</f>
        <v>2.7865811320754719</v>
      </c>
    </row>
    <row r="78" spans="1:35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6">
        <v>0</v>
      </c>
      <c r="AG78" s="40">
        <v>6.88</v>
      </c>
      <c r="AH78" s="47">
        <f t="shared" si="57"/>
        <v>7.3069254009029958</v>
      </c>
      <c r="AI78" s="42">
        <f>3*B78*(AG78-1)/C78</f>
        <v>3.0730736842105264</v>
      </c>
    </row>
    <row r="79" spans="1:35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E79" s="6">
        <v>0</v>
      </c>
      <c r="AF79" s="6">
        <v>0</v>
      </c>
      <c r="AG79" s="40">
        <v>6.3490000000000002</v>
      </c>
      <c r="AH79" s="47">
        <f t="shared" si="57"/>
        <v>4.1031355520345727</v>
      </c>
      <c r="AI79" s="42">
        <f>3*B79*(AG79-1)/C79</f>
        <v>2.5192958549222797</v>
      </c>
    </row>
    <row r="80" spans="1:35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E80" s="6">
        <v>0</v>
      </c>
      <c r="AF80" s="6"/>
      <c r="AG80" s="40"/>
      <c r="AH80" s="47"/>
      <c r="AI80" s="42"/>
    </row>
    <row r="81" spans="1:35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5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G82" s="40">
        <v>5.1589999999999998</v>
      </c>
      <c r="AH82" s="47">
        <f t="shared" ref="AH82" si="64">((AI82+SQRT(AI82^2-4))/2)^2</f>
        <v>7.0285492397598466</v>
      </c>
      <c r="AI82" s="42">
        <f>3*B82*(AG82-1)/C82</f>
        <v>3.0283371859296477</v>
      </c>
    </row>
    <row r="83" spans="1:35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5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5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5" x14ac:dyDescent="0.4">
      <c r="A86" s="1" t="s">
        <v>240</v>
      </c>
      <c r="AF86" s="6">
        <v>0</v>
      </c>
    </row>
    <row r="87" spans="1:35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tabSelected="1" workbookViewId="0">
      <selection activeCell="H3" sqref="H3"/>
    </sheetView>
  </sheetViews>
  <sheetFormatPr defaultRowHeight="18.75" x14ac:dyDescent="0.4"/>
  <sheetData>
    <row r="1" spans="1:17" x14ac:dyDescent="0.4">
      <c r="A1" s="71" t="s">
        <v>287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284</v>
      </c>
      <c r="B2" s="64"/>
      <c r="C2" s="64"/>
      <c r="D2" s="64"/>
      <c r="E2" s="64" t="s">
        <v>285</v>
      </c>
      <c r="F2" s="64"/>
      <c r="G2" s="64"/>
      <c r="H2" s="64" t="s">
        <v>460</v>
      </c>
      <c r="I2" s="64"/>
      <c r="J2" s="64"/>
    </row>
    <row r="3" spans="1:17" x14ac:dyDescent="0.4">
      <c r="A3" s="37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  <c r="O4" t="s">
        <v>343</v>
      </c>
    </row>
    <row r="5" spans="1:17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7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7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7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7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7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7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7" x14ac:dyDescent="0.4">
      <c r="A13" s="65" t="s">
        <v>0</v>
      </c>
      <c r="B13" s="68">
        <f>14/160.21766</f>
        <v>8.7381128896777044E-2</v>
      </c>
      <c r="C13" s="64"/>
      <c r="D13" s="65" t="s">
        <v>0</v>
      </c>
      <c r="E13" s="68">
        <f>14/160.21766</f>
        <v>8.7381128896777044E-2</v>
      </c>
      <c r="F13" s="64"/>
      <c r="G13" s="65" t="s">
        <v>0</v>
      </c>
      <c r="H13" s="68">
        <f>14/160.21766</f>
        <v>8.7381128896777044E-2</v>
      </c>
      <c r="I13" s="64"/>
      <c r="J13" s="64"/>
      <c r="O13" t="s">
        <v>341</v>
      </c>
    </row>
    <row r="14" spans="1:17" x14ac:dyDescent="0.4">
      <c r="A14" s="69" t="s">
        <v>1</v>
      </c>
      <c r="B14" s="68"/>
      <c r="C14" s="64"/>
      <c r="D14" s="69" t="s">
        <v>1</v>
      </c>
      <c r="E14" s="68">
        <v>2.2709999999999999</v>
      </c>
      <c r="F14" s="64"/>
      <c r="G14" s="69" t="s">
        <v>1</v>
      </c>
      <c r="H14" s="68"/>
      <c r="I14" s="64"/>
      <c r="J14" s="64"/>
    </row>
    <row r="16" spans="1:17" x14ac:dyDescent="0.4">
      <c r="A16" s="65" t="s">
        <v>49</v>
      </c>
      <c r="B16" s="66" t="s">
        <v>288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>
        <v>-3.6273</v>
      </c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>
        <v>7.813968749999999</v>
      </c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f>124/160.21766</f>
        <v>0.77394714165716816</v>
      </c>
      <c r="F19" s="64"/>
      <c r="G19" s="65" t="s">
        <v>0</v>
      </c>
      <c r="H19" s="68">
        <f>122/160.21766</f>
        <v>0.76146412324334289</v>
      </c>
      <c r="I19" s="64"/>
      <c r="J19" s="64"/>
      <c r="O19" t="s">
        <v>342</v>
      </c>
    </row>
    <row r="20" spans="1:15" x14ac:dyDescent="0.4">
      <c r="A20" s="69" t="s">
        <v>1</v>
      </c>
      <c r="B20" s="68"/>
      <c r="C20" s="64"/>
      <c r="D20" s="69" t="s">
        <v>1</v>
      </c>
      <c r="E20" s="68"/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289</v>
      </c>
      <c r="C22" s="64"/>
      <c r="D22" s="65" t="s">
        <v>174</v>
      </c>
      <c r="E22" s="66" t="s">
        <v>289</v>
      </c>
      <c r="F22" s="64"/>
      <c r="G22" s="65" t="s">
        <v>172</v>
      </c>
      <c r="H22" s="66" t="s">
        <v>289</v>
      </c>
      <c r="I22" s="64"/>
      <c r="J22" s="64"/>
      <c r="L22" s="65" t="s">
        <v>270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8">
        <v>-4.9212999999999996</v>
      </c>
      <c r="F23" s="64"/>
      <c r="G23" s="65" t="s">
        <v>11</v>
      </c>
      <c r="H23" s="68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271</v>
      </c>
    </row>
    <row r="24" spans="1:15" x14ac:dyDescent="0.4">
      <c r="A24" s="65" t="s">
        <v>19</v>
      </c>
      <c r="B24" s="67">
        <v>5.9285281542500012</v>
      </c>
      <c r="C24" s="64"/>
      <c r="D24" s="65" t="s">
        <v>19</v>
      </c>
      <c r="E24" s="68">
        <v>6.1872391485000016</v>
      </c>
      <c r="F24" s="64"/>
      <c r="G24" s="65" t="s">
        <v>19</v>
      </c>
      <c r="H24">
        <v>6.382321689594896</v>
      </c>
      <c r="I24" s="65" t="s">
        <v>252</v>
      </c>
      <c r="J24" s="68">
        <v>1.7819696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f>124/160.21766</f>
        <v>0.77394714165716816</v>
      </c>
      <c r="F25" s="64"/>
      <c r="G25" s="65" t="s">
        <v>0</v>
      </c>
      <c r="H25" s="68">
        <f>122/160.21766</f>
        <v>0.76146412324334289</v>
      </c>
      <c r="I25" s="66" t="s">
        <v>248</v>
      </c>
      <c r="J25" s="1">
        <v>0.61960000000000004</v>
      </c>
      <c r="L25" s="65" t="s">
        <v>0</v>
      </c>
      <c r="M25" s="68">
        <v>1.4430000000000001</v>
      </c>
      <c r="O25" t="s">
        <v>342</v>
      </c>
    </row>
    <row r="26" spans="1:15" x14ac:dyDescent="0.4">
      <c r="A26" s="69" t="s">
        <v>1</v>
      </c>
      <c r="B26" s="68"/>
      <c r="C26" s="64"/>
      <c r="D26" s="69" t="s">
        <v>1</v>
      </c>
      <c r="E26" s="68"/>
      <c r="F26" s="64"/>
      <c r="G26" s="69" t="s">
        <v>1</v>
      </c>
      <c r="H26" s="68"/>
      <c r="I26" s="64"/>
      <c r="J26" s="64"/>
      <c r="L26" s="69" t="s">
        <v>1</v>
      </c>
      <c r="M26" s="68"/>
      <c r="O26" t="s">
        <v>434</v>
      </c>
    </row>
    <row r="27" spans="1:15" x14ac:dyDescent="0.4">
      <c r="A27" s="64"/>
      <c r="B27" s="70"/>
      <c r="C27" s="64"/>
      <c r="D27" s="64"/>
      <c r="E27" s="70"/>
      <c r="F27" s="64"/>
      <c r="G27" s="74"/>
      <c r="H27" s="70"/>
      <c r="J27" s="64"/>
      <c r="L27" s="74"/>
      <c r="M27" s="70"/>
    </row>
    <row r="28" spans="1:15" x14ac:dyDescent="0.4">
      <c r="A28" s="65" t="s">
        <v>49</v>
      </c>
      <c r="B28" s="66" t="s">
        <v>291</v>
      </c>
      <c r="C28" s="64"/>
      <c r="D28" s="65" t="s">
        <v>174</v>
      </c>
      <c r="E28" s="66" t="s">
        <v>291</v>
      </c>
      <c r="F28" s="64"/>
      <c r="G28" s="65" t="s">
        <v>172</v>
      </c>
      <c r="H28" s="66" t="s">
        <v>291</v>
      </c>
      <c r="I28" s="64"/>
      <c r="J28" s="64"/>
      <c r="L28" s="65" t="s">
        <v>270</v>
      </c>
      <c r="M28" s="66" t="s">
        <v>1</v>
      </c>
      <c r="O28" t="s">
        <v>329</v>
      </c>
    </row>
    <row r="29" spans="1:15" x14ac:dyDescent="0.4">
      <c r="A29" s="65" t="s">
        <v>11</v>
      </c>
      <c r="B29" s="66">
        <v>-4.3780000000000001</v>
      </c>
      <c r="C29" s="64"/>
      <c r="D29" s="65" t="s">
        <v>11</v>
      </c>
      <c r="E29" s="68">
        <v>-4.6779999999999999</v>
      </c>
      <c r="F29" s="64"/>
      <c r="G29" s="65" t="s">
        <v>11</v>
      </c>
      <c r="H29" s="68">
        <v>-4.6947000000000001</v>
      </c>
      <c r="I29" s="65" t="s">
        <v>2</v>
      </c>
      <c r="J29" s="1">
        <v>2.1539999999999999</v>
      </c>
      <c r="L29" s="65" t="s">
        <v>11</v>
      </c>
      <c r="M29" s="66">
        <v>-7.5220000000000002</v>
      </c>
    </row>
    <row r="30" spans="1:15" x14ac:dyDescent="0.4">
      <c r="A30" s="65" t="s">
        <v>19</v>
      </c>
      <c r="B30" s="67">
        <v>6.89</v>
      </c>
      <c r="C30" s="64"/>
      <c r="D30" s="65" t="s">
        <v>19</v>
      </c>
      <c r="E30" s="68">
        <v>6.29</v>
      </c>
      <c r="F30" s="64"/>
      <c r="G30" s="65" t="s">
        <v>19</v>
      </c>
      <c r="H30">
        <v>7.0798007000382759</v>
      </c>
      <c r="I30" s="65" t="s">
        <v>252</v>
      </c>
      <c r="J30" s="68">
        <v>3.5239439999999997</v>
      </c>
      <c r="L30" s="65" t="s">
        <v>19</v>
      </c>
      <c r="M30" s="67">
        <v>5.3040000000000003</v>
      </c>
    </row>
    <row r="31" spans="1:15" x14ac:dyDescent="0.4">
      <c r="A31" s="65" t="s">
        <v>0</v>
      </c>
      <c r="B31" s="68">
        <v>1.0610565651751498</v>
      </c>
      <c r="C31" s="64"/>
      <c r="D31" s="65" t="s">
        <v>0</v>
      </c>
      <c r="E31" s="68">
        <v>1.3606490071069599</v>
      </c>
      <c r="F31" s="64"/>
      <c r="G31" s="65" t="s">
        <v>0</v>
      </c>
      <c r="H31" s="68">
        <v>1.0609999999999999</v>
      </c>
      <c r="I31" s="66" t="s">
        <v>248</v>
      </c>
      <c r="J31" s="1">
        <v>1.6359999999999999</v>
      </c>
      <c r="L31" s="65" t="s">
        <v>0</v>
      </c>
      <c r="M31" s="68">
        <v>2.4903621735581463</v>
      </c>
    </row>
    <row r="32" spans="1:15" x14ac:dyDescent="0.4">
      <c r="A32" s="69" t="s">
        <v>1</v>
      </c>
      <c r="B32" s="68">
        <v>1.747622577935541</v>
      </c>
      <c r="C32" s="64"/>
      <c r="D32" s="69" t="s">
        <v>1</v>
      </c>
      <c r="E32" s="1">
        <f xml:space="preserve"> 100/160.21766*3.96</f>
        <v>2.4716376459374079</v>
      </c>
      <c r="F32" s="64"/>
      <c r="G32" s="69" t="s">
        <v>1</v>
      </c>
      <c r="H32" s="68">
        <v>1.748</v>
      </c>
      <c r="I32" s="64"/>
      <c r="J32" s="64"/>
      <c r="L32" s="69" t="s">
        <v>1</v>
      </c>
      <c r="M32" s="68">
        <v>2.3904980262475437</v>
      </c>
    </row>
    <row r="34" spans="1:15" x14ac:dyDescent="0.4">
      <c r="A34" s="65" t="s">
        <v>49</v>
      </c>
      <c r="B34" s="66" t="s">
        <v>196</v>
      </c>
      <c r="C34" s="64"/>
      <c r="D34" s="65" t="s">
        <v>174</v>
      </c>
      <c r="E34" s="66" t="s">
        <v>196</v>
      </c>
      <c r="F34" s="64"/>
      <c r="G34" s="65" t="s">
        <v>172</v>
      </c>
      <c r="H34" s="66" t="s">
        <v>196</v>
      </c>
      <c r="I34" s="64"/>
      <c r="J34" s="64"/>
    </row>
    <row r="35" spans="1:15" x14ac:dyDescent="0.4">
      <c r="A35" s="65" t="s">
        <v>11</v>
      </c>
      <c r="B35" s="67">
        <v>-3.8298999999999999</v>
      </c>
      <c r="C35" s="64"/>
      <c r="D35" s="65" t="s">
        <v>11</v>
      </c>
      <c r="E35" s="68"/>
      <c r="F35" s="64"/>
      <c r="G35" s="65" t="s">
        <v>11</v>
      </c>
      <c r="H35" s="68">
        <v>-4.7061999999999999</v>
      </c>
      <c r="I35" s="65" t="s">
        <v>2</v>
      </c>
      <c r="J35" s="68">
        <v>2.5190000000000001</v>
      </c>
    </row>
    <row r="36" spans="1:15" x14ac:dyDescent="0.4">
      <c r="A36" s="65" t="s">
        <v>19</v>
      </c>
      <c r="B36" s="67">
        <v>7.2709999999999999</v>
      </c>
      <c r="C36" s="64"/>
      <c r="D36" s="65" t="s">
        <v>19</v>
      </c>
      <c r="E36" s="68"/>
      <c r="F36" s="64"/>
      <c r="G36" s="65" t="s">
        <v>19</v>
      </c>
      <c r="H36" s="64">
        <v>6.7229999999999999</v>
      </c>
      <c r="I36" s="65" t="s">
        <v>252</v>
      </c>
      <c r="J36" s="68">
        <v>2.4460000000000002</v>
      </c>
    </row>
    <row r="37" spans="1:15" x14ac:dyDescent="0.4">
      <c r="A37" s="65" t="s">
        <v>0</v>
      </c>
      <c r="B37" s="68">
        <v>0.39400000000000002</v>
      </c>
      <c r="C37" s="64"/>
      <c r="D37" s="65" t="s">
        <v>0</v>
      </c>
      <c r="E37" s="68">
        <v>0.39400000000000002</v>
      </c>
      <c r="F37" s="64"/>
      <c r="G37" s="65" t="s">
        <v>0</v>
      </c>
      <c r="H37" s="68">
        <v>0.39400000000000002</v>
      </c>
      <c r="I37" s="64"/>
      <c r="J37" s="64"/>
    </row>
    <row r="38" spans="1:15" x14ac:dyDescent="0.4">
      <c r="A38" s="69" t="s">
        <v>1</v>
      </c>
      <c r="B38" s="68"/>
      <c r="C38" s="64"/>
      <c r="D38" s="69" t="s">
        <v>1</v>
      </c>
      <c r="E38" s="68"/>
      <c r="F38" s="64"/>
      <c r="G38" s="69" t="s">
        <v>1</v>
      </c>
      <c r="H38" s="68"/>
      <c r="J38" s="64"/>
      <c r="O38" t="s">
        <v>441</v>
      </c>
    </row>
    <row r="40" spans="1:15" x14ac:dyDescent="0.4">
      <c r="A40" s="65" t="s">
        <v>49</v>
      </c>
      <c r="B40" s="66" t="s">
        <v>121</v>
      </c>
      <c r="C40" s="64"/>
      <c r="D40" s="65" t="s">
        <v>174</v>
      </c>
      <c r="E40" s="66" t="s">
        <v>121</v>
      </c>
      <c r="F40" s="64"/>
      <c r="G40" s="65" t="s">
        <v>172</v>
      </c>
      <c r="H40" s="66" t="s">
        <v>121</v>
      </c>
      <c r="I40" s="64"/>
      <c r="J40" s="64"/>
    </row>
    <row r="41" spans="1:15" x14ac:dyDescent="0.4">
      <c r="A41" s="65" t="s">
        <v>11</v>
      </c>
      <c r="B41" s="67">
        <v>-1.3116000000000001</v>
      </c>
      <c r="C41" s="64"/>
      <c r="D41" s="65" t="s">
        <v>11</v>
      </c>
      <c r="E41" s="68">
        <v>-1.3097000000000001</v>
      </c>
      <c r="F41" s="64"/>
      <c r="G41" s="65" t="s">
        <v>11</v>
      </c>
      <c r="H41" s="68">
        <v>-1.3122</v>
      </c>
      <c r="I41" s="65" t="s">
        <v>2</v>
      </c>
      <c r="J41" s="68">
        <v>3.7589999999999999</v>
      </c>
    </row>
    <row r="42" spans="1:15" x14ac:dyDescent="0.4">
      <c r="A42" s="65" t="s">
        <v>19</v>
      </c>
      <c r="B42" s="67">
        <v>36.247</v>
      </c>
      <c r="C42" s="64"/>
      <c r="D42" s="65" t="s">
        <v>19</v>
      </c>
      <c r="E42" s="68">
        <v>36.323999999999998</v>
      </c>
      <c r="F42" s="64"/>
      <c r="G42" s="65" t="s">
        <v>19</v>
      </c>
      <c r="H42">
        <f>74.234/2</f>
        <v>37.116999999999997</v>
      </c>
      <c r="I42" s="65" t="s">
        <v>252</v>
      </c>
      <c r="J42" s="68">
        <v>6.0650000000000004</v>
      </c>
    </row>
    <row r="43" spans="1:15" x14ac:dyDescent="0.4">
      <c r="A43" s="65" t="s">
        <v>0</v>
      </c>
      <c r="B43" s="68">
        <f>12/160.21766</f>
        <v>7.4898110482951752E-2</v>
      </c>
      <c r="C43" s="64"/>
      <c r="D43" s="65" t="s">
        <v>0</v>
      </c>
      <c r="E43" s="68">
        <f>8/160.21766</f>
        <v>4.9932073655301168E-2</v>
      </c>
      <c r="F43" s="64"/>
      <c r="G43" s="65" t="s">
        <v>0</v>
      </c>
      <c r="H43" s="68">
        <f>9/160.21766</f>
        <v>5.6173582862213821E-2</v>
      </c>
      <c r="I43" s="64"/>
      <c r="J43" s="64"/>
      <c r="O43" t="s">
        <v>344</v>
      </c>
    </row>
    <row r="44" spans="1:15" x14ac:dyDescent="0.4">
      <c r="A44" s="69" t="s">
        <v>1</v>
      </c>
      <c r="B44" s="68"/>
      <c r="C44" s="64"/>
      <c r="D44" s="69" t="s">
        <v>1</v>
      </c>
      <c r="E44" s="68"/>
      <c r="F44" s="64"/>
      <c r="G44" s="69" t="s">
        <v>1</v>
      </c>
      <c r="H44" s="68">
        <v>2.6</v>
      </c>
      <c r="J44" s="64"/>
    </row>
    <row r="46" spans="1:15" x14ac:dyDescent="0.4">
      <c r="A46" s="65" t="s">
        <v>49</v>
      </c>
      <c r="B46" s="66" t="s">
        <v>122</v>
      </c>
      <c r="C46" s="64"/>
      <c r="D46" s="65" t="s">
        <v>174</v>
      </c>
      <c r="E46" s="66" t="s">
        <v>122</v>
      </c>
      <c r="F46" s="64"/>
      <c r="G46" s="65" t="s">
        <v>172</v>
      </c>
      <c r="H46" s="66" t="s">
        <v>122</v>
      </c>
      <c r="I46" s="64"/>
      <c r="J46" s="64"/>
    </row>
    <row r="47" spans="1:15" x14ac:dyDescent="0.4">
      <c r="A47" s="65" t="s">
        <v>11</v>
      </c>
      <c r="B47" s="67">
        <v>-1.5829</v>
      </c>
      <c r="C47" s="64"/>
      <c r="D47" s="65" t="s">
        <v>11</v>
      </c>
      <c r="E47" s="68">
        <v>-1.5745</v>
      </c>
      <c r="F47" s="64"/>
      <c r="G47" s="65" t="s">
        <v>11</v>
      </c>
      <c r="H47" s="68">
        <v>-1.5908</v>
      </c>
      <c r="I47" s="65" t="s">
        <v>2</v>
      </c>
      <c r="J47" s="68">
        <v>3.2029999999999998</v>
      </c>
    </row>
    <row r="48" spans="1:15" x14ac:dyDescent="0.4">
      <c r="A48" s="65" t="s">
        <v>19</v>
      </c>
      <c r="B48" s="67">
        <v>22.866</v>
      </c>
      <c r="C48" s="64"/>
      <c r="D48" s="65" t="s">
        <v>19</v>
      </c>
      <c r="E48" s="68">
        <v>22.928000000000001</v>
      </c>
      <c r="F48" s="64"/>
      <c r="G48" s="65" t="s">
        <v>19</v>
      </c>
      <c r="H48">
        <v>22.774999999999999</v>
      </c>
      <c r="I48" s="65" t="s">
        <v>252</v>
      </c>
      <c r="J48" s="68">
        <v>5.1269999999999998</v>
      </c>
    </row>
    <row r="49" spans="1:15" x14ac:dyDescent="0.4">
      <c r="A49" s="65" t="s">
        <v>0</v>
      </c>
      <c r="B49" s="68">
        <v>0.217</v>
      </c>
      <c r="C49" s="64"/>
      <c r="D49" s="65" t="s">
        <v>0</v>
      </c>
      <c r="E49" s="68">
        <f>36/160.21766</f>
        <v>0.22469433144885528</v>
      </c>
      <c r="F49" s="64"/>
      <c r="G49" s="65" t="s">
        <v>0</v>
      </c>
      <c r="H49" s="68">
        <f>37/160.21766</f>
        <v>0.23093584065576792</v>
      </c>
      <c r="I49" s="64"/>
      <c r="J49" s="64"/>
      <c r="O49" t="s">
        <v>345</v>
      </c>
    </row>
    <row r="50" spans="1:15" x14ac:dyDescent="0.4">
      <c r="A50" s="69" t="s">
        <v>1</v>
      </c>
      <c r="B50" s="68"/>
      <c r="C50" s="64"/>
      <c r="D50" s="69" t="s">
        <v>1</v>
      </c>
      <c r="E50" s="68"/>
      <c r="F50" s="64"/>
      <c r="G50" s="69" t="s">
        <v>1</v>
      </c>
      <c r="H50" s="68">
        <v>2.895</v>
      </c>
      <c r="J50" s="64"/>
    </row>
    <row r="52" spans="1:15" x14ac:dyDescent="0.4">
      <c r="A52" s="65" t="s">
        <v>49</v>
      </c>
      <c r="B52" s="66" t="s">
        <v>123</v>
      </c>
      <c r="C52" s="64"/>
      <c r="D52" s="65" t="s">
        <v>174</v>
      </c>
      <c r="E52" s="66" t="s">
        <v>123</v>
      </c>
      <c r="F52" s="64"/>
      <c r="G52" s="65" t="s">
        <v>172</v>
      </c>
      <c r="H52" s="66" t="s">
        <v>292</v>
      </c>
      <c r="I52" s="64"/>
      <c r="J52" s="64"/>
    </row>
    <row r="53" spans="1:15" x14ac:dyDescent="0.4">
      <c r="A53" s="65" t="s">
        <v>11</v>
      </c>
      <c r="B53" s="67">
        <v>-3.7456</v>
      </c>
      <c r="C53" s="64"/>
      <c r="D53" s="65" t="s">
        <v>11</v>
      </c>
      <c r="E53" s="49">
        <v>-3.6530999999999998</v>
      </c>
      <c r="F53" s="64"/>
      <c r="G53" s="65" t="s">
        <v>11</v>
      </c>
      <c r="H53" s="68">
        <v>-3.6671999999999998</v>
      </c>
      <c r="I53" s="65" t="s">
        <v>2</v>
      </c>
      <c r="J53" s="1">
        <v>2.87</v>
      </c>
    </row>
    <row r="54" spans="1:15" x14ac:dyDescent="0.4">
      <c r="A54" s="65" t="s">
        <v>19</v>
      </c>
      <c r="B54" s="67">
        <v>16.472000000000001</v>
      </c>
      <c r="C54" s="64"/>
      <c r="D54" s="65" t="s">
        <v>19</v>
      </c>
      <c r="E54" s="68">
        <v>16.701000000000001</v>
      </c>
      <c r="F54" s="64"/>
      <c r="G54" s="65" t="s">
        <v>19</v>
      </c>
      <c r="H54">
        <v>16.78766036361997</v>
      </c>
      <c r="I54" s="65" t="s">
        <v>252</v>
      </c>
      <c r="J54" s="68">
        <v>4.7068000000000003</v>
      </c>
    </row>
    <row r="55" spans="1:15" x14ac:dyDescent="0.4">
      <c r="A55" s="65" t="s">
        <v>0</v>
      </c>
      <c r="B55" s="68">
        <f>83/160.21766</f>
        <v>0.51804526417374963</v>
      </c>
      <c r="C55" s="64"/>
      <c r="D55" s="65" t="s">
        <v>0</v>
      </c>
      <c r="E55" s="68">
        <f>69/160.21766</f>
        <v>0.43066413527697261</v>
      </c>
      <c r="F55" s="64"/>
      <c r="G55" s="65" t="s">
        <v>0</v>
      </c>
      <c r="H55" s="68">
        <v>0.46100000000000002</v>
      </c>
      <c r="I55" s="66" t="s">
        <v>248</v>
      </c>
      <c r="J55" s="1">
        <v>1.64</v>
      </c>
      <c r="O55" t="s">
        <v>346</v>
      </c>
    </row>
    <row r="56" spans="1:15" x14ac:dyDescent="0.4">
      <c r="A56" s="69" t="s">
        <v>1</v>
      </c>
      <c r="B56" s="68">
        <v>3.4079999999999999</v>
      </c>
      <c r="C56" s="64"/>
      <c r="D56" s="69" t="s">
        <v>1</v>
      </c>
      <c r="E56" s="68"/>
      <c r="F56" s="64"/>
      <c r="G56" s="69" t="s">
        <v>1</v>
      </c>
      <c r="H56" s="68"/>
      <c r="J56" s="64"/>
    </row>
    <row r="58" spans="1:15" x14ac:dyDescent="0.4">
      <c r="A58" s="65" t="s">
        <v>49</v>
      </c>
      <c r="B58" s="66" t="s">
        <v>124</v>
      </c>
      <c r="C58" s="64"/>
      <c r="D58" s="65" t="s">
        <v>174</v>
      </c>
      <c r="E58" s="66" t="s">
        <v>124</v>
      </c>
      <c r="F58" s="64"/>
      <c r="G58" s="65" t="s">
        <v>172</v>
      </c>
      <c r="H58" s="66" t="s">
        <v>124</v>
      </c>
      <c r="I58" s="64"/>
      <c r="J58" s="64"/>
    </row>
    <row r="59" spans="1:15" x14ac:dyDescent="0.4">
      <c r="A59" s="65" t="s">
        <v>11</v>
      </c>
      <c r="B59" s="67">
        <v>-4.8937999999999997</v>
      </c>
      <c r="C59" s="64"/>
      <c r="D59" s="65" t="s">
        <v>11</v>
      </c>
      <c r="E59" s="49">
        <v>-4.8997999999999999</v>
      </c>
      <c r="F59" s="64"/>
      <c r="G59" s="65" t="s">
        <v>11</v>
      </c>
      <c r="H59" s="49">
        <v>-4.9123999999999999</v>
      </c>
      <c r="I59" s="65" t="s">
        <v>2</v>
      </c>
      <c r="J59" s="68">
        <v>2.6389999999999998</v>
      </c>
    </row>
    <row r="60" spans="1:15" x14ac:dyDescent="0.4">
      <c r="A60" s="65" t="s">
        <v>19</v>
      </c>
      <c r="B60" s="67">
        <v>14.484</v>
      </c>
      <c r="C60" s="64"/>
      <c r="D60" s="65" t="s">
        <v>19</v>
      </c>
      <c r="E60" s="68">
        <v>14.776</v>
      </c>
      <c r="F60" s="64"/>
      <c r="G60" s="65" t="s">
        <v>19</v>
      </c>
      <c r="H60" s="1">
        <v>14.371499999999999</v>
      </c>
      <c r="I60" s="65" t="s">
        <v>252</v>
      </c>
      <c r="J60" s="68">
        <v>4.7640000000000002</v>
      </c>
    </row>
    <row r="61" spans="1:15" x14ac:dyDescent="0.4">
      <c r="A61" s="65" t="s">
        <v>0</v>
      </c>
      <c r="B61" s="68">
        <f>83/160.21766</f>
        <v>0.51804526417374963</v>
      </c>
      <c r="C61" s="64"/>
      <c r="D61" s="65" t="s">
        <v>0</v>
      </c>
      <c r="E61" s="68">
        <f>94/160.21766</f>
        <v>0.58670186544978875</v>
      </c>
      <c r="F61" s="64"/>
      <c r="G61" s="65" t="s">
        <v>0</v>
      </c>
      <c r="H61" s="68">
        <f>86/160.21766</f>
        <v>0.53676979179448758</v>
      </c>
      <c r="I61" s="64"/>
      <c r="J61" s="64"/>
      <c r="O61" t="s">
        <v>347</v>
      </c>
    </row>
    <row r="62" spans="1:15" x14ac:dyDescent="0.4">
      <c r="A62" s="69" t="s">
        <v>1</v>
      </c>
      <c r="B62" s="68"/>
      <c r="C62" s="64"/>
      <c r="D62" s="69" t="s">
        <v>1</v>
      </c>
      <c r="E62" s="68"/>
      <c r="F62" s="64"/>
      <c r="G62" s="69" t="s">
        <v>1</v>
      </c>
      <c r="H62" s="68"/>
      <c r="J62" s="64"/>
      <c r="O62" t="s">
        <v>435</v>
      </c>
    </row>
    <row r="64" spans="1:15" x14ac:dyDescent="0.4">
      <c r="A64" s="65" t="s">
        <v>49</v>
      </c>
      <c r="B64" s="66" t="s">
        <v>293</v>
      </c>
      <c r="C64" s="64"/>
      <c r="D64" s="65" t="s">
        <v>174</v>
      </c>
      <c r="E64" s="66" t="s">
        <v>293</v>
      </c>
      <c r="F64" s="64"/>
      <c r="G64" s="65" t="s">
        <v>172</v>
      </c>
      <c r="H64" s="66" t="s">
        <v>293</v>
      </c>
      <c r="I64" s="64" t="s">
        <v>282</v>
      </c>
      <c r="J64" s="64"/>
      <c r="L64" s="65" t="s">
        <v>270</v>
      </c>
      <c r="M64" s="66" t="s">
        <v>227</v>
      </c>
      <c r="O64" t="s">
        <v>294</v>
      </c>
    </row>
    <row r="65" spans="1:15" x14ac:dyDescent="0.4">
      <c r="A65" s="65" t="s">
        <v>11</v>
      </c>
      <c r="B65" s="67">
        <v>-4.4836</v>
      </c>
      <c r="C65" s="64"/>
      <c r="D65" s="65" t="s">
        <v>11</v>
      </c>
      <c r="E65" s="49">
        <v>-4.6497999999999999</v>
      </c>
      <c r="F65" s="64"/>
      <c r="G65" s="65" t="s">
        <v>11</v>
      </c>
      <c r="H65" s="49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283</v>
      </c>
    </row>
    <row r="66" spans="1:15" x14ac:dyDescent="0.4">
      <c r="A66" s="65" t="s">
        <v>19</v>
      </c>
      <c r="B66" s="67">
        <v>14.795553818249997</v>
      </c>
      <c r="C66" s="64"/>
      <c r="D66" s="65" t="s">
        <v>19</v>
      </c>
      <c r="E66" s="68">
        <v>14.552211488000001</v>
      </c>
      <c r="F66" s="64"/>
      <c r="G66" s="65" t="s">
        <v>19</v>
      </c>
      <c r="H66" s="1">
        <v>14.801170548124517</v>
      </c>
      <c r="I66" s="65" t="s">
        <v>252</v>
      </c>
      <c r="J66" s="68">
        <v>4.4710049999999999</v>
      </c>
      <c r="L66" s="65" t="s">
        <v>19</v>
      </c>
      <c r="M66" s="67">
        <v>13.78</v>
      </c>
      <c r="O66" s="64" t="s">
        <v>285</v>
      </c>
    </row>
    <row r="67" spans="1:15" x14ac:dyDescent="0.4">
      <c r="A67" s="65" t="s">
        <v>0</v>
      </c>
      <c r="B67" s="68">
        <v>0.36599999999999999</v>
      </c>
      <c r="C67" s="64"/>
      <c r="D67" s="65" t="s">
        <v>0</v>
      </c>
      <c r="E67" s="68">
        <v>0.6166611096429695</v>
      </c>
      <c r="F67" s="64"/>
      <c r="G67" s="65" t="s">
        <v>0</v>
      </c>
      <c r="H67" s="68">
        <v>0.50493809483923313</v>
      </c>
      <c r="I67" s="66" t="s">
        <v>248</v>
      </c>
      <c r="J67" s="1">
        <v>1.617</v>
      </c>
      <c r="L67" s="65" t="s">
        <v>0</v>
      </c>
      <c r="M67" s="68">
        <v>0.59668828018084896</v>
      </c>
      <c r="O67" t="s">
        <v>286</v>
      </c>
    </row>
    <row r="68" spans="1:15" x14ac:dyDescent="0.4">
      <c r="A68" s="69" t="s">
        <v>1</v>
      </c>
      <c r="B68" s="68">
        <v>3.1509999999999998</v>
      </c>
      <c r="C68" s="64"/>
      <c r="D68" s="69" t="s">
        <v>1</v>
      </c>
      <c r="E68" s="68"/>
      <c r="F68" s="64"/>
      <c r="G68" s="69" t="s">
        <v>1</v>
      </c>
      <c r="H68" s="68"/>
      <c r="J68" s="64"/>
      <c r="L68" s="69" t="s">
        <v>1</v>
      </c>
      <c r="M68" s="68"/>
    </row>
    <row r="70" spans="1:15" x14ac:dyDescent="0.4">
      <c r="A70" s="65" t="s">
        <v>49</v>
      </c>
      <c r="B70" s="66" t="s">
        <v>229</v>
      </c>
      <c r="C70" s="64"/>
      <c r="D70" s="65" t="s">
        <v>174</v>
      </c>
      <c r="E70" s="66" t="s">
        <v>229</v>
      </c>
      <c r="F70" s="64"/>
      <c r="G70" s="65" t="s">
        <v>172</v>
      </c>
      <c r="H70" s="66" t="s">
        <v>295</v>
      </c>
      <c r="I70" s="64"/>
      <c r="J70" s="64"/>
    </row>
    <row r="71" spans="1:15" x14ac:dyDescent="0.4">
      <c r="A71" s="65" t="s">
        <v>11</v>
      </c>
      <c r="B71" s="67">
        <v>-2.8351999999999999</v>
      </c>
      <c r="C71" s="64"/>
      <c r="D71" s="65" t="s">
        <v>11</v>
      </c>
      <c r="E71" s="49">
        <v>-2.9990000000000001</v>
      </c>
      <c r="F71" s="64"/>
      <c r="G71" s="65" t="s">
        <v>11</v>
      </c>
      <c r="H71" s="49">
        <v>-3.2938000000000001</v>
      </c>
      <c r="I71" s="65" t="s">
        <v>2</v>
      </c>
      <c r="J71" s="68">
        <v>3.3650000000000002</v>
      </c>
    </row>
    <row r="72" spans="1:15" x14ac:dyDescent="0.4">
      <c r="A72" s="65" t="s">
        <v>19</v>
      </c>
      <c r="B72" s="67">
        <v>15.852</v>
      </c>
      <c r="C72" s="64"/>
      <c r="D72" s="65" t="s">
        <v>19</v>
      </c>
      <c r="E72" s="68">
        <v>15.795999999999999</v>
      </c>
      <c r="F72" s="64"/>
      <c r="G72" s="65" t="s">
        <v>19</v>
      </c>
      <c r="H72" s="1">
        <v>17.24138430147131</v>
      </c>
      <c r="I72" s="65" t="s">
        <v>252</v>
      </c>
      <c r="J72" s="68">
        <v>3.5164249999999999</v>
      </c>
    </row>
    <row r="73" spans="1:15" x14ac:dyDescent="0.4">
      <c r="A73" s="65" t="s">
        <v>0</v>
      </c>
      <c r="B73" s="68">
        <f>112/160.21766</f>
        <v>0.69904903117421635</v>
      </c>
      <c r="C73" s="64"/>
      <c r="D73" s="65" t="s">
        <v>0</v>
      </c>
      <c r="E73" s="68"/>
      <c r="F73" s="64"/>
      <c r="G73" s="65" t="s">
        <v>0</v>
      </c>
      <c r="H73" s="68"/>
      <c r="I73" s="66" t="s">
        <v>248</v>
      </c>
      <c r="J73" s="1">
        <v>1.0449999999999999</v>
      </c>
      <c r="O73" t="s">
        <v>348</v>
      </c>
    </row>
    <row r="74" spans="1:15" x14ac:dyDescent="0.4">
      <c r="A74" s="69" t="s">
        <v>1</v>
      </c>
      <c r="B74" s="68"/>
      <c r="C74" s="64"/>
      <c r="D74" s="69" t="s">
        <v>1</v>
      </c>
      <c r="E74" s="68"/>
      <c r="F74" s="64"/>
      <c r="G74" s="69" t="s">
        <v>1</v>
      </c>
      <c r="H74" s="68"/>
      <c r="J74" s="64"/>
      <c r="O74" t="s">
        <v>440</v>
      </c>
    </row>
    <row r="76" spans="1:15" x14ac:dyDescent="0.4">
      <c r="A76" s="65" t="s">
        <v>49</v>
      </c>
      <c r="B76" s="66" t="s">
        <v>125</v>
      </c>
      <c r="C76" s="64"/>
      <c r="D76" s="65" t="s">
        <v>174</v>
      </c>
      <c r="E76" s="66" t="s">
        <v>125</v>
      </c>
      <c r="F76" s="64"/>
      <c r="G76" s="65" t="s">
        <v>172</v>
      </c>
      <c r="H76" s="66" t="s">
        <v>125</v>
      </c>
      <c r="I76" s="64"/>
      <c r="J76" s="64"/>
    </row>
    <row r="77" spans="1:15" x14ac:dyDescent="0.4">
      <c r="A77" s="65" t="s">
        <v>11</v>
      </c>
      <c r="B77" s="67">
        <v>-1.0981000000000001</v>
      </c>
      <c r="C77" s="64"/>
      <c r="D77" s="65" t="s">
        <v>11</v>
      </c>
      <c r="E77" s="49">
        <v>-1.081</v>
      </c>
      <c r="F77" s="64"/>
      <c r="G77" s="65" t="s">
        <v>11</v>
      </c>
      <c r="H77" s="49">
        <v>-1.0988</v>
      </c>
      <c r="I77" s="65" t="s">
        <v>2</v>
      </c>
      <c r="J77" s="68">
        <v>4.758</v>
      </c>
    </row>
    <row r="78" spans="1:15" x14ac:dyDescent="0.4">
      <c r="A78" s="65" t="s">
        <v>19</v>
      </c>
      <c r="B78" s="67">
        <v>73.709999999999994</v>
      </c>
      <c r="C78" s="64"/>
      <c r="D78" s="65" t="s">
        <v>19</v>
      </c>
      <c r="E78" s="68">
        <v>72.853999999999999</v>
      </c>
      <c r="F78" s="64"/>
      <c r="G78" s="65" t="s">
        <v>19</v>
      </c>
      <c r="H78" s="1">
        <v>74.375</v>
      </c>
      <c r="I78" s="65" t="s">
        <v>252</v>
      </c>
      <c r="J78" s="68">
        <v>7.5869999999999997</v>
      </c>
    </row>
    <row r="79" spans="1:15" x14ac:dyDescent="0.4">
      <c r="A79" s="65" t="s">
        <v>0</v>
      </c>
      <c r="B79" s="68">
        <f>4/160.21766</f>
        <v>2.4966036827650584E-2</v>
      </c>
      <c r="C79" s="64"/>
      <c r="D79" s="65" t="s">
        <v>0</v>
      </c>
      <c r="E79" s="68">
        <f>4/160.21766</f>
        <v>2.4966036827650584E-2</v>
      </c>
      <c r="F79" s="64"/>
      <c r="G79" s="65" t="s">
        <v>0</v>
      </c>
      <c r="H79" s="68"/>
      <c r="I79" s="64"/>
      <c r="J79" s="64"/>
      <c r="O79" t="s">
        <v>349</v>
      </c>
    </row>
    <row r="80" spans="1:15" x14ac:dyDescent="0.4">
      <c r="A80" s="69" t="s">
        <v>1</v>
      </c>
      <c r="B80" s="68"/>
      <c r="C80" s="64"/>
      <c r="D80" s="69" t="s">
        <v>1</v>
      </c>
      <c r="E80" s="68">
        <v>2.6669999999999998</v>
      </c>
      <c r="F80" s="64"/>
      <c r="G80" s="69" t="s">
        <v>1</v>
      </c>
      <c r="H80" s="68"/>
      <c r="J80" s="64"/>
      <c r="O80" t="s">
        <v>439</v>
      </c>
    </row>
    <row r="82" spans="1:15" x14ac:dyDescent="0.4">
      <c r="A82" s="65" t="s">
        <v>49</v>
      </c>
      <c r="B82" s="66" t="s">
        <v>126</v>
      </c>
      <c r="C82" s="64"/>
      <c r="D82" s="65" t="s">
        <v>174</v>
      </c>
      <c r="E82" s="66" t="s">
        <v>126</v>
      </c>
      <c r="F82" s="64"/>
      <c r="G82" s="65" t="s">
        <v>172</v>
      </c>
      <c r="H82" s="66" t="s">
        <v>126</v>
      </c>
      <c r="I82" s="64"/>
      <c r="J82" s="64"/>
    </row>
    <row r="83" spans="1:15" x14ac:dyDescent="0.4">
      <c r="A83" s="65" t="s">
        <v>11</v>
      </c>
      <c r="B83" s="67">
        <v>-1.9984999999999999</v>
      </c>
      <c r="C83" s="64"/>
      <c r="D83" s="65" t="s">
        <v>11</v>
      </c>
      <c r="E83" s="49">
        <v>-1.982</v>
      </c>
      <c r="F83" s="64"/>
      <c r="G83" s="65" t="s">
        <v>11</v>
      </c>
      <c r="H83" s="49">
        <v>-1.9995000000000001</v>
      </c>
      <c r="I83" s="65" t="s">
        <v>2</v>
      </c>
      <c r="J83" s="68">
        <v>3.8969999999999998</v>
      </c>
    </row>
    <row r="84" spans="1:15" x14ac:dyDescent="0.4">
      <c r="A84" s="65" t="s">
        <v>19</v>
      </c>
      <c r="B84" s="67">
        <v>41.761000000000003</v>
      </c>
      <c r="C84" s="64"/>
      <c r="D84" s="65" t="s">
        <v>19</v>
      </c>
      <c r="E84" s="68">
        <v>42.171999999999997</v>
      </c>
      <c r="F84" s="64"/>
      <c r="G84" s="65" t="s">
        <v>19</v>
      </c>
      <c r="H84" s="1">
        <v>42.415500000000002</v>
      </c>
      <c r="I84" s="65" t="s">
        <v>252</v>
      </c>
      <c r="J84" s="68">
        <v>6.4509999999999996</v>
      </c>
    </row>
    <row r="85" spans="1:15" x14ac:dyDescent="0.4">
      <c r="A85" s="65" t="s">
        <v>0</v>
      </c>
      <c r="B85" s="68">
        <f>17/160.21766</f>
        <v>0.106105656517515</v>
      </c>
      <c r="C85" s="64"/>
      <c r="D85" s="65" t="s">
        <v>0</v>
      </c>
      <c r="E85" s="68">
        <f>15/160.21766</f>
        <v>9.362263810368969E-2</v>
      </c>
      <c r="F85" s="64"/>
      <c r="G85" s="65" t="s">
        <v>0</v>
      </c>
      <c r="H85" s="68">
        <f>18/160.21766</f>
        <v>0.11234716572442764</v>
      </c>
      <c r="I85" s="64"/>
      <c r="J85" s="64"/>
      <c r="O85" t="s">
        <v>350</v>
      </c>
    </row>
    <row r="86" spans="1:15" x14ac:dyDescent="0.4">
      <c r="A86" s="69" t="s">
        <v>1</v>
      </c>
      <c r="B86" s="68"/>
      <c r="C86" s="64"/>
      <c r="D86" s="69" t="s">
        <v>1</v>
      </c>
      <c r="E86" s="68"/>
      <c r="F86" s="64"/>
      <c r="G86" s="69" t="s">
        <v>1</v>
      </c>
      <c r="H86" s="68">
        <v>2.173</v>
      </c>
      <c r="J86" s="64"/>
    </row>
    <row r="88" spans="1:15" x14ac:dyDescent="0.4">
      <c r="A88" s="65" t="s">
        <v>49</v>
      </c>
      <c r="B88" s="66" t="s">
        <v>192</v>
      </c>
      <c r="C88" s="64"/>
      <c r="D88" s="65" t="s">
        <v>174</v>
      </c>
      <c r="E88" s="66" t="s">
        <v>192</v>
      </c>
      <c r="F88" s="64"/>
      <c r="G88" s="65" t="s">
        <v>172</v>
      </c>
      <c r="H88" s="66" t="s">
        <v>192</v>
      </c>
      <c r="I88" s="64"/>
      <c r="J88" s="64"/>
    </row>
    <row r="89" spans="1:15" x14ac:dyDescent="0.4">
      <c r="A89" s="65" t="s">
        <v>11</v>
      </c>
      <c r="B89" s="67">
        <v>-6.2832999999999997</v>
      </c>
      <c r="C89" s="64"/>
      <c r="D89" s="65" t="s">
        <v>11</v>
      </c>
      <c r="E89" s="49">
        <v>-6.2286999999999999</v>
      </c>
      <c r="F89" s="64"/>
      <c r="G89" s="65" t="s">
        <v>11</v>
      </c>
      <c r="H89" s="49">
        <v>-6.3324999999999996</v>
      </c>
      <c r="I89" s="65" t="s">
        <v>2</v>
      </c>
      <c r="J89" s="68">
        <v>3.319</v>
      </c>
    </row>
    <row r="90" spans="1:15" x14ac:dyDescent="0.4">
      <c r="A90" s="65" t="s">
        <v>19</v>
      </c>
      <c r="B90" s="67">
        <v>24.635999999999999</v>
      </c>
      <c r="C90" s="64"/>
      <c r="D90" s="65" t="s">
        <v>19</v>
      </c>
      <c r="E90" s="68">
        <v>24.864999999999998</v>
      </c>
      <c r="F90" s="64"/>
      <c r="G90" s="65" t="s">
        <v>19</v>
      </c>
      <c r="H90">
        <f>49.388/2</f>
        <v>24.693999999999999</v>
      </c>
      <c r="I90" s="65" t="s">
        <v>252</v>
      </c>
      <c r="J90" s="68">
        <v>5.1779999999999999</v>
      </c>
    </row>
    <row r="91" spans="1:15" x14ac:dyDescent="0.4">
      <c r="A91" s="65" t="s">
        <v>0</v>
      </c>
      <c r="B91" s="68">
        <f>51/160.21766</f>
        <v>0.31831696955254496</v>
      </c>
      <c r="C91" s="64"/>
      <c r="D91" s="65" t="s">
        <v>0</v>
      </c>
      <c r="E91" s="68">
        <f>53/160.21766</f>
        <v>0.33079998796637028</v>
      </c>
      <c r="F91" s="64"/>
      <c r="G91" s="65" t="s">
        <v>0</v>
      </c>
      <c r="H91" s="68">
        <f>52/160.21766</f>
        <v>0.32455847875945759</v>
      </c>
      <c r="I91" s="64"/>
      <c r="J91" s="64"/>
      <c r="O91" t="s">
        <v>351</v>
      </c>
    </row>
    <row r="92" spans="1:15" x14ac:dyDescent="0.4">
      <c r="A92" s="69" t="s">
        <v>1</v>
      </c>
      <c r="B92" s="68"/>
      <c r="C92" s="64"/>
      <c r="D92" s="69" t="s">
        <v>1</v>
      </c>
      <c r="E92" s="68"/>
      <c r="F92" s="64"/>
      <c r="G92" s="69" t="s">
        <v>1</v>
      </c>
      <c r="H92" s="68">
        <v>2.2559999999999998</v>
      </c>
      <c r="J92" s="64"/>
    </row>
    <row r="94" spans="1:15" x14ac:dyDescent="0.4">
      <c r="A94" s="65" t="s">
        <v>49</v>
      </c>
      <c r="B94" s="66" t="s">
        <v>127</v>
      </c>
      <c r="C94" s="64"/>
      <c r="D94" s="65" t="s">
        <v>174</v>
      </c>
      <c r="E94" s="66" t="s">
        <v>127</v>
      </c>
      <c r="F94" s="64"/>
      <c r="G94" s="65" t="s">
        <v>172</v>
      </c>
      <c r="H94" s="66" t="s">
        <v>127</v>
      </c>
      <c r="I94" s="64"/>
      <c r="J94" s="64"/>
    </row>
    <row r="95" spans="1:15" x14ac:dyDescent="0.4">
      <c r="A95" s="65" t="s">
        <v>11</v>
      </c>
      <c r="B95" s="67">
        <v>-7.8334999999999999</v>
      </c>
      <c r="C95" s="64"/>
      <c r="D95" s="65" t="s">
        <v>11</v>
      </c>
      <c r="E95" s="49">
        <v>-7.7835000000000001</v>
      </c>
      <c r="F95" s="64"/>
      <c r="G95" s="65" t="s">
        <v>11</v>
      </c>
      <c r="H95" s="49">
        <v>-7.8910999999999998</v>
      </c>
      <c r="I95" s="65" t="s">
        <v>2</v>
      </c>
      <c r="J95" s="68">
        <v>2.9340000000000002</v>
      </c>
    </row>
    <row r="96" spans="1:15" x14ac:dyDescent="0.4">
      <c r="A96" s="65" t="s">
        <v>19</v>
      </c>
      <c r="B96" s="67">
        <v>17.344999999999999</v>
      </c>
      <c r="C96" s="64"/>
      <c r="D96" s="65" t="s">
        <v>19</v>
      </c>
      <c r="E96" s="68">
        <v>17.187999999999999</v>
      </c>
      <c r="F96" s="64"/>
      <c r="G96" s="65" t="s">
        <v>19</v>
      </c>
      <c r="H96" s="1">
        <f>34.714/2</f>
        <v>17.356999999999999</v>
      </c>
      <c r="I96" s="65" t="s">
        <v>252</v>
      </c>
      <c r="J96" s="68">
        <v>4.657</v>
      </c>
    </row>
    <row r="97" spans="1:15" x14ac:dyDescent="0.4">
      <c r="A97" s="65" t="s">
        <v>0</v>
      </c>
      <c r="B97" s="68">
        <f>107/160.21766</f>
        <v>0.66784148513965313</v>
      </c>
      <c r="C97" s="64"/>
      <c r="D97" s="65" t="s">
        <v>0</v>
      </c>
      <c r="E97" s="68">
        <f>105/160.21766</f>
        <v>0.65535846672582787</v>
      </c>
      <c r="F97" s="64"/>
      <c r="G97" s="65" t="s">
        <v>0</v>
      </c>
      <c r="H97" s="68">
        <f>113/160.21766</f>
        <v>0.70529054038112904</v>
      </c>
      <c r="I97" s="64"/>
      <c r="J97" s="64"/>
      <c r="O97" t="s">
        <v>352</v>
      </c>
    </row>
    <row r="98" spans="1:15" x14ac:dyDescent="0.4">
      <c r="A98" s="69" t="s">
        <v>1</v>
      </c>
      <c r="B98" s="68"/>
      <c r="C98" s="64"/>
      <c r="D98" s="69" t="s">
        <v>1</v>
      </c>
      <c r="E98" s="68"/>
      <c r="F98" s="64"/>
      <c r="G98" s="69" t="s">
        <v>1</v>
      </c>
      <c r="H98" s="68"/>
      <c r="J98" s="64"/>
      <c r="O98" t="s">
        <v>436</v>
      </c>
    </row>
    <row r="100" spans="1:15" x14ac:dyDescent="0.4">
      <c r="A100" s="65" t="s">
        <v>49</v>
      </c>
      <c r="B100" s="66" t="s">
        <v>128</v>
      </c>
      <c r="C100" s="64"/>
      <c r="D100" s="65" t="s">
        <v>174</v>
      </c>
      <c r="E100" s="66" t="s">
        <v>128</v>
      </c>
      <c r="F100" s="64"/>
      <c r="G100" s="65" t="s">
        <v>172</v>
      </c>
      <c r="H100" s="66" t="s">
        <v>296</v>
      </c>
      <c r="I100" s="64"/>
      <c r="J100" s="64"/>
    </row>
    <row r="101" spans="1:15" x14ac:dyDescent="0.4">
      <c r="A101" s="65" t="s">
        <v>11</v>
      </c>
      <c r="B101" s="67">
        <v>-8.8367000000000004</v>
      </c>
      <c r="C101" s="64"/>
      <c r="D101" s="65" t="s">
        <v>11</v>
      </c>
      <c r="E101" s="49">
        <v>-9.0823999999999998</v>
      </c>
      <c r="F101" s="64"/>
      <c r="G101" s="65" t="s">
        <v>11</v>
      </c>
      <c r="H101" s="49">
        <v>-8.7095000000000002</v>
      </c>
      <c r="I101" s="65" t="s">
        <v>2</v>
      </c>
      <c r="J101" s="68">
        <v>2.605</v>
      </c>
    </row>
    <row r="102" spans="1:15" x14ac:dyDescent="0.4">
      <c r="A102" s="65" t="s">
        <v>19</v>
      </c>
      <c r="B102" s="67">
        <v>13.926</v>
      </c>
      <c r="C102" s="64"/>
      <c r="D102" s="65" t="s">
        <v>19</v>
      </c>
      <c r="E102" s="68">
        <v>13.4</v>
      </c>
      <c r="F102" s="64"/>
      <c r="G102" s="65" t="s">
        <v>19</v>
      </c>
      <c r="H102" s="1">
        <v>13.77066718723132</v>
      </c>
      <c r="I102" s="65" t="s">
        <v>252</v>
      </c>
      <c r="J102" s="68">
        <v>4.6863950000000001</v>
      </c>
    </row>
    <row r="103" spans="1:15" x14ac:dyDescent="0.4">
      <c r="A103" s="65" t="s">
        <v>0</v>
      </c>
      <c r="B103" s="68">
        <f>179/160.21766</f>
        <v>1.1172301480373636</v>
      </c>
      <c r="C103" s="64"/>
      <c r="D103" s="65" t="s">
        <v>0</v>
      </c>
      <c r="E103" s="68">
        <f>179/160.21766</f>
        <v>1.1172301480373636</v>
      </c>
      <c r="F103" s="64"/>
      <c r="G103" s="65" t="s">
        <v>0</v>
      </c>
      <c r="H103" s="68">
        <v>1.1020000000000001</v>
      </c>
      <c r="I103" s="66" t="s">
        <v>248</v>
      </c>
      <c r="J103" s="66">
        <v>1.7989999999999999</v>
      </c>
      <c r="O103" t="s">
        <v>353</v>
      </c>
    </row>
    <row r="104" spans="1:15" x14ac:dyDescent="0.4">
      <c r="A104" s="69" t="s">
        <v>1</v>
      </c>
      <c r="B104" s="68"/>
      <c r="C104" s="64"/>
      <c r="D104" s="69" t="s">
        <v>1</v>
      </c>
      <c r="E104" s="68">
        <v>2.726</v>
      </c>
      <c r="F104" s="64"/>
      <c r="G104" s="69" t="s">
        <v>1</v>
      </c>
      <c r="H104" s="68"/>
      <c r="J104" s="64"/>
    </row>
    <row r="106" spans="1:15" x14ac:dyDescent="0.4">
      <c r="A106" s="65" t="s">
        <v>49</v>
      </c>
      <c r="B106" s="66" t="s">
        <v>129</v>
      </c>
      <c r="C106" s="64"/>
      <c r="D106" s="65" t="s">
        <v>174</v>
      </c>
      <c r="E106" s="66" t="s">
        <v>129</v>
      </c>
      <c r="F106" s="64"/>
      <c r="G106" s="65" t="s">
        <v>172</v>
      </c>
      <c r="H106" s="66" t="s">
        <v>129</v>
      </c>
      <c r="I106" s="64"/>
      <c r="J106" s="64"/>
    </row>
    <row r="107" spans="1:15" x14ac:dyDescent="0.4">
      <c r="A107" s="65" t="s">
        <v>11</v>
      </c>
      <c r="B107" s="49">
        <v>-9.2486999999999995</v>
      </c>
      <c r="C107" s="64"/>
      <c r="D107" s="65" t="s">
        <v>11</v>
      </c>
      <c r="E107" s="49">
        <v>-9.6530000000000005</v>
      </c>
      <c r="F107" s="64"/>
      <c r="G107" s="65" t="s">
        <v>11</v>
      </c>
      <c r="H107" s="49">
        <v>-9.2326999999999995</v>
      </c>
      <c r="I107" s="65" t="s">
        <v>2</v>
      </c>
      <c r="J107" s="68">
        <v>2.4910000000000001</v>
      </c>
    </row>
    <row r="108" spans="1:15" x14ac:dyDescent="0.4">
      <c r="A108" s="65" t="s">
        <v>19</v>
      </c>
      <c r="B108" s="67">
        <v>11.903</v>
      </c>
      <c r="C108" s="64"/>
      <c r="D108" s="65" t="s">
        <v>19</v>
      </c>
      <c r="E108" s="68">
        <v>23.74</v>
      </c>
      <c r="F108" s="64"/>
      <c r="G108" s="65" t="s">
        <v>19</v>
      </c>
      <c r="H108" s="1">
        <v>11.952</v>
      </c>
      <c r="I108" s="65" t="s">
        <v>252</v>
      </c>
      <c r="J108" s="68">
        <v>4.45</v>
      </c>
    </row>
    <row r="109" spans="1:15" x14ac:dyDescent="0.4">
      <c r="A109" s="65" t="s">
        <v>0</v>
      </c>
      <c r="B109" s="68">
        <f>241/160.21766</f>
        <v>1.5042037188659478</v>
      </c>
      <c r="C109" s="64"/>
      <c r="D109" s="65" t="s">
        <v>0</v>
      </c>
      <c r="E109" s="68">
        <f>259/160.21766</f>
        <v>1.6165508845903753</v>
      </c>
      <c r="F109" s="64"/>
      <c r="G109" s="65" t="s">
        <v>0</v>
      </c>
      <c r="H109" s="68"/>
      <c r="I109" s="64"/>
      <c r="J109" s="64"/>
      <c r="O109" t="s">
        <v>354</v>
      </c>
    </row>
    <row r="110" spans="1:15" x14ac:dyDescent="0.4">
      <c r="A110" s="69" t="s">
        <v>1</v>
      </c>
      <c r="B110" s="68"/>
      <c r="C110" s="64"/>
      <c r="D110" s="69" t="s">
        <v>1</v>
      </c>
      <c r="E110" s="68">
        <v>3.1219999999999999</v>
      </c>
      <c r="F110" s="64"/>
      <c r="G110" s="69" t="s">
        <v>1</v>
      </c>
      <c r="H110" s="68"/>
      <c r="J110" s="64"/>
      <c r="O110" t="s">
        <v>438</v>
      </c>
    </row>
    <row r="112" spans="1:15" x14ac:dyDescent="0.4">
      <c r="A112" s="65" t="s">
        <v>49</v>
      </c>
      <c r="B112" s="66" t="s">
        <v>198</v>
      </c>
      <c r="C112" s="64"/>
      <c r="D112" s="65" t="s">
        <v>174</v>
      </c>
      <c r="E112" s="66" t="s">
        <v>198</v>
      </c>
      <c r="F112" s="64"/>
      <c r="G112" s="65" t="s">
        <v>172</v>
      </c>
      <c r="H112" s="66" t="s">
        <v>297</v>
      </c>
      <c r="I112" s="64"/>
      <c r="J112" s="64"/>
    </row>
    <row r="113" spans="1:15" x14ac:dyDescent="0.4">
      <c r="A113" s="65" t="s">
        <v>11</v>
      </c>
      <c r="B113" s="49">
        <v>-9.0786999999999995</v>
      </c>
      <c r="C113" s="64"/>
      <c r="D113" s="65" t="s">
        <v>11</v>
      </c>
      <c r="E113" s="49">
        <v>-9.0166000000000004</v>
      </c>
      <c r="F113" s="64"/>
      <c r="G113" s="65" t="s">
        <v>11</v>
      </c>
      <c r="H113" s="49">
        <v>-8.9197000000000006</v>
      </c>
      <c r="I113" s="65" t="s">
        <v>2</v>
      </c>
      <c r="J113" s="68">
        <v>2.4849999999999999</v>
      </c>
    </row>
    <row r="114" spans="1:15" x14ac:dyDescent="0.4">
      <c r="A114" s="65" t="s">
        <v>19</v>
      </c>
      <c r="B114" s="67">
        <v>10.805999999999999</v>
      </c>
      <c r="C114" s="64"/>
      <c r="D114" s="65" t="s">
        <v>19</v>
      </c>
      <c r="E114" s="68">
        <v>10.968999999999999</v>
      </c>
      <c r="F114" s="64"/>
      <c r="G114" s="65" t="s">
        <v>19</v>
      </c>
      <c r="H114" s="1">
        <v>10.751234449539659</v>
      </c>
      <c r="I114" s="65" t="s">
        <v>252</v>
      </c>
      <c r="J114" s="68">
        <v>4.0207300000000004</v>
      </c>
    </row>
    <row r="115" spans="1:15" x14ac:dyDescent="0.4">
      <c r="A115" s="65" t="s">
        <v>0</v>
      </c>
      <c r="B115" s="68">
        <f>280/160.21766</f>
        <v>1.747622577935541</v>
      </c>
      <c r="C115" s="64"/>
      <c r="D115" s="65" t="s">
        <v>0</v>
      </c>
      <c r="E115" s="68"/>
      <c r="F115" s="64"/>
      <c r="G115" s="65" t="s">
        <v>0</v>
      </c>
      <c r="H115" s="68"/>
      <c r="I115" s="66" t="s">
        <v>248</v>
      </c>
      <c r="J115" s="1">
        <v>1.6180000000000001</v>
      </c>
      <c r="O115" t="s">
        <v>355</v>
      </c>
    </row>
    <row r="116" spans="1:15" x14ac:dyDescent="0.4">
      <c r="A116" s="69" t="s">
        <v>1</v>
      </c>
      <c r="B116" s="68"/>
      <c r="C116" s="64"/>
      <c r="D116" s="69" t="s">
        <v>1</v>
      </c>
      <c r="E116" s="68"/>
      <c r="F116" s="64"/>
      <c r="G116" s="69" t="s">
        <v>1</v>
      </c>
      <c r="H116" s="68"/>
      <c r="J116" s="64"/>
      <c r="O116" t="s">
        <v>437</v>
      </c>
    </row>
    <row r="118" spans="1:15" x14ac:dyDescent="0.4">
      <c r="A118" s="65" t="s">
        <v>49</v>
      </c>
      <c r="B118" s="66" t="s">
        <v>130</v>
      </c>
      <c r="C118" s="64"/>
      <c r="D118" s="65" t="s">
        <v>174</v>
      </c>
      <c r="E118" s="66" t="s">
        <v>130</v>
      </c>
      <c r="F118" s="64"/>
      <c r="G118" s="65" t="s">
        <v>172</v>
      </c>
      <c r="H118" s="66" t="s">
        <v>130</v>
      </c>
      <c r="I118" s="64"/>
      <c r="J118" s="64"/>
    </row>
    <row r="119" spans="1:15" x14ac:dyDescent="0.4">
      <c r="A119" s="65" t="s">
        <v>11</v>
      </c>
      <c r="B119" s="49">
        <v>-8.3155999999999999</v>
      </c>
      <c r="C119" s="64"/>
      <c r="D119" s="65" t="s">
        <v>11</v>
      </c>
      <c r="E119" s="49">
        <v>-8.4693000000000005</v>
      </c>
      <c r="F119" s="64"/>
      <c r="G119" s="65" t="s">
        <v>11</v>
      </c>
      <c r="H119" s="49">
        <v>-8.3720999999999997</v>
      </c>
      <c r="I119" s="65" t="s">
        <v>2</v>
      </c>
      <c r="J119" s="68">
        <v>2.4660000000000002</v>
      </c>
    </row>
    <row r="120" spans="1:15" x14ac:dyDescent="0.4">
      <c r="A120" s="65" t="s">
        <v>19</v>
      </c>
      <c r="B120" s="67">
        <v>12.114000000000001</v>
      </c>
      <c r="C120" s="64"/>
      <c r="D120" s="65" t="s">
        <v>19</v>
      </c>
      <c r="E120" s="68">
        <v>11.454000000000001</v>
      </c>
      <c r="F120" s="64"/>
      <c r="G120" s="65" t="s">
        <v>19</v>
      </c>
      <c r="H120" s="1">
        <v>10.268000000000001</v>
      </c>
      <c r="I120" s="65" t="s">
        <v>252</v>
      </c>
      <c r="J120" s="68">
        <v>3.9</v>
      </c>
    </row>
    <row r="121" spans="1:15" x14ac:dyDescent="0.4">
      <c r="A121" s="65" t="s">
        <v>0</v>
      </c>
      <c r="B121" s="68">
        <f>173/160.21766</f>
        <v>1.0797810927958877</v>
      </c>
      <c r="C121" s="64"/>
      <c r="D121" s="65" t="s">
        <v>0</v>
      </c>
      <c r="E121" s="68">
        <f>182/160.21766</f>
        <v>1.1359546756581016</v>
      </c>
      <c r="F121" s="64"/>
      <c r="G121" s="65" t="s">
        <v>0</v>
      </c>
      <c r="H121" s="68">
        <f>295/160.21766</f>
        <v>1.8412452160392307</v>
      </c>
      <c r="I121" s="64"/>
      <c r="J121" s="64"/>
      <c r="O121" t="s">
        <v>356</v>
      </c>
    </row>
    <row r="122" spans="1:15" x14ac:dyDescent="0.4">
      <c r="A122" s="69" t="s">
        <v>1</v>
      </c>
      <c r="B122" s="68"/>
      <c r="C122" s="64"/>
      <c r="D122" s="69" t="s">
        <v>1</v>
      </c>
      <c r="E122" s="68">
        <v>3.9580000000000002</v>
      </c>
      <c r="F122" s="64"/>
      <c r="G122" s="69" t="s">
        <v>1</v>
      </c>
      <c r="H122" s="68"/>
      <c r="J122" s="64"/>
    </row>
    <row r="124" spans="1:15" x14ac:dyDescent="0.4">
      <c r="A124" s="65" t="s">
        <v>49</v>
      </c>
      <c r="B124" s="66" t="s">
        <v>131</v>
      </c>
      <c r="C124" s="64"/>
      <c r="D124" s="65" t="s">
        <v>174</v>
      </c>
      <c r="E124" s="66" t="s">
        <v>131</v>
      </c>
      <c r="F124" s="64"/>
      <c r="G124" s="65" t="s">
        <v>172</v>
      </c>
      <c r="H124" s="66" t="s">
        <v>131</v>
      </c>
      <c r="I124" s="64"/>
      <c r="J124" s="64"/>
    </row>
    <row r="125" spans="1:15" x14ac:dyDescent="0.4">
      <c r="A125" s="65" t="s">
        <v>11</v>
      </c>
      <c r="B125" s="49">
        <v>-7.0922000000000001</v>
      </c>
      <c r="C125" s="64"/>
      <c r="D125" s="65" t="s">
        <v>11</v>
      </c>
      <c r="E125" s="49"/>
      <c r="F125" s="64"/>
      <c r="G125" s="65" t="s">
        <v>11</v>
      </c>
      <c r="H125" s="49">
        <v>-7.1082999999999998</v>
      </c>
      <c r="I125" s="65" t="s">
        <v>2</v>
      </c>
      <c r="J125" s="68">
        <v>2.5009999999999999</v>
      </c>
    </row>
    <row r="126" spans="1:15" x14ac:dyDescent="0.4">
      <c r="A126" s="65" t="s">
        <v>19</v>
      </c>
      <c r="B126" s="67">
        <v>10.913</v>
      </c>
      <c r="C126" s="64"/>
      <c r="D126" s="65" t="s">
        <v>19</v>
      </c>
      <c r="E126" s="68"/>
      <c r="F126" s="64"/>
      <c r="G126" s="65" t="s">
        <v>19</v>
      </c>
      <c r="H126" s="1">
        <v>10.922499999999999</v>
      </c>
      <c r="I126" s="65" t="s">
        <v>252</v>
      </c>
      <c r="J126" s="68">
        <v>4.0330000000000004</v>
      </c>
    </row>
    <row r="127" spans="1:15" x14ac:dyDescent="0.4">
      <c r="A127" s="65" t="s">
        <v>0</v>
      </c>
      <c r="B127" s="68">
        <f>212/160.21766</f>
        <v>1.3231999518654811</v>
      </c>
      <c r="C127" s="64"/>
      <c r="D127" s="65" t="s">
        <v>0</v>
      </c>
      <c r="E127" s="68"/>
      <c r="F127" s="64"/>
      <c r="G127" s="65" t="s">
        <v>0</v>
      </c>
      <c r="H127" s="68">
        <f>212/160.21766</f>
        <v>1.3231999518654811</v>
      </c>
      <c r="I127" s="64"/>
      <c r="J127" s="64"/>
      <c r="O127" t="s">
        <v>357</v>
      </c>
    </row>
    <row r="128" spans="1:15" x14ac:dyDescent="0.4">
      <c r="A128" s="69" t="s">
        <v>1</v>
      </c>
      <c r="B128" s="68"/>
      <c r="C128" s="64"/>
      <c r="D128" s="69" t="s">
        <v>1</v>
      </c>
      <c r="E128" s="68"/>
      <c r="F128" s="64"/>
      <c r="G128" s="69" t="s">
        <v>1</v>
      </c>
      <c r="H128" s="68">
        <v>3.4449999999999998</v>
      </c>
      <c r="J128" s="64"/>
    </row>
    <row r="130" spans="1:15" x14ac:dyDescent="0.4">
      <c r="A130" s="65" t="s">
        <v>49</v>
      </c>
      <c r="B130" s="66" t="s">
        <v>132</v>
      </c>
      <c r="C130" s="64"/>
      <c r="D130" s="65" t="s">
        <v>174</v>
      </c>
      <c r="E130" s="66" t="s">
        <v>132</v>
      </c>
      <c r="F130" s="64"/>
      <c r="G130" s="65" t="s">
        <v>172</v>
      </c>
      <c r="H130" s="66" t="s">
        <v>132</v>
      </c>
      <c r="I130" s="64"/>
      <c r="J130" s="64"/>
    </row>
    <row r="131" spans="1:15" x14ac:dyDescent="0.4">
      <c r="A131" s="65" t="s">
        <v>11</v>
      </c>
      <c r="B131" s="49">
        <v>-5.7797999999999998</v>
      </c>
      <c r="C131" s="64"/>
      <c r="D131" s="65" t="s">
        <v>11</v>
      </c>
      <c r="E131" s="49">
        <v>-5.6845999999999997</v>
      </c>
      <c r="F131" s="64"/>
      <c r="G131" s="65" t="s">
        <v>11</v>
      </c>
      <c r="H131" s="49">
        <v>-5.7539999999999996</v>
      </c>
      <c r="I131" s="65" t="s">
        <v>2</v>
      </c>
      <c r="J131" s="68">
        <v>2.4740000000000002</v>
      </c>
    </row>
    <row r="132" spans="1:15" x14ac:dyDescent="0.4">
      <c r="A132" s="65" t="s">
        <v>19</v>
      </c>
      <c r="B132" s="67">
        <v>10.772</v>
      </c>
      <c r="C132" s="64"/>
      <c r="D132" s="65" t="s">
        <v>19</v>
      </c>
      <c r="E132" s="68">
        <v>10.861000000000001</v>
      </c>
      <c r="F132" s="64"/>
      <c r="G132" s="65" t="s">
        <v>19</v>
      </c>
      <c r="H132" s="1">
        <v>10.79</v>
      </c>
      <c r="I132" s="65" t="s">
        <v>252</v>
      </c>
      <c r="J132" s="68">
        <v>4.07</v>
      </c>
    </row>
    <row r="133" spans="1:15" x14ac:dyDescent="0.4">
      <c r="A133" s="65" t="s">
        <v>0</v>
      </c>
      <c r="B133" s="68">
        <f>198/160.21766</f>
        <v>1.2358188229687039</v>
      </c>
      <c r="C133" s="64"/>
      <c r="D133" s="65" t="s">
        <v>0</v>
      </c>
      <c r="E133" s="68">
        <f>197/160.21766</f>
        <v>1.2295773137617914</v>
      </c>
      <c r="F133" s="64"/>
      <c r="G133" s="65" t="s">
        <v>0</v>
      </c>
      <c r="H133" s="68">
        <f>197/160.21766</f>
        <v>1.2295773137617914</v>
      </c>
      <c r="I133" s="64"/>
      <c r="J133" s="64"/>
      <c r="O133" t="s">
        <v>358</v>
      </c>
    </row>
    <row r="134" spans="1:15" x14ac:dyDescent="0.4">
      <c r="A134" s="69" t="s">
        <v>1</v>
      </c>
      <c r="B134" s="68">
        <v>3.637</v>
      </c>
      <c r="C134" s="64"/>
      <c r="D134" s="69" t="s">
        <v>1</v>
      </c>
      <c r="E134" s="68"/>
      <c r="F134" s="64"/>
      <c r="G134" s="69" t="s">
        <v>1</v>
      </c>
      <c r="H134" s="68"/>
      <c r="J134" s="64"/>
    </row>
    <row r="136" spans="1:15" x14ac:dyDescent="0.4">
      <c r="A136" s="65" t="s">
        <v>49</v>
      </c>
      <c r="B136" s="66" t="s">
        <v>109</v>
      </c>
      <c r="C136" s="64"/>
      <c r="D136" s="65" t="s">
        <v>174</v>
      </c>
      <c r="E136" s="66" t="s">
        <v>109</v>
      </c>
      <c r="F136" s="64"/>
      <c r="G136" s="65" t="s">
        <v>172</v>
      </c>
      <c r="H136" s="66" t="s">
        <v>109</v>
      </c>
      <c r="I136" s="64"/>
      <c r="J136" s="64"/>
    </row>
    <row r="137" spans="1:15" x14ac:dyDescent="0.4">
      <c r="A137" s="65" t="s">
        <v>11</v>
      </c>
      <c r="B137" s="49">
        <v>-4.0991999999999997</v>
      </c>
      <c r="C137" s="64"/>
      <c r="D137" s="65" t="s">
        <v>11</v>
      </c>
      <c r="E137" s="49">
        <v>-4.0621999999999998</v>
      </c>
      <c r="F137" s="64"/>
      <c r="G137" s="65" t="s">
        <v>11</v>
      </c>
      <c r="H137" s="49">
        <v>-4.0914999999999999</v>
      </c>
      <c r="I137" s="65" t="s">
        <v>2</v>
      </c>
      <c r="J137" s="68">
        <v>2.5510000000000002</v>
      </c>
    </row>
    <row r="138" spans="1:15" x14ac:dyDescent="0.4">
      <c r="A138" s="65" t="s">
        <v>19</v>
      </c>
      <c r="B138" s="67">
        <v>11.872</v>
      </c>
      <c r="C138" s="64"/>
      <c r="D138" s="65" t="s">
        <v>19</v>
      </c>
      <c r="E138" s="68">
        <v>11.853</v>
      </c>
      <c r="F138" s="64"/>
      <c r="G138" s="65" t="s">
        <v>19</v>
      </c>
      <c r="H138" s="1">
        <v>11.8085</v>
      </c>
      <c r="I138" s="65" t="s">
        <v>252</v>
      </c>
      <c r="J138" s="68">
        <v>4.1900000000000004</v>
      </c>
    </row>
    <row r="139" spans="1:15" x14ac:dyDescent="0.4">
      <c r="A139" s="65" t="s">
        <v>0</v>
      </c>
      <c r="B139" s="68">
        <f>145/160.21766</f>
        <v>0.90501883500233371</v>
      </c>
      <c r="C139" s="64"/>
      <c r="D139" s="65" t="s">
        <v>0</v>
      </c>
      <c r="E139" s="68"/>
      <c r="F139" s="64"/>
      <c r="G139" s="65" t="s">
        <v>0</v>
      </c>
      <c r="H139" s="68">
        <f>146/160.21766</f>
        <v>0.9112603442092464</v>
      </c>
      <c r="I139" s="64"/>
      <c r="J139" s="64"/>
      <c r="O139" t="s">
        <v>359</v>
      </c>
    </row>
    <row r="140" spans="1:15" x14ac:dyDescent="0.4">
      <c r="A140" s="69" t="s">
        <v>1</v>
      </c>
      <c r="B140" s="68">
        <v>3.7810000000000001</v>
      </c>
      <c r="C140" s="64"/>
      <c r="D140" s="69" t="s">
        <v>1</v>
      </c>
      <c r="E140" s="68"/>
      <c r="F140" s="64"/>
      <c r="G140" s="69" t="s">
        <v>1</v>
      </c>
      <c r="H140" s="68"/>
      <c r="J140" s="64"/>
    </row>
    <row r="142" spans="1:15" x14ac:dyDescent="0.4">
      <c r="A142" s="65" t="s">
        <v>49</v>
      </c>
      <c r="B142" s="66" t="s">
        <v>298</v>
      </c>
      <c r="C142" s="64"/>
      <c r="D142" s="65" t="s">
        <v>174</v>
      </c>
      <c r="E142" s="66" t="s">
        <v>298</v>
      </c>
      <c r="F142" s="64"/>
      <c r="G142" s="65" t="s">
        <v>172</v>
      </c>
      <c r="H142" s="66" t="s">
        <v>133</v>
      </c>
      <c r="I142" s="64"/>
      <c r="J142" s="64"/>
    </row>
    <row r="143" spans="1:15" x14ac:dyDescent="0.4">
      <c r="A143" s="65" t="s">
        <v>11</v>
      </c>
      <c r="B143" s="49">
        <v>-1.0885</v>
      </c>
      <c r="C143" s="64"/>
      <c r="D143" s="65" t="s">
        <v>11</v>
      </c>
      <c r="E143" s="49">
        <v>-1.0268999999999999</v>
      </c>
      <c r="F143" s="64"/>
      <c r="G143" s="65" t="s">
        <v>11</v>
      </c>
      <c r="H143" s="49">
        <v>-1.2595000000000001</v>
      </c>
      <c r="I143" s="65" t="s">
        <v>2</v>
      </c>
      <c r="J143" s="68">
        <v>2.6269999999999998</v>
      </c>
    </row>
    <row r="144" spans="1:15" x14ac:dyDescent="0.4">
      <c r="A144" s="65" t="s">
        <v>19</v>
      </c>
      <c r="B144" s="67">
        <v>15.279106254750001</v>
      </c>
      <c r="C144" s="64"/>
      <c r="D144" s="65" t="s">
        <v>19</v>
      </c>
      <c r="E144" s="68">
        <v>15.4352461765</v>
      </c>
      <c r="F144" s="64"/>
      <c r="G144" s="65" t="s">
        <v>19</v>
      </c>
      <c r="H144" s="1">
        <v>15.557499999999999</v>
      </c>
      <c r="I144" s="65" t="s">
        <v>252</v>
      </c>
      <c r="J144" s="68">
        <v>5.2069999999999999</v>
      </c>
    </row>
    <row r="145" spans="1:15" x14ac:dyDescent="0.4">
      <c r="A145" s="65" t="s">
        <v>0</v>
      </c>
      <c r="B145" s="68">
        <v>0.42899999999999999</v>
      </c>
      <c r="C145" s="64"/>
      <c r="D145" s="65" t="s">
        <v>0</v>
      </c>
      <c r="E145" s="68">
        <v>0.42899999999999999</v>
      </c>
      <c r="F145" s="64"/>
      <c r="G145" s="65" t="s">
        <v>0</v>
      </c>
      <c r="H145" s="68">
        <f>75/160.21766</f>
        <v>0.46811319051844846</v>
      </c>
      <c r="I145" s="64"/>
      <c r="J145" s="64"/>
      <c r="O145" t="s">
        <v>360</v>
      </c>
    </row>
    <row r="146" spans="1:15" x14ac:dyDescent="0.4">
      <c r="A146" s="69" t="s">
        <v>1</v>
      </c>
      <c r="B146" s="68"/>
      <c r="C146" s="64"/>
      <c r="D146" s="69" t="s">
        <v>1</v>
      </c>
      <c r="E146" s="68"/>
      <c r="F146" s="64"/>
      <c r="G146" s="69" t="s">
        <v>1</v>
      </c>
      <c r="H146" s="68">
        <v>4.0990000000000002</v>
      </c>
      <c r="J146" s="64"/>
    </row>
    <row r="147" spans="1:15" x14ac:dyDescent="0.4">
      <c r="A147" s="64"/>
      <c r="B147" s="70"/>
      <c r="C147" s="64"/>
      <c r="D147" s="64"/>
      <c r="E147" s="70"/>
      <c r="F147" s="64"/>
      <c r="G147" s="74"/>
      <c r="H147" s="70"/>
      <c r="J147" s="64"/>
    </row>
    <row r="148" spans="1:15" x14ac:dyDescent="0.4">
      <c r="A148" s="65" t="s">
        <v>49</v>
      </c>
      <c r="B148" s="66" t="s">
        <v>299</v>
      </c>
      <c r="C148" s="64"/>
      <c r="D148" s="65" t="s">
        <v>174</v>
      </c>
      <c r="E148" s="66" t="s">
        <v>299</v>
      </c>
      <c r="F148" s="64"/>
      <c r="G148" s="65" t="s">
        <v>172</v>
      </c>
      <c r="H148" s="66" t="s">
        <v>299</v>
      </c>
      <c r="I148" s="64"/>
      <c r="J148" s="64"/>
      <c r="L148" t="s">
        <v>339</v>
      </c>
    </row>
    <row r="149" spans="1:15" x14ac:dyDescent="0.4">
      <c r="A149" s="65" t="s">
        <v>11</v>
      </c>
      <c r="B149" s="49">
        <v>-2.8656999999999999</v>
      </c>
      <c r="C149" s="64"/>
      <c r="D149" s="65" t="s">
        <v>11</v>
      </c>
      <c r="E149" s="49">
        <v>-2.8504</v>
      </c>
      <c r="F149" s="64"/>
      <c r="G149" s="65" t="s">
        <v>11</v>
      </c>
      <c r="H149" s="49">
        <v>-2.8586</v>
      </c>
      <c r="I149" s="65" t="s">
        <v>2</v>
      </c>
      <c r="J149" s="1">
        <v>3.0030000000000001</v>
      </c>
      <c r="L149" t="s">
        <v>340</v>
      </c>
    </row>
    <row r="150" spans="1:15" x14ac:dyDescent="0.4">
      <c r="A150" s="65" t="s">
        <v>19</v>
      </c>
      <c r="B150" s="67">
        <v>18.975471226</v>
      </c>
      <c r="C150" s="64"/>
      <c r="D150" s="65" t="s">
        <v>19</v>
      </c>
      <c r="E150" s="68">
        <v>19.272983076000003</v>
      </c>
      <c r="F150" s="64"/>
      <c r="G150" s="65" t="s">
        <v>19</v>
      </c>
      <c r="H150" s="1">
        <v>19.149296223228315</v>
      </c>
      <c r="I150" s="65" t="s">
        <v>252</v>
      </c>
      <c r="J150" s="68">
        <v>4.903899</v>
      </c>
    </row>
    <row r="151" spans="1:15" x14ac:dyDescent="0.4">
      <c r="A151" s="65" t="s">
        <v>0</v>
      </c>
      <c r="B151" s="1"/>
      <c r="C151" s="64"/>
      <c r="D151" s="65" t="s">
        <v>0</v>
      </c>
      <c r="E151" s="1">
        <v>0.31519621494908862</v>
      </c>
      <c r="F151" s="64"/>
      <c r="G151" s="65" t="s">
        <v>0</v>
      </c>
      <c r="H151" s="1"/>
      <c r="I151" s="66" t="s">
        <v>248</v>
      </c>
      <c r="J151" s="1">
        <v>1.633</v>
      </c>
    </row>
    <row r="152" spans="1:15" x14ac:dyDescent="0.4">
      <c r="A152" s="69" t="s">
        <v>1</v>
      </c>
      <c r="B152" s="68"/>
      <c r="C152" s="64"/>
      <c r="D152" s="69" t="s">
        <v>1</v>
      </c>
      <c r="E152" s="68"/>
      <c r="F152" s="64"/>
      <c r="G152" s="69" t="s">
        <v>1</v>
      </c>
      <c r="H152" s="68"/>
      <c r="J152" s="64"/>
    </row>
    <row r="154" spans="1:15" x14ac:dyDescent="0.4">
      <c r="A154" s="65" t="s">
        <v>49</v>
      </c>
      <c r="B154" s="66" t="s">
        <v>134</v>
      </c>
      <c r="C154" s="64"/>
      <c r="D154" s="65" t="s">
        <v>174</v>
      </c>
      <c r="E154" s="66" t="s">
        <v>134</v>
      </c>
      <c r="F154" s="64"/>
      <c r="G154" s="65" t="s">
        <v>172</v>
      </c>
      <c r="H154" s="66" t="s">
        <v>134</v>
      </c>
      <c r="I154" s="64"/>
      <c r="J154" s="64"/>
    </row>
    <row r="155" spans="1:15" x14ac:dyDescent="0.4">
      <c r="A155" s="65" t="s">
        <v>11</v>
      </c>
      <c r="B155" s="49">
        <v>-4.2889999999999997</v>
      </c>
      <c r="C155" s="64"/>
      <c r="D155" s="65" t="s">
        <v>11</v>
      </c>
      <c r="E155" s="49">
        <v>-4.2771999999999997</v>
      </c>
      <c r="F155" s="64"/>
      <c r="G155" s="65" t="s">
        <v>11</v>
      </c>
      <c r="H155" s="49">
        <v>-4.2916999999999996</v>
      </c>
      <c r="I155" s="65" t="s">
        <v>2</v>
      </c>
      <c r="J155" s="68">
        <v>2.9910000000000001</v>
      </c>
    </row>
    <row r="156" spans="1:15" x14ac:dyDescent="0.4">
      <c r="A156" s="65" t="s">
        <v>19</v>
      </c>
      <c r="B156" s="67">
        <v>19.652999999999999</v>
      </c>
      <c r="C156" s="64"/>
      <c r="D156" s="65" t="s">
        <v>19</v>
      </c>
      <c r="E156" s="68">
        <v>19.513999999999999</v>
      </c>
      <c r="F156" s="64"/>
      <c r="G156" s="65" t="s">
        <v>19</v>
      </c>
      <c r="H156" s="1">
        <v>19.383500000000002</v>
      </c>
      <c r="I156" s="65" t="s">
        <v>252</v>
      </c>
      <c r="J156" s="68">
        <v>5.0030000000000001</v>
      </c>
    </row>
    <row r="157" spans="1:15" x14ac:dyDescent="0.4">
      <c r="A157" s="65" t="s">
        <v>0</v>
      </c>
      <c r="B157" s="68">
        <f>65/160.21766</f>
        <v>0.40569809844932203</v>
      </c>
      <c r="C157" s="64"/>
      <c r="D157" s="65" t="s">
        <v>0</v>
      </c>
      <c r="E157" s="68">
        <f>58/160.21766</f>
        <v>0.3620075340009335</v>
      </c>
      <c r="F157" s="64"/>
      <c r="G157" s="65" t="s">
        <v>0</v>
      </c>
      <c r="H157" s="68">
        <f>49/160.21766</f>
        <v>0.3058339511387197</v>
      </c>
      <c r="I157" s="64"/>
      <c r="J157" s="64"/>
      <c r="O157" t="s">
        <v>361</v>
      </c>
    </row>
    <row r="158" spans="1:15" x14ac:dyDescent="0.4">
      <c r="A158" s="69" t="s">
        <v>1</v>
      </c>
      <c r="B158" s="68"/>
      <c r="C158" s="64"/>
      <c r="D158" s="69" t="s">
        <v>1</v>
      </c>
      <c r="E158" s="68"/>
      <c r="F158" s="64"/>
      <c r="G158" s="69" t="s">
        <v>1</v>
      </c>
      <c r="H158" s="68"/>
      <c r="J158" s="64"/>
      <c r="O158" t="s">
        <v>442</v>
      </c>
    </row>
    <row r="160" spans="1:15" x14ac:dyDescent="0.4">
      <c r="A160" s="65" t="s">
        <v>49</v>
      </c>
      <c r="B160" s="66" t="s">
        <v>233</v>
      </c>
      <c r="C160" s="64"/>
      <c r="D160" s="65" t="s">
        <v>174</v>
      </c>
      <c r="E160" s="66" t="s">
        <v>300</v>
      </c>
      <c r="F160" s="64"/>
      <c r="G160" s="65" t="s">
        <v>172</v>
      </c>
      <c r="H160" s="66" t="s">
        <v>300</v>
      </c>
      <c r="I160" s="64"/>
      <c r="J160" s="64"/>
    </row>
    <row r="161" spans="1:15" x14ac:dyDescent="0.4">
      <c r="A161" s="65" t="s">
        <v>11</v>
      </c>
      <c r="B161" s="49">
        <v>-4.1005000000000003</v>
      </c>
      <c r="C161" s="64"/>
      <c r="D161" s="65" t="s">
        <v>11</v>
      </c>
      <c r="E161" s="49">
        <v>-4.2373000000000003</v>
      </c>
      <c r="F161" s="64"/>
      <c r="G161" s="65" t="s">
        <v>11</v>
      </c>
      <c r="H161" s="49">
        <v>-4.1764000000000001</v>
      </c>
      <c r="I161" s="65" t="s">
        <v>2</v>
      </c>
      <c r="J161" s="1">
        <v>2.96</v>
      </c>
    </row>
    <row r="162" spans="1:15" x14ac:dyDescent="0.4">
      <c r="A162" s="65" t="s">
        <v>19</v>
      </c>
      <c r="B162" s="67">
        <v>19.417999999999999</v>
      </c>
      <c r="C162" s="64"/>
      <c r="D162" s="65" t="s">
        <v>19</v>
      </c>
      <c r="E162" s="68">
        <v>19.102326015999996</v>
      </c>
      <c r="F162" s="64"/>
      <c r="G162" s="65" t="s">
        <v>19</v>
      </c>
      <c r="H162" s="1">
        <v>19.562480405271014</v>
      </c>
      <c r="I162" s="65" t="s">
        <v>252</v>
      </c>
      <c r="J162" s="68">
        <v>5.15632</v>
      </c>
    </row>
    <row r="163" spans="1:15" x14ac:dyDescent="0.4">
      <c r="A163" s="65" t="s">
        <v>0</v>
      </c>
      <c r="B163" s="68">
        <v>0.41</v>
      </c>
      <c r="C163" s="64"/>
      <c r="D163" s="65" t="s">
        <v>0</v>
      </c>
      <c r="E163" s="68">
        <v>0.35299999999999998</v>
      </c>
      <c r="F163" s="64"/>
      <c r="G163" s="65" t="s">
        <v>0</v>
      </c>
      <c r="H163" s="68">
        <v>0.35299999999999998</v>
      </c>
      <c r="I163" s="66" t="s">
        <v>248</v>
      </c>
      <c r="J163" s="1">
        <v>1.742</v>
      </c>
    </row>
    <row r="164" spans="1:15" x14ac:dyDescent="0.4">
      <c r="A164" s="69" t="s">
        <v>1</v>
      </c>
      <c r="B164" s="68">
        <v>3.085</v>
      </c>
      <c r="C164" s="64"/>
      <c r="D164" s="69" t="s">
        <v>1</v>
      </c>
      <c r="E164" s="68">
        <v>3.5870000000000002</v>
      </c>
      <c r="F164" s="64"/>
      <c r="G164" s="69" t="s">
        <v>1</v>
      </c>
      <c r="H164" s="68">
        <v>3.5870000000000002</v>
      </c>
      <c r="J164" s="64"/>
      <c r="O164" t="s">
        <v>442</v>
      </c>
    </row>
    <row r="166" spans="1:15" x14ac:dyDescent="0.4">
      <c r="A166" s="65" t="s">
        <v>49</v>
      </c>
      <c r="B166" s="66" t="s">
        <v>301</v>
      </c>
      <c r="C166" s="64"/>
      <c r="D166" s="65" t="s">
        <v>174</v>
      </c>
      <c r="E166" s="66" t="s">
        <v>234</v>
      </c>
      <c r="F166" s="64"/>
      <c r="G166" s="65" t="s">
        <v>172</v>
      </c>
      <c r="H166" s="66" t="s">
        <v>301</v>
      </c>
      <c r="I166" s="64"/>
      <c r="J166" s="64"/>
    </row>
    <row r="167" spans="1:15" x14ac:dyDescent="0.4">
      <c r="A167" s="65" t="s">
        <v>11</v>
      </c>
      <c r="B167" s="49">
        <v>-2.7928999999999999</v>
      </c>
      <c r="C167" s="64"/>
      <c r="D167" s="65" t="s">
        <v>11</v>
      </c>
      <c r="E167" s="49">
        <v>-2.8936000000000002</v>
      </c>
      <c r="F167" s="64"/>
      <c r="G167" s="65" t="s">
        <v>11</v>
      </c>
      <c r="H167" s="49">
        <v>-3.1648000000000001</v>
      </c>
      <c r="I167" s="65" t="s">
        <v>2</v>
      </c>
      <c r="J167" s="68">
        <v>3.6659999999999999</v>
      </c>
    </row>
    <row r="168" spans="1:15" x14ac:dyDescent="0.4">
      <c r="A168" s="65" t="s">
        <v>19</v>
      </c>
      <c r="B168" s="67">
        <v>20.47903540175</v>
      </c>
      <c r="C168" s="64"/>
      <c r="D168" s="65" t="s">
        <v>19</v>
      </c>
      <c r="E168" s="68">
        <v>20.492000000000001</v>
      </c>
      <c r="F168" s="64"/>
      <c r="G168" s="65" t="s">
        <v>19</v>
      </c>
      <c r="H168" s="1">
        <v>22.379661124540391</v>
      </c>
      <c r="I168" s="65" t="s">
        <v>252</v>
      </c>
      <c r="J168" s="68">
        <v>3.8456339999999996</v>
      </c>
    </row>
    <row r="169" spans="1:15" x14ac:dyDescent="0.4">
      <c r="A169" s="65" t="s">
        <v>0</v>
      </c>
      <c r="B169" s="68"/>
      <c r="C169" s="64"/>
      <c r="D169" s="65" t="s">
        <v>0</v>
      </c>
      <c r="E169" s="68">
        <f>74/160.21766</f>
        <v>0.46187168131153583</v>
      </c>
      <c r="F169" s="64"/>
      <c r="G169" s="65" t="s">
        <v>0</v>
      </c>
      <c r="H169" s="68"/>
      <c r="I169" s="66" t="s">
        <v>248</v>
      </c>
      <c r="J169" s="1">
        <v>1.0489999999999999</v>
      </c>
      <c r="O169" t="s">
        <v>362</v>
      </c>
    </row>
    <row r="170" spans="1:15" x14ac:dyDescent="0.4">
      <c r="A170" s="69" t="s">
        <v>1</v>
      </c>
      <c r="B170" s="68"/>
      <c r="C170" s="64"/>
      <c r="D170" s="69" t="s">
        <v>1</v>
      </c>
      <c r="E170" s="68"/>
      <c r="F170" s="64"/>
      <c r="G170" s="69" t="s">
        <v>1</v>
      </c>
      <c r="H170" s="68"/>
      <c r="J170" s="64"/>
      <c r="O170" t="s">
        <v>443</v>
      </c>
    </row>
    <row r="172" spans="1:15" x14ac:dyDescent="0.4">
      <c r="A172" s="65" t="s">
        <v>49</v>
      </c>
      <c r="B172" s="66" t="s">
        <v>236</v>
      </c>
      <c r="C172" s="64"/>
      <c r="D172" s="65" t="s">
        <v>174</v>
      </c>
      <c r="E172" s="66" t="s">
        <v>236</v>
      </c>
      <c r="F172" s="64"/>
      <c r="G172" s="65" t="s">
        <v>172</v>
      </c>
      <c r="H172" s="66" t="s">
        <v>302</v>
      </c>
      <c r="I172" s="64"/>
      <c r="J172" s="64"/>
    </row>
    <row r="173" spans="1:15" x14ac:dyDescent="0.4">
      <c r="A173" s="65" t="s">
        <v>11</v>
      </c>
      <c r="B173" s="49">
        <v>-0.97070000000000001</v>
      </c>
      <c r="C173" s="64"/>
      <c r="D173" s="65" t="s">
        <v>11</v>
      </c>
      <c r="E173" s="49">
        <v>-1.0074000000000001</v>
      </c>
      <c r="F173" s="64"/>
      <c r="G173" s="65" t="s">
        <v>11</v>
      </c>
      <c r="H173" s="49">
        <v>-0.97629999999999995</v>
      </c>
      <c r="I173" s="65" t="s">
        <v>2</v>
      </c>
      <c r="J173" s="1">
        <v>3.3490000000000002</v>
      </c>
    </row>
    <row r="174" spans="1:15" x14ac:dyDescent="0.4">
      <c r="A174" s="65" t="s">
        <v>19</v>
      </c>
      <c r="B174" s="67">
        <v>26.373999999999999</v>
      </c>
      <c r="C174" s="64"/>
      <c r="D174" s="65" t="s">
        <v>19</v>
      </c>
      <c r="E174" s="68">
        <v>26.596</v>
      </c>
      <c r="F174" s="64"/>
      <c r="G174" s="65" t="s">
        <v>19</v>
      </c>
      <c r="H174" s="1">
        <v>26.543991711483166</v>
      </c>
      <c r="I174" s="65" t="s">
        <v>252</v>
      </c>
      <c r="J174" s="68">
        <v>5.4655680000000002</v>
      </c>
    </row>
    <row r="175" spans="1:15" x14ac:dyDescent="0.4">
      <c r="A175" s="65" t="s">
        <v>0</v>
      </c>
      <c r="B175" s="68">
        <f>22/160.21766</f>
        <v>0.13731320255207821</v>
      </c>
      <c r="C175" s="64"/>
      <c r="D175" s="65" t="s">
        <v>0</v>
      </c>
      <c r="E175" s="68">
        <f>21/160.21766</f>
        <v>0.13107169334516558</v>
      </c>
      <c r="F175" s="64"/>
      <c r="G175" s="65" t="s">
        <v>0</v>
      </c>
      <c r="H175" s="68"/>
      <c r="I175" s="66" t="s">
        <v>248</v>
      </c>
      <c r="J175" s="66">
        <v>1.6319999999999999</v>
      </c>
      <c r="O175" t="s">
        <v>363</v>
      </c>
    </row>
    <row r="176" spans="1:15" x14ac:dyDescent="0.4">
      <c r="A176" s="69" t="s">
        <v>1</v>
      </c>
      <c r="B176" s="68"/>
      <c r="C176" s="64"/>
      <c r="D176" s="69" t="s">
        <v>1</v>
      </c>
      <c r="E176" s="68"/>
      <c r="F176" s="64"/>
      <c r="G176" s="69" t="s">
        <v>1</v>
      </c>
      <c r="H176" s="68"/>
      <c r="J176" s="64"/>
      <c r="O176" t="s">
        <v>444</v>
      </c>
    </row>
    <row r="178" spans="1:15" x14ac:dyDescent="0.4">
      <c r="A178" s="65" t="s">
        <v>49</v>
      </c>
      <c r="B178" s="66" t="s">
        <v>135</v>
      </c>
      <c r="C178" s="64"/>
      <c r="D178" s="65" t="s">
        <v>174</v>
      </c>
      <c r="E178" s="66" t="s">
        <v>135</v>
      </c>
      <c r="F178" s="64"/>
      <c r="G178" s="65" t="s">
        <v>172</v>
      </c>
      <c r="H178" s="66" t="s">
        <v>135</v>
      </c>
      <c r="I178" s="64"/>
      <c r="J178" s="64"/>
    </row>
    <row r="179" spans="1:15" x14ac:dyDescent="0.4">
      <c r="A179" s="65" t="s">
        <v>11</v>
      </c>
      <c r="B179" s="49">
        <v>-0.96519999999999995</v>
      </c>
      <c r="C179" s="64"/>
      <c r="D179" s="65" t="s">
        <v>11</v>
      </c>
      <c r="E179" s="49">
        <v>-0.97130000000000005</v>
      </c>
      <c r="F179" s="64"/>
      <c r="G179" s="65" t="s">
        <v>11</v>
      </c>
      <c r="H179" s="49">
        <v>-0.97050000000000003</v>
      </c>
      <c r="I179" s="65" t="s">
        <v>2</v>
      </c>
      <c r="J179" s="68">
        <v>5.0510000000000002</v>
      </c>
    </row>
    <row r="180" spans="1:15" x14ac:dyDescent="0.4">
      <c r="A180" s="65" t="s">
        <v>19</v>
      </c>
      <c r="B180" s="67">
        <v>90.891999999999996</v>
      </c>
      <c r="C180" s="64"/>
      <c r="D180" s="65" t="s">
        <v>19</v>
      </c>
      <c r="E180" s="68">
        <v>89.902000000000001</v>
      </c>
      <c r="F180" s="64"/>
      <c r="G180" s="65" t="s">
        <v>19</v>
      </c>
      <c r="H180" s="1">
        <v>90.495000000000005</v>
      </c>
      <c r="I180" s="65" t="s">
        <v>252</v>
      </c>
      <c r="J180" s="68">
        <v>8.1929999999999996</v>
      </c>
    </row>
    <row r="181" spans="1:15" x14ac:dyDescent="0.4">
      <c r="A181" s="65" t="s">
        <v>0</v>
      </c>
      <c r="B181" s="68">
        <f>3/160.21766</f>
        <v>1.8724527620737938E-2</v>
      </c>
      <c r="C181" s="64"/>
      <c r="D181" s="65" t="s">
        <v>0</v>
      </c>
      <c r="E181" s="68">
        <f>3/160.21766</f>
        <v>1.8724527620737938E-2</v>
      </c>
      <c r="F181" s="64"/>
      <c r="G181" s="65" t="s">
        <v>0</v>
      </c>
      <c r="H181" s="68">
        <v>1.7000000000000001E-2</v>
      </c>
      <c r="I181" s="64"/>
      <c r="J181" s="64"/>
      <c r="O181" t="s">
        <v>364</v>
      </c>
    </row>
    <row r="182" spans="1:15" x14ac:dyDescent="0.4">
      <c r="A182" s="69" t="s">
        <v>1</v>
      </c>
      <c r="B182" s="68"/>
      <c r="C182" s="64"/>
      <c r="D182" s="69" t="s">
        <v>1</v>
      </c>
      <c r="E182" s="68">
        <v>2.661</v>
      </c>
      <c r="F182" s="64"/>
      <c r="G182" s="69" t="s">
        <v>1</v>
      </c>
      <c r="H182" s="68"/>
      <c r="J182" s="64"/>
    </row>
    <row r="184" spans="1:15" x14ac:dyDescent="0.4">
      <c r="A184" s="65" t="s">
        <v>49</v>
      </c>
      <c r="B184" s="66" t="s">
        <v>202</v>
      </c>
      <c r="C184" s="64"/>
      <c r="D184" s="65" t="s">
        <v>174</v>
      </c>
      <c r="E184" s="66" t="s">
        <v>202</v>
      </c>
      <c r="F184" s="64"/>
      <c r="G184" s="65" t="s">
        <v>172</v>
      </c>
      <c r="H184" s="66" t="s">
        <v>202</v>
      </c>
      <c r="I184" s="64"/>
      <c r="J184" s="64"/>
    </row>
    <row r="185" spans="1:15" x14ac:dyDescent="0.4">
      <c r="A185" s="65" t="s">
        <v>11</v>
      </c>
      <c r="B185" s="49">
        <v>-1.6831</v>
      </c>
      <c r="C185" s="64"/>
      <c r="D185" s="65" t="s">
        <v>11</v>
      </c>
      <c r="E185" s="49">
        <v>-1.6763999999999999</v>
      </c>
      <c r="F185" s="64"/>
      <c r="G185" s="65" t="s">
        <v>11</v>
      </c>
      <c r="H185" s="49">
        <v>-1.6839</v>
      </c>
      <c r="I185" s="65" t="s">
        <v>2</v>
      </c>
      <c r="J185" s="68">
        <v>4.2510000000000003</v>
      </c>
    </row>
    <row r="186" spans="1:15" x14ac:dyDescent="0.4">
      <c r="A186" s="65" t="s">
        <v>19</v>
      </c>
      <c r="B186" s="67">
        <v>54.610999999999997</v>
      </c>
      <c r="C186" s="64"/>
      <c r="D186" s="65" t="s">
        <v>19</v>
      </c>
      <c r="E186" s="68">
        <v>53.706000000000003</v>
      </c>
      <c r="F186" s="64"/>
      <c r="G186" s="65" t="s">
        <v>19</v>
      </c>
      <c r="H186" s="1">
        <v>55.220500000000001</v>
      </c>
      <c r="I186" s="65" t="s">
        <v>252</v>
      </c>
      <c r="J186" s="68">
        <v>7.056</v>
      </c>
    </row>
    <row r="187" spans="1:15" x14ac:dyDescent="0.4">
      <c r="A187" s="65" t="s">
        <v>0</v>
      </c>
      <c r="B187" s="68">
        <f>12/160.21766</f>
        <v>7.4898110482951752E-2</v>
      </c>
      <c r="C187" s="64"/>
      <c r="D187" s="65" t="s">
        <v>0</v>
      </c>
      <c r="E187" s="68">
        <f>12/160.21766</f>
        <v>7.4898110482951752E-2</v>
      </c>
      <c r="F187" s="64"/>
      <c r="G187" s="65" t="s">
        <v>0</v>
      </c>
      <c r="H187" s="68">
        <f>11/160.21766</f>
        <v>6.8656601276039106E-2</v>
      </c>
      <c r="I187" s="64"/>
      <c r="J187" s="64"/>
      <c r="O187" t="s">
        <v>365</v>
      </c>
    </row>
    <row r="188" spans="1:15" x14ac:dyDescent="0.4">
      <c r="A188" s="69" t="s">
        <v>1</v>
      </c>
      <c r="B188" s="68">
        <v>2.661</v>
      </c>
      <c r="C188" s="64"/>
      <c r="D188" s="69" t="s">
        <v>1</v>
      </c>
      <c r="E188" s="68"/>
      <c r="F188" s="64"/>
      <c r="G188" s="69" t="s">
        <v>1</v>
      </c>
      <c r="H188" s="68"/>
      <c r="J188" s="64"/>
    </row>
    <row r="190" spans="1:15" x14ac:dyDescent="0.4">
      <c r="A190" s="65" t="s">
        <v>49</v>
      </c>
      <c r="B190" s="66" t="s">
        <v>136</v>
      </c>
      <c r="C190" s="64"/>
      <c r="D190" s="65" t="s">
        <v>174</v>
      </c>
      <c r="E190" s="66" t="s">
        <v>303</v>
      </c>
      <c r="F190" s="64"/>
      <c r="G190" s="65" t="s">
        <v>172</v>
      </c>
      <c r="H190" s="66" t="s">
        <v>136</v>
      </c>
      <c r="I190" s="64"/>
      <c r="J190" s="64"/>
    </row>
    <row r="191" spans="1:15" x14ac:dyDescent="0.4">
      <c r="A191" s="65" t="s">
        <v>11</v>
      </c>
      <c r="B191" s="49">
        <v>-6.4424999999999999</v>
      </c>
      <c r="C191" s="64"/>
      <c r="D191" s="65" t="s">
        <v>11</v>
      </c>
      <c r="E191" s="49">
        <v>-6.2576999999999998</v>
      </c>
      <c r="F191" s="64"/>
      <c r="G191" s="65" t="s">
        <v>11</v>
      </c>
      <c r="H191" s="49">
        <v>-6.4629000000000003</v>
      </c>
      <c r="I191" s="65" t="s">
        <v>2</v>
      </c>
      <c r="J191" s="68">
        <v>3.6589999999999998</v>
      </c>
    </row>
    <row r="192" spans="1:15" x14ac:dyDescent="0.4">
      <c r="A192" s="65" t="s">
        <v>19</v>
      </c>
      <c r="B192" s="67">
        <v>32.439</v>
      </c>
      <c r="C192" s="64"/>
      <c r="D192" s="65" t="s">
        <v>19</v>
      </c>
      <c r="E192" s="68">
        <v>32.7010581945</v>
      </c>
      <c r="F192" s="64"/>
      <c r="G192" s="65" t="s">
        <v>19</v>
      </c>
      <c r="H192" s="1">
        <v>32.847000000000001</v>
      </c>
      <c r="I192" s="65" t="s">
        <v>252</v>
      </c>
      <c r="J192" s="68">
        <v>5.6660000000000004</v>
      </c>
    </row>
    <row r="193" spans="1:15" x14ac:dyDescent="0.4">
      <c r="A193" s="65" t="s">
        <v>0</v>
      </c>
      <c r="B193" s="68">
        <f>39/160.21766</f>
        <v>0.24341885906959321</v>
      </c>
      <c r="C193" s="64"/>
      <c r="D193" s="65" t="s">
        <v>0</v>
      </c>
      <c r="E193" s="68"/>
      <c r="F193" s="64"/>
      <c r="G193" s="65" t="s">
        <v>0</v>
      </c>
      <c r="H193" s="68">
        <f>41/160.21766</f>
        <v>0.25590187748341853</v>
      </c>
      <c r="I193" s="64"/>
      <c r="J193" s="64"/>
      <c r="O193" t="s">
        <v>366</v>
      </c>
    </row>
    <row r="194" spans="1:15" x14ac:dyDescent="0.4">
      <c r="A194" s="69" t="s">
        <v>1</v>
      </c>
      <c r="B194" s="68"/>
      <c r="C194" s="64"/>
      <c r="D194" s="69" t="s">
        <v>1</v>
      </c>
      <c r="E194" s="68"/>
      <c r="F194" s="64"/>
      <c r="G194" s="69" t="s">
        <v>1</v>
      </c>
      <c r="H194" s="68">
        <v>2.0310000000000001</v>
      </c>
      <c r="J194" s="64"/>
    </row>
    <row r="196" spans="1:15" x14ac:dyDescent="0.4">
      <c r="A196" s="65" t="s">
        <v>49</v>
      </c>
      <c r="B196" s="66" t="s">
        <v>137</v>
      </c>
      <c r="C196" s="64"/>
      <c r="D196" s="65" t="s">
        <v>174</v>
      </c>
      <c r="E196" s="66" t="s">
        <v>137</v>
      </c>
      <c r="F196" s="64"/>
      <c r="G196" s="65" t="s">
        <v>172</v>
      </c>
      <c r="H196" s="66" t="s">
        <v>137</v>
      </c>
      <c r="I196" s="64"/>
      <c r="J196" s="64"/>
    </row>
    <row r="197" spans="1:15" x14ac:dyDescent="0.4">
      <c r="A197" s="65" t="s">
        <v>11</v>
      </c>
      <c r="B197" s="49">
        <v>-8.5068999999999999</v>
      </c>
      <c r="C197" s="64"/>
      <c r="D197" s="65" t="s">
        <v>11</v>
      </c>
      <c r="E197" s="49">
        <v>-8.4731000000000005</v>
      </c>
      <c r="F197" s="64"/>
      <c r="G197" s="65" t="s">
        <v>11</v>
      </c>
      <c r="H197" s="71">
        <v>-8.5477000000000007</v>
      </c>
      <c r="I197" s="65" t="s">
        <v>2</v>
      </c>
      <c r="J197" s="68">
        <v>3.2389999999999999</v>
      </c>
    </row>
    <row r="198" spans="1:15" x14ac:dyDescent="0.4">
      <c r="A198" s="65" t="s">
        <v>19</v>
      </c>
      <c r="B198" s="67">
        <v>23.344999999999999</v>
      </c>
      <c r="C198" s="64"/>
      <c r="D198" s="65" t="s">
        <v>19</v>
      </c>
      <c r="E198" s="68">
        <v>23.004000000000001</v>
      </c>
      <c r="F198" s="64"/>
      <c r="G198" s="65" t="s">
        <v>19</v>
      </c>
      <c r="H198" s="1">
        <v>23.499500000000001</v>
      </c>
      <c r="I198" s="65" t="s">
        <v>252</v>
      </c>
      <c r="J198" s="68">
        <v>5.1719999999999997</v>
      </c>
    </row>
    <row r="199" spans="1:15" x14ac:dyDescent="0.4">
      <c r="A199" s="65" t="s">
        <v>0</v>
      </c>
      <c r="B199" s="68">
        <f>90/160.21766</f>
        <v>0.56173582862213822</v>
      </c>
      <c r="C199" s="64"/>
      <c r="D199" s="65" t="s">
        <v>0</v>
      </c>
      <c r="E199" s="68">
        <f>89/160.21766</f>
        <v>0.55549431941522553</v>
      </c>
      <c r="F199" s="64"/>
      <c r="G199" s="65" t="s">
        <v>0</v>
      </c>
      <c r="H199" s="68">
        <f>94/160.21766</f>
        <v>0.58670186544978875</v>
      </c>
      <c r="I199" s="64"/>
      <c r="J199" s="64"/>
      <c r="O199" t="s">
        <v>367</v>
      </c>
    </row>
    <row r="200" spans="1:15" x14ac:dyDescent="0.4">
      <c r="A200" s="69" t="s">
        <v>1</v>
      </c>
      <c r="B200" s="68"/>
      <c r="C200" s="64"/>
      <c r="D200" s="69" t="s">
        <v>1</v>
      </c>
      <c r="E200" s="68"/>
      <c r="F200" s="64"/>
      <c r="G200" s="69" t="s">
        <v>1</v>
      </c>
      <c r="H200" s="68">
        <v>2.2959999999999998</v>
      </c>
      <c r="J200" s="64"/>
    </row>
    <row r="202" spans="1:15" x14ac:dyDescent="0.4">
      <c r="A202" s="65" t="s">
        <v>49</v>
      </c>
      <c r="B202" s="66" t="s">
        <v>138</v>
      </c>
      <c r="C202" s="64"/>
      <c r="D202" s="65" t="s">
        <v>174</v>
      </c>
      <c r="E202" s="66" t="s">
        <v>138</v>
      </c>
      <c r="F202" s="64"/>
      <c r="G202" s="65" t="s">
        <v>172</v>
      </c>
      <c r="H202" s="66" t="s">
        <v>304</v>
      </c>
      <c r="I202" s="64"/>
      <c r="J202" s="64"/>
    </row>
    <row r="203" spans="1:15" x14ac:dyDescent="0.4">
      <c r="A203" s="65" t="s">
        <v>11</v>
      </c>
      <c r="B203" s="49">
        <v>-9.7811000000000003</v>
      </c>
      <c r="C203" s="64"/>
      <c r="D203" s="65" t="s">
        <v>11</v>
      </c>
      <c r="E203" s="49">
        <v>-10.1013</v>
      </c>
      <c r="F203" s="64"/>
      <c r="G203" s="65" t="s">
        <v>11</v>
      </c>
      <c r="H203" s="71">
        <v>-9.7551000000000005</v>
      </c>
      <c r="I203" s="65" t="s">
        <v>2</v>
      </c>
      <c r="J203" s="68">
        <v>2.88</v>
      </c>
    </row>
    <row r="204" spans="1:15" x14ac:dyDescent="0.4">
      <c r="A204" s="65" t="s">
        <v>19</v>
      </c>
      <c r="B204" s="67">
        <v>18.936</v>
      </c>
      <c r="C204" s="64"/>
      <c r="D204" s="65" t="s">
        <v>19</v>
      </c>
      <c r="E204" s="68">
        <v>18.306000000000001</v>
      </c>
      <c r="F204" s="64"/>
      <c r="G204" s="65" t="s">
        <v>19</v>
      </c>
      <c r="H204" s="1">
        <v>18.835972386856568</v>
      </c>
      <c r="I204" s="65" t="s">
        <v>252</v>
      </c>
      <c r="J204" s="68">
        <v>5.2444799999999994</v>
      </c>
    </row>
    <row r="205" spans="1:15" x14ac:dyDescent="0.4">
      <c r="A205" s="65" t="s">
        <v>0</v>
      </c>
      <c r="B205" s="68">
        <f>167/160.21766</f>
        <v>1.0423320375544118</v>
      </c>
      <c r="C205" s="64"/>
      <c r="D205" s="65" t="s">
        <v>0</v>
      </c>
      <c r="E205" s="68">
        <f>174/160.21766</f>
        <v>1.0860226020028005</v>
      </c>
      <c r="F205" s="64"/>
      <c r="G205" s="65" t="s">
        <v>0</v>
      </c>
      <c r="H205" s="68"/>
      <c r="I205" s="66" t="s">
        <v>248</v>
      </c>
      <c r="J205" s="1">
        <v>1.821</v>
      </c>
      <c r="O205" t="s">
        <v>368</v>
      </c>
    </row>
    <row r="206" spans="1:15" x14ac:dyDescent="0.4">
      <c r="A206" s="69" t="s">
        <v>1</v>
      </c>
      <c r="B206" s="68"/>
      <c r="C206" s="64"/>
      <c r="D206" s="69" t="s">
        <v>1</v>
      </c>
      <c r="E206" s="68">
        <v>2.7519999999999998</v>
      </c>
      <c r="F206" s="64"/>
      <c r="G206" s="69" t="s">
        <v>1</v>
      </c>
      <c r="H206" s="68"/>
      <c r="J206" s="64"/>
    </row>
    <row r="208" spans="1:15" x14ac:dyDescent="0.4">
      <c r="A208" s="65" t="s">
        <v>49</v>
      </c>
      <c r="B208" s="66" t="s">
        <v>139</v>
      </c>
      <c r="C208" s="64"/>
      <c r="D208" s="65" t="s">
        <v>174</v>
      </c>
      <c r="E208" s="66" t="s">
        <v>139</v>
      </c>
      <c r="F208" s="64"/>
      <c r="G208" s="65" t="s">
        <v>172</v>
      </c>
      <c r="H208" s="66" t="s">
        <v>305</v>
      </c>
      <c r="I208" s="64"/>
      <c r="J208" s="64"/>
    </row>
    <row r="209" spans="1:15" x14ac:dyDescent="0.4">
      <c r="A209" s="65" t="s">
        <v>11</v>
      </c>
      <c r="B209" s="49">
        <v>-10.4193</v>
      </c>
      <c r="C209" s="64"/>
      <c r="D209" s="65" t="s">
        <v>11</v>
      </c>
      <c r="E209" s="49">
        <v>-10.845599999999999</v>
      </c>
      <c r="F209" s="64"/>
      <c r="G209" s="65" t="s">
        <v>11</v>
      </c>
      <c r="H209" s="71">
        <v>-10.3666</v>
      </c>
      <c r="I209" s="65" t="s">
        <v>2</v>
      </c>
      <c r="J209" s="68">
        <v>2.7669999999999999</v>
      </c>
    </row>
    <row r="210" spans="1:15" x14ac:dyDescent="0.4">
      <c r="A210" s="65" t="s">
        <v>19</v>
      </c>
      <c r="B210" s="67">
        <v>16.143999999999998</v>
      </c>
      <c r="C210" s="64"/>
      <c r="D210" s="65" t="s">
        <v>19</v>
      </c>
      <c r="E210" s="68">
        <v>15.891999999999999</v>
      </c>
      <c r="F210" s="64"/>
      <c r="G210" s="65" t="s">
        <v>19</v>
      </c>
      <c r="H210" s="1">
        <v>16.218488385203393</v>
      </c>
      <c r="I210" s="65" t="s">
        <v>252</v>
      </c>
      <c r="J210" s="68">
        <v>4.8920560000000002</v>
      </c>
    </row>
    <row r="211" spans="1:15" x14ac:dyDescent="0.4">
      <c r="A211" s="65" t="s">
        <v>0</v>
      </c>
      <c r="B211" s="68">
        <f>243/160.21766</f>
        <v>1.516686737279773</v>
      </c>
      <c r="C211" s="64"/>
      <c r="D211" s="65" t="s">
        <v>0</v>
      </c>
      <c r="E211" s="68">
        <f>262/160.21766</f>
        <v>1.6352754122111133</v>
      </c>
      <c r="F211" s="64"/>
      <c r="G211" s="65" t="s">
        <v>0</v>
      </c>
      <c r="H211" s="68"/>
      <c r="I211" s="66" t="s">
        <v>248</v>
      </c>
      <c r="J211" s="66">
        <v>1.768</v>
      </c>
      <c r="O211" t="s">
        <v>369</v>
      </c>
    </row>
    <row r="212" spans="1:15" x14ac:dyDescent="0.4">
      <c r="A212" s="69" t="s">
        <v>1</v>
      </c>
      <c r="B212" s="68"/>
      <c r="C212" s="64"/>
      <c r="D212" s="69" t="s">
        <v>1</v>
      </c>
      <c r="E212" s="68">
        <v>3.2</v>
      </c>
      <c r="F212" s="64"/>
      <c r="G212" s="69" t="s">
        <v>1</v>
      </c>
      <c r="H212" s="68"/>
      <c r="J212" s="64"/>
    </row>
    <row r="214" spans="1:15" x14ac:dyDescent="0.4">
      <c r="A214" s="65" t="s">
        <v>49</v>
      </c>
      <c r="B214" s="66" t="s">
        <v>204</v>
      </c>
      <c r="C214" s="64"/>
      <c r="D214" s="65" t="s">
        <v>174</v>
      </c>
      <c r="E214" s="66" t="s">
        <v>306</v>
      </c>
      <c r="F214" s="64"/>
      <c r="G214" s="65" t="s">
        <v>172</v>
      </c>
      <c r="H214" s="66" t="s">
        <v>204</v>
      </c>
      <c r="I214" s="64"/>
      <c r="J214" s="64"/>
    </row>
    <row r="215" spans="1:15" x14ac:dyDescent="0.4">
      <c r="A215" s="65" t="s">
        <v>11</v>
      </c>
      <c r="B215" s="49">
        <v>-10.293799999999999</v>
      </c>
      <c r="C215" s="64"/>
      <c r="D215" s="65" t="s">
        <v>11</v>
      </c>
      <c r="E215" s="49">
        <v>-10.7799</v>
      </c>
      <c r="F215" s="64"/>
      <c r="G215" s="65" t="s">
        <v>11</v>
      </c>
      <c r="H215" s="71">
        <v>-10.3606</v>
      </c>
      <c r="I215" s="65" t="s">
        <v>2</v>
      </c>
      <c r="J215" s="68">
        <v>2.7610000000000001</v>
      </c>
    </row>
    <row r="216" spans="1:15" x14ac:dyDescent="0.4">
      <c r="A216" s="65" t="s">
        <v>19</v>
      </c>
      <c r="B216" s="67">
        <v>14.66</v>
      </c>
      <c r="C216" s="64"/>
      <c r="D216" s="65" t="s">
        <v>19</v>
      </c>
      <c r="E216" s="68">
        <v>16.048397875999999</v>
      </c>
      <c r="F216" s="64"/>
      <c r="G216" s="65" t="s">
        <v>19</v>
      </c>
      <c r="H216" s="1">
        <v>14.5915</v>
      </c>
      <c r="I216" s="65" t="s">
        <v>252</v>
      </c>
      <c r="J216" s="68">
        <v>4.4210000000000003</v>
      </c>
    </row>
    <row r="217" spans="1:15" x14ac:dyDescent="0.4">
      <c r="A217" s="65" t="s">
        <v>0</v>
      </c>
      <c r="B217" s="68">
        <f>376/160.21766</f>
        <v>2.346807461799155</v>
      </c>
      <c r="C217" s="64"/>
      <c r="D217" s="65" t="s">
        <v>0</v>
      </c>
      <c r="E217" s="68"/>
      <c r="F217" s="64"/>
      <c r="G217" s="65" t="s">
        <v>0</v>
      </c>
      <c r="H217" s="68">
        <f>300/160.21766</f>
        <v>1.8724527620737939</v>
      </c>
      <c r="I217" s="64"/>
      <c r="J217" s="64"/>
      <c r="O217" t="s">
        <v>370</v>
      </c>
    </row>
    <row r="218" spans="1:15" x14ac:dyDescent="0.4">
      <c r="A218" s="69" t="s">
        <v>1</v>
      </c>
      <c r="B218" s="68"/>
      <c r="C218" s="64"/>
      <c r="D218" s="69" t="s">
        <v>1</v>
      </c>
      <c r="E218" s="68"/>
      <c r="F218" s="64"/>
      <c r="G218" s="69" t="s">
        <v>1</v>
      </c>
      <c r="H218" s="68">
        <v>3.39</v>
      </c>
      <c r="J218" s="64"/>
    </row>
    <row r="220" spans="1:15" x14ac:dyDescent="0.4">
      <c r="A220" s="65" t="s">
        <v>49</v>
      </c>
      <c r="B220" s="66" t="s">
        <v>140</v>
      </c>
      <c r="C220" s="64"/>
      <c r="D220" s="65" t="s">
        <v>174</v>
      </c>
      <c r="E220" s="66" t="s">
        <v>307</v>
      </c>
      <c r="F220" s="64"/>
      <c r="G220" s="65" t="s">
        <v>172</v>
      </c>
      <c r="H220" s="66" t="s">
        <v>140</v>
      </c>
      <c r="I220" s="64"/>
      <c r="J220" s="64"/>
    </row>
    <row r="221" spans="1:15" x14ac:dyDescent="0.4">
      <c r="A221" s="65" t="s">
        <v>11</v>
      </c>
      <c r="B221" s="49">
        <v>-9.1651000000000007</v>
      </c>
      <c r="C221" s="64"/>
      <c r="D221" s="65" t="s">
        <v>11</v>
      </c>
      <c r="E221" s="49">
        <v>-8.4677000000000007</v>
      </c>
      <c r="F221" s="64"/>
      <c r="G221" s="65" t="s">
        <v>11</v>
      </c>
      <c r="H221" s="71">
        <v>-9.2744</v>
      </c>
      <c r="I221" s="65" t="s">
        <v>2</v>
      </c>
      <c r="J221" s="68">
        <v>2.7330000000000001</v>
      </c>
    </row>
    <row r="222" spans="1:15" x14ac:dyDescent="0.4">
      <c r="A222" s="65" t="s">
        <v>19</v>
      </c>
      <c r="B222" s="67">
        <v>13.996</v>
      </c>
      <c r="C222" s="64"/>
      <c r="D222" s="65" t="s">
        <v>19</v>
      </c>
      <c r="E222" s="68">
        <v>14.438965216000001</v>
      </c>
      <c r="F222" s="64"/>
      <c r="G222" s="65" t="s">
        <v>19</v>
      </c>
      <c r="H222" s="1">
        <v>13.952</v>
      </c>
      <c r="I222" s="65" t="s">
        <v>252</v>
      </c>
      <c r="J222" s="68">
        <v>4.3140000000000001</v>
      </c>
    </row>
    <row r="223" spans="1:15" x14ac:dyDescent="0.4">
      <c r="A223" s="65" t="s">
        <v>0</v>
      </c>
      <c r="B223" s="68">
        <f>309/160.21766</f>
        <v>1.9286263449360077</v>
      </c>
      <c r="C223" s="64"/>
      <c r="D223" s="65" t="s">
        <v>0</v>
      </c>
      <c r="E223" s="68"/>
      <c r="F223" s="64"/>
      <c r="G223" s="65" t="s">
        <v>0</v>
      </c>
      <c r="H223" s="68">
        <f>308/160.21766</f>
        <v>1.9223848357290951</v>
      </c>
      <c r="I223" s="64"/>
      <c r="J223" s="64"/>
      <c r="O223" t="s">
        <v>371</v>
      </c>
    </row>
    <row r="224" spans="1:15" x14ac:dyDescent="0.4">
      <c r="A224" s="69" t="s">
        <v>1</v>
      </c>
      <c r="B224" s="68"/>
      <c r="C224" s="64"/>
      <c r="D224" s="69" t="s">
        <v>1</v>
      </c>
      <c r="E224" s="68"/>
      <c r="F224" s="64"/>
      <c r="G224" s="69" t="s">
        <v>1</v>
      </c>
      <c r="H224" s="68">
        <v>3.7130000000000001</v>
      </c>
      <c r="J224" s="64"/>
    </row>
    <row r="226" spans="1:15" x14ac:dyDescent="0.4">
      <c r="A226" s="65" t="s">
        <v>49</v>
      </c>
      <c r="B226" s="66" t="s">
        <v>163</v>
      </c>
      <c r="C226" s="64"/>
      <c r="D226" s="65" t="s">
        <v>174</v>
      </c>
      <c r="E226" s="66" t="s">
        <v>308</v>
      </c>
      <c r="F226" s="64"/>
      <c r="G226" s="65" t="s">
        <v>172</v>
      </c>
      <c r="H226" s="66" t="s">
        <v>308</v>
      </c>
      <c r="I226" s="64"/>
      <c r="J226" s="64"/>
    </row>
    <row r="227" spans="1:15" x14ac:dyDescent="0.4">
      <c r="A227" s="65" t="s">
        <v>11</v>
      </c>
      <c r="B227" s="49">
        <v>-7.3384999999999998</v>
      </c>
      <c r="C227" s="64"/>
      <c r="D227" s="65" t="s">
        <v>11</v>
      </c>
      <c r="E227" s="49">
        <v>-8.4677000000000007</v>
      </c>
      <c r="F227" s="64"/>
      <c r="G227" s="65" t="s">
        <v>11</v>
      </c>
      <c r="H227" s="49">
        <v>-7.1052</v>
      </c>
      <c r="I227" s="65" t="s">
        <v>2</v>
      </c>
      <c r="J227" s="68">
        <v>2.7410000000000001</v>
      </c>
    </row>
    <row r="228" spans="1:15" x14ac:dyDescent="0.4">
      <c r="A228" s="65" t="s">
        <v>19</v>
      </c>
      <c r="B228" s="67">
        <v>14.199</v>
      </c>
      <c r="C228" s="64"/>
      <c r="D228" s="65" t="s">
        <v>19</v>
      </c>
      <c r="E228" s="68">
        <v>14.637533683999997</v>
      </c>
      <c r="F228" s="64"/>
      <c r="G228" s="65" t="s">
        <v>19</v>
      </c>
      <c r="H228" s="1">
        <v>14.374501089454286</v>
      </c>
      <c r="I228" s="65" t="s">
        <v>252</v>
      </c>
      <c r="J228" s="68">
        <v>4.4184920000000005</v>
      </c>
    </row>
    <row r="229" spans="1:15" x14ac:dyDescent="0.4">
      <c r="A229" s="65" t="s">
        <v>0</v>
      </c>
      <c r="B229" s="68">
        <f>253/160.21766</f>
        <v>1.5791018293488996</v>
      </c>
      <c r="C229" s="64"/>
      <c r="D229" s="65" t="s">
        <v>0</v>
      </c>
      <c r="E229" s="68"/>
      <c r="F229" s="64"/>
      <c r="G229" s="65" t="s">
        <v>0</v>
      </c>
      <c r="H229" s="68"/>
      <c r="I229" s="66" t="s">
        <v>248</v>
      </c>
      <c r="J229" s="1">
        <v>1.6120000000000001</v>
      </c>
      <c r="O229" t="s">
        <v>372</v>
      </c>
    </row>
    <row r="230" spans="1:15" x14ac:dyDescent="0.4">
      <c r="A230" s="69" t="s">
        <v>1</v>
      </c>
      <c r="B230" s="68">
        <v>3.9740000000000002</v>
      </c>
      <c r="C230" s="64"/>
      <c r="D230" s="69" t="s">
        <v>1</v>
      </c>
      <c r="E230" s="68"/>
      <c r="F230" s="64"/>
      <c r="G230" s="69" t="s">
        <v>1</v>
      </c>
      <c r="H230" s="68"/>
      <c r="J230" s="64"/>
    </row>
    <row r="232" spans="1:15" x14ac:dyDescent="0.4">
      <c r="A232" s="65" t="s">
        <v>49</v>
      </c>
      <c r="B232" s="66" t="s">
        <v>141</v>
      </c>
      <c r="C232" s="64"/>
      <c r="D232" s="65" t="s">
        <v>174</v>
      </c>
      <c r="E232" s="66" t="s">
        <v>309</v>
      </c>
      <c r="F232" s="64"/>
      <c r="G232" s="65" t="s">
        <v>172</v>
      </c>
      <c r="H232" s="66" t="s">
        <v>309</v>
      </c>
      <c r="I232" s="64"/>
      <c r="J232" s="64"/>
    </row>
    <row r="233" spans="1:15" x14ac:dyDescent="0.4">
      <c r="A233" s="65" t="s">
        <v>11</v>
      </c>
      <c r="B233" s="49">
        <v>-5.1764999999999999</v>
      </c>
      <c r="C233" s="64"/>
      <c r="D233" s="65" t="s">
        <v>11</v>
      </c>
      <c r="E233" s="49">
        <v>-5.1001000000000003</v>
      </c>
      <c r="F233" s="64"/>
      <c r="G233" s="65" t="s">
        <v>11</v>
      </c>
      <c r="H233" s="49">
        <v>-5.1130000000000004</v>
      </c>
      <c r="I233" s="65" t="s">
        <v>2</v>
      </c>
      <c r="J233" s="68">
        <v>2.7850000000000001</v>
      </c>
    </row>
    <row r="234" spans="1:15" x14ac:dyDescent="0.4">
      <c r="A234" s="65" t="s">
        <v>19</v>
      </c>
      <c r="B234" s="67">
        <v>15.49</v>
      </c>
      <c r="C234" s="64"/>
      <c r="D234" s="65" t="s">
        <v>19</v>
      </c>
      <c r="E234" s="68">
        <v>15.553636812500001</v>
      </c>
      <c r="F234" s="64"/>
      <c r="G234" s="65" t="s">
        <v>19</v>
      </c>
      <c r="H234" s="1">
        <v>15.629773499992849</v>
      </c>
      <c r="I234" s="65" t="s">
        <v>252</v>
      </c>
      <c r="J234" s="68">
        <v>4.6537350000000002</v>
      </c>
    </row>
    <row r="235" spans="1:15" x14ac:dyDescent="0.4">
      <c r="A235" s="65" t="s">
        <v>0</v>
      </c>
      <c r="B235" s="68">
        <f>160/160.21766</f>
        <v>0.99864147310602347</v>
      </c>
      <c r="C235" s="64"/>
      <c r="D235" s="65" t="s">
        <v>0</v>
      </c>
      <c r="E235" s="68"/>
      <c r="F235" s="64"/>
      <c r="G235" s="65" t="s">
        <v>0</v>
      </c>
      <c r="H235" s="68"/>
      <c r="I235" s="66" t="s">
        <v>248</v>
      </c>
      <c r="J235" s="66">
        <v>1.671</v>
      </c>
      <c r="O235" t="s">
        <v>373</v>
      </c>
    </row>
    <row r="236" spans="1:15" x14ac:dyDescent="0.4">
      <c r="A236" s="69" t="s">
        <v>1</v>
      </c>
      <c r="B236" s="68">
        <v>4.2569999999999997</v>
      </c>
      <c r="C236" s="64"/>
      <c r="D236" s="69" t="s">
        <v>1</v>
      </c>
      <c r="E236" s="68"/>
      <c r="F236" s="64"/>
      <c r="G236" s="69" t="s">
        <v>1</v>
      </c>
      <c r="H236" s="68"/>
      <c r="J236" s="64"/>
    </row>
    <row r="238" spans="1:15" x14ac:dyDescent="0.4">
      <c r="A238" s="65" t="s">
        <v>49</v>
      </c>
      <c r="B238" s="66" t="s">
        <v>116</v>
      </c>
      <c r="C238" s="64"/>
      <c r="D238" s="65" t="s">
        <v>174</v>
      </c>
      <c r="E238" s="66" t="s">
        <v>310</v>
      </c>
      <c r="F238" s="64"/>
      <c r="G238" s="65" t="s">
        <v>172</v>
      </c>
      <c r="H238" s="66" t="s">
        <v>116</v>
      </c>
      <c r="I238" s="64"/>
      <c r="J238" s="64"/>
    </row>
    <row r="239" spans="1:15" x14ac:dyDescent="0.4">
      <c r="A239" s="65" t="s">
        <v>11</v>
      </c>
      <c r="B239" s="49">
        <v>-2.8289</v>
      </c>
      <c r="C239" s="64"/>
      <c r="D239" s="65" t="s">
        <v>11</v>
      </c>
      <c r="E239" s="49">
        <v>-2.7031999999999998</v>
      </c>
      <c r="F239" s="64"/>
      <c r="G239" s="65" t="s">
        <v>11</v>
      </c>
      <c r="H239" s="71">
        <v>-2.8250000000000002</v>
      </c>
      <c r="I239" s="65" t="s">
        <v>2</v>
      </c>
      <c r="J239" s="68">
        <v>2.9529999999999998</v>
      </c>
    </row>
    <row r="240" spans="1:15" x14ac:dyDescent="0.4">
      <c r="A240" s="65" t="s">
        <v>19</v>
      </c>
      <c r="B240" s="67">
        <v>18.004999999999999</v>
      </c>
      <c r="C240" s="64"/>
      <c r="D240" s="65" t="s">
        <v>19</v>
      </c>
      <c r="E240" s="68">
        <v>18.066688308</v>
      </c>
      <c r="F240" s="64"/>
      <c r="G240" s="65" t="s">
        <v>19</v>
      </c>
      <c r="H240" s="1">
        <v>18.114000000000001</v>
      </c>
      <c r="I240" s="65" t="s">
        <v>252</v>
      </c>
      <c r="J240" s="68">
        <v>4.798</v>
      </c>
    </row>
    <row r="241" spans="1:15" x14ac:dyDescent="0.4">
      <c r="A241" s="65" t="s">
        <v>0</v>
      </c>
      <c r="B241" s="68">
        <f>88/160.21766</f>
        <v>0.54925281020831285</v>
      </c>
      <c r="C241" s="64"/>
      <c r="D241" s="65" t="s">
        <v>0</v>
      </c>
      <c r="E241" s="68"/>
      <c r="F241" s="64"/>
      <c r="G241" s="65" t="s">
        <v>0</v>
      </c>
      <c r="H241" s="68">
        <f>88/160.21766</f>
        <v>0.54925281020831285</v>
      </c>
      <c r="I241" s="64"/>
      <c r="J241" s="64"/>
      <c r="O241" t="s">
        <v>374</v>
      </c>
    </row>
    <row r="242" spans="1:15" x14ac:dyDescent="0.4">
      <c r="A242" s="69" t="s">
        <v>1</v>
      </c>
      <c r="B242" s="68">
        <v>4.4649999999999999</v>
      </c>
      <c r="C242" s="64"/>
      <c r="D242" s="69" t="s">
        <v>1</v>
      </c>
      <c r="E242" s="68"/>
      <c r="F242" s="64"/>
      <c r="G242" s="69" t="s">
        <v>1</v>
      </c>
      <c r="H242" s="68"/>
      <c r="J242" s="64"/>
    </row>
    <row r="244" spans="1:15" x14ac:dyDescent="0.4">
      <c r="A244" s="65" t="s">
        <v>49</v>
      </c>
      <c r="B244" s="66" t="s">
        <v>142</v>
      </c>
      <c r="C244" s="64"/>
      <c r="D244" s="65" t="s">
        <v>174</v>
      </c>
      <c r="E244" s="66" t="s">
        <v>311</v>
      </c>
      <c r="F244" s="64"/>
      <c r="G244" s="65" t="s">
        <v>172</v>
      </c>
      <c r="H244" s="66" t="s">
        <v>142</v>
      </c>
      <c r="I244" s="64"/>
      <c r="J244" s="64"/>
    </row>
    <row r="245" spans="1:15" x14ac:dyDescent="0.4">
      <c r="A245" s="65" t="s">
        <v>11</v>
      </c>
      <c r="B245" s="49">
        <v>-0.90480000000000005</v>
      </c>
      <c r="C245" s="64"/>
      <c r="D245" s="65" t="s">
        <v>11</v>
      </c>
      <c r="E245" s="49">
        <v>-0.70599999999999996</v>
      </c>
      <c r="F245" s="64"/>
      <c r="G245" s="65" t="s">
        <v>11</v>
      </c>
      <c r="H245" s="71">
        <v>-0.90620000000000001</v>
      </c>
      <c r="I245" s="65" t="s">
        <v>2</v>
      </c>
      <c r="J245" s="68">
        <v>3.008</v>
      </c>
    </row>
    <row r="246" spans="1:15" x14ac:dyDescent="0.4">
      <c r="A246" s="65" t="s">
        <v>19</v>
      </c>
      <c r="B246" s="67">
        <v>23.254999999999999</v>
      </c>
      <c r="C246" s="64"/>
      <c r="D246" s="65" t="s">
        <v>19</v>
      </c>
      <c r="E246" s="68">
        <v>23.777982683500007</v>
      </c>
      <c r="F246" s="64"/>
      <c r="G246" s="65" t="s">
        <v>19</v>
      </c>
      <c r="H246" s="1">
        <v>23.277999999999999</v>
      </c>
      <c r="I246" s="65" t="s">
        <v>252</v>
      </c>
      <c r="J246" s="68">
        <v>5.9420000000000002</v>
      </c>
    </row>
    <row r="247" spans="1:15" x14ac:dyDescent="0.4">
      <c r="A247" s="65" t="s">
        <v>0</v>
      </c>
      <c r="B247" s="68"/>
      <c r="C247" s="64"/>
      <c r="D247" s="65" t="s">
        <v>0</v>
      </c>
      <c r="E247" s="68"/>
      <c r="F247" s="64"/>
      <c r="G247" s="65" t="s">
        <v>0</v>
      </c>
      <c r="H247" s="68">
        <f>45/160.21766</f>
        <v>0.28086791431106911</v>
      </c>
      <c r="I247" s="64"/>
      <c r="J247" s="64"/>
      <c r="O247" t="s">
        <v>375</v>
      </c>
    </row>
    <row r="248" spans="1:15" x14ac:dyDescent="0.4">
      <c r="A248" s="69" t="s">
        <v>1</v>
      </c>
      <c r="B248" s="68"/>
      <c r="C248" s="64"/>
      <c r="D248" s="69" t="s">
        <v>1</v>
      </c>
      <c r="E248" s="68"/>
      <c r="F248" s="64"/>
      <c r="G248" s="69" t="s">
        <v>1</v>
      </c>
      <c r="H248" s="68">
        <v>4.83</v>
      </c>
      <c r="J248" s="64"/>
    </row>
    <row r="250" spans="1:15" x14ac:dyDescent="0.4">
      <c r="A250" s="65" t="s">
        <v>49</v>
      </c>
      <c r="B250" s="66" t="s">
        <v>143</v>
      </c>
      <c r="C250" s="64"/>
      <c r="D250" s="65" t="s">
        <v>174</v>
      </c>
      <c r="E250" s="66" t="s">
        <v>143</v>
      </c>
      <c r="F250" s="64"/>
      <c r="G250" s="65" t="s">
        <v>172</v>
      </c>
      <c r="H250" s="66" t="s">
        <v>143</v>
      </c>
      <c r="I250" s="64"/>
      <c r="J250" s="64"/>
    </row>
    <row r="251" spans="1:15" x14ac:dyDescent="0.4">
      <c r="A251" s="65" t="s">
        <v>11</v>
      </c>
      <c r="B251" s="49">
        <v>-2.7149000000000001</v>
      </c>
      <c r="C251" s="64"/>
      <c r="D251" s="65" t="s">
        <v>11</v>
      </c>
      <c r="E251" s="49">
        <v>-2.7168000000000001</v>
      </c>
      <c r="F251" s="64"/>
      <c r="G251" s="65" t="s">
        <v>11</v>
      </c>
      <c r="H251" s="71">
        <v>-2.7040000000000002</v>
      </c>
      <c r="I251" s="65" t="s">
        <v>2</v>
      </c>
      <c r="J251" s="68">
        <v>3.423</v>
      </c>
    </row>
    <row r="252" spans="1:15" x14ac:dyDescent="0.4">
      <c r="A252" s="65" t="s">
        <v>19</v>
      </c>
      <c r="B252" s="67">
        <v>27.58</v>
      </c>
      <c r="C252" s="64"/>
      <c r="D252" s="65" t="s">
        <v>19</v>
      </c>
      <c r="E252" s="68">
        <v>28.093</v>
      </c>
      <c r="F252" s="64"/>
      <c r="G252" s="65" t="s">
        <v>19</v>
      </c>
      <c r="H252" s="1">
        <v>28.282499999999999</v>
      </c>
      <c r="I252" s="65" t="s">
        <v>252</v>
      </c>
      <c r="J252" s="68">
        <v>5.5759999999999996</v>
      </c>
    </row>
    <row r="253" spans="1:15" x14ac:dyDescent="0.4">
      <c r="A253" s="65" t="s">
        <v>0</v>
      </c>
      <c r="B253" s="68">
        <f>34/160.21766</f>
        <v>0.21221131303502999</v>
      </c>
      <c r="C253" s="64"/>
      <c r="D253" s="65" t="s">
        <v>0</v>
      </c>
      <c r="E253" s="68"/>
      <c r="F253" s="64"/>
      <c r="G253" s="65" t="s">
        <v>0</v>
      </c>
      <c r="H253" s="68">
        <f>117/160.21766</f>
        <v>0.73025657720877968</v>
      </c>
      <c r="I253" s="64"/>
      <c r="J253" s="64"/>
      <c r="O253" t="s">
        <v>445</v>
      </c>
    </row>
    <row r="254" spans="1:15" x14ac:dyDescent="0.4">
      <c r="A254" s="69" t="s">
        <v>1</v>
      </c>
      <c r="B254" s="68">
        <v>3.8929999999999998</v>
      </c>
      <c r="C254" s="64"/>
      <c r="D254" s="69" t="s">
        <v>1</v>
      </c>
      <c r="E254" s="68"/>
      <c r="F254" s="64"/>
      <c r="G254" s="69" t="s">
        <v>1</v>
      </c>
      <c r="H254" s="68"/>
      <c r="J254" s="64"/>
    </row>
    <row r="256" spans="1:15" x14ac:dyDescent="0.4">
      <c r="A256" s="65" t="s">
        <v>49</v>
      </c>
      <c r="B256" s="66" t="s">
        <v>205</v>
      </c>
      <c r="C256" s="64"/>
      <c r="D256" s="65" t="s">
        <v>174</v>
      </c>
      <c r="E256" s="66" t="s">
        <v>205</v>
      </c>
      <c r="F256" s="64"/>
      <c r="G256" s="65" t="s">
        <v>172</v>
      </c>
      <c r="H256" s="66" t="s">
        <v>312</v>
      </c>
      <c r="I256" s="64"/>
      <c r="J256" s="64"/>
    </row>
    <row r="257" spans="1:15" x14ac:dyDescent="0.4">
      <c r="A257" s="65" t="s">
        <v>11</v>
      </c>
      <c r="B257" s="49">
        <v>-3.9552999999999998</v>
      </c>
      <c r="C257" s="64"/>
      <c r="D257" s="65" t="s">
        <v>11</v>
      </c>
      <c r="E257" s="49">
        <v>-3.9352999999999998</v>
      </c>
      <c r="F257" s="64"/>
      <c r="G257" s="65" t="s">
        <v>11</v>
      </c>
      <c r="H257" s="71">
        <v>-3.7564000000000002</v>
      </c>
      <c r="I257" s="65" t="s">
        <v>2</v>
      </c>
      <c r="J257" s="1">
        <v>3.4</v>
      </c>
    </row>
    <row r="258" spans="1:15" x14ac:dyDescent="0.4">
      <c r="A258" s="65" t="s">
        <v>19</v>
      </c>
      <c r="B258" s="67">
        <v>27.879000000000001</v>
      </c>
      <c r="C258" s="64"/>
      <c r="D258" s="65" t="s">
        <v>19</v>
      </c>
      <c r="E258" s="68">
        <v>27.64</v>
      </c>
      <c r="F258" s="64"/>
      <c r="G258" s="65" t="s">
        <v>19</v>
      </c>
      <c r="H258" s="1">
        <v>27.809260438270694</v>
      </c>
      <c r="I258" s="65" t="s">
        <v>252</v>
      </c>
      <c r="J258" s="68">
        <v>5.5555999999999992</v>
      </c>
    </row>
    <row r="259" spans="1:15" x14ac:dyDescent="0.4">
      <c r="A259" s="65" t="s">
        <v>0</v>
      </c>
      <c r="B259" s="68">
        <f>93/160.21766</f>
        <v>0.58046035624287606</v>
      </c>
      <c r="C259" s="64"/>
      <c r="D259" s="65" t="s">
        <v>0</v>
      </c>
      <c r="E259" s="68">
        <f>44/160.21766</f>
        <v>0.27462640510415642</v>
      </c>
      <c r="F259" s="64"/>
      <c r="G259" s="65" t="s">
        <v>0</v>
      </c>
      <c r="H259" s="68"/>
      <c r="I259" s="66" t="s">
        <v>248</v>
      </c>
      <c r="J259" s="1">
        <v>1.6339999999999999</v>
      </c>
      <c r="O259" t="s">
        <v>376</v>
      </c>
    </row>
    <row r="260" spans="1:15" x14ac:dyDescent="0.4">
      <c r="A260" s="69" t="s">
        <v>1</v>
      </c>
      <c r="B260" s="68"/>
      <c r="C260" s="64"/>
      <c r="D260" s="69" t="s">
        <v>1</v>
      </c>
      <c r="E260" s="68"/>
      <c r="F260" s="64"/>
      <c r="G260" s="69" t="s">
        <v>1</v>
      </c>
      <c r="H260" s="68"/>
      <c r="J260" s="64"/>
      <c r="O260" t="s">
        <v>446</v>
      </c>
    </row>
    <row r="262" spans="1:15" x14ac:dyDescent="0.4">
      <c r="A262" s="65" t="s">
        <v>49</v>
      </c>
      <c r="B262" s="66" t="s">
        <v>207</v>
      </c>
      <c r="C262" s="64"/>
      <c r="D262" s="65" t="s">
        <v>174</v>
      </c>
      <c r="E262" s="66" t="s">
        <v>207</v>
      </c>
      <c r="F262" s="64"/>
      <c r="G262" s="65" t="s">
        <v>172</v>
      </c>
      <c r="H262" s="66" t="s">
        <v>207</v>
      </c>
      <c r="I262" s="64"/>
      <c r="J262" s="64"/>
    </row>
    <row r="263" spans="1:15" x14ac:dyDescent="0.4">
      <c r="A263" s="65" t="s">
        <v>11</v>
      </c>
      <c r="B263" s="49">
        <v>-3.8006000000000002</v>
      </c>
      <c r="C263" s="64"/>
      <c r="D263" s="65" t="s">
        <v>11</v>
      </c>
      <c r="E263" s="49">
        <v>-3.8904999999999998</v>
      </c>
      <c r="F263" s="64"/>
      <c r="G263" s="65" t="s">
        <v>11</v>
      </c>
      <c r="H263" s="71">
        <v>-3.8386999999999998</v>
      </c>
      <c r="I263" s="65" t="s">
        <v>2</v>
      </c>
      <c r="J263" s="68">
        <v>3.3940000000000001</v>
      </c>
    </row>
    <row r="264" spans="1:15" x14ac:dyDescent="0.4">
      <c r="A264" s="65" t="s">
        <v>19</v>
      </c>
      <c r="B264" s="67">
        <v>27.491</v>
      </c>
      <c r="C264" s="64"/>
      <c r="D264" s="65" t="s">
        <v>19</v>
      </c>
      <c r="E264" s="68">
        <v>27.119</v>
      </c>
      <c r="F264" s="64"/>
      <c r="G264" s="65" t="s">
        <v>19</v>
      </c>
      <c r="H264" s="1">
        <v>27.408999999999999</v>
      </c>
      <c r="I264" s="65" t="s">
        <v>252</v>
      </c>
      <c r="J264" s="68">
        <v>5.4950000000000001</v>
      </c>
    </row>
    <row r="265" spans="1:15" x14ac:dyDescent="0.4">
      <c r="A265" s="65" t="s">
        <v>0</v>
      </c>
      <c r="B265" s="68">
        <f>58/160.21766</f>
        <v>0.3620075340009335</v>
      </c>
      <c r="C265" s="64"/>
      <c r="D265" s="65" t="s">
        <v>0</v>
      </c>
      <c r="E265" s="68">
        <f>65/160.21766</f>
        <v>0.40569809844932203</v>
      </c>
      <c r="F265" s="64"/>
      <c r="G265" s="65" t="s">
        <v>0</v>
      </c>
      <c r="H265" s="68">
        <f>60/160.21766</f>
        <v>0.37449055241475876</v>
      </c>
      <c r="I265" s="64"/>
      <c r="J265" s="64"/>
      <c r="O265" t="s">
        <v>377</v>
      </c>
    </row>
    <row r="266" spans="1:15" x14ac:dyDescent="0.4">
      <c r="A266" s="69" t="s">
        <v>1</v>
      </c>
      <c r="B266" s="68"/>
      <c r="C266" s="64"/>
      <c r="D266" s="69" t="s">
        <v>1</v>
      </c>
      <c r="E266" s="68"/>
      <c r="F266" s="64"/>
      <c r="G266" s="69" t="s">
        <v>1</v>
      </c>
      <c r="H266" s="68"/>
      <c r="J266" s="64"/>
      <c r="O266" t="s">
        <v>447</v>
      </c>
    </row>
    <row r="267" spans="1:15" x14ac:dyDescent="0.4">
      <c r="A267" s="64"/>
      <c r="B267" s="70"/>
      <c r="C267" s="64"/>
      <c r="D267" s="64"/>
      <c r="E267" s="70"/>
      <c r="F267" s="64"/>
      <c r="G267" s="74"/>
      <c r="H267" s="70"/>
      <c r="J267" s="64"/>
    </row>
    <row r="268" spans="1:15" x14ac:dyDescent="0.4">
      <c r="A268" s="65" t="s">
        <v>49</v>
      </c>
      <c r="B268" s="66" t="s">
        <v>313</v>
      </c>
      <c r="C268" s="64"/>
      <c r="D268" s="65" t="s">
        <v>174</v>
      </c>
      <c r="E268" s="66" t="s">
        <v>313</v>
      </c>
      <c r="F268" s="64"/>
      <c r="G268" s="65" t="s">
        <v>172</v>
      </c>
      <c r="H268" s="66" t="s">
        <v>313</v>
      </c>
      <c r="I268" s="64"/>
      <c r="J268" s="64"/>
      <c r="L268" t="s">
        <v>330</v>
      </c>
    </row>
    <row r="269" spans="1:15" x14ac:dyDescent="0.4">
      <c r="A269" s="65" t="s">
        <v>11</v>
      </c>
      <c r="B269" s="49">
        <v>-2.7421000000000002</v>
      </c>
      <c r="C269" s="64"/>
      <c r="D269" s="65" t="s">
        <v>11</v>
      </c>
      <c r="E269" s="49">
        <v>-2.8580999999999999</v>
      </c>
      <c r="F269" s="64"/>
      <c r="G269" s="65" t="s">
        <v>11</v>
      </c>
      <c r="H269" s="71">
        <v>-2.9830000000000001</v>
      </c>
      <c r="I269" s="65" t="s">
        <v>2</v>
      </c>
      <c r="J269" s="1">
        <v>4.0880000000000001</v>
      </c>
      <c r="L269" t="s">
        <v>331</v>
      </c>
    </row>
    <row r="270" spans="1:15" x14ac:dyDescent="0.4">
      <c r="A270" s="65" t="s">
        <v>19</v>
      </c>
      <c r="B270" s="67">
        <v>28.380128921999994</v>
      </c>
      <c r="C270" s="64"/>
      <c r="D270" s="65" t="s">
        <v>19</v>
      </c>
      <c r="E270" s="68">
        <v>28.577803103999994</v>
      </c>
      <c r="F270" s="64"/>
      <c r="G270" s="65" t="s">
        <v>19</v>
      </c>
      <c r="H270" s="1">
        <v>31.564412972795498</v>
      </c>
      <c r="I270" s="65" t="s">
        <v>252</v>
      </c>
      <c r="J270" s="68">
        <v>4.3618959999999998</v>
      </c>
    </row>
    <row r="271" spans="1:15" x14ac:dyDescent="0.4">
      <c r="A271" s="65" t="s">
        <v>0</v>
      </c>
      <c r="B271" s="1">
        <v>0.39945658924240934</v>
      </c>
      <c r="C271" s="64"/>
      <c r="D271" s="65" t="s">
        <v>0</v>
      </c>
      <c r="E271" s="1">
        <v>0.39945658924240934</v>
      </c>
      <c r="F271" s="64"/>
      <c r="G271" s="65" t="s">
        <v>0</v>
      </c>
      <c r="H271">
        <v>0.39945658924240934</v>
      </c>
      <c r="I271" s="66" t="s">
        <v>248</v>
      </c>
      <c r="J271" s="1">
        <v>1.0669999999999999</v>
      </c>
    </row>
    <row r="272" spans="1:15" x14ac:dyDescent="0.4">
      <c r="A272" s="69" t="s">
        <v>1</v>
      </c>
      <c r="B272" s="68"/>
      <c r="C272" s="64"/>
      <c r="D272" s="69" t="s">
        <v>1</v>
      </c>
      <c r="E272" s="68"/>
      <c r="F272" s="64"/>
      <c r="G272" s="69" t="s">
        <v>1</v>
      </c>
      <c r="H272" s="68"/>
      <c r="J272" s="64"/>
    </row>
    <row r="274" spans="1:15" x14ac:dyDescent="0.4">
      <c r="A274" s="65" t="s">
        <v>49</v>
      </c>
      <c r="B274" s="66" t="s">
        <v>314</v>
      </c>
      <c r="C274" s="64"/>
      <c r="D274" s="65" t="s">
        <v>174</v>
      </c>
      <c r="E274" s="66" t="s">
        <v>238</v>
      </c>
      <c r="F274" s="64"/>
      <c r="G274" s="65" t="s">
        <v>172</v>
      </c>
      <c r="H274" s="66" t="s">
        <v>314</v>
      </c>
      <c r="I274" s="64"/>
      <c r="J274" s="64"/>
    </row>
    <row r="275" spans="1:15" x14ac:dyDescent="0.4">
      <c r="A275" s="65" t="s">
        <v>11</v>
      </c>
      <c r="B275" s="49">
        <v>-1.0702</v>
      </c>
      <c r="C275" s="64"/>
      <c r="D275" s="65" t="s">
        <v>11</v>
      </c>
      <c r="E275" s="49">
        <v>-1.0550999999999999</v>
      </c>
      <c r="F275" s="64"/>
      <c r="G275" s="65" t="s">
        <v>11</v>
      </c>
      <c r="H275" s="71">
        <v>-1.0599000000000001</v>
      </c>
      <c r="I275" s="65" t="s">
        <v>2</v>
      </c>
      <c r="J275" s="1">
        <v>3.3359999999999999</v>
      </c>
    </row>
    <row r="276" spans="1:15" x14ac:dyDescent="0.4">
      <c r="A276" s="65" t="s">
        <v>19</v>
      </c>
      <c r="B276" s="67">
        <v>35.050697468750009</v>
      </c>
      <c r="C276" s="64"/>
      <c r="D276" s="65" t="s">
        <v>19</v>
      </c>
      <c r="E276" s="68">
        <v>35.594999999999999</v>
      </c>
      <c r="F276" s="64"/>
      <c r="G276" s="65" t="s">
        <v>19</v>
      </c>
      <c r="H276" s="1">
        <v>31.380407233130537</v>
      </c>
      <c r="I276" s="65" t="s">
        <v>252</v>
      </c>
      <c r="J276" s="68">
        <v>6.5118719999999994</v>
      </c>
    </row>
    <row r="277" spans="1:15" x14ac:dyDescent="0.4">
      <c r="A277" s="65" t="s">
        <v>0</v>
      </c>
      <c r="B277" s="68"/>
      <c r="C277" s="64"/>
      <c r="D277" s="65" t="s">
        <v>0</v>
      </c>
      <c r="E277" s="68">
        <f>26/160.21766</f>
        <v>0.1622792393797288</v>
      </c>
      <c r="F277" s="64"/>
      <c r="G277" s="65" t="s">
        <v>0</v>
      </c>
      <c r="H277" s="68"/>
      <c r="I277" s="66" t="s">
        <v>248</v>
      </c>
      <c r="J277" s="1">
        <v>1.952</v>
      </c>
      <c r="O277" t="s">
        <v>378</v>
      </c>
    </row>
    <row r="278" spans="1:15" x14ac:dyDescent="0.4">
      <c r="A278" s="69" t="s">
        <v>1</v>
      </c>
      <c r="B278" s="68"/>
      <c r="C278" s="64"/>
      <c r="D278" s="69" t="s">
        <v>1</v>
      </c>
      <c r="E278" s="68">
        <v>3.835</v>
      </c>
      <c r="F278" s="64"/>
      <c r="G278" s="69" t="s">
        <v>1</v>
      </c>
      <c r="H278" s="68"/>
      <c r="J278" s="64"/>
      <c r="O278" t="s">
        <v>448</v>
      </c>
    </row>
    <row r="280" spans="1:15" x14ac:dyDescent="0.4">
      <c r="A280" s="65" t="s">
        <v>49</v>
      </c>
      <c r="B280" s="66" t="s">
        <v>144</v>
      </c>
      <c r="C280" s="64"/>
      <c r="D280" s="65" t="s">
        <v>174</v>
      </c>
      <c r="E280" s="66" t="s">
        <v>144</v>
      </c>
      <c r="F280" s="64"/>
      <c r="G280" s="65" t="s">
        <v>172</v>
      </c>
      <c r="H280" s="66" t="s">
        <v>144</v>
      </c>
      <c r="I280" s="64"/>
      <c r="J280" s="64"/>
    </row>
    <row r="281" spans="1:15" x14ac:dyDescent="0.4">
      <c r="A281" s="65" t="s">
        <v>11</v>
      </c>
      <c r="B281" s="49">
        <v>-0.85399999999999998</v>
      </c>
      <c r="C281" s="64"/>
      <c r="D281" s="65" t="s">
        <v>11</v>
      </c>
      <c r="E281" s="49">
        <v>-0.85660000000000003</v>
      </c>
      <c r="F281" s="64"/>
      <c r="G281" s="65" t="s">
        <v>11</v>
      </c>
      <c r="H281" s="71">
        <v>-0.86029999999999995</v>
      </c>
      <c r="I281" s="65" t="s">
        <v>2</v>
      </c>
      <c r="J281" s="68">
        <v>5.5119999999999996</v>
      </c>
    </row>
    <row r="282" spans="1:15" x14ac:dyDescent="0.4">
      <c r="A282" s="65" t="s">
        <v>19</v>
      </c>
      <c r="B282" s="67">
        <v>114.992</v>
      </c>
      <c r="C282" s="64"/>
      <c r="D282" s="65" t="s">
        <v>19</v>
      </c>
      <c r="E282" s="68">
        <v>114.05200000000001</v>
      </c>
      <c r="F282" s="64"/>
      <c r="G282" s="65" t="s">
        <v>19</v>
      </c>
      <c r="H282" s="1">
        <v>117.0235</v>
      </c>
      <c r="I282" s="65" t="s">
        <v>252</v>
      </c>
      <c r="J282" s="68">
        <v>8.8940000000000001</v>
      </c>
    </row>
    <row r="283" spans="1:15" x14ac:dyDescent="0.4">
      <c r="A283" s="65" t="s">
        <v>0</v>
      </c>
      <c r="B283" s="68"/>
      <c r="C283" s="64"/>
      <c r="D283" s="65" t="s">
        <v>0</v>
      </c>
      <c r="E283" s="68">
        <f>2/160.21766</f>
        <v>1.2483018413825292E-2</v>
      </c>
      <c r="F283" s="64"/>
      <c r="G283" s="65" t="s">
        <v>0</v>
      </c>
      <c r="H283" s="68">
        <f>2/160.21766</f>
        <v>1.2483018413825292E-2</v>
      </c>
      <c r="I283" s="64"/>
      <c r="J283" s="64"/>
      <c r="O283" t="s">
        <v>379</v>
      </c>
    </row>
    <row r="284" spans="1:15" x14ac:dyDescent="0.4">
      <c r="A284" s="69" t="s">
        <v>1</v>
      </c>
      <c r="B284" s="68"/>
      <c r="C284" s="64"/>
      <c r="D284" s="69" t="s">
        <v>1</v>
      </c>
      <c r="E284" s="68">
        <v>2.29</v>
      </c>
      <c r="F284" s="64"/>
      <c r="G284" s="69" t="s">
        <v>1</v>
      </c>
      <c r="H284" s="68"/>
      <c r="J284" s="64"/>
    </row>
    <row r="286" spans="1:15" x14ac:dyDescent="0.4">
      <c r="A286" s="65" t="s">
        <v>49</v>
      </c>
      <c r="B286" s="66" t="s">
        <v>145</v>
      </c>
      <c r="C286" s="64"/>
      <c r="D286" s="65" t="s">
        <v>174</v>
      </c>
      <c r="E286" s="66" t="s">
        <v>145</v>
      </c>
      <c r="F286" s="64"/>
      <c r="G286" s="65" t="s">
        <v>172</v>
      </c>
      <c r="H286" s="66" t="s">
        <v>145</v>
      </c>
      <c r="I286" s="64"/>
      <c r="J286" s="64"/>
    </row>
    <row r="287" spans="1:15" x14ac:dyDescent="0.4">
      <c r="A287" s="65" t="s">
        <v>11</v>
      </c>
      <c r="B287" s="49">
        <v>-1.9059999999999999</v>
      </c>
      <c r="C287" s="64"/>
      <c r="D287" s="65" t="s">
        <v>11</v>
      </c>
      <c r="E287" s="49">
        <v>-1.919</v>
      </c>
      <c r="F287" s="64"/>
      <c r="G287" s="65" t="s">
        <v>11</v>
      </c>
      <c r="H287" s="71">
        <v>-1.903</v>
      </c>
      <c r="I287" s="65" t="s">
        <v>2</v>
      </c>
      <c r="J287" s="68">
        <v>4.4790000000000001</v>
      </c>
    </row>
    <row r="288" spans="1:15" x14ac:dyDescent="0.4">
      <c r="A288" s="65" t="s">
        <v>19</v>
      </c>
      <c r="B288" s="67">
        <v>64.069999999999993</v>
      </c>
      <c r="C288" s="64"/>
      <c r="D288" s="65" t="s">
        <v>19</v>
      </c>
      <c r="E288" s="68">
        <v>63.643000000000001</v>
      </c>
      <c r="F288" s="64"/>
      <c r="G288" s="65" t="s">
        <v>19</v>
      </c>
      <c r="H288" s="1">
        <v>63.853499999999997</v>
      </c>
      <c r="I288" s="65" t="s">
        <v>252</v>
      </c>
      <c r="J288" s="68">
        <v>7.3520000000000003</v>
      </c>
    </row>
    <row r="289" spans="1:15" x14ac:dyDescent="0.4">
      <c r="A289" s="65" t="s">
        <v>0</v>
      </c>
      <c r="B289" s="68"/>
      <c r="C289" s="64"/>
      <c r="D289" s="65" t="s">
        <v>0</v>
      </c>
      <c r="E289" s="68">
        <f>9/160.21766</f>
        <v>5.6173582862213821E-2</v>
      </c>
      <c r="F289" s="64"/>
      <c r="G289" s="65" t="s">
        <v>0</v>
      </c>
      <c r="H289" s="68">
        <f>8/160.21766</f>
        <v>4.9932073655301168E-2</v>
      </c>
      <c r="I289" s="64"/>
      <c r="J289" s="64"/>
      <c r="O289" t="s">
        <v>380</v>
      </c>
    </row>
    <row r="290" spans="1:15" x14ac:dyDescent="0.4">
      <c r="A290" s="69" t="s">
        <v>1</v>
      </c>
      <c r="B290" s="68"/>
      <c r="C290" s="64"/>
      <c r="D290" s="69" t="s">
        <v>1</v>
      </c>
      <c r="E290" s="68">
        <v>1.897</v>
      </c>
      <c r="F290" s="64"/>
      <c r="G290" s="69" t="s">
        <v>1</v>
      </c>
      <c r="H290" s="68"/>
      <c r="J290" s="64"/>
    </row>
    <row r="292" spans="1:15" x14ac:dyDescent="0.4">
      <c r="A292" s="65" t="s">
        <v>49</v>
      </c>
      <c r="B292" s="66" t="s">
        <v>208</v>
      </c>
      <c r="C292" s="64"/>
      <c r="D292" s="65" t="s">
        <v>174</v>
      </c>
      <c r="E292" s="66" t="s">
        <v>208</v>
      </c>
      <c r="F292" s="64"/>
      <c r="G292" s="65" t="s">
        <v>172</v>
      </c>
      <c r="H292" s="66" t="s">
        <v>315</v>
      </c>
      <c r="I292" s="64"/>
      <c r="J292" s="64"/>
    </row>
    <row r="293" spans="1:15" x14ac:dyDescent="0.4">
      <c r="A293" s="65" t="s">
        <v>11</v>
      </c>
      <c r="B293" s="49">
        <v>-4.9352999999999998</v>
      </c>
      <c r="C293" s="64"/>
      <c r="D293" s="65" t="s">
        <v>11</v>
      </c>
      <c r="E293" s="49">
        <v>-4.8025000000000002</v>
      </c>
      <c r="F293" s="64"/>
      <c r="G293" s="65" t="s">
        <v>11</v>
      </c>
      <c r="H293" s="71">
        <v>-4.8817000000000004</v>
      </c>
      <c r="I293" s="65" t="s">
        <v>2</v>
      </c>
      <c r="J293" s="68">
        <v>3.7530000000000001</v>
      </c>
    </row>
    <row r="294" spans="1:15" x14ac:dyDescent="0.4">
      <c r="A294" s="65" t="s">
        <v>19</v>
      </c>
      <c r="B294" s="67">
        <v>37.030999999999999</v>
      </c>
      <c r="C294" s="64"/>
      <c r="D294" s="65" t="s">
        <v>19</v>
      </c>
      <c r="E294" s="68">
        <v>37.673000000000002</v>
      </c>
      <c r="F294" s="64"/>
      <c r="G294" s="65" t="s">
        <v>19</v>
      </c>
      <c r="H294" s="1">
        <v>37.241218494145805</v>
      </c>
      <c r="I294" s="65" t="s">
        <v>252</v>
      </c>
      <c r="J294" s="68">
        <v>6.1061310000000004</v>
      </c>
    </row>
    <row r="295" spans="1:15" x14ac:dyDescent="0.4">
      <c r="A295" s="65" t="s">
        <v>0</v>
      </c>
      <c r="B295" s="68">
        <f>23/160.21766</f>
        <v>0.14355471175899087</v>
      </c>
      <c r="C295" s="64"/>
      <c r="D295" s="65" t="s">
        <v>0</v>
      </c>
      <c r="E295" s="68"/>
      <c r="F295" s="64"/>
      <c r="G295" s="65" t="s">
        <v>0</v>
      </c>
      <c r="H295" s="68"/>
      <c r="I295" s="66" t="s">
        <v>248</v>
      </c>
      <c r="J295" s="1">
        <v>1.627</v>
      </c>
      <c r="O295" t="s">
        <v>381</v>
      </c>
    </row>
    <row r="296" spans="1:15" x14ac:dyDescent="0.4">
      <c r="A296" s="69" t="s">
        <v>1</v>
      </c>
      <c r="B296" s="68"/>
      <c r="C296" s="64"/>
      <c r="D296" s="69" t="s">
        <v>1</v>
      </c>
      <c r="E296" s="68"/>
      <c r="F296" s="64"/>
      <c r="G296" s="69" t="s">
        <v>1</v>
      </c>
      <c r="H296" s="68"/>
      <c r="J296" s="64"/>
      <c r="O296" t="s">
        <v>449</v>
      </c>
    </row>
    <row r="298" spans="1:15" x14ac:dyDescent="0.4">
      <c r="A298" s="65" t="s">
        <v>49</v>
      </c>
      <c r="B298" s="66" t="s">
        <v>146</v>
      </c>
      <c r="C298" s="64"/>
      <c r="D298" s="65" t="s">
        <v>174</v>
      </c>
      <c r="E298" s="66" t="s">
        <v>146</v>
      </c>
      <c r="F298" s="64"/>
      <c r="G298" s="65" t="s">
        <v>172</v>
      </c>
      <c r="H298" s="66" t="s">
        <v>146</v>
      </c>
      <c r="I298" s="64"/>
      <c r="J298" s="64"/>
    </row>
    <row r="299" spans="1:15" x14ac:dyDescent="0.4">
      <c r="A299" s="65" t="s">
        <v>11</v>
      </c>
      <c r="B299" s="49">
        <v>-5.9314999999999998</v>
      </c>
      <c r="C299" s="64"/>
      <c r="D299" s="65" t="s">
        <v>11</v>
      </c>
      <c r="E299" s="49">
        <v>-4.8025000000000002</v>
      </c>
      <c r="F299" s="64"/>
      <c r="G299" s="65" t="s">
        <v>11</v>
      </c>
      <c r="H299" s="71">
        <v>-5.8357999999999999</v>
      </c>
      <c r="I299" s="65" t="s">
        <v>2</v>
      </c>
      <c r="J299" s="68">
        <v>3.2610000000000001</v>
      </c>
    </row>
    <row r="300" spans="1:15" x14ac:dyDescent="0.4">
      <c r="A300" s="65" t="s">
        <v>19</v>
      </c>
      <c r="B300" s="67">
        <v>26.295999999999999</v>
      </c>
      <c r="C300" s="64"/>
      <c r="D300" s="65" t="s">
        <v>19</v>
      </c>
      <c r="E300" s="68">
        <v>37.673000000000002</v>
      </c>
      <c r="F300" s="64"/>
      <c r="G300" s="65" t="s">
        <v>19</v>
      </c>
      <c r="H300" s="1">
        <v>26.506499999999999</v>
      </c>
      <c r="I300" s="65" t="s">
        <v>252</v>
      </c>
      <c r="J300" s="68">
        <v>5.7560000000000002</v>
      </c>
    </row>
    <row r="301" spans="1:15" x14ac:dyDescent="0.4">
      <c r="A301" s="65" t="s">
        <v>0</v>
      </c>
      <c r="B301" s="68">
        <f>37/160.21766</f>
        <v>0.23093584065576792</v>
      </c>
      <c r="C301" s="64"/>
      <c r="D301" s="65" t="s">
        <v>0</v>
      </c>
      <c r="E301" s="68"/>
      <c r="F301" s="64"/>
      <c r="G301" s="65" t="s">
        <v>0</v>
      </c>
      <c r="H301" s="68"/>
      <c r="I301" s="64"/>
      <c r="J301" s="64"/>
      <c r="O301" t="s">
        <v>450</v>
      </c>
    </row>
    <row r="302" spans="1:15" x14ac:dyDescent="0.4">
      <c r="A302" s="69" t="s">
        <v>1</v>
      </c>
      <c r="B302" s="68">
        <v>3.3029999999999999</v>
      </c>
      <c r="C302" s="64"/>
      <c r="D302" s="69" t="s">
        <v>1</v>
      </c>
      <c r="E302" s="68"/>
      <c r="F302" s="64"/>
      <c r="G302" s="69" t="s">
        <v>1</v>
      </c>
      <c r="H302" s="68"/>
      <c r="J302" s="64"/>
    </row>
    <row r="304" spans="1:15" x14ac:dyDescent="0.4">
      <c r="A304" s="65" t="s">
        <v>49</v>
      </c>
      <c r="B304" s="66" t="s">
        <v>209</v>
      </c>
      <c r="C304" s="64"/>
      <c r="D304" s="65" t="s">
        <v>174</v>
      </c>
      <c r="E304" s="66" t="s">
        <v>209</v>
      </c>
      <c r="F304" s="64"/>
      <c r="G304" s="65" t="s">
        <v>172</v>
      </c>
      <c r="H304" s="66" t="s">
        <v>209</v>
      </c>
      <c r="I304" s="64"/>
      <c r="J304" s="64"/>
    </row>
    <row r="305" spans="1:15" x14ac:dyDescent="0.4">
      <c r="A305" s="65" t="s">
        <v>11</v>
      </c>
      <c r="B305" s="49">
        <v>-4.7728999999999999</v>
      </c>
      <c r="C305" s="64"/>
      <c r="D305" s="65" t="s">
        <v>11</v>
      </c>
      <c r="E305" s="49">
        <v>-4.6452999999999998</v>
      </c>
      <c r="F305" s="64"/>
      <c r="G305" s="65" t="s">
        <v>11</v>
      </c>
      <c r="H305" s="71">
        <v>-4.7519999999999998</v>
      </c>
      <c r="I305" s="65" t="s">
        <v>2</v>
      </c>
      <c r="J305" s="68">
        <v>3.766</v>
      </c>
    </row>
    <row r="306" spans="1:15" x14ac:dyDescent="0.4">
      <c r="A306" s="65" t="s">
        <v>19</v>
      </c>
      <c r="B306" s="67">
        <v>36.56</v>
      </c>
      <c r="C306" s="64"/>
      <c r="D306" s="65" t="s">
        <v>19</v>
      </c>
      <c r="E306" s="68">
        <v>36.375</v>
      </c>
      <c r="F306" s="64"/>
      <c r="G306" s="65" t="s">
        <v>19</v>
      </c>
      <c r="H306" s="1">
        <v>36.521500000000003</v>
      </c>
      <c r="I306" s="65" t="s">
        <v>252</v>
      </c>
      <c r="J306" s="68">
        <v>5.9480000000000004</v>
      </c>
    </row>
    <row r="307" spans="1:15" x14ac:dyDescent="0.4">
      <c r="A307" s="65" t="s">
        <v>0</v>
      </c>
      <c r="B307" s="68">
        <f>32/160.21766</f>
        <v>0.19972829462120467</v>
      </c>
      <c r="C307" s="64"/>
      <c r="D307" s="65" t="s">
        <v>0</v>
      </c>
      <c r="E307" s="68"/>
      <c r="F307" s="64"/>
      <c r="G307" s="65" t="s">
        <v>0</v>
      </c>
      <c r="H307" s="68"/>
      <c r="I307" s="64"/>
      <c r="J307" s="64"/>
      <c r="O307" t="s">
        <v>382</v>
      </c>
    </row>
    <row r="308" spans="1:15" x14ac:dyDescent="0.4">
      <c r="A308" s="69" t="s">
        <v>1</v>
      </c>
      <c r="B308" s="68"/>
      <c r="C308" s="64"/>
      <c r="D308" s="69" t="s">
        <v>1</v>
      </c>
      <c r="E308" s="68"/>
      <c r="F308" s="64"/>
      <c r="G308" s="69" t="s">
        <v>1</v>
      </c>
      <c r="H308" s="68"/>
      <c r="J308" s="64"/>
      <c r="O308" t="s">
        <v>451</v>
      </c>
    </row>
    <row r="310" spans="1:15" x14ac:dyDescent="0.4">
      <c r="A310" s="65" t="s">
        <v>49</v>
      </c>
      <c r="B310" s="66" t="s">
        <v>164</v>
      </c>
      <c r="C310" s="64"/>
      <c r="D310" s="65" t="s">
        <v>174</v>
      </c>
      <c r="E310" s="66" t="s">
        <v>164</v>
      </c>
      <c r="F310" s="64"/>
      <c r="G310" s="65" t="s">
        <v>172</v>
      </c>
      <c r="H310" s="66" t="s">
        <v>316</v>
      </c>
      <c r="I310" s="64"/>
      <c r="J310" s="64"/>
    </row>
    <row r="311" spans="1:15" x14ac:dyDescent="0.4">
      <c r="A311" s="65" t="s">
        <v>11</v>
      </c>
      <c r="B311" s="49">
        <v>-4.7591000000000001</v>
      </c>
      <c r="C311" s="64"/>
      <c r="D311" s="65" t="s">
        <v>11</v>
      </c>
      <c r="E311" s="49">
        <v>-4.6281999999999996</v>
      </c>
      <c r="F311" s="64"/>
      <c r="G311" s="65" t="s">
        <v>11</v>
      </c>
      <c r="H311" s="71">
        <v>-4.6833999999999998</v>
      </c>
      <c r="I311" s="65" t="s">
        <v>2</v>
      </c>
      <c r="J311" s="1">
        <v>3.6840000000000002</v>
      </c>
    </row>
    <row r="312" spans="1:15" x14ac:dyDescent="0.4">
      <c r="A312" s="65" t="s">
        <v>19</v>
      </c>
      <c r="B312" s="67">
        <v>35.473999999999997</v>
      </c>
      <c r="C312" s="64"/>
      <c r="D312" s="65" t="s">
        <v>19</v>
      </c>
      <c r="E312" s="68">
        <v>35.308</v>
      </c>
      <c r="F312" s="64"/>
      <c r="G312" s="65" t="s">
        <v>19</v>
      </c>
      <c r="H312" s="1">
        <v>35.008178967962941</v>
      </c>
      <c r="I312" s="65" t="s">
        <v>252</v>
      </c>
      <c r="J312" s="68">
        <v>5.9570280000000002</v>
      </c>
    </row>
    <row r="313" spans="1:15" x14ac:dyDescent="0.4">
      <c r="A313" s="65" t="s">
        <v>0</v>
      </c>
      <c r="B313" s="68">
        <f>34/160.21766</f>
        <v>0.21221131303502999</v>
      </c>
      <c r="C313" s="64"/>
      <c r="D313" s="65" t="s">
        <v>0</v>
      </c>
      <c r="E313" s="68"/>
      <c r="F313" s="64"/>
      <c r="G313" s="65" t="s">
        <v>0</v>
      </c>
      <c r="H313" s="68">
        <f>33/160.21766</f>
        <v>0.20596980382811733</v>
      </c>
      <c r="I313" s="66" t="s">
        <v>248</v>
      </c>
      <c r="J313" s="1">
        <v>1.617</v>
      </c>
      <c r="O313" t="s">
        <v>383</v>
      </c>
    </row>
    <row r="314" spans="1:15" x14ac:dyDescent="0.4">
      <c r="A314" s="69" t="s">
        <v>1</v>
      </c>
      <c r="B314" s="68"/>
      <c r="C314" s="64"/>
      <c r="D314" s="69" t="s">
        <v>1</v>
      </c>
      <c r="E314" s="68"/>
      <c r="F314" s="64"/>
      <c r="G314" s="69" t="s">
        <v>1</v>
      </c>
      <c r="H314" s="68">
        <v>1.94</v>
      </c>
      <c r="J314" s="64"/>
    </row>
    <row r="316" spans="1:15" x14ac:dyDescent="0.4">
      <c r="A316" s="65" t="s">
        <v>49</v>
      </c>
      <c r="B316" s="66" t="s">
        <v>210</v>
      </c>
      <c r="C316" s="64"/>
      <c r="D316" s="65" t="s">
        <v>174</v>
      </c>
      <c r="E316" s="66" t="s">
        <v>317</v>
      </c>
      <c r="F316" s="64"/>
      <c r="G316" s="65" t="s">
        <v>172</v>
      </c>
      <c r="H316" s="66" t="s">
        <v>317</v>
      </c>
      <c r="I316" s="64"/>
      <c r="J316" s="64"/>
    </row>
    <row r="317" spans="1:15" x14ac:dyDescent="0.4">
      <c r="A317" s="65" t="s">
        <v>11</v>
      </c>
      <c r="B317" s="49">
        <v>-4.7409999999999997</v>
      </c>
      <c r="C317" s="64"/>
      <c r="D317" s="65" t="s">
        <v>11</v>
      </c>
      <c r="E317" s="49">
        <v>-4.5435999999999996</v>
      </c>
      <c r="F317" s="64"/>
      <c r="G317" s="65" t="s">
        <v>11</v>
      </c>
      <c r="H317" s="71">
        <v>-4.6551999999999998</v>
      </c>
      <c r="I317" s="65" t="s">
        <v>2</v>
      </c>
      <c r="J317" s="1">
        <v>3.6739999999999999</v>
      </c>
    </row>
    <row r="318" spans="1:15" x14ac:dyDescent="0.4">
      <c r="A318" s="65" t="s">
        <v>19</v>
      </c>
      <c r="B318" s="67">
        <v>34.51</v>
      </c>
      <c r="C318" s="64"/>
      <c r="D318" s="65" t="s">
        <v>19</v>
      </c>
      <c r="E318" s="68">
        <v>34.359738368000002</v>
      </c>
      <c r="F318" s="64"/>
      <c r="G318" s="65" t="s">
        <v>19</v>
      </c>
      <c r="H318" s="1">
        <v>34.487652420399669</v>
      </c>
      <c r="I318" s="65" t="s">
        <v>252</v>
      </c>
      <c r="J318" s="1">
        <v>5.9004440000000002</v>
      </c>
    </row>
    <row r="319" spans="1:15" x14ac:dyDescent="0.4">
      <c r="A319" s="65" t="s">
        <v>0</v>
      </c>
      <c r="B319" s="68">
        <v>0.215</v>
      </c>
      <c r="C319" s="64"/>
      <c r="D319" s="65" t="s">
        <v>0</v>
      </c>
      <c r="E319" s="68">
        <v>0.215</v>
      </c>
      <c r="F319" s="64"/>
      <c r="G319" s="65" t="s">
        <v>0</v>
      </c>
      <c r="H319" s="68">
        <v>0.215</v>
      </c>
      <c r="I319" s="66" t="s">
        <v>248</v>
      </c>
      <c r="J319" s="1">
        <v>1.6060000000000001</v>
      </c>
    </row>
    <row r="320" spans="1:15" x14ac:dyDescent="0.4">
      <c r="A320" s="69" t="s">
        <v>1</v>
      </c>
      <c r="B320" s="68">
        <v>1.968</v>
      </c>
      <c r="C320" s="64"/>
      <c r="D320" s="69" t="s">
        <v>1</v>
      </c>
      <c r="E320" s="68">
        <v>1.968</v>
      </c>
      <c r="F320" s="64"/>
      <c r="G320" s="69" t="s">
        <v>1</v>
      </c>
      <c r="H320" s="68">
        <v>1.968</v>
      </c>
      <c r="J320" s="64"/>
    </row>
    <row r="322" spans="1:15" x14ac:dyDescent="0.4">
      <c r="A322" s="65" t="s">
        <v>49</v>
      </c>
      <c r="B322" s="66" t="s">
        <v>211</v>
      </c>
      <c r="C322" s="64"/>
      <c r="D322" s="65" t="s">
        <v>174</v>
      </c>
      <c r="E322" s="66" t="s">
        <v>318</v>
      </c>
      <c r="F322" s="64"/>
      <c r="G322" s="65" t="s">
        <v>172</v>
      </c>
      <c r="H322" s="66" t="s">
        <v>211</v>
      </c>
      <c r="I322" s="64"/>
      <c r="J322" s="64"/>
    </row>
    <row r="323" spans="1:15" x14ac:dyDescent="0.4">
      <c r="A323" s="65" t="s">
        <v>11</v>
      </c>
      <c r="B323" s="49">
        <v>-4.7081</v>
      </c>
      <c r="C323" s="64"/>
      <c r="D323" s="65" t="s">
        <v>11</v>
      </c>
      <c r="E323" s="49">
        <v>-4.4984000000000002</v>
      </c>
      <c r="F323" s="64"/>
      <c r="G323" s="65" t="s">
        <v>11</v>
      </c>
      <c r="H323" s="71">
        <v>-4.6965000000000003</v>
      </c>
      <c r="I323" s="65" t="s">
        <v>2</v>
      </c>
      <c r="J323" s="68">
        <v>3.6819999999999999</v>
      </c>
    </row>
    <row r="324" spans="1:15" x14ac:dyDescent="0.4">
      <c r="A324" s="65" t="s">
        <v>19</v>
      </c>
      <c r="B324" s="67">
        <v>34.261000000000003</v>
      </c>
      <c r="C324" s="64"/>
      <c r="D324" s="65" t="s">
        <v>19</v>
      </c>
      <c r="E324" s="68">
        <v>33.610279748000004</v>
      </c>
      <c r="F324" s="64"/>
      <c r="G324" s="65" t="s">
        <v>19</v>
      </c>
      <c r="H324" s="1">
        <v>34.336500000000001</v>
      </c>
      <c r="I324" s="65" t="s">
        <v>252</v>
      </c>
      <c r="J324" s="68">
        <v>5.85</v>
      </c>
    </row>
    <row r="325" spans="1:15" x14ac:dyDescent="0.4">
      <c r="A325" s="65" t="s">
        <v>0</v>
      </c>
      <c r="B325" s="68">
        <f>37/160.21766</f>
        <v>0.23093584065576792</v>
      </c>
      <c r="C325" s="64"/>
      <c r="D325" s="65" t="s">
        <v>0</v>
      </c>
      <c r="E325" s="68"/>
      <c r="F325" s="64"/>
      <c r="G325" s="65" t="s">
        <v>0</v>
      </c>
      <c r="H325" s="68">
        <f>35/160.21766</f>
        <v>0.21845282224194262</v>
      </c>
      <c r="I325" s="64"/>
      <c r="J325" s="64"/>
      <c r="O325" t="s">
        <v>384</v>
      </c>
    </row>
    <row r="326" spans="1:15" x14ac:dyDescent="0.4">
      <c r="A326" s="69" t="s">
        <v>1</v>
      </c>
      <c r="B326" s="68"/>
      <c r="C326" s="64"/>
      <c r="D326" s="69" t="s">
        <v>1</v>
      </c>
      <c r="E326" s="68"/>
      <c r="F326" s="64"/>
      <c r="G326" s="69" t="s">
        <v>1</v>
      </c>
      <c r="H326" s="68"/>
      <c r="J326" s="64"/>
      <c r="O326" t="s">
        <v>452</v>
      </c>
    </row>
    <row r="328" spans="1:15" x14ac:dyDescent="0.4">
      <c r="A328" s="65" t="s">
        <v>49</v>
      </c>
      <c r="B328" s="66" t="s">
        <v>147</v>
      </c>
      <c r="C328" s="64"/>
      <c r="D328" s="65" t="s">
        <v>174</v>
      </c>
      <c r="E328" s="66" t="s">
        <v>147</v>
      </c>
      <c r="F328" s="64"/>
      <c r="G328" s="65" t="s">
        <v>172</v>
      </c>
      <c r="H328" s="66" t="s">
        <v>147</v>
      </c>
      <c r="I328" s="64"/>
      <c r="J328" s="64"/>
    </row>
    <row r="329" spans="1:15" x14ac:dyDescent="0.4">
      <c r="A329" s="65" t="s">
        <v>11</v>
      </c>
      <c r="B329" s="49">
        <v>-10.2569</v>
      </c>
      <c r="C329" s="64"/>
      <c r="D329" s="65" t="s">
        <v>11</v>
      </c>
      <c r="E329" s="49">
        <v>-10.207000000000001</v>
      </c>
      <c r="F329" s="64"/>
      <c r="G329" s="65" t="s">
        <v>11</v>
      </c>
      <c r="H329" s="49">
        <v>-10.246499999999999</v>
      </c>
      <c r="I329" s="65" t="s">
        <v>2</v>
      </c>
      <c r="J329" s="68">
        <v>4.0510000000000002</v>
      </c>
    </row>
    <row r="330" spans="1:15" x14ac:dyDescent="0.4">
      <c r="A330" s="65" t="s">
        <v>19</v>
      </c>
      <c r="B330" s="67">
        <v>41.97</v>
      </c>
      <c r="C330" s="64"/>
      <c r="D330" s="65" t="s">
        <v>19</v>
      </c>
      <c r="E330" s="68">
        <v>49.917000000000002</v>
      </c>
      <c r="F330" s="64"/>
      <c r="G330" s="65" t="s">
        <v>19</v>
      </c>
      <c r="H330" s="1">
        <f>92.558/2</f>
        <v>46.279000000000003</v>
      </c>
      <c r="I330" s="65" t="s">
        <v>252</v>
      </c>
      <c r="J330" s="68">
        <v>6.5140000000000002</v>
      </c>
    </row>
    <row r="331" spans="1:15" x14ac:dyDescent="0.4">
      <c r="A331" s="65" t="s">
        <v>0</v>
      </c>
      <c r="B331" s="68"/>
      <c r="C331" s="64"/>
      <c r="D331" s="65" t="s">
        <v>0</v>
      </c>
      <c r="E331" s="68"/>
      <c r="F331" s="64"/>
      <c r="G331" s="65" t="s">
        <v>0</v>
      </c>
      <c r="H331" s="68">
        <f>13/160.21766</f>
        <v>8.1139619689864398E-2</v>
      </c>
      <c r="I331" s="64"/>
      <c r="J331" s="64"/>
      <c r="O331" t="s">
        <v>385</v>
      </c>
    </row>
    <row r="332" spans="1:15" x14ac:dyDescent="0.4">
      <c r="A332" s="69" t="s">
        <v>1</v>
      </c>
      <c r="B332" s="68"/>
      <c r="C332" s="64"/>
      <c r="D332" s="69" t="s">
        <v>1</v>
      </c>
      <c r="E332" s="68"/>
      <c r="F332" s="64"/>
      <c r="G332" s="69" t="s">
        <v>1</v>
      </c>
      <c r="H332" s="68">
        <v>2.0339999999999998</v>
      </c>
      <c r="J332" s="64"/>
    </row>
    <row r="334" spans="1:15" x14ac:dyDescent="0.4">
      <c r="A334" s="65" t="s">
        <v>49</v>
      </c>
      <c r="B334" s="66" t="s">
        <v>148</v>
      </c>
      <c r="C334" s="64"/>
      <c r="D334" s="65" t="s">
        <v>174</v>
      </c>
      <c r="E334" s="66" t="s">
        <v>148</v>
      </c>
      <c r="F334" s="64"/>
      <c r="G334" s="65" t="s">
        <v>172</v>
      </c>
      <c r="H334" s="66" t="s">
        <v>148</v>
      </c>
      <c r="I334" s="64"/>
      <c r="J334" s="64"/>
    </row>
    <row r="335" spans="1:15" x14ac:dyDescent="0.4">
      <c r="A335" s="65" t="s">
        <v>11</v>
      </c>
      <c r="B335" s="49">
        <v>-14.027699999999999</v>
      </c>
      <c r="C335" s="64"/>
      <c r="D335" s="65" t="s">
        <v>11</v>
      </c>
      <c r="E335" s="49">
        <v>-13.9885</v>
      </c>
      <c r="F335" s="64"/>
      <c r="G335" s="65" t="s">
        <v>11</v>
      </c>
      <c r="H335" s="49">
        <v>-14.0761</v>
      </c>
      <c r="I335" s="65" t="s">
        <v>2</v>
      </c>
      <c r="J335" s="68">
        <v>3.6139999999999999</v>
      </c>
    </row>
    <row r="336" spans="1:15" x14ac:dyDescent="0.4">
      <c r="A336" s="65" t="s">
        <v>19</v>
      </c>
      <c r="B336" s="67">
        <v>32.067</v>
      </c>
      <c r="C336" s="64"/>
      <c r="D336" s="65" t="s">
        <v>19</v>
      </c>
      <c r="E336" s="68">
        <v>32.893000000000001</v>
      </c>
      <c r="F336" s="64"/>
      <c r="G336" s="65" t="s">
        <v>19</v>
      </c>
      <c r="H336" s="1">
        <v>32.631999999999998</v>
      </c>
      <c r="I336" s="65" t="s">
        <v>252</v>
      </c>
      <c r="J336" s="68">
        <v>5.77</v>
      </c>
    </row>
    <row r="337" spans="1:15" x14ac:dyDescent="0.4">
      <c r="A337" s="65" t="s">
        <v>0</v>
      </c>
      <c r="B337" s="68"/>
      <c r="C337" s="64"/>
      <c r="D337" s="65" t="s">
        <v>0</v>
      </c>
      <c r="E337" s="68">
        <f>105/160.21766</f>
        <v>0.65535846672582787</v>
      </c>
      <c r="F337" s="64"/>
      <c r="G337" s="65" t="s">
        <v>0</v>
      </c>
      <c r="H337" s="68">
        <f>37/160.21766</f>
        <v>0.23093584065576792</v>
      </c>
      <c r="I337" s="64"/>
      <c r="J337" s="64"/>
      <c r="O337" t="s">
        <v>386</v>
      </c>
    </row>
    <row r="338" spans="1:15" x14ac:dyDescent="0.4">
      <c r="A338" s="69" t="s">
        <v>1</v>
      </c>
      <c r="B338" s="68"/>
      <c r="C338" s="64"/>
      <c r="D338" s="69" t="s">
        <v>1</v>
      </c>
      <c r="E338" s="68"/>
      <c r="F338" s="64"/>
      <c r="G338" s="69" t="s">
        <v>1</v>
      </c>
      <c r="H338" s="68">
        <v>1.9410000000000001</v>
      </c>
      <c r="J338" s="64"/>
    </row>
    <row r="340" spans="1:15" x14ac:dyDescent="0.4">
      <c r="A340" s="65" t="s">
        <v>49</v>
      </c>
      <c r="B340" s="66" t="s">
        <v>212</v>
      </c>
      <c r="C340" s="64"/>
      <c r="D340" s="65" t="s">
        <v>174</v>
      </c>
      <c r="E340" s="66" t="s">
        <v>212</v>
      </c>
      <c r="F340" s="64"/>
      <c r="G340" s="65" t="s">
        <v>172</v>
      </c>
      <c r="H340" s="66" t="s">
        <v>212</v>
      </c>
      <c r="I340" s="64"/>
      <c r="J340" s="64"/>
    </row>
    <row r="341" spans="1:15" x14ac:dyDescent="0.4">
      <c r="A341" s="65" t="s">
        <v>11</v>
      </c>
      <c r="B341" s="49">
        <v>-4.6154999999999999</v>
      </c>
      <c r="C341" s="64"/>
      <c r="D341" s="65" t="s">
        <v>11</v>
      </c>
      <c r="E341" s="49">
        <v>-4.4863</v>
      </c>
      <c r="F341" s="64"/>
      <c r="G341" s="65" t="s">
        <v>11</v>
      </c>
      <c r="H341" s="49">
        <v>-4.6154999999999999</v>
      </c>
      <c r="I341" s="65" t="s">
        <v>2</v>
      </c>
      <c r="J341" s="68">
        <v>3.64</v>
      </c>
    </row>
    <row r="342" spans="1:15" x14ac:dyDescent="0.4">
      <c r="A342" s="65" t="s">
        <v>19</v>
      </c>
      <c r="B342" s="67">
        <v>31.927</v>
      </c>
      <c r="C342" s="64"/>
      <c r="D342" s="65" t="s">
        <v>19</v>
      </c>
      <c r="E342" s="68">
        <v>32.481999999999999</v>
      </c>
      <c r="F342" s="64"/>
      <c r="G342" s="65" t="s">
        <v>19</v>
      </c>
      <c r="H342" s="1">
        <v>32.5</v>
      </c>
      <c r="I342" s="65" t="s">
        <v>252</v>
      </c>
      <c r="J342" s="68">
        <v>5.6639999999999997</v>
      </c>
    </row>
    <row r="343" spans="1:15" x14ac:dyDescent="0.4">
      <c r="A343" s="65" t="s">
        <v>0</v>
      </c>
      <c r="B343" s="68">
        <f>41/160.21766</f>
        <v>0.25590187748341853</v>
      </c>
      <c r="C343" s="64"/>
      <c r="D343" s="65" t="s">
        <v>0</v>
      </c>
      <c r="E343" s="68"/>
      <c r="F343" s="64"/>
      <c r="G343" s="65" t="s">
        <v>0</v>
      </c>
      <c r="H343" s="68">
        <f>39/160.21766</f>
        <v>0.24341885906959321</v>
      </c>
      <c r="I343" s="64"/>
      <c r="J343" s="64"/>
      <c r="O343" t="s">
        <v>387</v>
      </c>
    </row>
    <row r="344" spans="1:15" x14ac:dyDescent="0.4">
      <c r="A344" s="69" t="s">
        <v>1</v>
      </c>
      <c r="B344" s="68"/>
      <c r="C344" s="64"/>
      <c r="D344" s="69" t="s">
        <v>1</v>
      </c>
      <c r="E344" s="68"/>
      <c r="F344" s="64"/>
      <c r="G344" s="69" t="s">
        <v>1</v>
      </c>
      <c r="H344" s="68"/>
      <c r="J344" s="64"/>
      <c r="O344" t="s">
        <v>453</v>
      </c>
    </row>
    <row r="346" spans="1:15" x14ac:dyDescent="0.4">
      <c r="A346" s="65" t="s">
        <v>49</v>
      </c>
      <c r="B346" s="66" t="s">
        <v>149</v>
      </c>
      <c r="C346" s="64"/>
      <c r="D346" s="65" t="s">
        <v>174</v>
      </c>
      <c r="E346" s="66" t="s">
        <v>149</v>
      </c>
      <c r="F346" s="64"/>
      <c r="G346" s="65" t="s">
        <v>172</v>
      </c>
      <c r="H346" s="66" t="s">
        <v>149</v>
      </c>
      <c r="I346" s="64"/>
      <c r="J346" s="64"/>
    </row>
    <row r="347" spans="1:15" x14ac:dyDescent="0.4">
      <c r="A347" s="65" t="s">
        <v>11</v>
      </c>
      <c r="B347" s="49">
        <v>-4.5854999999999997</v>
      </c>
      <c r="C347" s="64"/>
      <c r="D347" s="65" t="s">
        <v>11</v>
      </c>
      <c r="E347" s="49">
        <v>-4.4598000000000004</v>
      </c>
      <c r="F347" s="64"/>
      <c r="G347" s="65" t="s">
        <v>11</v>
      </c>
      <c r="H347" s="49">
        <v>-4.5872999999999999</v>
      </c>
      <c r="I347" s="65" t="s">
        <v>2</v>
      </c>
      <c r="J347" s="68">
        <v>3.6269999999999998</v>
      </c>
    </row>
    <row r="348" spans="1:15" x14ac:dyDescent="0.4">
      <c r="A348" s="65" t="s">
        <v>19</v>
      </c>
      <c r="B348" s="67">
        <v>31.471</v>
      </c>
      <c r="C348" s="64"/>
      <c r="D348" s="65" t="s">
        <v>19</v>
      </c>
      <c r="E348" s="68">
        <v>32.030999999999999</v>
      </c>
      <c r="F348" s="64"/>
      <c r="G348" s="65" t="s">
        <v>19</v>
      </c>
      <c r="H348" s="1">
        <v>31.987500000000001</v>
      </c>
      <c r="I348" s="65" t="s">
        <v>252</v>
      </c>
      <c r="J348" s="68">
        <v>5.6159999999999997</v>
      </c>
    </row>
    <row r="349" spans="1:15" x14ac:dyDescent="0.4">
      <c r="A349" s="65" t="s">
        <v>0</v>
      </c>
      <c r="B349" s="68">
        <f>41/160.21766</f>
        <v>0.25590187748341853</v>
      </c>
      <c r="C349" s="64"/>
      <c r="D349" s="65" t="s">
        <v>0</v>
      </c>
      <c r="E349" s="68"/>
      <c r="F349" s="64"/>
      <c r="G349" s="65" t="s">
        <v>0</v>
      </c>
      <c r="H349" s="68">
        <f>39/160.21766</f>
        <v>0.24341885906959321</v>
      </c>
      <c r="I349" s="64"/>
      <c r="J349" s="64"/>
      <c r="O349" t="s">
        <v>387</v>
      </c>
    </row>
    <row r="350" spans="1:15" x14ac:dyDescent="0.4">
      <c r="A350" s="69" t="s">
        <v>1</v>
      </c>
      <c r="B350" s="68"/>
      <c r="C350" s="64"/>
      <c r="D350" s="69" t="s">
        <v>1</v>
      </c>
      <c r="E350" s="68"/>
      <c r="F350" s="64"/>
      <c r="G350" s="69" t="s">
        <v>1</v>
      </c>
      <c r="H350" s="68"/>
      <c r="J350" s="64"/>
      <c r="O350" t="s">
        <v>454</v>
      </c>
    </row>
    <row r="352" spans="1:15" x14ac:dyDescent="0.4">
      <c r="A352" s="65" t="s">
        <v>49</v>
      </c>
      <c r="B352" s="66" t="s">
        <v>213</v>
      </c>
      <c r="C352" s="64"/>
      <c r="D352" s="65" t="s">
        <v>174</v>
      </c>
      <c r="E352" s="66" t="s">
        <v>213</v>
      </c>
      <c r="F352" s="64"/>
      <c r="G352" s="65" t="s">
        <v>172</v>
      </c>
      <c r="H352" s="66" t="s">
        <v>213</v>
      </c>
      <c r="I352" s="64"/>
      <c r="J352" s="64"/>
    </row>
    <row r="353" spans="1:15" x14ac:dyDescent="0.4">
      <c r="A353" s="65" t="s">
        <v>11</v>
      </c>
      <c r="B353" s="49">
        <v>-4.5587</v>
      </c>
      <c r="C353" s="64"/>
      <c r="D353" s="65" t="s">
        <v>11</v>
      </c>
      <c r="E353" s="49">
        <v>-4.4374000000000002</v>
      </c>
      <c r="F353" s="64"/>
      <c r="G353" s="65" t="s">
        <v>11</v>
      </c>
      <c r="H353" s="49">
        <v>-4.5682999999999998</v>
      </c>
      <c r="I353" s="65" t="s">
        <v>2</v>
      </c>
      <c r="J353" s="68">
        <v>3.609</v>
      </c>
    </row>
    <row r="354" spans="1:15" x14ac:dyDescent="0.4">
      <c r="A354" s="65" t="s">
        <v>19</v>
      </c>
      <c r="B354" s="67">
        <v>30.943999999999999</v>
      </c>
      <c r="C354" s="64"/>
      <c r="D354" s="65" t="s">
        <v>19</v>
      </c>
      <c r="E354" s="68">
        <v>31.593</v>
      </c>
      <c r="F354" s="64"/>
      <c r="G354" s="65" t="s">
        <v>19</v>
      </c>
      <c r="H354" s="1">
        <v>31.452500000000001</v>
      </c>
      <c r="I354" s="65" t="s">
        <v>252</v>
      </c>
      <c r="J354" s="68">
        <v>5.5780000000000003</v>
      </c>
    </row>
    <row r="355" spans="1:15" x14ac:dyDescent="0.4">
      <c r="A355" s="65" t="s">
        <v>0</v>
      </c>
      <c r="B355" s="68"/>
      <c r="C355" s="64"/>
      <c r="D355" s="65" t="s">
        <v>0</v>
      </c>
      <c r="E355" s="68"/>
      <c r="F355" s="64"/>
      <c r="G355" s="65" t="s">
        <v>0</v>
      </c>
      <c r="H355" s="68">
        <f>43/160.21766</f>
        <v>0.26838489589724379</v>
      </c>
      <c r="I355" s="64"/>
      <c r="J355" s="64"/>
      <c r="O355" t="s">
        <v>388</v>
      </c>
    </row>
    <row r="356" spans="1:15" x14ac:dyDescent="0.4">
      <c r="A356" s="69" t="s">
        <v>1</v>
      </c>
      <c r="B356" s="68"/>
      <c r="C356" s="64"/>
      <c r="D356" s="69" t="s">
        <v>1</v>
      </c>
      <c r="E356" s="68"/>
      <c r="F356" s="64"/>
      <c r="G356" s="69" t="s">
        <v>1</v>
      </c>
      <c r="H356" s="68">
        <v>1.9790000000000001</v>
      </c>
      <c r="J356" s="64"/>
    </row>
    <row r="358" spans="1:15" x14ac:dyDescent="0.4">
      <c r="A358" s="65" t="s">
        <v>49</v>
      </c>
      <c r="B358" s="66" t="s">
        <v>150</v>
      </c>
      <c r="C358" s="64"/>
      <c r="D358" s="65" t="s">
        <v>174</v>
      </c>
      <c r="E358" s="66" t="s">
        <v>150</v>
      </c>
      <c r="F358" s="64"/>
      <c r="G358" s="65" t="s">
        <v>172</v>
      </c>
      <c r="H358" s="66" t="s">
        <v>150</v>
      </c>
      <c r="I358" s="64"/>
      <c r="J358" s="64"/>
    </row>
    <row r="359" spans="1:15" x14ac:dyDescent="0.4">
      <c r="A359" s="65" t="s">
        <v>11</v>
      </c>
      <c r="B359" s="49">
        <v>-4.5407999999999999</v>
      </c>
      <c r="C359" s="64"/>
      <c r="D359" s="65" t="s">
        <v>11</v>
      </c>
      <c r="E359" s="49">
        <v>-4.4248000000000003</v>
      </c>
      <c r="F359" s="64"/>
      <c r="G359" s="65" t="s">
        <v>11</v>
      </c>
      <c r="H359" s="49">
        <v>-4.5574000000000003</v>
      </c>
      <c r="I359" s="65" t="s">
        <v>2</v>
      </c>
      <c r="J359" s="68">
        <v>3.5870000000000002</v>
      </c>
    </row>
    <row r="360" spans="1:15" x14ac:dyDescent="0.4">
      <c r="A360" s="65" t="s">
        <v>19</v>
      </c>
      <c r="B360" s="67">
        <v>30.492000000000001</v>
      </c>
      <c r="C360" s="64"/>
      <c r="D360" s="65" t="s">
        <v>19</v>
      </c>
      <c r="E360" s="68">
        <v>31.103999999999999</v>
      </c>
      <c r="F360" s="64"/>
      <c r="G360" s="65" t="s">
        <v>19</v>
      </c>
      <c r="H360" s="1">
        <v>30.9025</v>
      </c>
      <c r="I360" s="65" t="s">
        <v>252</v>
      </c>
      <c r="J360" s="68">
        <v>5.5460000000000003</v>
      </c>
    </row>
    <row r="361" spans="1:15" x14ac:dyDescent="0.4">
      <c r="A361" s="65" t="s">
        <v>0</v>
      </c>
      <c r="B361" s="68">
        <f>42/160.21766</f>
        <v>0.26214338669033116</v>
      </c>
      <c r="C361" s="64"/>
      <c r="D361" s="65" t="s">
        <v>0</v>
      </c>
      <c r="E361" s="68">
        <f>40/160.21766</f>
        <v>0.24966036827650587</v>
      </c>
      <c r="F361" s="64"/>
      <c r="G361" s="65" t="s">
        <v>0</v>
      </c>
      <c r="H361" s="68">
        <f>44/160.21766</f>
        <v>0.27462640510415642</v>
      </c>
      <c r="I361" s="64"/>
      <c r="J361" s="64"/>
      <c r="O361" t="s">
        <v>389</v>
      </c>
    </row>
    <row r="362" spans="1:15" x14ac:dyDescent="0.4">
      <c r="A362" s="69" t="s">
        <v>1</v>
      </c>
      <c r="B362" s="68"/>
      <c r="C362" s="64"/>
      <c r="D362" s="69" t="s">
        <v>1</v>
      </c>
      <c r="E362" s="68"/>
      <c r="F362" s="64"/>
      <c r="G362" s="69" t="s">
        <v>1</v>
      </c>
      <c r="H362" s="68">
        <v>2.036</v>
      </c>
      <c r="J362" s="64"/>
    </row>
    <row r="364" spans="1:15" x14ac:dyDescent="0.4">
      <c r="A364" s="65" t="s">
        <v>49</v>
      </c>
      <c r="B364" s="66" t="s">
        <v>241</v>
      </c>
      <c r="C364" s="64"/>
      <c r="D364" s="65" t="s">
        <v>174</v>
      </c>
      <c r="E364" s="66" t="s">
        <v>241</v>
      </c>
      <c r="F364" s="64"/>
      <c r="G364" s="65" t="s">
        <v>172</v>
      </c>
      <c r="H364" s="66" t="s">
        <v>241</v>
      </c>
      <c r="I364" s="64"/>
      <c r="J364" s="64"/>
      <c r="L364" t="s">
        <v>332</v>
      </c>
    </row>
    <row r="365" spans="1:15" x14ac:dyDescent="0.4">
      <c r="A365" s="65" t="s">
        <v>11</v>
      </c>
      <c r="B365" s="49">
        <v>-4.4443999999999999</v>
      </c>
      <c r="C365" s="64"/>
      <c r="D365" s="65" t="s">
        <v>11</v>
      </c>
      <c r="E365" s="49">
        <v>-4.3350999999999997</v>
      </c>
      <c r="F365" s="64"/>
      <c r="G365" s="65" t="s">
        <v>11</v>
      </c>
      <c r="H365" s="49">
        <v>-4.4722</v>
      </c>
      <c r="I365" s="65" t="s">
        <v>2</v>
      </c>
      <c r="J365" s="68">
        <v>3.5630000000000002</v>
      </c>
      <c r="L365" t="s">
        <v>333</v>
      </c>
    </row>
    <row r="366" spans="1:15" x14ac:dyDescent="0.4">
      <c r="A366" s="65" t="s">
        <v>19</v>
      </c>
      <c r="B366" s="67">
        <v>30.01</v>
      </c>
      <c r="C366" s="64"/>
      <c r="D366" s="65" t="s">
        <v>19</v>
      </c>
      <c r="E366" s="68">
        <v>30.603999999999999</v>
      </c>
      <c r="F366" s="64"/>
      <c r="G366" s="65" t="s">
        <v>19</v>
      </c>
      <c r="H366" s="1">
        <v>30.3</v>
      </c>
      <c r="I366" s="65" t="s">
        <v>252</v>
      </c>
      <c r="J366" s="68">
        <v>5.5129999999999999</v>
      </c>
    </row>
    <row r="367" spans="1:15" x14ac:dyDescent="0.4">
      <c r="A367" s="65" t="s">
        <v>0</v>
      </c>
      <c r="B367" s="68"/>
      <c r="C367" s="64"/>
      <c r="D367" s="65" t="s">
        <v>0</v>
      </c>
      <c r="E367" s="68"/>
      <c r="F367" s="64"/>
      <c r="G367" s="65" t="s">
        <v>0</v>
      </c>
      <c r="H367" s="68">
        <f>46/160.21766</f>
        <v>0.28710942351798174</v>
      </c>
      <c r="I367" s="64"/>
      <c r="J367" s="64"/>
      <c r="O367" t="s">
        <v>390</v>
      </c>
    </row>
    <row r="368" spans="1:15" x14ac:dyDescent="0.4">
      <c r="A368" s="69" t="s">
        <v>1</v>
      </c>
      <c r="B368" s="68"/>
      <c r="C368" s="64"/>
      <c r="D368" s="69" t="s">
        <v>1</v>
      </c>
      <c r="E368" s="68"/>
      <c r="F368" s="64"/>
      <c r="G368" s="69" t="s">
        <v>1</v>
      </c>
      <c r="H368" s="68"/>
      <c r="J368" s="64"/>
    </row>
    <row r="370" spans="1:15" x14ac:dyDescent="0.4">
      <c r="A370" s="65" t="s">
        <v>49</v>
      </c>
      <c r="B370" s="66" t="s">
        <v>151</v>
      </c>
      <c r="C370" s="64"/>
      <c r="D370" s="65" t="s">
        <v>174</v>
      </c>
      <c r="E370" s="66" t="s">
        <v>151</v>
      </c>
      <c r="F370" s="64"/>
      <c r="G370" s="65" t="s">
        <v>172</v>
      </c>
      <c r="H370" s="66" t="s">
        <v>151</v>
      </c>
      <c r="I370" s="64"/>
      <c r="J370" s="64"/>
      <c r="L370" t="s">
        <v>334</v>
      </c>
    </row>
    <row r="371" spans="1:15" x14ac:dyDescent="0.4">
      <c r="A371" s="65" t="s">
        <v>11</v>
      </c>
      <c r="B371" s="49">
        <v>-1.5367999999999999</v>
      </c>
      <c r="C371" s="64"/>
      <c r="D371" s="65" t="s">
        <v>11</v>
      </c>
      <c r="E371" s="49">
        <v>-1.5224</v>
      </c>
      <c r="F371" s="64"/>
      <c r="G371" s="65" t="s">
        <v>11</v>
      </c>
      <c r="H371" s="49">
        <v>-1.5259</v>
      </c>
      <c r="I371" s="65" t="s">
        <v>2</v>
      </c>
      <c r="J371" s="68">
        <v>3.8530000000000002</v>
      </c>
      <c r="L371" t="s">
        <v>335</v>
      </c>
    </row>
    <row r="372" spans="1:15" x14ac:dyDescent="0.4">
      <c r="A372" s="65" t="s">
        <v>19</v>
      </c>
      <c r="B372" s="67">
        <v>40.453000000000003</v>
      </c>
      <c r="C372" s="64"/>
      <c r="D372" s="65" t="s">
        <v>19</v>
      </c>
      <c r="E372" s="68">
        <v>39.835999999999999</v>
      </c>
      <c r="F372" s="64"/>
      <c r="G372" s="65" t="s">
        <v>19</v>
      </c>
      <c r="H372" s="1">
        <v>40.991</v>
      </c>
      <c r="I372" s="65" t="s">
        <v>252</v>
      </c>
      <c r="J372" s="68">
        <v>6.3769999999999998</v>
      </c>
    </row>
    <row r="373" spans="1:15" x14ac:dyDescent="0.4">
      <c r="A373" s="65" t="s">
        <v>0</v>
      </c>
      <c r="B373" s="68">
        <f>15/160.21766</f>
        <v>9.362263810368969E-2</v>
      </c>
      <c r="C373" s="64"/>
      <c r="D373" s="65" t="s">
        <v>0</v>
      </c>
      <c r="E373" s="68">
        <f>15/160.21766</f>
        <v>9.362263810368969E-2</v>
      </c>
      <c r="F373" s="64"/>
      <c r="G373" s="65" t="s">
        <v>0</v>
      </c>
      <c r="H373" s="68">
        <f>15/160.21766</f>
        <v>9.362263810368969E-2</v>
      </c>
      <c r="I373" s="64"/>
      <c r="J373" s="64"/>
      <c r="O373" t="s">
        <v>391</v>
      </c>
    </row>
    <row r="374" spans="1:15" x14ac:dyDescent="0.4">
      <c r="A374" s="69" t="s">
        <v>1</v>
      </c>
      <c r="B374" s="68"/>
      <c r="C374" s="64"/>
      <c r="D374" s="69" t="s">
        <v>1</v>
      </c>
      <c r="E374" s="68"/>
      <c r="F374" s="64"/>
      <c r="G374" s="69" t="s">
        <v>1</v>
      </c>
      <c r="H374" s="68"/>
      <c r="J374" s="64"/>
    </row>
    <row r="376" spans="1:15" x14ac:dyDescent="0.4">
      <c r="A376" s="65" t="s">
        <v>49</v>
      </c>
      <c r="B376" s="66" t="s">
        <v>214</v>
      </c>
      <c r="C376" s="64"/>
      <c r="D376" s="65" t="s">
        <v>174</v>
      </c>
      <c r="E376" s="66" t="s">
        <v>214</v>
      </c>
      <c r="F376" s="64"/>
      <c r="G376" s="65" t="s">
        <v>172</v>
      </c>
      <c r="H376" s="66" t="s">
        <v>214</v>
      </c>
      <c r="I376" s="64"/>
      <c r="J376" s="64"/>
    </row>
    <row r="377" spans="1:15" x14ac:dyDescent="0.4">
      <c r="A377" s="65" t="s">
        <v>11</v>
      </c>
      <c r="B377" s="49">
        <v>-4.3838999999999997</v>
      </c>
      <c r="C377" s="64"/>
      <c r="D377" s="65" t="s">
        <v>11</v>
      </c>
      <c r="E377" s="49">
        <v>-4.3888999999999996</v>
      </c>
      <c r="F377" s="64"/>
      <c r="G377" s="65" t="s">
        <v>11</v>
      </c>
      <c r="H377" s="49">
        <v>-4.5209999999999999</v>
      </c>
      <c r="I377" s="65" t="s">
        <v>2</v>
      </c>
      <c r="J377" s="68">
        <v>3.5249999999999999</v>
      </c>
    </row>
    <row r="378" spans="1:15" x14ac:dyDescent="0.4">
      <c r="A378" s="65" t="s">
        <v>19</v>
      </c>
      <c r="B378" s="67">
        <v>28.928721654250005</v>
      </c>
      <c r="C378" s="64"/>
      <c r="D378" s="65" t="s">
        <v>19</v>
      </c>
      <c r="E378" s="68">
        <v>29.852</v>
      </c>
      <c r="F378" s="64"/>
      <c r="G378" s="65" t="s">
        <v>19</v>
      </c>
      <c r="H378" s="1">
        <v>29.4315</v>
      </c>
      <c r="I378" s="65" t="s">
        <v>252</v>
      </c>
      <c r="J378" s="68">
        <v>5.4710000000000001</v>
      </c>
    </row>
    <row r="379" spans="1:15" x14ac:dyDescent="0.4">
      <c r="A379" s="65" t="s">
        <v>0</v>
      </c>
      <c r="B379" s="68">
        <v>0.28299999999999997</v>
      </c>
      <c r="C379" s="64"/>
      <c r="D379" s="65" t="s">
        <v>0</v>
      </c>
      <c r="E379" s="68">
        <v>0.28299999999999997</v>
      </c>
      <c r="F379" s="64"/>
      <c r="G379" s="65" t="s">
        <v>0</v>
      </c>
      <c r="H379" s="68">
        <v>0.28299999999999997</v>
      </c>
      <c r="I379" s="64"/>
      <c r="J379" s="64"/>
    </row>
    <row r="380" spans="1:15" x14ac:dyDescent="0.4">
      <c r="A380" s="69" t="s">
        <v>1</v>
      </c>
      <c r="B380" s="1">
        <v>2.2629999999999999</v>
      </c>
      <c r="C380" s="64"/>
      <c r="D380" s="69" t="s">
        <v>1</v>
      </c>
      <c r="E380" s="1">
        <v>2.2629999999999999</v>
      </c>
      <c r="F380" s="64"/>
      <c r="G380" s="69" t="s">
        <v>1</v>
      </c>
      <c r="H380" s="1">
        <v>2.2629999999999999</v>
      </c>
      <c r="J380" s="64"/>
    </row>
    <row r="382" spans="1:15" x14ac:dyDescent="0.4">
      <c r="A382" s="65" t="s">
        <v>49</v>
      </c>
      <c r="B382" s="66" t="s">
        <v>152</v>
      </c>
      <c r="C382" s="64"/>
      <c r="D382" s="65" t="s">
        <v>174</v>
      </c>
      <c r="E382" s="66" t="s">
        <v>152</v>
      </c>
      <c r="F382" s="64"/>
      <c r="G382" s="65" t="s">
        <v>172</v>
      </c>
      <c r="H382" s="66" t="s">
        <v>152</v>
      </c>
      <c r="I382" s="64"/>
      <c r="J382" s="64"/>
    </row>
    <row r="383" spans="1:15" x14ac:dyDescent="0.4">
      <c r="A383" s="65" t="s">
        <v>11</v>
      </c>
      <c r="B383" s="49">
        <v>-9.8841000000000001</v>
      </c>
      <c r="C383" s="64"/>
      <c r="D383" s="65" t="s">
        <v>11</v>
      </c>
      <c r="E383" s="49">
        <v>-9.7779000000000007</v>
      </c>
      <c r="F383" s="64"/>
      <c r="G383" s="65" t="s">
        <v>11</v>
      </c>
      <c r="H383" s="49">
        <v>-9.9572000000000003</v>
      </c>
      <c r="I383" s="65" t="s">
        <v>2</v>
      </c>
      <c r="J383" s="68">
        <v>3.198</v>
      </c>
    </row>
    <row r="384" spans="1:15" x14ac:dyDescent="0.4">
      <c r="A384" s="65" t="s">
        <v>19</v>
      </c>
      <c r="B384" s="67">
        <v>22.501000000000001</v>
      </c>
      <c r="C384" s="64"/>
      <c r="D384" s="65" t="s">
        <v>19</v>
      </c>
      <c r="E384" s="68">
        <v>22.212</v>
      </c>
      <c r="F384" s="64"/>
      <c r="G384" s="65" t="s">
        <v>19</v>
      </c>
      <c r="H384" s="1">
        <v>22.482500000000002</v>
      </c>
      <c r="I384" s="65" t="s">
        <v>252</v>
      </c>
      <c r="J384" s="68">
        <v>5.0750000000000002</v>
      </c>
    </row>
    <row r="385" spans="1:15" x14ac:dyDescent="0.4">
      <c r="A385" s="65" t="s">
        <v>0</v>
      </c>
      <c r="B385" s="68">
        <f>101/160.21766</f>
        <v>0.63039242989817723</v>
      </c>
      <c r="C385" s="64"/>
      <c r="D385" s="65" t="s">
        <v>0</v>
      </c>
      <c r="E385" s="68"/>
      <c r="F385" s="64"/>
      <c r="G385" s="65" t="s">
        <v>0</v>
      </c>
      <c r="H385" s="68">
        <f>108/160.21766</f>
        <v>0.67408299434656582</v>
      </c>
      <c r="I385" s="64"/>
      <c r="J385" s="64"/>
      <c r="O385" t="s">
        <v>392</v>
      </c>
    </row>
    <row r="386" spans="1:15" x14ac:dyDescent="0.4">
      <c r="A386" s="69" t="s">
        <v>1</v>
      </c>
      <c r="B386" s="1"/>
      <c r="C386" s="64"/>
      <c r="D386" s="69" t="s">
        <v>1</v>
      </c>
      <c r="E386" s="1"/>
      <c r="F386" s="64"/>
      <c r="G386" s="69" t="s">
        <v>1</v>
      </c>
      <c r="H386" s="1">
        <v>2.3410000000000002</v>
      </c>
      <c r="J386" s="64"/>
    </row>
    <row r="388" spans="1:15" x14ac:dyDescent="0.4">
      <c r="A388" s="65" t="s">
        <v>49</v>
      </c>
      <c r="B388" s="66" t="s">
        <v>153</v>
      </c>
      <c r="C388" s="64"/>
      <c r="D388" s="65" t="s">
        <v>174</v>
      </c>
      <c r="E388" s="66" t="s">
        <v>153</v>
      </c>
      <c r="F388" s="64"/>
      <c r="G388" s="65" t="s">
        <v>172</v>
      </c>
      <c r="H388" s="66" t="s">
        <v>153</v>
      </c>
      <c r="I388" s="64"/>
      <c r="J388" s="64"/>
    </row>
    <row r="389" spans="1:15" x14ac:dyDescent="0.4">
      <c r="A389" s="65" t="s">
        <v>11</v>
      </c>
      <c r="B389" s="49">
        <v>-11.6129</v>
      </c>
      <c r="C389" s="64"/>
      <c r="D389" s="65" t="s">
        <v>11</v>
      </c>
      <c r="E389" s="49">
        <v>-11.857799999999999</v>
      </c>
      <c r="F389" s="64"/>
      <c r="G389" s="65" t="s">
        <v>11</v>
      </c>
      <c r="H389" s="49">
        <v>-11.4579</v>
      </c>
      <c r="I389" s="65" t="s">
        <v>2</v>
      </c>
      <c r="J389" s="1">
        <v>2.8980000000000001</v>
      </c>
    </row>
    <row r="390" spans="1:15" x14ac:dyDescent="0.4">
      <c r="A390" s="65" t="s">
        <v>19</v>
      </c>
      <c r="B390" s="67">
        <v>18.88</v>
      </c>
      <c r="C390" s="64"/>
      <c r="D390" s="65" t="s">
        <v>19</v>
      </c>
      <c r="E390" s="67">
        <v>18.335000000000001</v>
      </c>
      <c r="F390" s="64"/>
      <c r="G390" s="65" t="s">
        <v>19</v>
      </c>
      <c r="H390" s="1">
        <v>18.75926341498381</v>
      </c>
      <c r="I390" s="65" t="s">
        <v>252</v>
      </c>
      <c r="J390" s="68">
        <v>5.1584400000000006</v>
      </c>
    </row>
    <row r="391" spans="1:15" x14ac:dyDescent="0.4">
      <c r="A391" s="65" t="s">
        <v>0</v>
      </c>
      <c r="B391" s="68">
        <f>194/160.21766</f>
        <v>1.2108527861410534</v>
      </c>
      <c r="C391" s="64"/>
      <c r="D391" s="65" t="s">
        <v>0</v>
      </c>
      <c r="E391" s="68">
        <f>194/160.21766</f>
        <v>1.2108527861410534</v>
      </c>
      <c r="F391" s="64"/>
      <c r="G391" s="65" t="s">
        <v>0</v>
      </c>
      <c r="H391" s="68"/>
      <c r="I391" s="66" t="s">
        <v>248</v>
      </c>
      <c r="J391" s="1">
        <v>1.78</v>
      </c>
      <c r="O391" t="s">
        <v>393</v>
      </c>
    </row>
    <row r="392" spans="1:15" x14ac:dyDescent="0.4">
      <c r="A392" s="69" t="s">
        <v>1</v>
      </c>
      <c r="B392" s="1"/>
      <c r="C392" s="64"/>
      <c r="D392" s="69" t="s">
        <v>1</v>
      </c>
      <c r="E392" s="1">
        <v>2.6859999999999999</v>
      </c>
      <c r="F392" s="64"/>
      <c r="G392" s="69" t="s">
        <v>1</v>
      </c>
      <c r="H392" s="1"/>
      <c r="J392" s="64"/>
    </row>
    <row r="394" spans="1:15" x14ac:dyDescent="0.4">
      <c r="A394" s="65" t="s">
        <v>49</v>
      </c>
      <c r="B394" s="66" t="s">
        <v>154</v>
      </c>
      <c r="C394" s="64"/>
      <c r="D394" s="65" t="s">
        <v>174</v>
      </c>
      <c r="E394" s="66" t="s">
        <v>154</v>
      </c>
      <c r="F394" s="64"/>
      <c r="G394" s="65" t="s">
        <v>172</v>
      </c>
      <c r="H394" s="66" t="s">
        <v>154</v>
      </c>
      <c r="I394" s="64"/>
      <c r="J394" s="64"/>
    </row>
    <row r="395" spans="1:15" x14ac:dyDescent="0.4">
      <c r="A395" s="65" t="s">
        <v>11</v>
      </c>
      <c r="B395" s="49">
        <v>-12.486700000000001</v>
      </c>
      <c r="C395" s="64"/>
      <c r="D395" s="65" t="s">
        <v>11</v>
      </c>
      <c r="E395" s="49">
        <v>-12.9581</v>
      </c>
      <c r="F395" s="64"/>
      <c r="G395" s="65" t="s">
        <v>11</v>
      </c>
      <c r="H395" s="49">
        <v>-12.2928</v>
      </c>
      <c r="I395" s="65" t="s">
        <v>2</v>
      </c>
      <c r="J395" s="1">
        <v>2.7810000000000001</v>
      </c>
    </row>
    <row r="396" spans="1:15" x14ac:dyDescent="0.4">
      <c r="A396" s="65" t="s">
        <v>19</v>
      </c>
      <c r="B396" s="67">
        <v>16.524999999999999</v>
      </c>
      <c r="C396" s="64"/>
      <c r="D396" s="65" t="s">
        <v>19</v>
      </c>
      <c r="E396" s="67">
        <v>16.190999999999999</v>
      </c>
      <c r="F396" s="64"/>
      <c r="G396" s="65" t="s">
        <v>19</v>
      </c>
      <c r="H396" s="1">
        <v>16.605614280491299</v>
      </c>
      <c r="I396" s="65" t="s">
        <v>252</v>
      </c>
      <c r="J396" s="68">
        <v>4.9585230000000005</v>
      </c>
    </row>
    <row r="397" spans="1:15" x14ac:dyDescent="0.4">
      <c r="A397" s="65" t="s">
        <v>0</v>
      </c>
      <c r="B397" s="68">
        <f>283/160.21766</f>
        <v>1.7663471055562789</v>
      </c>
      <c r="C397" s="64"/>
      <c r="D397" s="65" t="s">
        <v>0</v>
      </c>
      <c r="E397" s="68">
        <f>304/160.21766</f>
        <v>1.8974187989014446</v>
      </c>
      <c r="F397" s="64"/>
      <c r="G397" s="65" t="s">
        <v>0</v>
      </c>
      <c r="H397" s="68"/>
      <c r="I397" s="66" t="s">
        <v>248</v>
      </c>
      <c r="J397" s="1">
        <v>1.7829999999999999</v>
      </c>
      <c r="O397" t="s">
        <v>394</v>
      </c>
    </row>
    <row r="398" spans="1:15" x14ac:dyDescent="0.4">
      <c r="A398" s="69" t="s">
        <v>1</v>
      </c>
      <c r="B398" s="1"/>
      <c r="C398" s="64"/>
      <c r="D398" s="69" t="s">
        <v>1</v>
      </c>
      <c r="E398" s="1">
        <v>3.11</v>
      </c>
      <c r="F398" s="64"/>
      <c r="G398" s="69" t="s">
        <v>1</v>
      </c>
      <c r="H398" s="1"/>
      <c r="J398" s="64"/>
    </row>
    <row r="400" spans="1:15" x14ac:dyDescent="0.4">
      <c r="A400" s="65" t="s">
        <v>49</v>
      </c>
      <c r="B400" s="66" t="s">
        <v>155</v>
      </c>
      <c r="C400" s="64"/>
      <c r="D400" s="65" t="s">
        <v>174</v>
      </c>
      <c r="E400" s="66" t="s">
        <v>319</v>
      </c>
      <c r="F400" s="64"/>
      <c r="G400" s="65" t="s">
        <v>172</v>
      </c>
      <c r="H400" s="66" t="s">
        <v>155</v>
      </c>
      <c r="I400" s="64"/>
      <c r="J400" s="64"/>
    </row>
    <row r="401" spans="1:15" x14ac:dyDescent="0.4">
      <c r="A401" s="65" t="s">
        <v>11</v>
      </c>
      <c r="B401" s="49">
        <v>-12.3818</v>
      </c>
      <c r="C401" s="64"/>
      <c r="D401" s="65" t="s">
        <v>11</v>
      </c>
      <c r="E401" s="49">
        <v>-11.9107</v>
      </c>
      <c r="F401" s="64"/>
      <c r="G401" s="65" t="s">
        <v>11</v>
      </c>
      <c r="H401" s="49">
        <v>-12.4445</v>
      </c>
      <c r="I401" s="65" t="s">
        <v>2</v>
      </c>
      <c r="J401" s="68">
        <v>2.7810000000000001</v>
      </c>
    </row>
    <row r="402" spans="1:15" x14ac:dyDescent="0.4">
      <c r="A402" s="65" t="s">
        <v>19</v>
      </c>
      <c r="B402" s="67">
        <v>15.116</v>
      </c>
      <c r="C402" s="64"/>
      <c r="D402" s="65" t="s">
        <v>19</v>
      </c>
      <c r="E402" s="67">
        <v>15.2587890625</v>
      </c>
      <c r="F402" s="64"/>
      <c r="G402" s="65" t="s">
        <v>19</v>
      </c>
      <c r="H402" s="1">
        <v>15.061</v>
      </c>
      <c r="I402" s="65" t="s">
        <v>252</v>
      </c>
      <c r="J402" s="68">
        <v>4.4969999999999999</v>
      </c>
    </row>
    <row r="403" spans="1:15" x14ac:dyDescent="0.4">
      <c r="A403" s="65" t="s">
        <v>0</v>
      </c>
      <c r="B403" s="68">
        <f>363/160.21766</f>
        <v>2.2656678421092908</v>
      </c>
      <c r="C403" s="64"/>
      <c r="D403" s="65" t="s">
        <v>0</v>
      </c>
      <c r="E403" s="68"/>
      <c r="F403" s="64"/>
      <c r="G403" s="65" t="s">
        <v>0</v>
      </c>
      <c r="H403" s="68">
        <f>365/160.21766</f>
        <v>2.278150860523116</v>
      </c>
      <c r="I403" s="64"/>
      <c r="J403" s="64"/>
      <c r="O403" t="s">
        <v>395</v>
      </c>
    </row>
    <row r="404" spans="1:15" x14ac:dyDescent="0.4">
      <c r="A404" s="69" t="s">
        <v>1</v>
      </c>
      <c r="B404" s="1"/>
      <c r="C404" s="64"/>
      <c r="D404" s="69" t="s">
        <v>1</v>
      </c>
      <c r="E404" s="1"/>
      <c r="F404" s="64"/>
      <c r="G404" s="69" t="s">
        <v>1</v>
      </c>
      <c r="H404" s="1">
        <v>3.359</v>
      </c>
      <c r="J404" s="64"/>
    </row>
    <row r="406" spans="1:15" x14ac:dyDescent="0.4">
      <c r="A406" s="65" t="s">
        <v>49</v>
      </c>
      <c r="B406" s="66" t="s">
        <v>215</v>
      </c>
      <c r="C406" s="64"/>
      <c r="D406" s="65" t="s">
        <v>174</v>
      </c>
      <c r="E406" s="66" t="s">
        <v>320</v>
      </c>
      <c r="F406" s="64"/>
      <c r="G406" s="65" t="s">
        <v>172</v>
      </c>
      <c r="H406" s="66" t="s">
        <v>215</v>
      </c>
      <c r="I406" s="64"/>
      <c r="J406" s="64"/>
    </row>
    <row r="407" spans="1:15" x14ac:dyDescent="0.4">
      <c r="A407" s="65" t="s">
        <v>11</v>
      </c>
      <c r="B407" s="49">
        <v>-11.093999999999999</v>
      </c>
      <c r="C407" s="64"/>
      <c r="D407" s="65" t="s">
        <v>11</v>
      </c>
      <c r="E407" s="49">
        <v>-10.244</v>
      </c>
      <c r="F407" s="64"/>
      <c r="G407" s="65" t="s">
        <v>11</v>
      </c>
      <c r="H407" s="49">
        <v>-11.2273</v>
      </c>
      <c r="I407" s="65" t="s">
        <v>2</v>
      </c>
      <c r="J407" s="68">
        <v>2.7589999999999999</v>
      </c>
    </row>
    <row r="408" spans="1:15" x14ac:dyDescent="0.4">
      <c r="A408" s="65" t="s">
        <v>19</v>
      </c>
      <c r="B408" s="67">
        <v>14.417</v>
      </c>
      <c r="C408" s="64"/>
      <c r="D408" s="65" t="s">
        <v>19</v>
      </c>
      <c r="E408" s="67">
        <v>14.881089649500002</v>
      </c>
      <c r="F408" s="64"/>
      <c r="G408" s="65" t="s">
        <v>19</v>
      </c>
      <c r="H408" s="1">
        <v>14.355499999999999</v>
      </c>
      <c r="I408" s="65" t="s">
        <v>252</v>
      </c>
      <c r="J408" s="68">
        <v>4.3570000000000002</v>
      </c>
    </row>
    <row r="409" spans="1:15" x14ac:dyDescent="0.4">
      <c r="A409" s="65" t="s">
        <v>0</v>
      </c>
      <c r="B409" s="68">
        <f>408/160.21766</f>
        <v>2.5465357564203597</v>
      </c>
      <c r="C409" s="64"/>
      <c r="D409" s="65" t="s">
        <v>0</v>
      </c>
      <c r="E409" s="68"/>
      <c r="F409" s="64"/>
      <c r="G409" s="65" t="s">
        <v>0</v>
      </c>
      <c r="H409" s="68">
        <f>402/160.21766</f>
        <v>2.5090867011788838</v>
      </c>
      <c r="I409" s="64"/>
      <c r="J409" s="64"/>
      <c r="O409" t="s">
        <v>396</v>
      </c>
    </row>
    <row r="410" spans="1:15" x14ac:dyDescent="0.4">
      <c r="A410" s="69" t="s">
        <v>1</v>
      </c>
      <c r="B410" s="1"/>
      <c r="C410" s="64"/>
      <c r="D410" s="69" t="s">
        <v>1</v>
      </c>
      <c r="E410" s="1"/>
      <c r="F410" s="64"/>
      <c r="G410" s="69" t="s">
        <v>1</v>
      </c>
      <c r="H410" s="1">
        <v>3.6960000000000002</v>
      </c>
      <c r="J410" s="64"/>
    </row>
    <row r="412" spans="1:15" x14ac:dyDescent="0.4">
      <c r="A412" s="65" t="s">
        <v>49</v>
      </c>
      <c r="B412" s="66" t="s">
        <v>156</v>
      </c>
      <c r="C412" s="64"/>
      <c r="D412" s="65" t="s">
        <v>174</v>
      </c>
      <c r="E412" s="66" t="s">
        <v>321</v>
      </c>
      <c r="F412" s="64"/>
      <c r="G412" s="65" t="s">
        <v>172</v>
      </c>
      <c r="H412" s="66" t="s">
        <v>321</v>
      </c>
      <c r="I412" s="64"/>
      <c r="J412" s="64"/>
    </row>
    <row r="413" spans="1:15" x14ac:dyDescent="0.4">
      <c r="A413" s="65" t="s">
        <v>11</v>
      </c>
      <c r="B413" s="49">
        <v>-8.8384</v>
      </c>
      <c r="C413" s="64"/>
      <c r="D413" s="65" t="s">
        <v>11</v>
      </c>
      <c r="E413" s="49">
        <v>-8.1765000000000008</v>
      </c>
      <c r="F413" s="64"/>
      <c r="G413" s="65" t="s">
        <v>11</v>
      </c>
      <c r="H413" s="49">
        <v>-8.7241</v>
      </c>
      <c r="I413" s="65" t="s">
        <v>2</v>
      </c>
      <c r="J413" s="1">
        <v>2.7530000000000001</v>
      </c>
    </row>
    <row r="414" spans="1:15" x14ac:dyDescent="0.4">
      <c r="A414" s="65" t="s">
        <v>19</v>
      </c>
      <c r="B414" s="67">
        <v>14.555</v>
      </c>
      <c r="C414" s="64"/>
      <c r="D414" s="65" t="s">
        <v>19</v>
      </c>
      <c r="E414" s="67">
        <v>15.185664000000001</v>
      </c>
      <c r="F414" s="64"/>
      <c r="G414" s="65" t="s">
        <v>19</v>
      </c>
      <c r="H414" s="1">
        <v>14.654470132055399</v>
      </c>
      <c r="I414" s="65" t="s">
        <v>252</v>
      </c>
      <c r="J414" s="68">
        <v>4.4653660000000004</v>
      </c>
    </row>
    <row r="415" spans="1:15" x14ac:dyDescent="0.4">
      <c r="A415" s="65" t="s">
        <v>0</v>
      </c>
      <c r="B415" s="68">
        <f>346/160.21766</f>
        <v>2.1595621855917755</v>
      </c>
      <c r="C415" s="64"/>
      <c r="D415" s="65" t="s">
        <v>0</v>
      </c>
      <c r="E415" s="68"/>
      <c r="F415" s="64"/>
      <c r="G415" s="65" t="s">
        <v>0</v>
      </c>
      <c r="H415" s="68"/>
      <c r="I415" s="66" t="s">
        <v>248</v>
      </c>
      <c r="J415" s="1">
        <v>1.6220000000000001</v>
      </c>
      <c r="O415" t="s">
        <v>397</v>
      </c>
    </row>
    <row r="416" spans="1:15" x14ac:dyDescent="0.4">
      <c r="A416" s="69" t="s">
        <v>1</v>
      </c>
      <c r="B416" s="1">
        <v>3.883</v>
      </c>
      <c r="C416" s="64"/>
      <c r="D416" s="69" t="s">
        <v>1</v>
      </c>
      <c r="E416" s="1"/>
      <c r="F416" s="64"/>
      <c r="G416" s="69" t="s">
        <v>1</v>
      </c>
      <c r="H416" s="1"/>
      <c r="J416" s="64"/>
    </row>
    <row r="418" spans="1:15" x14ac:dyDescent="0.4">
      <c r="A418" s="65" t="s">
        <v>49</v>
      </c>
      <c r="B418" s="66" t="s">
        <v>157</v>
      </c>
      <c r="C418" s="64"/>
      <c r="D418" s="65" t="s">
        <v>174</v>
      </c>
      <c r="E418" s="66" t="s">
        <v>322</v>
      </c>
      <c r="F418" s="64"/>
      <c r="G418" s="65" t="s">
        <v>172</v>
      </c>
      <c r="H418" s="66" t="s">
        <v>322</v>
      </c>
      <c r="I418" s="64"/>
      <c r="J418" s="64"/>
    </row>
    <row r="419" spans="1:15" x14ac:dyDescent="0.4">
      <c r="A419" s="65" t="s">
        <v>11</v>
      </c>
      <c r="B419" s="49">
        <v>-6.0709</v>
      </c>
      <c r="C419" s="64"/>
      <c r="D419" s="65" t="s">
        <v>11</v>
      </c>
      <c r="E419" s="49">
        <v>-5.9637000000000002</v>
      </c>
      <c r="F419" s="64"/>
      <c r="G419" s="65" t="s">
        <v>11</v>
      </c>
      <c r="H419" s="49">
        <v>-5.9931000000000001</v>
      </c>
      <c r="I419" s="65" t="s">
        <v>2</v>
      </c>
      <c r="J419" s="1">
        <v>2.7690000000000001</v>
      </c>
    </row>
    <row r="420" spans="1:15" x14ac:dyDescent="0.4">
      <c r="A420" s="65" t="s">
        <v>19</v>
      </c>
      <c r="B420" s="67">
        <v>15.723000000000001</v>
      </c>
      <c r="C420" s="64"/>
      <c r="D420" s="65" t="s">
        <v>19</v>
      </c>
      <c r="E420" s="67">
        <v>16.002992187499999</v>
      </c>
      <c r="F420" s="64"/>
      <c r="G420" s="65" t="s">
        <v>19</v>
      </c>
      <c r="H420" s="1">
        <v>15.941111387927066</v>
      </c>
      <c r="I420" s="65" t="s">
        <v>252</v>
      </c>
      <c r="J420" s="68">
        <v>4.8014460000000003</v>
      </c>
    </row>
    <row r="421" spans="1:15" x14ac:dyDescent="0.4">
      <c r="A421" s="65" t="s">
        <v>0</v>
      </c>
      <c r="B421" s="68">
        <f>247/160.21766</f>
        <v>1.5416527741074237</v>
      </c>
      <c r="C421" s="64"/>
      <c r="D421" s="65" t="s">
        <v>0</v>
      </c>
      <c r="E421" s="68"/>
      <c r="F421" s="64"/>
      <c r="G421" s="65" t="s">
        <v>0</v>
      </c>
      <c r="H421" s="68"/>
      <c r="I421" s="66" t="s">
        <v>248</v>
      </c>
      <c r="J421" s="1">
        <v>1.734</v>
      </c>
      <c r="O421" t="s">
        <v>398</v>
      </c>
    </row>
    <row r="422" spans="1:15" x14ac:dyDescent="0.4">
      <c r="A422" s="69" t="s">
        <v>1</v>
      </c>
      <c r="B422" s="1">
        <v>4.2439999999999998</v>
      </c>
      <c r="C422" s="64"/>
      <c r="D422" s="69" t="s">
        <v>1</v>
      </c>
      <c r="E422" s="1"/>
      <c r="F422" s="64"/>
      <c r="G422" s="69" t="s">
        <v>1</v>
      </c>
      <c r="H422" s="1"/>
      <c r="J422" s="64"/>
    </row>
    <row r="424" spans="1:15" x14ac:dyDescent="0.4">
      <c r="A424" s="65" t="s">
        <v>49</v>
      </c>
      <c r="B424" s="66" t="s">
        <v>158</v>
      </c>
      <c r="C424" s="64"/>
      <c r="D424" s="65" t="s">
        <v>174</v>
      </c>
      <c r="E424" s="66" t="s">
        <v>323</v>
      </c>
      <c r="F424" s="64"/>
      <c r="G424" s="65" t="s">
        <v>172</v>
      </c>
      <c r="H424" s="66" t="s">
        <v>158</v>
      </c>
      <c r="I424" s="64"/>
      <c r="J424" s="64"/>
      <c r="L424" t="s">
        <v>324</v>
      </c>
    </row>
    <row r="425" spans="1:15" x14ac:dyDescent="0.4">
      <c r="A425" s="65" t="s">
        <v>11</v>
      </c>
      <c r="B425" s="49">
        <v>-3.2738999999999998</v>
      </c>
      <c r="C425" s="64"/>
      <c r="D425" s="65" t="s">
        <v>11</v>
      </c>
      <c r="E425" s="49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8">
        <v>2.952</v>
      </c>
    </row>
    <row r="426" spans="1:15" x14ac:dyDescent="0.4">
      <c r="A426" s="65" t="s">
        <v>19</v>
      </c>
      <c r="B426" s="67">
        <v>18.145</v>
      </c>
      <c r="C426" s="64"/>
      <c r="D426" s="65" t="s">
        <v>19</v>
      </c>
      <c r="E426" s="67">
        <v>18.280655379499997</v>
      </c>
      <c r="F426" s="64"/>
      <c r="G426" s="65" t="s">
        <v>19</v>
      </c>
      <c r="H426" s="1">
        <v>18.433080103933598</v>
      </c>
      <c r="I426" s="65" t="s">
        <v>252</v>
      </c>
      <c r="J426" s="68">
        <v>4.8849999999999998</v>
      </c>
    </row>
    <row r="427" spans="1:15" x14ac:dyDescent="0.4">
      <c r="A427" s="65" t="s">
        <v>0</v>
      </c>
      <c r="B427" s="68">
        <f>137/160.21766</f>
        <v>0.85508676134703254</v>
      </c>
      <c r="C427" s="64"/>
      <c r="D427" s="65" t="s">
        <v>0</v>
      </c>
      <c r="E427" s="68"/>
      <c r="F427" s="64"/>
      <c r="G427" s="65" t="s">
        <v>0</v>
      </c>
      <c r="H427" s="68"/>
      <c r="I427" s="66" t="s">
        <v>248</v>
      </c>
      <c r="J427" s="66">
        <f>J426/J425</f>
        <v>1.6548102981029811</v>
      </c>
      <c r="O427" t="s">
        <v>399</v>
      </c>
    </row>
    <row r="428" spans="1:15" x14ac:dyDescent="0.4">
      <c r="A428" s="69" t="s">
        <v>1</v>
      </c>
      <c r="B428" s="1">
        <v>4.6050000000000004</v>
      </c>
      <c r="C428" s="64"/>
      <c r="D428" s="69" t="s">
        <v>1</v>
      </c>
      <c r="E428" s="1"/>
      <c r="F428" s="64"/>
      <c r="G428" s="69" t="s">
        <v>1</v>
      </c>
      <c r="H428" s="1"/>
      <c r="J428" s="64"/>
    </row>
    <row r="430" spans="1:15" x14ac:dyDescent="0.4">
      <c r="A430" s="65" t="s">
        <v>49</v>
      </c>
      <c r="B430" s="66" t="s">
        <v>272</v>
      </c>
      <c r="C430" s="64"/>
      <c r="D430" s="65" t="s">
        <v>174</v>
      </c>
      <c r="E430" s="66" t="s">
        <v>272</v>
      </c>
      <c r="F430" s="64"/>
      <c r="G430" s="65" t="s">
        <v>172</v>
      </c>
      <c r="H430" s="66" t="s">
        <v>272</v>
      </c>
      <c r="I430" s="64"/>
      <c r="J430" s="64"/>
    </row>
    <row r="431" spans="1:15" x14ac:dyDescent="0.4">
      <c r="A431" s="65" t="s">
        <v>11</v>
      </c>
      <c r="B431" s="49">
        <v>-0.29120000000000001</v>
      </c>
      <c r="C431" s="64"/>
      <c r="D431" s="65" t="s">
        <v>11</v>
      </c>
      <c r="E431" s="49">
        <v>-0.30259999999999998</v>
      </c>
      <c r="F431" s="64"/>
      <c r="G431" s="65" t="s">
        <v>11</v>
      </c>
      <c r="H431" s="49">
        <v>-0.30359999999999998</v>
      </c>
      <c r="I431" s="65" t="s">
        <v>2</v>
      </c>
      <c r="J431" s="68">
        <v>3.58</v>
      </c>
    </row>
    <row r="432" spans="1:15" x14ac:dyDescent="0.4">
      <c r="A432" s="65" t="s">
        <v>19</v>
      </c>
      <c r="B432" s="67">
        <v>32.597000000000001</v>
      </c>
      <c r="C432" s="64"/>
      <c r="D432" s="65" t="s">
        <v>19</v>
      </c>
      <c r="E432" s="67">
        <v>30.373000000000001</v>
      </c>
      <c r="F432" s="64"/>
      <c r="G432" s="65" t="s">
        <v>19</v>
      </c>
      <c r="H432" s="1">
        <v>31.823</v>
      </c>
      <c r="I432" s="65" t="s">
        <v>252</v>
      </c>
      <c r="J432" s="68">
        <v>5.7350000000000003</v>
      </c>
    </row>
    <row r="433" spans="1:15" x14ac:dyDescent="0.4">
      <c r="A433" s="65" t="s">
        <v>0</v>
      </c>
      <c r="B433" s="68">
        <f>7/160.21766</f>
        <v>4.3690564448388522E-2</v>
      </c>
      <c r="C433" s="64"/>
      <c r="D433" s="65" t="s">
        <v>0</v>
      </c>
      <c r="E433" s="68"/>
      <c r="F433" s="64"/>
      <c r="G433" s="65" t="s">
        <v>0</v>
      </c>
      <c r="H433" s="68"/>
      <c r="I433" s="64"/>
      <c r="J433" s="64"/>
      <c r="O433" t="s">
        <v>400</v>
      </c>
    </row>
    <row r="434" spans="1:15" x14ac:dyDescent="0.4">
      <c r="A434" s="69" t="s">
        <v>1</v>
      </c>
      <c r="B434" s="1"/>
      <c r="C434" s="64"/>
      <c r="D434" s="69" t="s">
        <v>1</v>
      </c>
      <c r="E434" s="1"/>
      <c r="F434" s="64"/>
      <c r="G434" s="69" t="s">
        <v>1</v>
      </c>
      <c r="H434" s="1"/>
      <c r="J434" s="64"/>
      <c r="O434" t="s">
        <v>455</v>
      </c>
    </row>
    <row r="436" spans="1:15" x14ac:dyDescent="0.4">
      <c r="A436" s="65" t="s">
        <v>49</v>
      </c>
      <c r="B436" s="66" t="s">
        <v>159</v>
      </c>
      <c r="C436" s="64"/>
      <c r="D436" s="65" t="s">
        <v>174</v>
      </c>
      <c r="E436" s="66" t="s">
        <v>159</v>
      </c>
      <c r="F436" s="64"/>
      <c r="G436" s="65" t="s">
        <v>172</v>
      </c>
      <c r="H436" s="66" t="s">
        <v>159</v>
      </c>
      <c r="I436" s="64"/>
      <c r="J436" s="64"/>
    </row>
    <row r="437" spans="1:15" x14ac:dyDescent="0.4">
      <c r="A437" s="65" t="s">
        <v>11</v>
      </c>
      <c r="B437" s="49">
        <v>-2.3519999999999999</v>
      </c>
      <c r="C437" s="64"/>
      <c r="D437" s="65" t="s">
        <v>11</v>
      </c>
      <c r="E437" s="49">
        <v>-2.3616999999999999</v>
      </c>
      <c r="F437" s="64"/>
      <c r="G437" s="65" t="s">
        <v>11</v>
      </c>
      <c r="H437" s="49">
        <v>-2.3586999999999998</v>
      </c>
      <c r="I437" s="65" t="s">
        <v>2</v>
      </c>
      <c r="J437" s="68">
        <v>3.5489999999999999</v>
      </c>
    </row>
    <row r="438" spans="1:15" x14ac:dyDescent="0.4">
      <c r="A438" s="65" t="s">
        <v>19</v>
      </c>
      <c r="B438" s="67">
        <v>31.123000000000001</v>
      </c>
      <c r="C438" s="64"/>
      <c r="D438" s="65" t="s">
        <v>19</v>
      </c>
      <c r="E438" s="67">
        <v>31.132999999999999</v>
      </c>
      <c r="F438" s="64"/>
      <c r="G438" s="65" t="s">
        <v>19</v>
      </c>
      <c r="H438" s="1">
        <v>31.295999999999999</v>
      </c>
      <c r="I438" s="65" t="s">
        <v>252</v>
      </c>
      <c r="J438" s="68">
        <v>5.7380000000000004</v>
      </c>
    </row>
    <row r="439" spans="1:15" x14ac:dyDescent="0.4">
      <c r="A439" s="65" t="s">
        <v>0</v>
      </c>
      <c r="B439" s="68">
        <f>25/160.21766</f>
        <v>0.15603773017281616</v>
      </c>
      <c r="C439" s="64"/>
      <c r="D439" s="65" t="s">
        <v>0</v>
      </c>
      <c r="E439" s="68">
        <f>27/160.21766</f>
        <v>0.16852074858664146</v>
      </c>
      <c r="F439" s="64"/>
      <c r="G439" s="65" t="s">
        <v>0</v>
      </c>
      <c r="H439" s="68">
        <f>27/160.21766</f>
        <v>0.16852074858664146</v>
      </c>
      <c r="I439" s="64"/>
      <c r="J439" s="64"/>
      <c r="O439" t="s">
        <v>401</v>
      </c>
    </row>
    <row r="440" spans="1:15" x14ac:dyDescent="0.4">
      <c r="A440" s="69" t="s">
        <v>1</v>
      </c>
      <c r="B440" s="1"/>
      <c r="C440" s="64"/>
      <c r="D440" s="69" t="s">
        <v>1</v>
      </c>
      <c r="E440" s="1">
        <v>4.1470000000000002</v>
      </c>
      <c r="F440" s="64"/>
      <c r="G440" s="69" t="s">
        <v>1</v>
      </c>
      <c r="H440" s="1"/>
      <c r="J440" s="64"/>
    </row>
    <row r="442" spans="1:15" x14ac:dyDescent="0.4">
      <c r="A442" s="65" t="s">
        <v>49</v>
      </c>
      <c r="B442" s="66" t="s">
        <v>160</v>
      </c>
      <c r="C442" s="64"/>
      <c r="D442" s="65" t="s">
        <v>174</v>
      </c>
      <c r="E442" s="66" t="s">
        <v>160</v>
      </c>
      <c r="F442" s="64"/>
      <c r="G442" s="65" t="s">
        <v>172</v>
      </c>
      <c r="H442" s="66" t="s">
        <v>160</v>
      </c>
      <c r="I442" s="64"/>
      <c r="J442" s="64"/>
    </row>
    <row r="443" spans="1:15" x14ac:dyDescent="0.4">
      <c r="A443" s="65" t="s">
        <v>11</v>
      </c>
      <c r="B443" s="49">
        <v>-3.7126000000000001</v>
      </c>
      <c r="C443" s="64"/>
      <c r="D443" s="65" t="s">
        <v>11</v>
      </c>
      <c r="E443" s="49">
        <v>-3.665</v>
      </c>
      <c r="F443" s="64"/>
      <c r="G443" s="65" t="s">
        <v>11</v>
      </c>
      <c r="H443" s="49">
        <v>-3.6983000000000001</v>
      </c>
      <c r="I443" s="65" t="s">
        <v>2</v>
      </c>
      <c r="J443" s="68">
        <v>3.548</v>
      </c>
    </row>
    <row r="444" spans="1:15" x14ac:dyDescent="0.4">
      <c r="A444" s="65" t="s">
        <v>19</v>
      </c>
      <c r="B444" s="67">
        <v>32.207000000000001</v>
      </c>
      <c r="C444" s="64"/>
      <c r="D444" s="65" t="s">
        <v>19</v>
      </c>
      <c r="E444" s="67">
        <v>32.106000000000002</v>
      </c>
      <c r="F444" s="64"/>
      <c r="G444" s="65" t="s">
        <v>19</v>
      </c>
      <c r="H444" s="1">
        <v>31.847000000000001</v>
      </c>
      <c r="I444" s="65" t="s">
        <v>252</v>
      </c>
      <c r="J444" s="68">
        <v>5.8410000000000002</v>
      </c>
    </row>
    <row r="445" spans="1:15" x14ac:dyDescent="0.4">
      <c r="A445" s="65" t="s">
        <v>0</v>
      </c>
      <c r="B445" s="68">
        <f>37/160.21766</f>
        <v>0.23093584065576792</v>
      </c>
      <c r="C445" s="64"/>
      <c r="D445" s="65" t="s">
        <v>0</v>
      </c>
      <c r="E445" s="68">
        <f>38/160.21766</f>
        <v>0.23717734986268058</v>
      </c>
      <c r="F445" s="64"/>
      <c r="G445" s="65" t="s">
        <v>0</v>
      </c>
      <c r="H445" s="68">
        <f>40/160.21766</f>
        <v>0.24966036827650587</v>
      </c>
      <c r="I445" s="64"/>
      <c r="J445" s="64"/>
      <c r="O445" t="s">
        <v>402</v>
      </c>
    </row>
    <row r="446" spans="1:15" x14ac:dyDescent="0.4">
      <c r="A446" s="69" t="s">
        <v>1</v>
      </c>
      <c r="B446" s="1">
        <v>3.62</v>
      </c>
      <c r="C446" s="64"/>
      <c r="D446" s="69" t="s">
        <v>1</v>
      </c>
      <c r="E446" s="1"/>
      <c r="F446" s="64"/>
      <c r="G446" s="69" t="s">
        <v>1</v>
      </c>
      <c r="H446" s="1"/>
      <c r="J446" s="64"/>
    </row>
    <row r="448" spans="1:15" x14ac:dyDescent="0.4">
      <c r="A448" s="65" t="s">
        <v>49</v>
      </c>
      <c r="B448" s="66" t="s">
        <v>165</v>
      </c>
      <c r="C448" s="64"/>
      <c r="D448" s="65" t="s">
        <v>174</v>
      </c>
      <c r="E448" s="66" t="s">
        <v>165</v>
      </c>
      <c r="F448" s="64"/>
      <c r="G448" s="65" t="s">
        <v>172</v>
      </c>
      <c r="H448" s="66" t="s">
        <v>325</v>
      </c>
      <c r="I448" s="64"/>
      <c r="J448" s="64"/>
    </row>
    <row r="449" spans="1:15" x14ac:dyDescent="0.4">
      <c r="A449" s="65" t="s">
        <v>11</v>
      </c>
      <c r="B449" s="49">
        <v>-3.6695000000000002</v>
      </c>
      <c r="C449" s="64"/>
      <c r="D449" s="65" t="s">
        <v>11</v>
      </c>
      <c r="E449" s="49">
        <v>-3.7507000000000001</v>
      </c>
      <c r="F449" s="64"/>
      <c r="G449" s="65" t="s">
        <v>11</v>
      </c>
      <c r="H449" s="49">
        <v>-3.7130000000000001</v>
      </c>
      <c r="I449" s="65" t="s">
        <v>2</v>
      </c>
      <c r="J449" s="1">
        <v>3.5369999999999999</v>
      </c>
    </row>
    <row r="450" spans="1:15" x14ac:dyDescent="0.4">
      <c r="A450" s="65" t="s">
        <v>19</v>
      </c>
      <c r="B450" s="67">
        <v>32.330980048250005</v>
      </c>
      <c r="C450" s="64"/>
      <c r="D450" s="65" t="s">
        <v>19</v>
      </c>
      <c r="E450" s="67">
        <v>31.706</v>
      </c>
      <c r="F450" s="64"/>
      <c r="G450" s="65" t="s">
        <v>19</v>
      </c>
      <c r="H450" s="1">
        <v>31.672231932347774</v>
      </c>
      <c r="I450" s="65" t="s">
        <v>252</v>
      </c>
      <c r="J450" s="1">
        <v>5.8466610000000001</v>
      </c>
    </row>
    <row r="451" spans="1:15" x14ac:dyDescent="0.4">
      <c r="A451" s="65" t="s">
        <v>0</v>
      </c>
      <c r="B451" s="68"/>
      <c r="C451" s="64"/>
      <c r="D451" s="65" t="s">
        <v>0</v>
      </c>
      <c r="E451" s="68">
        <f>53/160.21766</f>
        <v>0.33079998796637028</v>
      </c>
      <c r="F451" s="64"/>
      <c r="G451" s="65" t="s">
        <v>0</v>
      </c>
      <c r="H451" s="68"/>
      <c r="I451" s="66" t="s">
        <v>248</v>
      </c>
      <c r="J451" s="1">
        <v>1.653</v>
      </c>
      <c r="O451" t="s">
        <v>403</v>
      </c>
    </row>
    <row r="452" spans="1:15" x14ac:dyDescent="0.4">
      <c r="A452" s="69" t="s">
        <v>1</v>
      </c>
      <c r="B452" s="1"/>
      <c r="C452" s="64"/>
      <c r="D452" s="69" t="s">
        <v>1</v>
      </c>
      <c r="E452" s="1"/>
      <c r="F452" s="64"/>
      <c r="G452" s="69" t="s">
        <v>1</v>
      </c>
      <c r="H452" s="1"/>
      <c r="J452" s="64"/>
      <c r="O452" t="s">
        <v>456</v>
      </c>
    </row>
    <row r="454" spans="1:15" x14ac:dyDescent="0.4">
      <c r="A454" s="65" t="s">
        <v>49</v>
      </c>
      <c r="B454" s="66" t="s">
        <v>216</v>
      </c>
      <c r="C454" s="64"/>
      <c r="D454" s="65" t="s">
        <v>174</v>
      </c>
      <c r="E454" s="66" t="s">
        <v>336</v>
      </c>
      <c r="F454" s="64"/>
      <c r="G454" s="65" t="s">
        <v>172</v>
      </c>
      <c r="H454" s="66" t="s">
        <v>336</v>
      </c>
      <c r="I454" s="64"/>
      <c r="J454" s="64"/>
    </row>
    <row r="455" spans="1:15" x14ac:dyDescent="0.4">
      <c r="A455" s="65" t="s">
        <v>11</v>
      </c>
      <c r="B455" s="49">
        <v>-4.1007999999999996</v>
      </c>
      <c r="C455" s="64"/>
      <c r="D455" s="65" t="s">
        <v>11</v>
      </c>
      <c r="E455" s="49">
        <v>-3.9339</v>
      </c>
      <c r="F455" s="64"/>
      <c r="G455" s="65" t="s">
        <v>11</v>
      </c>
      <c r="H455" s="49">
        <v>-4.0557999999999996</v>
      </c>
      <c r="I455" s="65" t="s">
        <v>2</v>
      </c>
      <c r="J455" s="1">
        <v>4.0069999999999997</v>
      </c>
    </row>
    <row r="456" spans="1:15" x14ac:dyDescent="0.4">
      <c r="A456" s="65" t="s">
        <v>19</v>
      </c>
      <c r="B456" s="67">
        <v>45.384999999999998</v>
      </c>
      <c r="C456" s="64"/>
      <c r="D456" s="65" t="s">
        <v>19</v>
      </c>
      <c r="E456" s="67">
        <v>45.380492891999999</v>
      </c>
      <c r="F456" s="64"/>
      <c r="G456" s="65" t="s">
        <v>19</v>
      </c>
      <c r="H456" s="1">
        <v>45.325877036908921</v>
      </c>
      <c r="I456" s="65" t="s">
        <v>252</v>
      </c>
      <c r="J456" s="68">
        <v>6.5193889999999994</v>
      </c>
    </row>
    <row r="457" spans="1:15" x14ac:dyDescent="0.4">
      <c r="A457" s="65" t="s">
        <v>0</v>
      </c>
      <c r="B457" s="68">
        <f>24/160.21766</f>
        <v>0.1497962209659035</v>
      </c>
      <c r="C457" s="64"/>
      <c r="D457" s="65" t="s">
        <v>0</v>
      </c>
      <c r="E457" s="68"/>
      <c r="F457" s="64"/>
      <c r="G457" s="65" t="s">
        <v>0</v>
      </c>
      <c r="H457" s="68"/>
      <c r="I457" s="66" t="s">
        <v>248</v>
      </c>
      <c r="J457" s="1">
        <v>1.627</v>
      </c>
      <c r="O457" t="s">
        <v>404</v>
      </c>
    </row>
    <row r="458" spans="1:15" x14ac:dyDescent="0.4">
      <c r="A458" s="69" t="s">
        <v>1</v>
      </c>
      <c r="B458" s="1"/>
      <c r="C458" s="64"/>
      <c r="D458" s="69" t="s">
        <v>1</v>
      </c>
      <c r="E458" s="1"/>
      <c r="F458" s="64"/>
      <c r="G458" s="69" t="s">
        <v>1</v>
      </c>
      <c r="H458" s="1"/>
      <c r="J458" s="64"/>
      <c r="O458" t="s">
        <v>457</v>
      </c>
    </row>
    <row r="460" spans="1:15" x14ac:dyDescent="0.4">
      <c r="A460" s="65" t="s">
        <v>49</v>
      </c>
      <c r="B460" s="66" t="s">
        <v>161</v>
      </c>
      <c r="C460" s="64"/>
      <c r="D460" s="65" t="s">
        <v>174</v>
      </c>
      <c r="E460" s="66" t="s">
        <v>326</v>
      </c>
      <c r="F460" s="64"/>
      <c r="G460" s="65" t="s">
        <v>172</v>
      </c>
      <c r="H460" s="66" t="s">
        <v>326</v>
      </c>
      <c r="I460" s="64"/>
      <c r="J460" s="64"/>
    </row>
    <row r="461" spans="1:15" x14ac:dyDescent="0.4">
      <c r="A461" s="65" t="s">
        <v>11</v>
      </c>
      <c r="B461" s="49">
        <v>-7.4138999999999999</v>
      </c>
      <c r="C461" s="64"/>
      <c r="D461" s="65" t="s">
        <v>11</v>
      </c>
      <c r="E461" s="49">
        <v>-7.2039</v>
      </c>
      <c r="F461" s="64"/>
      <c r="G461" s="65" t="s">
        <v>11</v>
      </c>
      <c r="H461" s="49">
        <v>-7.3070000000000004</v>
      </c>
      <c r="I461" s="65" t="s">
        <v>2</v>
      </c>
      <c r="J461" s="1">
        <v>3.552</v>
      </c>
    </row>
    <row r="462" spans="1:15" x14ac:dyDescent="0.4">
      <c r="A462" s="65" t="s">
        <v>19</v>
      </c>
      <c r="B462" s="67">
        <v>32.029000000000003</v>
      </c>
      <c r="C462" s="64"/>
      <c r="D462" s="65" t="s">
        <v>19</v>
      </c>
      <c r="E462" s="67">
        <v>32.433946915999996</v>
      </c>
      <c r="F462" s="64"/>
      <c r="G462" s="65" t="s">
        <v>19</v>
      </c>
      <c r="H462" s="1">
        <v>32.600839905693441</v>
      </c>
      <c r="I462" s="65" t="s">
        <v>252</v>
      </c>
      <c r="J462" s="68">
        <v>5.9673600000000002</v>
      </c>
    </row>
    <row r="463" spans="1:15" x14ac:dyDescent="0.4">
      <c r="A463" s="65" t="s">
        <v>0</v>
      </c>
      <c r="B463" s="68">
        <f>56/160.21766</f>
        <v>0.34952451558710818</v>
      </c>
      <c r="C463" s="64"/>
      <c r="D463" s="65" t="s">
        <v>0</v>
      </c>
      <c r="E463" s="68">
        <f>62/160.21766</f>
        <v>0.38697357082858408</v>
      </c>
      <c r="F463" s="64"/>
      <c r="G463" s="65" t="s">
        <v>0</v>
      </c>
      <c r="H463" s="68"/>
      <c r="I463" s="66" t="s">
        <v>248</v>
      </c>
      <c r="J463" s="1">
        <v>1.68</v>
      </c>
      <c r="O463" t="s">
        <v>405</v>
      </c>
    </row>
    <row r="464" spans="1:15" x14ac:dyDescent="0.4">
      <c r="A464" s="69" t="s">
        <v>1</v>
      </c>
      <c r="B464" s="1">
        <v>2.3109999999999999</v>
      </c>
      <c r="C464" s="64"/>
      <c r="D464" s="69" t="s">
        <v>1</v>
      </c>
      <c r="E464" s="1"/>
      <c r="F464" s="64"/>
      <c r="G464" s="69" t="s">
        <v>1</v>
      </c>
      <c r="H464" s="1"/>
      <c r="J464" s="64"/>
    </row>
    <row r="466" spans="1:15" x14ac:dyDescent="0.4">
      <c r="A466" s="65" t="s">
        <v>49</v>
      </c>
      <c r="B466" s="66" t="s">
        <v>218</v>
      </c>
      <c r="C466" s="64"/>
      <c r="D466" s="65" t="s">
        <v>174</v>
      </c>
      <c r="E466" s="66" t="s">
        <v>327</v>
      </c>
      <c r="F466" s="64"/>
      <c r="G466" s="65" t="s">
        <v>172</v>
      </c>
      <c r="H466" s="66" t="s">
        <v>327</v>
      </c>
      <c r="I466" s="64"/>
      <c r="J466" s="64"/>
    </row>
    <row r="467" spans="1:15" x14ac:dyDescent="0.4">
      <c r="A467" s="65" t="s">
        <v>11</v>
      </c>
      <c r="B467" s="49">
        <v>-9.5146999999999995</v>
      </c>
      <c r="C467" s="64"/>
      <c r="D467" s="65" t="s">
        <v>11</v>
      </c>
      <c r="E467" s="49">
        <v>-9.2207000000000008</v>
      </c>
      <c r="F467" s="64"/>
      <c r="G467" s="65" t="s">
        <v>11</v>
      </c>
      <c r="H467" s="49">
        <v>-9.3926999999999996</v>
      </c>
      <c r="I467" s="65" t="s">
        <v>2</v>
      </c>
      <c r="J467" s="1">
        <v>3.19</v>
      </c>
    </row>
    <row r="468" spans="1:15" x14ac:dyDescent="0.4">
      <c r="A468" s="65" t="s">
        <v>19</v>
      </c>
      <c r="B468" s="67">
        <v>25.21</v>
      </c>
      <c r="C468" s="64"/>
      <c r="D468" s="65" t="s">
        <v>19</v>
      </c>
      <c r="E468" s="67">
        <v>24.857124866500001</v>
      </c>
      <c r="F468" s="64"/>
      <c r="G468" s="65" t="s">
        <v>19</v>
      </c>
      <c r="H468" s="1">
        <v>25.048422779465568</v>
      </c>
      <c r="I468" s="65" t="s">
        <v>252</v>
      </c>
      <c r="J468" s="68">
        <v>5.6845800000000004</v>
      </c>
    </row>
    <row r="469" spans="1:15" x14ac:dyDescent="0.4">
      <c r="A469" s="65" t="s">
        <v>0</v>
      </c>
      <c r="B469" s="68">
        <f>95/160.21766</f>
        <v>0.59294337465670144</v>
      </c>
      <c r="C469" s="64"/>
      <c r="D469" s="65" t="s">
        <v>0</v>
      </c>
      <c r="E469" s="68"/>
      <c r="F469" s="64"/>
      <c r="G469" s="65" t="s">
        <v>0</v>
      </c>
      <c r="H469" s="68"/>
      <c r="I469" s="66" t="s">
        <v>248</v>
      </c>
      <c r="J469" s="1">
        <v>1.782</v>
      </c>
      <c r="O469" t="s">
        <v>406</v>
      </c>
    </row>
    <row r="470" spans="1:15" x14ac:dyDescent="0.4">
      <c r="A470" s="69" t="s">
        <v>1</v>
      </c>
      <c r="B470" s="1">
        <v>2.94</v>
      </c>
      <c r="C470" s="64"/>
      <c r="D470" s="69" t="s">
        <v>1</v>
      </c>
      <c r="E470" s="1"/>
      <c r="F470" s="64"/>
      <c r="G470" s="69" t="s">
        <v>1</v>
      </c>
      <c r="H470" s="1"/>
      <c r="J470" s="64"/>
    </row>
    <row r="472" spans="1:15" x14ac:dyDescent="0.4">
      <c r="A472" s="65" t="s">
        <v>49</v>
      </c>
      <c r="B472" s="66" t="s">
        <v>219</v>
      </c>
      <c r="C472" s="64"/>
      <c r="D472" s="65" t="s">
        <v>174</v>
      </c>
      <c r="E472" s="66" t="s">
        <v>219</v>
      </c>
      <c r="F472" s="64"/>
      <c r="G472" s="65" t="s">
        <v>172</v>
      </c>
      <c r="H472" s="66" t="s">
        <v>337</v>
      </c>
      <c r="I472" s="64"/>
      <c r="J472" s="64"/>
    </row>
    <row r="473" spans="1:15" x14ac:dyDescent="0.4">
      <c r="A473" s="65" t="s">
        <v>11</v>
      </c>
      <c r="B473" s="49">
        <v>-10.919</v>
      </c>
      <c r="C473" s="64"/>
      <c r="D473" s="65" t="s">
        <v>11</v>
      </c>
      <c r="E473" s="49">
        <v>-11.02</v>
      </c>
      <c r="F473" s="64"/>
      <c r="G473" s="65" t="s">
        <v>11</v>
      </c>
      <c r="H473" s="49">
        <v>-10.929399999999999</v>
      </c>
      <c r="I473" s="65" t="s">
        <v>2</v>
      </c>
      <c r="J473" s="1">
        <v>2.9860000000000002</v>
      </c>
    </row>
    <row r="474" spans="1:15" x14ac:dyDescent="0.4">
      <c r="A474" s="65" t="s">
        <v>19</v>
      </c>
      <c r="B474" s="67">
        <v>21.765999999999998</v>
      </c>
      <c r="C474" s="64"/>
      <c r="D474" s="65" t="s">
        <v>19</v>
      </c>
      <c r="E474" s="67">
        <v>20.228000000000002</v>
      </c>
      <c r="F474" s="64"/>
      <c r="G474" s="65" t="s">
        <v>19</v>
      </c>
      <c r="H474" s="1">
        <v>21.154663170648895</v>
      </c>
      <c r="I474" s="65" t="s">
        <v>252</v>
      </c>
      <c r="J474" s="68">
        <v>5.4793099999999999</v>
      </c>
    </row>
    <row r="475" spans="1:15" x14ac:dyDescent="0.4">
      <c r="A475" s="65" t="s">
        <v>0</v>
      </c>
      <c r="B475" s="68">
        <f>105/160.21766</f>
        <v>0.65535846672582787</v>
      </c>
      <c r="C475" s="64"/>
      <c r="D475" s="65" t="s">
        <v>0</v>
      </c>
      <c r="E475" s="68">
        <f>133/160.21766</f>
        <v>0.83012072451938201</v>
      </c>
      <c r="F475" s="64"/>
      <c r="G475" s="65" t="s">
        <v>0</v>
      </c>
      <c r="H475" s="68"/>
      <c r="I475" s="66" t="s">
        <v>248</v>
      </c>
      <c r="J475" s="1">
        <v>1.835</v>
      </c>
      <c r="O475" t="s">
        <v>407</v>
      </c>
    </row>
    <row r="476" spans="1:15" x14ac:dyDescent="0.4">
      <c r="A476" s="69" t="s">
        <v>1</v>
      </c>
      <c r="B476" s="1"/>
      <c r="C476" s="64"/>
      <c r="D476" s="69" t="s">
        <v>1</v>
      </c>
      <c r="E476" s="1"/>
      <c r="F476" s="64"/>
      <c r="G476" s="69" t="s">
        <v>1</v>
      </c>
      <c r="H476" s="1"/>
      <c r="J476" s="64"/>
      <c r="O476" t="s">
        <v>458</v>
      </c>
    </row>
    <row r="478" spans="1:15" x14ac:dyDescent="0.4">
      <c r="A478" s="65" t="s">
        <v>49</v>
      </c>
      <c r="B478" s="66" t="s">
        <v>221</v>
      </c>
      <c r="C478" s="64"/>
      <c r="D478" s="65" t="s">
        <v>174</v>
      </c>
      <c r="E478" s="66" t="s">
        <v>221</v>
      </c>
      <c r="F478" s="64"/>
      <c r="G478" s="65" t="s">
        <v>172</v>
      </c>
      <c r="H478" s="66" t="s">
        <v>338</v>
      </c>
      <c r="I478" s="64"/>
      <c r="J478" s="64"/>
    </row>
    <row r="479" spans="1:15" x14ac:dyDescent="0.4">
      <c r="A479" s="65" t="s">
        <v>11</v>
      </c>
      <c r="B479" s="49">
        <v>-12.060600000000001</v>
      </c>
      <c r="C479" s="64"/>
      <c r="D479" s="65" t="s">
        <v>11</v>
      </c>
      <c r="E479" s="49">
        <v>-12.500299999999999</v>
      </c>
      <c r="F479" s="64"/>
      <c r="G479" s="65" t="s">
        <v>11</v>
      </c>
      <c r="H479" s="49">
        <v>-12.2058</v>
      </c>
      <c r="I479" s="65" t="s">
        <v>2</v>
      </c>
      <c r="J479" s="1">
        <v>2.7989999999999999</v>
      </c>
    </row>
    <row r="480" spans="1:15" x14ac:dyDescent="0.4">
      <c r="A480" s="65" t="s">
        <v>19</v>
      </c>
      <c r="B480" s="67">
        <v>20.620823744249996</v>
      </c>
      <c r="C480" s="64"/>
      <c r="D480" s="65" t="s">
        <v>19</v>
      </c>
      <c r="E480" s="67">
        <v>17.754999999999999</v>
      </c>
      <c r="F480" s="64"/>
      <c r="G480" s="65" t="s">
        <v>19</v>
      </c>
      <c r="H480" s="1">
        <v>20.557354831786775</v>
      </c>
      <c r="I480" s="65" t="s">
        <v>252</v>
      </c>
      <c r="J480" s="68">
        <v>6.0598349999999996</v>
      </c>
    </row>
    <row r="481" spans="1:15" x14ac:dyDescent="0.4">
      <c r="A481" s="65" t="s">
        <v>0</v>
      </c>
      <c r="B481" s="68"/>
      <c r="C481" s="64"/>
      <c r="D481" s="65" t="s">
        <v>0</v>
      </c>
      <c r="E481" s="68">
        <f>198/160.21766</f>
        <v>1.2358188229687039</v>
      </c>
      <c r="F481" s="64"/>
      <c r="G481" s="65" t="s">
        <v>0</v>
      </c>
      <c r="H481" s="68"/>
      <c r="I481" s="66" t="s">
        <v>248</v>
      </c>
      <c r="J481" s="66">
        <v>2.165</v>
      </c>
      <c r="O481" t="s">
        <v>408</v>
      </c>
    </row>
    <row r="482" spans="1:15" x14ac:dyDescent="0.4">
      <c r="A482" s="69" t="s">
        <v>1</v>
      </c>
      <c r="B482" s="1"/>
      <c r="C482" s="64"/>
      <c r="D482" s="69" t="s">
        <v>1</v>
      </c>
      <c r="E482" s="1"/>
      <c r="F482" s="64"/>
      <c r="G482" s="69" t="s">
        <v>1</v>
      </c>
      <c r="H482" s="1"/>
      <c r="J482" s="64"/>
      <c r="O482" t="s">
        <v>459</v>
      </c>
    </row>
    <row r="484" spans="1:15" x14ac:dyDescent="0.4">
      <c r="A484" s="65" t="s">
        <v>49</v>
      </c>
      <c r="B484" s="66" t="s">
        <v>240</v>
      </c>
      <c r="C484" s="64"/>
      <c r="D484" s="65" t="s">
        <v>174</v>
      </c>
      <c r="E484" s="66" t="s">
        <v>240</v>
      </c>
      <c r="F484" s="64"/>
      <c r="G484" s="65" t="s">
        <v>172</v>
      </c>
      <c r="H484" s="66" t="s">
        <v>328</v>
      </c>
      <c r="I484" s="64"/>
      <c r="J484" s="64"/>
    </row>
    <row r="485" spans="1:15" x14ac:dyDescent="0.4">
      <c r="A485" s="65" t="s">
        <v>11</v>
      </c>
      <c r="B485" s="49">
        <v>-13.990600000000001</v>
      </c>
      <c r="C485" s="64"/>
      <c r="D485" s="65" t="s">
        <v>11</v>
      </c>
      <c r="E485" s="49">
        <v>-13.722099999999999</v>
      </c>
      <c r="F485" s="64"/>
      <c r="G485" s="65" t="s">
        <v>11</v>
      </c>
      <c r="H485" s="49">
        <v>-13.5847</v>
      </c>
      <c r="I485" s="65" t="s">
        <v>2</v>
      </c>
      <c r="J485" s="1">
        <v>3.4540000000000002</v>
      </c>
    </row>
    <row r="486" spans="1:15" x14ac:dyDescent="0.4">
      <c r="A486" s="65" t="s">
        <v>19</v>
      </c>
      <c r="B486" s="67">
        <v>27.449000000000002</v>
      </c>
      <c r="C486" s="64"/>
      <c r="D486" s="65" t="s">
        <v>19</v>
      </c>
      <c r="E486" s="67">
        <v>16.484000000000002</v>
      </c>
      <c r="F486" s="64"/>
      <c r="G486" s="65" t="s">
        <v>19</v>
      </c>
      <c r="H486" s="1">
        <v>26.942915125845268</v>
      </c>
      <c r="I486" s="65" t="s">
        <v>252</v>
      </c>
      <c r="J486" s="68">
        <v>5.2155400000000007</v>
      </c>
    </row>
    <row r="487" spans="1:15" x14ac:dyDescent="0.4">
      <c r="A487" s="65" t="s">
        <v>0</v>
      </c>
      <c r="B487" s="68">
        <f>152/160.21766</f>
        <v>0.9487093994507223</v>
      </c>
      <c r="C487" s="64"/>
      <c r="D487" s="65" t="s">
        <v>0</v>
      </c>
      <c r="E487" s="68"/>
      <c r="F487" s="64"/>
      <c r="G487" s="65" t="s">
        <v>0</v>
      </c>
      <c r="H487" s="68"/>
      <c r="I487" s="66" t="s">
        <v>248</v>
      </c>
      <c r="J487" s="1">
        <v>1.51</v>
      </c>
      <c r="O487" t="s">
        <v>409</v>
      </c>
    </row>
    <row r="488" spans="1:15" x14ac:dyDescent="0.4">
      <c r="A488" s="69" t="s">
        <v>1</v>
      </c>
      <c r="B488" s="1"/>
      <c r="C488" s="64"/>
      <c r="D488" s="69" t="s">
        <v>1</v>
      </c>
      <c r="E488" s="1"/>
      <c r="F488" s="64"/>
      <c r="G488" s="69" t="s">
        <v>1</v>
      </c>
      <c r="H488" s="1"/>
      <c r="J488" s="64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7AD-160C-4CDD-A858-15D444CD18CF}">
  <dimension ref="A1:Q95"/>
  <sheetViews>
    <sheetView workbookViewId="0">
      <selection activeCell="I12" sqref="I12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</row>
    <row r="2" spans="1:17" x14ac:dyDescent="0.4">
      <c r="A2" t="s">
        <v>190</v>
      </c>
      <c r="B2">
        <v>1</v>
      </c>
      <c r="C2">
        <v>1.008</v>
      </c>
      <c r="D2">
        <v>5.4285519999999998</v>
      </c>
      <c r="E2">
        <v>5.4285519999999998</v>
      </c>
      <c r="F2">
        <v>-1.1160000000000001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422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4.31989</v>
      </c>
      <c r="E4">
        <v>4.31989</v>
      </c>
      <c r="F4">
        <v>-1.9059999999999999</v>
      </c>
      <c r="G4">
        <v>14</v>
      </c>
      <c r="H4">
        <v>6</v>
      </c>
      <c r="I4">
        <v>16</v>
      </c>
      <c r="J4">
        <v>13</v>
      </c>
      <c r="K4">
        <v>13</v>
      </c>
      <c r="L4">
        <v>16</v>
      </c>
      <c r="M4">
        <v>13</v>
      </c>
      <c r="N4">
        <v>16</v>
      </c>
      <c r="O4">
        <v>9</v>
      </c>
      <c r="P4">
        <v>9</v>
      </c>
      <c r="Q4">
        <v>9</v>
      </c>
    </row>
    <row r="5" spans="1:17" x14ac:dyDescent="0.4">
      <c r="A5" t="s">
        <v>120</v>
      </c>
      <c r="B5">
        <v>4</v>
      </c>
      <c r="C5">
        <v>9.0122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423</v>
      </c>
      <c r="B11">
        <v>10</v>
      </c>
      <c r="C11">
        <v>20.18</v>
      </c>
      <c r="D11">
        <v>4.3038259999999999</v>
      </c>
      <c r="E11">
        <v>4.3038259999999999</v>
      </c>
      <c r="F11">
        <v>-2.58E-2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</row>
    <row r="12" spans="1:17" x14ac:dyDescent="0.4">
      <c r="A12" t="s">
        <v>121</v>
      </c>
      <c r="B12">
        <v>11</v>
      </c>
      <c r="C12">
        <v>22.99</v>
      </c>
      <c r="D12">
        <v>5.2534640000000001</v>
      </c>
      <c r="E12">
        <v>5.2534640000000001</v>
      </c>
      <c r="F12" s="71">
        <v>-1.3116000000000001</v>
      </c>
      <c r="G12">
        <v>12</v>
      </c>
      <c r="H12">
        <v>3</v>
      </c>
      <c r="I12">
        <v>12</v>
      </c>
      <c r="J12">
        <v>13</v>
      </c>
      <c r="K12">
        <v>13</v>
      </c>
      <c r="L12">
        <v>12</v>
      </c>
      <c r="M12">
        <v>13</v>
      </c>
      <c r="N12">
        <v>12</v>
      </c>
      <c r="O12">
        <v>5</v>
      </c>
      <c r="P12">
        <v>5</v>
      </c>
      <c r="Q12">
        <v>5</v>
      </c>
    </row>
    <row r="13" spans="1:17" x14ac:dyDescent="0.4">
      <c r="A13" t="s">
        <v>122</v>
      </c>
      <c r="B13">
        <v>12</v>
      </c>
      <c r="C13">
        <v>24.305</v>
      </c>
    </row>
    <row r="14" spans="1:17" x14ac:dyDescent="0.4">
      <c r="A14" t="s">
        <v>123</v>
      </c>
      <c r="B14">
        <v>13</v>
      </c>
      <c r="C14">
        <v>26.981999999999999</v>
      </c>
      <c r="D14">
        <v>4.0389299999999997</v>
      </c>
      <c r="E14">
        <v>4.0389299999999997</v>
      </c>
      <c r="F14" s="71">
        <v>-3.7456</v>
      </c>
      <c r="G14">
        <v>83</v>
      </c>
      <c r="H14">
        <v>25</v>
      </c>
      <c r="I14">
        <v>104</v>
      </c>
      <c r="J14">
        <v>73</v>
      </c>
      <c r="K14">
        <v>73</v>
      </c>
      <c r="L14">
        <v>104</v>
      </c>
      <c r="M14">
        <v>73</v>
      </c>
      <c r="N14">
        <v>104</v>
      </c>
      <c r="O14">
        <v>32</v>
      </c>
      <c r="P14">
        <v>32</v>
      </c>
      <c r="Q14">
        <v>32</v>
      </c>
    </row>
    <row r="15" spans="1:17" x14ac:dyDescent="0.4">
      <c r="A15" t="s">
        <v>124</v>
      </c>
      <c r="B15">
        <v>14</v>
      </c>
      <c r="C15">
        <v>28.085000000000001</v>
      </c>
      <c r="D15">
        <v>3.8694839999999999</v>
      </c>
      <c r="E15">
        <v>3.8694839999999999</v>
      </c>
      <c r="F15">
        <v>-4.8937999999999997</v>
      </c>
      <c r="G15">
        <v>83</v>
      </c>
      <c r="H15">
        <v>-9</v>
      </c>
      <c r="I15">
        <v>28</v>
      </c>
      <c r="J15">
        <v>110</v>
      </c>
      <c r="K15">
        <v>110</v>
      </c>
      <c r="L15">
        <v>28</v>
      </c>
      <c r="M15">
        <v>110</v>
      </c>
      <c r="N15">
        <v>28</v>
      </c>
      <c r="O15">
        <v>11</v>
      </c>
      <c r="P15">
        <v>11</v>
      </c>
      <c r="Q15">
        <v>11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  <c r="D17">
        <v>3.9876239999999998</v>
      </c>
      <c r="E17">
        <v>3.9876239999999998</v>
      </c>
      <c r="F17">
        <v>-2.8351999999999999</v>
      </c>
      <c r="G17">
        <v>112</v>
      </c>
      <c r="H17">
        <v>-53</v>
      </c>
      <c r="I17">
        <v>35</v>
      </c>
      <c r="J17">
        <v>150</v>
      </c>
      <c r="K17">
        <v>150</v>
      </c>
      <c r="L17">
        <v>35</v>
      </c>
      <c r="M17">
        <v>150</v>
      </c>
      <c r="N17">
        <v>35</v>
      </c>
      <c r="O17">
        <v>-49</v>
      </c>
      <c r="P17">
        <v>-49</v>
      </c>
      <c r="Q17">
        <v>-49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424</v>
      </c>
      <c r="B19">
        <v>18</v>
      </c>
      <c r="C19">
        <v>39.948</v>
      </c>
      <c r="D19">
        <v>5.6407720000000001</v>
      </c>
      <c r="E19">
        <v>5.6407720000000001</v>
      </c>
      <c r="F19">
        <v>-6.88E-2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</row>
    <row r="20" spans="1:17" x14ac:dyDescent="0.4">
      <c r="A20" t="s">
        <v>125</v>
      </c>
      <c r="B20">
        <v>19</v>
      </c>
      <c r="C20">
        <v>39.097999999999999</v>
      </c>
      <c r="D20">
        <v>6.6557339999999998</v>
      </c>
      <c r="E20">
        <v>6.6557339999999998</v>
      </c>
      <c r="F20">
        <v>-1.0981000000000001</v>
      </c>
      <c r="G20">
        <v>4</v>
      </c>
      <c r="H20">
        <v>1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5.5073699999999999</v>
      </c>
      <c r="E21">
        <v>5.5073699999999999</v>
      </c>
      <c r="F21">
        <v>-1.9984999999999999</v>
      </c>
      <c r="G21">
        <v>17</v>
      </c>
      <c r="H21">
        <v>10</v>
      </c>
      <c r="I21">
        <v>21</v>
      </c>
      <c r="J21">
        <v>15</v>
      </c>
      <c r="K21">
        <v>15</v>
      </c>
      <c r="L21">
        <v>21</v>
      </c>
      <c r="M21">
        <v>15</v>
      </c>
      <c r="N21">
        <v>21</v>
      </c>
      <c r="O21">
        <v>14</v>
      </c>
      <c r="P21">
        <v>14</v>
      </c>
      <c r="Q21">
        <v>14</v>
      </c>
    </row>
    <row r="22" spans="1:17" x14ac:dyDescent="0.4">
      <c r="A22" t="s">
        <v>192</v>
      </c>
      <c r="B22">
        <v>21</v>
      </c>
      <c r="C22">
        <v>44.956000000000003</v>
      </c>
      <c r="D22">
        <v>4.6189520000000002</v>
      </c>
      <c r="E22">
        <v>4.6189520000000002</v>
      </c>
      <c r="F22">
        <v>-6.2832999999999997</v>
      </c>
      <c r="G22">
        <v>51</v>
      </c>
      <c r="H22">
        <v>24</v>
      </c>
      <c r="I22">
        <v>67</v>
      </c>
      <c r="J22">
        <v>43</v>
      </c>
      <c r="K22">
        <v>43</v>
      </c>
      <c r="L22">
        <v>67</v>
      </c>
      <c r="M22">
        <v>43</v>
      </c>
      <c r="N22">
        <v>67</v>
      </c>
      <c r="O22">
        <v>32</v>
      </c>
      <c r="P22">
        <v>32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4.1090660000000003</v>
      </c>
      <c r="E23">
        <v>4.1090660000000003</v>
      </c>
      <c r="F23">
        <v>-7.8334999999999999</v>
      </c>
      <c r="G23">
        <v>107</v>
      </c>
      <c r="H23">
        <v>38</v>
      </c>
      <c r="I23">
        <v>123</v>
      </c>
      <c r="J23">
        <v>99</v>
      </c>
      <c r="K23">
        <v>99</v>
      </c>
      <c r="L23">
        <v>123</v>
      </c>
      <c r="M23">
        <v>99</v>
      </c>
      <c r="N23">
        <v>123</v>
      </c>
      <c r="O23">
        <v>55</v>
      </c>
      <c r="P23">
        <v>55</v>
      </c>
      <c r="Q23">
        <v>55</v>
      </c>
    </row>
    <row r="24" spans="1:17" x14ac:dyDescent="0.4">
      <c r="A24" t="s">
        <v>128</v>
      </c>
      <c r="B24">
        <v>23</v>
      </c>
      <c r="C24">
        <v>50.942</v>
      </c>
      <c r="D24">
        <v>3.8190879999999998</v>
      </c>
      <c r="E24">
        <v>3.8190879999999998</v>
      </c>
      <c r="F24">
        <v>-8.8367000000000004</v>
      </c>
      <c r="G24">
        <v>179</v>
      </c>
      <c r="H24">
        <v>-44</v>
      </c>
      <c r="I24">
        <v>20</v>
      </c>
      <c r="J24">
        <v>259</v>
      </c>
      <c r="K24">
        <v>259</v>
      </c>
      <c r="L24">
        <v>20</v>
      </c>
      <c r="M24">
        <v>259</v>
      </c>
      <c r="N24">
        <v>20</v>
      </c>
      <c r="O24">
        <v>6</v>
      </c>
      <c r="P24">
        <v>6</v>
      </c>
      <c r="Q24">
        <v>6</v>
      </c>
    </row>
    <row r="25" spans="1:17" x14ac:dyDescent="0.4">
      <c r="A25" t="s">
        <v>129</v>
      </c>
      <c r="B25">
        <v>24</v>
      </c>
      <c r="C25">
        <v>51.996000000000002</v>
      </c>
      <c r="D25">
        <v>3.6244160000000001</v>
      </c>
      <c r="E25">
        <v>3.6244160000000001</v>
      </c>
      <c r="F25">
        <v>-9.2486999999999995</v>
      </c>
      <c r="G25">
        <v>241</v>
      </c>
      <c r="H25">
        <v>-90</v>
      </c>
      <c r="I25">
        <v>45</v>
      </c>
      <c r="J25">
        <v>339</v>
      </c>
      <c r="K25">
        <v>339</v>
      </c>
      <c r="L25">
        <v>45</v>
      </c>
      <c r="M25">
        <v>339</v>
      </c>
      <c r="N25">
        <v>45</v>
      </c>
      <c r="O25">
        <v>-53</v>
      </c>
      <c r="P25">
        <v>-53</v>
      </c>
      <c r="Q25">
        <v>-53</v>
      </c>
    </row>
    <row r="26" spans="1:17" x14ac:dyDescent="0.4">
      <c r="A26" t="s">
        <v>198</v>
      </c>
      <c r="B26">
        <v>25</v>
      </c>
      <c r="C26">
        <v>54.938000000000002</v>
      </c>
      <c r="D26">
        <v>3.509512</v>
      </c>
      <c r="E26">
        <v>3.509512</v>
      </c>
      <c r="F26">
        <v>-9.0786999999999995</v>
      </c>
      <c r="G26">
        <v>280</v>
      </c>
      <c r="H26">
        <v>139</v>
      </c>
      <c r="I26">
        <v>393</v>
      </c>
      <c r="J26">
        <v>223</v>
      </c>
      <c r="K26">
        <v>223</v>
      </c>
      <c r="L26">
        <v>393</v>
      </c>
      <c r="M26">
        <v>223</v>
      </c>
      <c r="N26">
        <v>393</v>
      </c>
      <c r="O26">
        <v>174</v>
      </c>
      <c r="P26">
        <v>174</v>
      </c>
      <c r="Q26">
        <v>174</v>
      </c>
    </row>
    <row r="27" spans="1:17" x14ac:dyDescent="0.4">
      <c r="A27" t="s">
        <v>130</v>
      </c>
      <c r="B27">
        <v>26</v>
      </c>
      <c r="C27">
        <v>55.844999999999999</v>
      </c>
      <c r="D27">
        <v>3.6457000000000002</v>
      </c>
      <c r="E27">
        <v>3.6457000000000002</v>
      </c>
      <c r="F27">
        <v>-8.3155999999999999</v>
      </c>
      <c r="G27">
        <v>173</v>
      </c>
      <c r="H27">
        <v>-36</v>
      </c>
      <c r="I27">
        <v>-4</v>
      </c>
      <c r="J27">
        <v>262</v>
      </c>
      <c r="K27">
        <v>262</v>
      </c>
      <c r="L27">
        <v>-4</v>
      </c>
      <c r="M27">
        <v>262</v>
      </c>
      <c r="N27">
        <v>-4</v>
      </c>
      <c r="O27">
        <v>28</v>
      </c>
      <c r="P27">
        <v>28</v>
      </c>
      <c r="Q27">
        <v>28</v>
      </c>
    </row>
    <row r="28" spans="1:17" x14ac:dyDescent="0.4">
      <c r="A28" t="s">
        <v>131</v>
      </c>
      <c r="B28">
        <v>27</v>
      </c>
      <c r="C28">
        <v>58.933</v>
      </c>
      <c r="D28">
        <v>3.5210520000000001</v>
      </c>
      <c r="E28">
        <v>3.5210520000000001</v>
      </c>
      <c r="F28">
        <v>-7.0922000000000001</v>
      </c>
      <c r="G28">
        <v>212</v>
      </c>
      <c r="H28">
        <v>112</v>
      </c>
      <c r="I28">
        <v>289</v>
      </c>
      <c r="J28">
        <v>173</v>
      </c>
      <c r="K28">
        <v>173</v>
      </c>
      <c r="L28">
        <v>289</v>
      </c>
      <c r="M28">
        <v>173</v>
      </c>
      <c r="N28">
        <v>289</v>
      </c>
      <c r="O28">
        <v>148</v>
      </c>
      <c r="P28">
        <v>148</v>
      </c>
      <c r="Q28">
        <v>148</v>
      </c>
    </row>
    <row r="29" spans="1:17" x14ac:dyDescent="0.4">
      <c r="A29" t="s">
        <v>132</v>
      </c>
      <c r="B29">
        <v>28</v>
      </c>
      <c r="C29">
        <v>58.692999999999998</v>
      </c>
      <c r="D29">
        <v>3.505798</v>
      </c>
      <c r="E29">
        <v>3.505798</v>
      </c>
      <c r="F29">
        <v>-5.7797999999999998</v>
      </c>
      <c r="G29">
        <v>198</v>
      </c>
      <c r="H29">
        <v>102</v>
      </c>
      <c r="I29">
        <v>276</v>
      </c>
      <c r="J29">
        <v>159</v>
      </c>
      <c r="K29">
        <v>159</v>
      </c>
      <c r="L29">
        <v>276</v>
      </c>
      <c r="M29">
        <v>159</v>
      </c>
      <c r="N29">
        <v>276</v>
      </c>
      <c r="O29">
        <v>132</v>
      </c>
      <c r="P29">
        <v>132</v>
      </c>
      <c r="Q29">
        <v>132</v>
      </c>
    </row>
    <row r="30" spans="1:17" x14ac:dyDescent="0.4">
      <c r="A30" t="s">
        <v>109</v>
      </c>
      <c r="B30">
        <v>29</v>
      </c>
      <c r="C30">
        <v>63.545999999999999</v>
      </c>
      <c r="D30">
        <v>3.6212620000000002</v>
      </c>
      <c r="E30">
        <v>3.6212620000000002</v>
      </c>
      <c r="F30">
        <v>-4.0991999999999997</v>
      </c>
      <c r="G30">
        <v>145</v>
      </c>
      <c r="H30">
        <v>57</v>
      </c>
      <c r="I30">
        <v>180</v>
      </c>
      <c r="J30">
        <v>127</v>
      </c>
      <c r="K30">
        <v>127</v>
      </c>
      <c r="L30">
        <v>180</v>
      </c>
      <c r="M30">
        <v>127</v>
      </c>
      <c r="N30">
        <v>180</v>
      </c>
      <c r="O30">
        <v>78</v>
      </c>
      <c r="P30">
        <v>78</v>
      </c>
      <c r="Q30">
        <v>78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4.2838039999999999</v>
      </c>
      <c r="E33">
        <v>4.2838039999999999</v>
      </c>
      <c r="F33">
        <v>-4.2889999999999997</v>
      </c>
      <c r="G33">
        <v>65</v>
      </c>
      <c r="H33">
        <v>11</v>
      </c>
      <c r="I33">
        <v>58</v>
      </c>
      <c r="J33">
        <v>69</v>
      </c>
      <c r="K33">
        <v>69</v>
      </c>
      <c r="L33">
        <v>58</v>
      </c>
      <c r="M33">
        <v>69</v>
      </c>
      <c r="N33">
        <v>58</v>
      </c>
      <c r="O33">
        <v>22</v>
      </c>
      <c r="P33">
        <v>22</v>
      </c>
      <c r="Q33">
        <v>22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425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7.1372020000000003</v>
      </c>
      <c r="E38">
        <v>7.1372020000000003</v>
      </c>
      <c r="F38">
        <v>-0.96519999999999995</v>
      </c>
      <c r="G38">
        <v>3</v>
      </c>
      <c r="H38">
        <v>0</v>
      </c>
      <c r="I38">
        <v>1</v>
      </c>
      <c r="J38">
        <v>4</v>
      </c>
      <c r="K38">
        <v>4</v>
      </c>
      <c r="L38">
        <v>1</v>
      </c>
      <c r="M38">
        <v>4</v>
      </c>
      <c r="N38">
        <v>1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6.0225299999999997</v>
      </c>
      <c r="E39">
        <v>6.0225299999999997</v>
      </c>
      <c r="F39">
        <v>-1.6831</v>
      </c>
      <c r="G39">
        <v>12</v>
      </c>
      <c r="H39">
        <v>8</v>
      </c>
      <c r="I39">
        <v>15</v>
      </c>
      <c r="J39">
        <v>10</v>
      </c>
      <c r="K39">
        <v>10</v>
      </c>
      <c r="L39">
        <v>15</v>
      </c>
      <c r="M39">
        <v>10</v>
      </c>
      <c r="N39">
        <v>15</v>
      </c>
      <c r="O39">
        <v>12</v>
      </c>
      <c r="P39">
        <v>12</v>
      </c>
      <c r="Q39">
        <v>12</v>
      </c>
    </row>
    <row r="40" spans="1:17" x14ac:dyDescent="0.4">
      <c r="A40" t="s">
        <v>136</v>
      </c>
      <c r="B40">
        <v>39</v>
      </c>
      <c r="C40">
        <v>88.906000000000006</v>
      </c>
      <c r="D40">
        <v>5.0626420000000003</v>
      </c>
      <c r="E40">
        <v>5.0626420000000003</v>
      </c>
      <c r="F40">
        <v>-6.4424999999999999</v>
      </c>
      <c r="G40">
        <v>39</v>
      </c>
      <c r="H40">
        <v>25</v>
      </c>
      <c r="I40">
        <v>58</v>
      </c>
      <c r="J40">
        <v>30</v>
      </c>
      <c r="K40">
        <v>30</v>
      </c>
      <c r="L40">
        <v>58</v>
      </c>
      <c r="M40">
        <v>30</v>
      </c>
      <c r="N40">
        <v>58</v>
      </c>
      <c r="O40">
        <v>32</v>
      </c>
      <c r="P40">
        <v>32</v>
      </c>
      <c r="Q40">
        <v>32</v>
      </c>
    </row>
    <row r="41" spans="1:17" x14ac:dyDescent="0.4">
      <c r="A41" t="s">
        <v>137</v>
      </c>
      <c r="B41">
        <v>40</v>
      </c>
      <c r="C41">
        <v>91.224000000000004</v>
      </c>
      <c r="D41">
        <v>4.5367980000000001</v>
      </c>
      <c r="E41">
        <v>4.5367980000000001</v>
      </c>
      <c r="F41">
        <v>-8.5068999999999999</v>
      </c>
      <c r="G41">
        <v>90</v>
      </c>
      <c r="H41">
        <v>34</v>
      </c>
      <c r="I41">
        <v>113</v>
      </c>
      <c r="J41">
        <v>79</v>
      </c>
      <c r="K41">
        <v>79</v>
      </c>
      <c r="L41">
        <v>113</v>
      </c>
      <c r="M41">
        <v>79</v>
      </c>
      <c r="N41">
        <v>113</v>
      </c>
      <c r="O41">
        <v>44</v>
      </c>
      <c r="P41">
        <v>44</v>
      </c>
      <c r="Q41">
        <v>44</v>
      </c>
    </row>
    <row r="42" spans="1:17" x14ac:dyDescent="0.4">
      <c r="A42" t="s">
        <v>138</v>
      </c>
      <c r="B42">
        <v>41</v>
      </c>
      <c r="C42">
        <v>92.906000000000006</v>
      </c>
      <c r="D42">
        <v>4.231026</v>
      </c>
      <c r="E42">
        <v>4.231026</v>
      </c>
      <c r="F42">
        <v>-9.7811000000000003</v>
      </c>
      <c r="G42">
        <v>167</v>
      </c>
      <c r="H42">
        <v>-79</v>
      </c>
      <c r="I42">
        <v>-32</v>
      </c>
      <c r="J42">
        <v>266</v>
      </c>
      <c r="K42">
        <v>266</v>
      </c>
      <c r="L42">
        <v>-32</v>
      </c>
      <c r="M42">
        <v>266</v>
      </c>
      <c r="N42">
        <v>-32</v>
      </c>
      <c r="O42">
        <v>-32</v>
      </c>
      <c r="P42">
        <v>-32</v>
      </c>
      <c r="Q42">
        <v>-32</v>
      </c>
    </row>
    <row r="43" spans="1:17" x14ac:dyDescent="0.4">
      <c r="A43" t="s">
        <v>139</v>
      </c>
      <c r="B43">
        <v>42</v>
      </c>
      <c r="C43">
        <v>95.95</v>
      </c>
      <c r="D43">
        <v>4.0119860000000003</v>
      </c>
      <c r="E43">
        <v>4.0119860000000003</v>
      </c>
      <c r="F43">
        <v>-10.4193</v>
      </c>
      <c r="G43">
        <v>243</v>
      </c>
      <c r="H43">
        <v>-46</v>
      </c>
      <c r="I43">
        <v>105</v>
      </c>
      <c r="J43">
        <v>312</v>
      </c>
      <c r="K43">
        <v>312</v>
      </c>
      <c r="L43">
        <v>105</v>
      </c>
      <c r="M43">
        <v>312</v>
      </c>
      <c r="N43">
        <v>105</v>
      </c>
      <c r="O43">
        <v>-7</v>
      </c>
      <c r="P43">
        <v>-7</v>
      </c>
      <c r="Q43">
        <v>-7</v>
      </c>
    </row>
    <row r="44" spans="1:17" x14ac:dyDescent="0.4">
      <c r="A44" t="s">
        <v>204</v>
      </c>
      <c r="B44">
        <v>43</v>
      </c>
      <c r="C44">
        <v>98</v>
      </c>
      <c r="D44">
        <v>3.8850380000000002</v>
      </c>
      <c r="E44">
        <v>3.8850380000000002</v>
      </c>
      <c r="F44" s="71">
        <v>-10.293799999999999</v>
      </c>
      <c r="G44">
        <v>376</v>
      </c>
      <c r="H44">
        <v>168</v>
      </c>
      <c r="I44">
        <v>538</v>
      </c>
      <c r="J44">
        <v>296</v>
      </c>
      <c r="K44">
        <v>296</v>
      </c>
      <c r="L44">
        <v>538</v>
      </c>
      <c r="M44">
        <v>296</v>
      </c>
      <c r="N44">
        <v>538</v>
      </c>
      <c r="O44">
        <v>199</v>
      </c>
      <c r="P44">
        <v>199</v>
      </c>
      <c r="Q44">
        <v>199</v>
      </c>
    </row>
    <row r="45" spans="1:17" x14ac:dyDescent="0.4">
      <c r="A45" t="s">
        <v>140</v>
      </c>
      <c r="B45">
        <v>44</v>
      </c>
      <c r="C45">
        <v>101.07</v>
      </c>
      <c r="D45">
        <v>3.825472</v>
      </c>
      <c r="E45">
        <v>3.825472</v>
      </c>
      <c r="F45">
        <v>-9.1651000000000007</v>
      </c>
      <c r="G45">
        <v>309</v>
      </c>
      <c r="H45">
        <v>196</v>
      </c>
      <c r="I45">
        <v>476</v>
      </c>
      <c r="J45">
        <v>226</v>
      </c>
      <c r="K45">
        <v>226</v>
      </c>
      <c r="L45">
        <v>476</v>
      </c>
      <c r="M45">
        <v>226</v>
      </c>
      <c r="N45">
        <v>473</v>
      </c>
      <c r="O45">
        <v>243</v>
      </c>
      <c r="P45">
        <v>243</v>
      </c>
      <c r="Q45">
        <v>243</v>
      </c>
    </row>
    <row r="46" spans="1:17" x14ac:dyDescent="0.4">
      <c r="A46" t="s">
        <v>163</v>
      </c>
      <c r="B46">
        <v>45</v>
      </c>
      <c r="C46">
        <v>102.91</v>
      </c>
      <c r="D46">
        <v>3.8438979999999998</v>
      </c>
      <c r="E46">
        <v>3.8438979999999998</v>
      </c>
      <c r="F46">
        <v>-7.3384999999999998</v>
      </c>
      <c r="G46">
        <v>253</v>
      </c>
      <c r="H46">
        <v>149</v>
      </c>
      <c r="I46">
        <v>397</v>
      </c>
      <c r="J46">
        <v>182</v>
      </c>
      <c r="K46">
        <v>182</v>
      </c>
      <c r="L46">
        <v>397</v>
      </c>
      <c r="M46">
        <v>182</v>
      </c>
      <c r="N46">
        <v>397</v>
      </c>
      <c r="O46">
        <v>177</v>
      </c>
      <c r="P46">
        <v>177</v>
      </c>
      <c r="Q46">
        <v>177</v>
      </c>
    </row>
    <row r="47" spans="1:17" x14ac:dyDescent="0.4">
      <c r="A47" t="s">
        <v>141</v>
      </c>
      <c r="B47">
        <v>46</v>
      </c>
      <c r="C47">
        <v>106.42</v>
      </c>
      <c r="D47">
        <v>3.9570660000000002</v>
      </c>
      <c r="E47">
        <v>3.9570660000000002</v>
      </c>
      <c r="F47">
        <v>-5.1764999999999999</v>
      </c>
      <c r="G47">
        <v>160</v>
      </c>
      <c r="H47">
        <v>50</v>
      </c>
      <c r="I47">
        <v>187</v>
      </c>
      <c r="J47">
        <v>147</v>
      </c>
      <c r="K47">
        <v>147</v>
      </c>
      <c r="L47">
        <v>187</v>
      </c>
      <c r="M47">
        <v>147</v>
      </c>
      <c r="N47">
        <v>187</v>
      </c>
      <c r="O47">
        <v>71</v>
      </c>
      <c r="P47">
        <v>71</v>
      </c>
      <c r="Q47">
        <v>71</v>
      </c>
    </row>
    <row r="48" spans="1:17" x14ac:dyDescent="0.4">
      <c r="A48" t="s">
        <v>116</v>
      </c>
      <c r="B48">
        <v>47</v>
      </c>
      <c r="C48">
        <v>107.87</v>
      </c>
      <c r="D48">
        <v>4.1605480000000004</v>
      </c>
      <c r="E48">
        <v>4.1605480000000004</v>
      </c>
      <c r="F48">
        <v>-2.8289</v>
      </c>
      <c r="G48">
        <v>88</v>
      </c>
      <c r="H48">
        <v>28</v>
      </c>
      <c r="I48">
        <v>100</v>
      </c>
      <c r="J48">
        <v>82</v>
      </c>
      <c r="K48">
        <v>82</v>
      </c>
      <c r="L48">
        <v>100</v>
      </c>
      <c r="M48">
        <v>82</v>
      </c>
      <c r="N48">
        <v>100</v>
      </c>
      <c r="O48">
        <v>41</v>
      </c>
      <c r="P48">
        <v>41</v>
      </c>
      <c r="Q48">
        <v>41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  <c r="D50">
        <v>4.7960539999999998</v>
      </c>
      <c r="E50">
        <v>4.7960539999999998</v>
      </c>
      <c r="F50">
        <v>-2.7149000000000001</v>
      </c>
      <c r="G50">
        <v>34</v>
      </c>
      <c r="H50">
        <v>5</v>
      </c>
      <c r="I50">
        <v>42</v>
      </c>
      <c r="J50">
        <v>23</v>
      </c>
      <c r="K50">
        <v>33</v>
      </c>
      <c r="L50">
        <v>42</v>
      </c>
      <c r="M50">
        <v>33</v>
      </c>
      <c r="N50">
        <v>43</v>
      </c>
      <c r="O50">
        <v>6</v>
      </c>
      <c r="P50">
        <v>6</v>
      </c>
      <c r="Q50">
        <v>3</v>
      </c>
    </row>
    <row r="51" spans="1:17" x14ac:dyDescent="0.4">
      <c r="A51" t="s">
        <v>205</v>
      </c>
      <c r="B51">
        <v>50</v>
      </c>
      <c r="C51">
        <v>118.71</v>
      </c>
      <c r="D51">
        <v>4.8133319999999999</v>
      </c>
      <c r="E51">
        <v>4.8133319999999999</v>
      </c>
      <c r="F51">
        <v>-3.9552999999999998</v>
      </c>
      <c r="G51">
        <v>93</v>
      </c>
      <c r="H51">
        <v>53</v>
      </c>
      <c r="I51">
        <v>178</v>
      </c>
      <c r="J51">
        <v>51</v>
      </c>
      <c r="K51">
        <v>51</v>
      </c>
      <c r="L51">
        <v>178</v>
      </c>
      <c r="M51">
        <v>51</v>
      </c>
      <c r="N51">
        <v>178</v>
      </c>
      <c r="O51">
        <v>46</v>
      </c>
      <c r="P51">
        <v>46</v>
      </c>
      <c r="Q51">
        <v>46</v>
      </c>
    </row>
    <row r="52" spans="1:17" x14ac:dyDescent="0.4">
      <c r="A52" t="s">
        <v>207</v>
      </c>
      <c r="B52">
        <v>51</v>
      </c>
      <c r="C52">
        <v>11.76</v>
      </c>
      <c r="D52">
        <v>4.7909160000000002</v>
      </c>
      <c r="E52">
        <v>4.7909160000000002</v>
      </c>
      <c r="F52">
        <v>-3.8006000000000002</v>
      </c>
      <c r="G52">
        <v>58</v>
      </c>
      <c r="H52">
        <v>-5</v>
      </c>
      <c r="I52">
        <v>34</v>
      </c>
      <c r="J52">
        <v>70</v>
      </c>
      <c r="K52">
        <v>70</v>
      </c>
      <c r="L52">
        <v>34</v>
      </c>
      <c r="M52">
        <v>70</v>
      </c>
      <c r="N52">
        <v>34</v>
      </c>
      <c r="O52">
        <v>4</v>
      </c>
      <c r="P52">
        <v>4</v>
      </c>
      <c r="Q52">
        <v>4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426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</row>
    <row r="57" spans="1:17" x14ac:dyDescent="0.4">
      <c r="A57" t="s">
        <v>145</v>
      </c>
      <c r="B57">
        <v>56</v>
      </c>
      <c r="C57">
        <v>137.33000000000001</v>
      </c>
    </row>
    <row r="58" spans="1:17" x14ac:dyDescent="0.4">
      <c r="A58" t="s">
        <v>208</v>
      </c>
      <c r="B58">
        <v>57</v>
      </c>
      <c r="C58">
        <v>138.91</v>
      </c>
      <c r="D58">
        <v>5.2910339999999998</v>
      </c>
      <c r="E58">
        <v>5.2910339999999998</v>
      </c>
      <c r="F58">
        <v>-4.9352999999999998</v>
      </c>
      <c r="G58">
        <v>23</v>
      </c>
      <c r="H58">
        <v>16</v>
      </c>
      <c r="I58">
        <v>36</v>
      </c>
      <c r="J58">
        <v>17</v>
      </c>
      <c r="K58">
        <v>17</v>
      </c>
      <c r="L58">
        <v>36</v>
      </c>
      <c r="M58">
        <v>17</v>
      </c>
      <c r="N58">
        <v>36</v>
      </c>
      <c r="O58">
        <v>20</v>
      </c>
      <c r="P58">
        <v>20</v>
      </c>
      <c r="Q58">
        <v>20</v>
      </c>
    </row>
    <row r="59" spans="1:17" x14ac:dyDescent="0.4">
      <c r="A59" t="s">
        <v>146</v>
      </c>
      <c r="B59">
        <v>58</v>
      </c>
      <c r="C59">
        <v>140.12</v>
      </c>
      <c r="D59">
        <v>4.7204360000000003</v>
      </c>
      <c r="E59">
        <v>4.7204360000000003</v>
      </c>
      <c r="F59">
        <v>-5.9314999999999998</v>
      </c>
      <c r="G59">
        <v>37</v>
      </c>
      <c r="H59">
        <v>40</v>
      </c>
      <c r="I59">
        <v>66</v>
      </c>
      <c r="J59">
        <v>23</v>
      </c>
      <c r="K59">
        <v>23</v>
      </c>
      <c r="L59">
        <v>66</v>
      </c>
      <c r="M59">
        <v>23</v>
      </c>
      <c r="N59">
        <v>66</v>
      </c>
      <c r="O59">
        <v>52</v>
      </c>
      <c r="P59">
        <v>52</v>
      </c>
      <c r="Q59">
        <v>52</v>
      </c>
    </row>
    <row r="60" spans="1:17" x14ac:dyDescent="0.4">
      <c r="A60" t="s">
        <v>209</v>
      </c>
      <c r="B60">
        <v>59</v>
      </c>
      <c r="C60">
        <v>140.91</v>
      </c>
      <c r="D60">
        <v>5.2685040000000001</v>
      </c>
      <c r="E60">
        <v>5.2685040000000001</v>
      </c>
      <c r="F60">
        <v>-4.7728999999999999</v>
      </c>
      <c r="G60">
        <v>32</v>
      </c>
      <c r="H60">
        <v>19</v>
      </c>
      <c r="I60">
        <v>46</v>
      </c>
      <c r="J60">
        <v>25</v>
      </c>
      <c r="K60">
        <v>25</v>
      </c>
      <c r="L60">
        <v>46</v>
      </c>
      <c r="M60">
        <v>25</v>
      </c>
      <c r="N60">
        <v>46</v>
      </c>
      <c r="O60">
        <v>24</v>
      </c>
      <c r="P60">
        <v>24</v>
      </c>
      <c r="Q60">
        <v>24</v>
      </c>
    </row>
    <row r="61" spans="1:17" x14ac:dyDescent="0.4">
      <c r="A61" t="s">
        <v>164</v>
      </c>
      <c r="B61">
        <v>60</v>
      </c>
      <c r="C61">
        <v>144.24</v>
      </c>
      <c r="D61">
        <v>5.2158480000000003</v>
      </c>
      <c r="E61">
        <v>5.2158480000000003</v>
      </c>
      <c r="F61">
        <v>-4.7591000000000001</v>
      </c>
      <c r="G61">
        <v>34</v>
      </c>
      <c r="H61">
        <v>21</v>
      </c>
      <c r="I61">
        <v>51</v>
      </c>
      <c r="J61">
        <v>25</v>
      </c>
      <c r="K61">
        <v>25</v>
      </c>
      <c r="L61">
        <v>51</v>
      </c>
      <c r="M61">
        <v>25</v>
      </c>
      <c r="N61">
        <v>51</v>
      </c>
      <c r="O61">
        <v>26</v>
      </c>
      <c r="P61">
        <v>26</v>
      </c>
      <c r="Q61">
        <v>26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5.1556959999999998</v>
      </c>
      <c r="E63">
        <v>5.1556959999999998</v>
      </c>
      <c r="F63">
        <v>-4.7081</v>
      </c>
      <c r="G63">
        <v>37</v>
      </c>
      <c r="H63">
        <v>24</v>
      </c>
      <c r="I63">
        <v>57</v>
      </c>
      <c r="J63">
        <v>27</v>
      </c>
      <c r="K63">
        <v>27</v>
      </c>
      <c r="L63">
        <v>56</v>
      </c>
      <c r="M63">
        <v>28</v>
      </c>
      <c r="N63">
        <v>56</v>
      </c>
      <c r="O63">
        <v>31</v>
      </c>
      <c r="P63">
        <v>31</v>
      </c>
      <c r="Q63">
        <v>31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</row>
    <row r="66" spans="1:17" x14ac:dyDescent="0.4">
      <c r="A66" t="s">
        <v>212</v>
      </c>
      <c r="B66">
        <v>65</v>
      </c>
      <c r="C66">
        <v>158.93</v>
      </c>
      <c r="D66">
        <v>5.0358580000000002</v>
      </c>
      <c r="E66">
        <v>5.0358580000000002</v>
      </c>
      <c r="F66">
        <v>-4.6154999999999999</v>
      </c>
      <c r="G66">
        <v>41</v>
      </c>
      <c r="H66">
        <v>27</v>
      </c>
      <c r="I66">
        <v>62</v>
      </c>
      <c r="J66">
        <v>30</v>
      </c>
      <c r="K66">
        <v>30</v>
      </c>
      <c r="L66">
        <v>62</v>
      </c>
      <c r="M66">
        <v>30</v>
      </c>
      <c r="N66">
        <v>62</v>
      </c>
      <c r="O66">
        <v>34</v>
      </c>
      <c r="P66">
        <v>34</v>
      </c>
      <c r="Q66">
        <v>34</v>
      </c>
    </row>
    <row r="67" spans="1:17" x14ac:dyDescent="0.4">
      <c r="A67" t="s">
        <v>149</v>
      </c>
      <c r="B67">
        <v>66</v>
      </c>
      <c r="C67">
        <v>162.5</v>
      </c>
      <c r="D67">
        <v>5.0117380000000002</v>
      </c>
      <c r="E67">
        <v>5.0117380000000002</v>
      </c>
      <c r="F67">
        <v>-4.5854999999999997</v>
      </c>
      <c r="G67">
        <v>41</v>
      </c>
      <c r="H67">
        <v>28</v>
      </c>
      <c r="I67">
        <v>63</v>
      </c>
      <c r="J67">
        <v>30</v>
      </c>
      <c r="K67">
        <v>30</v>
      </c>
      <c r="L67">
        <v>63</v>
      </c>
      <c r="M67">
        <v>30</v>
      </c>
      <c r="N67">
        <v>63</v>
      </c>
      <c r="O67">
        <v>35</v>
      </c>
      <c r="P67">
        <v>35</v>
      </c>
      <c r="Q67">
        <v>35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4.9592619999999998</v>
      </c>
      <c r="E69">
        <v>4.9592619999999998</v>
      </c>
      <c r="F69">
        <v>-4.5407999999999999</v>
      </c>
      <c r="G69">
        <v>42</v>
      </c>
      <c r="H69">
        <v>28</v>
      </c>
      <c r="I69">
        <v>66</v>
      </c>
      <c r="J69">
        <v>31</v>
      </c>
      <c r="K69">
        <v>31</v>
      </c>
      <c r="L69">
        <v>66</v>
      </c>
      <c r="M69">
        <v>31</v>
      </c>
      <c r="N69">
        <v>66</v>
      </c>
      <c r="O69">
        <v>35</v>
      </c>
      <c r="P69">
        <v>35</v>
      </c>
      <c r="Q69">
        <v>35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5.4492500000000001</v>
      </c>
      <c r="E71">
        <v>5.4492500000000001</v>
      </c>
      <c r="F71">
        <v>-1.5367999999999999</v>
      </c>
      <c r="G71">
        <v>15</v>
      </c>
      <c r="H71">
        <v>12</v>
      </c>
      <c r="I71">
        <v>20</v>
      </c>
      <c r="J71">
        <v>13</v>
      </c>
      <c r="K71">
        <v>13</v>
      </c>
      <c r="L71">
        <v>20</v>
      </c>
      <c r="M71">
        <v>13</v>
      </c>
      <c r="N71">
        <v>20</v>
      </c>
      <c r="O71">
        <v>18</v>
      </c>
      <c r="P71">
        <v>18</v>
      </c>
      <c r="Q71">
        <v>18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4.4814699999999998</v>
      </c>
      <c r="E73">
        <v>4.4814699999999998</v>
      </c>
      <c r="F73">
        <v>-9.8841000000000001</v>
      </c>
      <c r="G73">
        <v>101</v>
      </c>
      <c r="H73">
        <v>48</v>
      </c>
      <c r="I73">
        <v>138</v>
      </c>
      <c r="J73">
        <v>83</v>
      </c>
      <c r="K73">
        <v>83</v>
      </c>
      <c r="L73">
        <v>138</v>
      </c>
      <c r="M73">
        <v>83</v>
      </c>
      <c r="N73">
        <v>138</v>
      </c>
      <c r="O73">
        <v>63</v>
      </c>
      <c r="P73">
        <v>63</v>
      </c>
      <c r="Q73">
        <v>63</v>
      </c>
    </row>
    <row r="74" spans="1:17" x14ac:dyDescent="0.4">
      <c r="A74" t="s">
        <v>153</v>
      </c>
      <c r="B74">
        <v>73</v>
      </c>
      <c r="C74">
        <v>180.95</v>
      </c>
      <c r="D74">
        <v>4.2268679999999996</v>
      </c>
      <c r="E74">
        <v>4.2268679999999996</v>
      </c>
      <c r="F74">
        <v>-11.6129</v>
      </c>
      <c r="G74">
        <v>194</v>
      </c>
      <c r="H74">
        <v>10</v>
      </c>
      <c r="I74">
        <v>132</v>
      </c>
      <c r="J74">
        <v>225</v>
      </c>
      <c r="K74">
        <v>225</v>
      </c>
      <c r="L74">
        <v>132</v>
      </c>
      <c r="M74">
        <v>225</v>
      </c>
      <c r="N74">
        <v>132</v>
      </c>
      <c r="O74">
        <v>47</v>
      </c>
      <c r="P74">
        <v>47</v>
      </c>
      <c r="Q74">
        <v>47</v>
      </c>
    </row>
    <row r="75" spans="1:17" x14ac:dyDescent="0.4">
      <c r="A75" t="s">
        <v>154</v>
      </c>
      <c r="B75">
        <v>74</v>
      </c>
      <c r="C75">
        <v>183.84</v>
      </c>
      <c r="D75">
        <v>4.0432620000000004</v>
      </c>
      <c r="E75">
        <v>4.0432620000000004</v>
      </c>
      <c r="F75">
        <v>-12.486700000000001</v>
      </c>
      <c r="G75">
        <v>283</v>
      </c>
      <c r="H75">
        <v>-108</v>
      </c>
      <c r="I75">
        <v>70</v>
      </c>
      <c r="J75">
        <v>389</v>
      </c>
      <c r="K75">
        <v>389</v>
      </c>
      <c r="L75">
        <v>70</v>
      </c>
      <c r="M75">
        <v>389</v>
      </c>
      <c r="N75">
        <v>70</v>
      </c>
      <c r="O75">
        <v>-74</v>
      </c>
      <c r="P75">
        <v>-74</v>
      </c>
      <c r="Q75">
        <v>-74</v>
      </c>
    </row>
    <row r="76" spans="1:17" x14ac:dyDescent="0.4">
      <c r="A76" t="s">
        <v>155</v>
      </c>
      <c r="B76">
        <v>75</v>
      </c>
      <c r="C76">
        <v>186.21</v>
      </c>
      <c r="D76">
        <v>3.9249520000000002</v>
      </c>
      <c r="E76">
        <v>3.9249520000000002</v>
      </c>
      <c r="F76">
        <v>-12.3818</v>
      </c>
      <c r="G76">
        <v>363</v>
      </c>
      <c r="H76">
        <v>190</v>
      </c>
      <c r="I76">
        <v>560</v>
      </c>
      <c r="J76">
        <v>265</v>
      </c>
      <c r="K76">
        <v>265</v>
      </c>
      <c r="L76">
        <v>560</v>
      </c>
      <c r="M76">
        <v>265</v>
      </c>
      <c r="N76">
        <v>560</v>
      </c>
      <c r="O76">
        <v>218</v>
      </c>
      <c r="P76">
        <v>218</v>
      </c>
      <c r="Q76">
        <v>218</v>
      </c>
    </row>
    <row r="77" spans="1:17" x14ac:dyDescent="0.4">
      <c r="A77" t="s">
        <v>215</v>
      </c>
      <c r="B77">
        <v>76</v>
      </c>
      <c r="C77">
        <v>190.23</v>
      </c>
      <c r="D77">
        <v>3.8634520000000001</v>
      </c>
      <c r="E77">
        <v>3.8634520000000001</v>
      </c>
      <c r="F77">
        <v>-11.093999999999999</v>
      </c>
      <c r="G77">
        <v>408</v>
      </c>
      <c r="H77">
        <v>256</v>
      </c>
      <c r="I77">
        <v>579</v>
      </c>
      <c r="J77">
        <v>323</v>
      </c>
      <c r="K77">
        <v>323</v>
      </c>
      <c r="L77">
        <v>579</v>
      </c>
      <c r="M77">
        <v>323</v>
      </c>
      <c r="N77">
        <v>579</v>
      </c>
      <c r="O77">
        <v>342</v>
      </c>
      <c r="P77">
        <v>342</v>
      </c>
      <c r="Q77">
        <v>342</v>
      </c>
    </row>
    <row r="78" spans="1:17" x14ac:dyDescent="0.4">
      <c r="A78" t="s">
        <v>156</v>
      </c>
      <c r="B78">
        <v>77</v>
      </c>
      <c r="C78">
        <v>192.22</v>
      </c>
      <c r="D78">
        <v>3.8757280000000001</v>
      </c>
      <c r="E78">
        <v>3.8757280000000001</v>
      </c>
      <c r="F78">
        <v>-8.8384</v>
      </c>
      <c r="G78">
        <v>346</v>
      </c>
      <c r="H78">
        <v>220</v>
      </c>
      <c r="I78">
        <v>576</v>
      </c>
      <c r="J78">
        <v>231</v>
      </c>
      <c r="K78">
        <v>231</v>
      </c>
      <c r="L78">
        <v>576</v>
      </c>
      <c r="M78">
        <v>231</v>
      </c>
      <c r="N78">
        <v>576</v>
      </c>
      <c r="O78">
        <v>252</v>
      </c>
      <c r="P78">
        <v>252</v>
      </c>
      <c r="Q78">
        <v>252</v>
      </c>
    </row>
    <row r="79" spans="1:17" x14ac:dyDescent="0.4">
      <c r="A79" t="s">
        <v>157</v>
      </c>
      <c r="B79">
        <v>78</v>
      </c>
      <c r="C79">
        <v>195.08</v>
      </c>
      <c r="D79">
        <v>3.9767700000000001</v>
      </c>
      <c r="E79">
        <v>3.9767700000000001</v>
      </c>
      <c r="F79" s="71">
        <v>-6.0709</v>
      </c>
      <c r="G79">
        <v>247</v>
      </c>
      <c r="H79">
        <v>49</v>
      </c>
      <c r="I79">
        <v>303</v>
      </c>
      <c r="J79">
        <v>220</v>
      </c>
      <c r="K79">
        <v>220</v>
      </c>
      <c r="L79">
        <v>303</v>
      </c>
      <c r="M79">
        <v>220</v>
      </c>
      <c r="N79">
        <v>303</v>
      </c>
      <c r="O79">
        <v>54</v>
      </c>
      <c r="P79">
        <v>54</v>
      </c>
      <c r="Q79">
        <v>54</v>
      </c>
    </row>
    <row r="80" spans="1:17" x14ac:dyDescent="0.4">
      <c r="A80" t="s">
        <v>158</v>
      </c>
      <c r="B80">
        <v>79</v>
      </c>
      <c r="C80">
        <v>196.97</v>
      </c>
      <c r="D80">
        <v>4.1712879999999997</v>
      </c>
      <c r="E80">
        <v>4.1712879999999997</v>
      </c>
      <c r="F80">
        <v>-3.2738999999999998</v>
      </c>
      <c r="G80">
        <v>137</v>
      </c>
      <c r="H80">
        <v>18</v>
      </c>
      <c r="I80">
        <v>144</v>
      </c>
      <c r="J80">
        <v>134</v>
      </c>
      <c r="K80">
        <v>134</v>
      </c>
      <c r="L80">
        <v>144</v>
      </c>
      <c r="M80">
        <v>134</v>
      </c>
      <c r="N80">
        <v>144</v>
      </c>
      <c r="O80">
        <v>29</v>
      </c>
      <c r="P80">
        <v>29</v>
      </c>
      <c r="Q80">
        <v>29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4.9931999999999999</v>
      </c>
      <c r="E82">
        <v>4.9931999999999999</v>
      </c>
      <c r="F82">
        <v>-2.3519999999999999</v>
      </c>
      <c r="G82">
        <v>25</v>
      </c>
      <c r="H82">
        <v>5</v>
      </c>
      <c r="I82">
        <v>41</v>
      </c>
      <c r="J82">
        <v>14</v>
      </c>
      <c r="K82">
        <v>23</v>
      </c>
      <c r="L82">
        <v>41</v>
      </c>
      <c r="M82">
        <v>23</v>
      </c>
      <c r="N82">
        <v>18</v>
      </c>
      <c r="O82">
        <v>7</v>
      </c>
      <c r="P82">
        <v>7</v>
      </c>
      <c r="Q82">
        <v>0</v>
      </c>
    </row>
    <row r="83" spans="1:17" x14ac:dyDescent="0.4">
      <c r="A83" t="s">
        <v>160</v>
      </c>
      <c r="B83">
        <v>82</v>
      </c>
      <c r="C83">
        <v>207.2</v>
      </c>
      <c r="D83">
        <v>5.0505339999999999</v>
      </c>
      <c r="E83">
        <v>5.0505339999999999</v>
      </c>
      <c r="F83">
        <v>-3.7126000000000001</v>
      </c>
      <c r="G83">
        <v>37</v>
      </c>
      <c r="H83">
        <v>14</v>
      </c>
      <c r="I83">
        <v>47</v>
      </c>
      <c r="J83">
        <v>32</v>
      </c>
      <c r="K83">
        <v>32</v>
      </c>
      <c r="L83">
        <v>47</v>
      </c>
      <c r="M83">
        <v>32</v>
      </c>
      <c r="N83">
        <v>47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427</v>
      </c>
      <c r="B85">
        <v>84</v>
      </c>
      <c r="C85">
        <v>209</v>
      </c>
    </row>
    <row r="86" spans="1:17" x14ac:dyDescent="0.4">
      <c r="A86" t="s">
        <v>428</v>
      </c>
      <c r="B86">
        <v>85</v>
      </c>
      <c r="C86">
        <v>210</v>
      </c>
    </row>
    <row r="87" spans="1:17" x14ac:dyDescent="0.4">
      <c r="A87" t="s">
        <v>429</v>
      </c>
      <c r="B87">
        <v>86</v>
      </c>
      <c r="C87">
        <v>222</v>
      </c>
    </row>
    <row r="88" spans="1:17" x14ac:dyDescent="0.4">
      <c r="A88" t="s">
        <v>430</v>
      </c>
      <c r="B88">
        <v>87</v>
      </c>
      <c r="C88">
        <v>223</v>
      </c>
    </row>
    <row r="89" spans="1:17" x14ac:dyDescent="0.4">
      <c r="A89" t="s">
        <v>431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  <c r="D90">
        <v>5.6622560000000002</v>
      </c>
      <c r="E90">
        <v>5.6622560000000002</v>
      </c>
      <c r="F90">
        <v>-4.1007999999999996</v>
      </c>
      <c r="G90">
        <v>24</v>
      </c>
      <c r="H90">
        <v>15</v>
      </c>
      <c r="I90">
        <v>34</v>
      </c>
      <c r="J90">
        <v>18</v>
      </c>
      <c r="K90">
        <v>18</v>
      </c>
      <c r="L90">
        <v>34</v>
      </c>
      <c r="M90">
        <v>18</v>
      </c>
      <c r="N90">
        <v>34</v>
      </c>
      <c r="O90">
        <v>19</v>
      </c>
      <c r="P90">
        <v>19</v>
      </c>
      <c r="Q90">
        <v>19</v>
      </c>
    </row>
    <row r="91" spans="1:17" x14ac:dyDescent="0.4">
      <c r="A91" t="s">
        <v>161</v>
      </c>
      <c r="B91">
        <v>90</v>
      </c>
      <c r="C91">
        <v>232.04</v>
      </c>
      <c r="D91">
        <v>5.0412179999999998</v>
      </c>
      <c r="E91">
        <v>5.0412179999999998</v>
      </c>
      <c r="F91">
        <v>-7.4138999999999999</v>
      </c>
      <c r="G91">
        <v>56</v>
      </c>
      <c r="H91">
        <v>45</v>
      </c>
      <c r="I91">
        <v>121</v>
      </c>
      <c r="J91">
        <v>5</v>
      </c>
      <c r="K91">
        <v>40</v>
      </c>
      <c r="L91">
        <v>121</v>
      </c>
      <c r="M91">
        <v>40</v>
      </c>
      <c r="N91">
        <v>93</v>
      </c>
      <c r="O91">
        <v>58</v>
      </c>
      <c r="P91">
        <v>58</v>
      </c>
      <c r="Q91">
        <v>25</v>
      </c>
    </row>
    <row r="92" spans="1:17" x14ac:dyDescent="0.4">
      <c r="A92" t="s">
        <v>218</v>
      </c>
      <c r="B92">
        <v>91</v>
      </c>
      <c r="C92">
        <v>231.04</v>
      </c>
      <c r="D92">
        <v>4.6545319999999997</v>
      </c>
      <c r="E92">
        <v>4.6545319999999997</v>
      </c>
      <c r="F92">
        <v>-9.5146999999999995</v>
      </c>
      <c r="G92">
        <v>95</v>
      </c>
      <c r="H92">
        <v>58</v>
      </c>
      <c r="I92">
        <v>117</v>
      </c>
      <c r="J92">
        <v>85</v>
      </c>
      <c r="K92">
        <v>85</v>
      </c>
      <c r="L92">
        <v>117</v>
      </c>
      <c r="M92">
        <v>85</v>
      </c>
      <c r="N92">
        <v>117</v>
      </c>
      <c r="O92">
        <v>85</v>
      </c>
      <c r="P92">
        <v>85</v>
      </c>
      <c r="Q92">
        <v>85</v>
      </c>
    </row>
    <row r="93" spans="1:17" x14ac:dyDescent="0.4">
      <c r="A93" t="s">
        <v>219</v>
      </c>
      <c r="B93">
        <v>92</v>
      </c>
      <c r="C93">
        <v>238.03</v>
      </c>
      <c r="D93">
        <v>4.4321140000000003</v>
      </c>
      <c r="E93">
        <v>4.4321140000000003</v>
      </c>
      <c r="F93">
        <v>-10.919</v>
      </c>
      <c r="G93">
        <v>105</v>
      </c>
      <c r="H93">
        <v>-4</v>
      </c>
      <c r="I93">
        <v>39</v>
      </c>
      <c r="J93">
        <v>138</v>
      </c>
      <c r="K93">
        <v>138</v>
      </c>
      <c r="L93">
        <v>39</v>
      </c>
      <c r="M93">
        <v>138</v>
      </c>
      <c r="N93">
        <v>39</v>
      </c>
      <c r="O93">
        <v>27</v>
      </c>
      <c r="P93">
        <v>27</v>
      </c>
      <c r="Q93">
        <v>27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  <c r="D95">
        <v>4.7884760000000002</v>
      </c>
      <c r="E95">
        <v>4.7884760000000002</v>
      </c>
      <c r="F95">
        <v>-13.990600000000001</v>
      </c>
      <c r="G95">
        <v>152</v>
      </c>
      <c r="H95">
        <v>-43</v>
      </c>
      <c r="I95">
        <v>38</v>
      </c>
      <c r="J95">
        <v>209</v>
      </c>
      <c r="K95">
        <v>209</v>
      </c>
      <c r="L95">
        <v>38</v>
      </c>
      <c r="M95">
        <v>209</v>
      </c>
      <c r="N95">
        <v>38</v>
      </c>
      <c r="O95">
        <v>-15</v>
      </c>
      <c r="P95">
        <v>-15</v>
      </c>
      <c r="Q95">
        <v>-15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BF61-FC63-44F5-A14D-214F8837DA25}">
  <dimension ref="A1:Q95"/>
  <sheetViews>
    <sheetView workbookViewId="0">
      <selection activeCell="H15" sqref="H15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</row>
    <row r="2" spans="1:17" x14ac:dyDescent="0.4">
      <c r="A2" t="s">
        <v>190</v>
      </c>
      <c r="B2">
        <v>1</v>
      </c>
      <c r="C2">
        <v>1.008</v>
      </c>
      <c r="D2">
        <v>5.21</v>
      </c>
      <c r="E2">
        <v>5.21</v>
      </c>
      <c r="F2">
        <v>-1.1214999999999999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">
      <c r="A3" t="s">
        <v>422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3.4268179999999999</v>
      </c>
      <c r="E4">
        <v>3.4268179999999999</v>
      </c>
      <c r="F4">
        <v>-1.9037999999999999</v>
      </c>
      <c r="G4">
        <v>14</v>
      </c>
      <c r="H4">
        <v>7</v>
      </c>
      <c r="I4">
        <v>15</v>
      </c>
      <c r="J4">
        <v>13</v>
      </c>
      <c r="K4">
        <v>13</v>
      </c>
      <c r="L4">
        <v>15</v>
      </c>
      <c r="M4">
        <v>13</v>
      </c>
      <c r="N4">
        <v>15</v>
      </c>
      <c r="O4">
        <v>11</v>
      </c>
      <c r="P4">
        <v>11</v>
      </c>
      <c r="Q4">
        <v>11</v>
      </c>
    </row>
    <row r="5" spans="1:17" x14ac:dyDescent="0.4">
      <c r="A5" t="s">
        <v>120</v>
      </c>
      <c r="B5">
        <v>4</v>
      </c>
      <c r="C5">
        <v>9.0122</v>
      </c>
      <c r="D5">
        <v>2.5002260000000001</v>
      </c>
      <c r="E5">
        <v>2.5002260000000001</v>
      </c>
      <c r="F5">
        <v>-3.6436999999999999</v>
      </c>
      <c r="G5">
        <v>124</v>
      </c>
      <c r="H5">
        <v>122</v>
      </c>
      <c r="I5">
        <v>153</v>
      </c>
      <c r="J5">
        <v>109</v>
      </c>
      <c r="K5">
        <v>109</v>
      </c>
      <c r="L5">
        <v>153</v>
      </c>
      <c r="M5">
        <v>109</v>
      </c>
      <c r="N5">
        <v>153</v>
      </c>
      <c r="O5">
        <v>188</v>
      </c>
      <c r="P5">
        <v>188</v>
      </c>
      <c r="Q5">
        <v>188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423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4.1726219999999996</v>
      </c>
      <c r="E12">
        <v>4.1726219999999996</v>
      </c>
      <c r="F12">
        <v>-1.3097000000000001</v>
      </c>
      <c r="G12">
        <v>8</v>
      </c>
      <c r="H12">
        <v>4</v>
      </c>
      <c r="I12">
        <v>9</v>
      </c>
      <c r="J12">
        <v>7</v>
      </c>
      <c r="K12">
        <v>7</v>
      </c>
      <c r="L12">
        <v>9</v>
      </c>
      <c r="M12">
        <v>7</v>
      </c>
      <c r="N12">
        <v>9</v>
      </c>
      <c r="O12">
        <v>7</v>
      </c>
      <c r="P12">
        <v>7</v>
      </c>
      <c r="Q12">
        <v>7</v>
      </c>
    </row>
    <row r="13" spans="1:17" x14ac:dyDescent="0.4">
      <c r="A13" t="s">
        <v>122</v>
      </c>
      <c r="B13">
        <v>12</v>
      </c>
      <c r="C13">
        <v>24.305</v>
      </c>
      <c r="D13">
        <v>3.5792899999999999</v>
      </c>
      <c r="E13">
        <v>3.5792899999999999</v>
      </c>
      <c r="F13">
        <v>-1.5745</v>
      </c>
      <c r="G13">
        <v>36</v>
      </c>
      <c r="H13">
        <v>17</v>
      </c>
      <c r="I13">
        <v>30</v>
      </c>
      <c r="J13">
        <v>39</v>
      </c>
      <c r="K13">
        <v>39</v>
      </c>
      <c r="L13">
        <v>30</v>
      </c>
      <c r="M13">
        <v>39</v>
      </c>
      <c r="N13">
        <v>30</v>
      </c>
      <c r="O13">
        <v>32</v>
      </c>
      <c r="P13">
        <v>32</v>
      </c>
      <c r="Q13">
        <v>32</v>
      </c>
    </row>
    <row r="14" spans="1:17" x14ac:dyDescent="0.4">
      <c r="A14" t="s">
        <v>123</v>
      </c>
      <c r="B14">
        <v>13</v>
      </c>
      <c r="C14">
        <v>26.981999999999999</v>
      </c>
      <c r="D14">
        <v>3.2204999999999999</v>
      </c>
      <c r="E14">
        <v>3.2204999999999999</v>
      </c>
      <c r="F14">
        <v>-3.6530999999999998</v>
      </c>
      <c r="G14">
        <v>69</v>
      </c>
      <c r="H14">
        <v>15</v>
      </c>
      <c r="I14">
        <v>36</v>
      </c>
      <c r="J14">
        <v>86</v>
      </c>
      <c r="K14">
        <v>86</v>
      </c>
      <c r="L14">
        <v>36</v>
      </c>
      <c r="M14">
        <v>86</v>
      </c>
      <c r="N14">
        <v>36</v>
      </c>
      <c r="O14">
        <v>42</v>
      </c>
      <c r="P14">
        <v>42</v>
      </c>
      <c r="Q14">
        <v>42</v>
      </c>
    </row>
    <row r="15" spans="1:17" x14ac:dyDescent="0.4">
      <c r="A15" t="s">
        <v>124</v>
      </c>
      <c r="B15">
        <v>14</v>
      </c>
      <c r="C15">
        <v>28.085000000000001</v>
      </c>
      <c r="D15">
        <v>3.0916679999999999</v>
      </c>
      <c r="E15">
        <v>3.0916679999999999</v>
      </c>
      <c r="F15">
        <v>-4.8997999999999999</v>
      </c>
      <c r="G15">
        <v>94</v>
      </c>
      <c r="H15">
        <v>1</v>
      </c>
      <c r="I15">
        <v>47</v>
      </c>
      <c r="J15">
        <v>117</v>
      </c>
      <c r="K15">
        <v>117</v>
      </c>
      <c r="L15">
        <v>47</v>
      </c>
      <c r="M15">
        <v>117</v>
      </c>
      <c r="N15">
        <v>47</v>
      </c>
      <c r="O15">
        <v>25</v>
      </c>
      <c r="P15">
        <v>25</v>
      </c>
      <c r="Q15">
        <v>25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424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  <c r="D20">
        <v>5.2621196699999997</v>
      </c>
      <c r="E20">
        <v>5.2621196699999997</v>
      </c>
      <c r="F20">
        <v>-1.081</v>
      </c>
      <c r="G20">
        <v>4</v>
      </c>
      <c r="H20">
        <v>2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</row>
    <row r="21" spans="1:17" x14ac:dyDescent="0.4">
      <c r="A21" t="s">
        <v>126</v>
      </c>
      <c r="B21">
        <v>20</v>
      </c>
      <c r="C21">
        <v>40.078000000000003</v>
      </c>
      <c r="D21">
        <v>4.3855019999999998</v>
      </c>
      <c r="E21">
        <v>4.3855019999999998</v>
      </c>
      <c r="F21">
        <v>-1.982</v>
      </c>
      <c r="G21">
        <v>15</v>
      </c>
      <c r="H21">
        <v>5</v>
      </c>
      <c r="I21">
        <v>6</v>
      </c>
      <c r="J21">
        <v>20</v>
      </c>
      <c r="K21">
        <v>20</v>
      </c>
      <c r="L21">
        <v>6</v>
      </c>
      <c r="M21">
        <v>20</v>
      </c>
      <c r="N21">
        <v>6</v>
      </c>
      <c r="O21">
        <v>13</v>
      </c>
      <c r="P21">
        <v>13</v>
      </c>
      <c r="Q21">
        <v>13</v>
      </c>
    </row>
    <row r="22" spans="1:17" x14ac:dyDescent="0.4">
      <c r="A22" t="s">
        <v>192</v>
      </c>
      <c r="B22">
        <v>21</v>
      </c>
      <c r="C22">
        <v>44.956000000000003</v>
      </c>
      <c r="D22">
        <v>3.677384</v>
      </c>
      <c r="E22">
        <v>3.677384</v>
      </c>
      <c r="F22">
        <v>-6.2286999999999999</v>
      </c>
      <c r="G22">
        <v>53</v>
      </c>
      <c r="H22">
        <v>17</v>
      </c>
      <c r="I22">
        <v>46</v>
      </c>
      <c r="J22">
        <v>50</v>
      </c>
      <c r="K22">
        <v>66</v>
      </c>
      <c r="L22">
        <v>52</v>
      </c>
      <c r="M22">
        <v>50</v>
      </c>
      <c r="N22">
        <v>46</v>
      </c>
      <c r="O22">
        <v>29</v>
      </c>
      <c r="P22">
        <v>29</v>
      </c>
      <c r="Q22">
        <v>29</v>
      </c>
    </row>
    <row r="23" spans="1:17" x14ac:dyDescent="0.4">
      <c r="A23" t="s">
        <v>127</v>
      </c>
      <c r="B23">
        <v>22</v>
      </c>
      <c r="C23">
        <v>47.866999999999997</v>
      </c>
      <c r="D23">
        <v>3.2515000000000001</v>
      </c>
      <c r="E23">
        <v>3.2515000000000001</v>
      </c>
      <c r="F23">
        <v>-7.7835000000000001</v>
      </c>
      <c r="G23">
        <v>105</v>
      </c>
      <c r="H23">
        <v>13</v>
      </c>
      <c r="I23">
        <v>70</v>
      </c>
      <c r="J23">
        <v>123</v>
      </c>
      <c r="K23">
        <v>123</v>
      </c>
      <c r="L23">
        <v>70</v>
      </c>
      <c r="M23">
        <v>123</v>
      </c>
      <c r="N23">
        <v>70</v>
      </c>
      <c r="O23">
        <v>39</v>
      </c>
      <c r="P23">
        <v>39</v>
      </c>
      <c r="Q23">
        <v>39</v>
      </c>
    </row>
    <row r="24" spans="1:17" x14ac:dyDescent="0.4">
      <c r="A24" t="s">
        <v>128</v>
      </c>
      <c r="B24">
        <v>23</v>
      </c>
      <c r="C24">
        <v>50.942</v>
      </c>
      <c r="D24">
        <v>2.9925440000000001</v>
      </c>
      <c r="E24">
        <v>2.9925440000000001</v>
      </c>
      <c r="F24">
        <v>-9.0823999999999998</v>
      </c>
      <c r="G24">
        <v>179</v>
      </c>
      <c r="H24">
        <v>38</v>
      </c>
      <c r="I24">
        <v>276</v>
      </c>
      <c r="J24">
        <v>131</v>
      </c>
      <c r="K24">
        <v>131</v>
      </c>
      <c r="L24">
        <v>276</v>
      </c>
      <c r="M24">
        <v>131</v>
      </c>
      <c r="N24">
        <v>276</v>
      </c>
      <c r="O24">
        <v>16</v>
      </c>
      <c r="P24">
        <v>16</v>
      </c>
      <c r="Q24">
        <v>16</v>
      </c>
    </row>
    <row r="25" spans="1:17" x14ac:dyDescent="0.4">
      <c r="A25" t="s">
        <v>129</v>
      </c>
      <c r="B25">
        <v>24</v>
      </c>
      <c r="C25">
        <v>51.996000000000002</v>
      </c>
      <c r="D25">
        <v>2.8740252599999998</v>
      </c>
      <c r="E25">
        <v>2.8740252599999998</v>
      </c>
      <c r="F25">
        <v>-9.6530000000000005</v>
      </c>
      <c r="G25">
        <v>259</v>
      </c>
      <c r="H25">
        <v>133</v>
      </c>
      <c r="I25">
        <v>499</v>
      </c>
      <c r="J25">
        <v>139</v>
      </c>
      <c r="K25">
        <v>139</v>
      </c>
      <c r="L25">
        <v>499</v>
      </c>
      <c r="M25">
        <v>139</v>
      </c>
      <c r="N25">
        <v>499</v>
      </c>
      <c r="O25">
        <v>102</v>
      </c>
      <c r="P25">
        <v>102</v>
      </c>
      <c r="Q25">
        <v>102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2.8400516800000002</v>
      </c>
      <c r="E27">
        <v>2.8400516800000002</v>
      </c>
      <c r="F27" s="71">
        <v>-8.4693000000000005</v>
      </c>
      <c r="G27">
        <v>182</v>
      </c>
      <c r="H27">
        <v>78</v>
      </c>
      <c r="I27">
        <v>247</v>
      </c>
      <c r="J27">
        <v>150</v>
      </c>
      <c r="K27">
        <v>150</v>
      </c>
      <c r="L27">
        <v>247</v>
      </c>
      <c r="M27">
        <v>150</v>
      </c>
      <c r="N27">
        <v>247</v>
      </c>
      <c r="O27">
        <v>97</v>
      </c>
      <c r="P27">
        <v>97</v>
      </c>
      <c r="Q27">
        <v>97</v>
      </c>
    </row>
    <row r="28" spans="1:17" x14ac:dyDescent="0.4">
      <c r="A28" t="s">
        <v>131</v>
      </c>
      <c r="B28">
        <v>27</v>
      </c>
      <c r="C28">
        <v>58.933</v>
      </c>
    </row>
    <row r="29" spans="1:17" x14ac:dyDescent="0.4">
      <c r="A29" t="s">
        <v>132</v>
      </c>
      <c r="B29">
        <v>28</v>
      </c>
      <c r="C29">
        <v>58.692999999999998</v>
      </c>
      <c r="D29">
        <v>2.7902119999999999</v>
      </c>
      <c r="E29">
        <v>2.7902119999999999</v>
      </c>
      <c r="F29">
        <v>-5.6845999999999997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  <c r="D30">
        <v>2.8726539999999998</v>
      </c>
      <c r="E30">
        <v>2.8726539999999998</v>
      </c>
      <c r="F30">
        <v>-4.0621999999999998</v>
      </c>
      <c r="G30">
        <v>146</v>
      </c>
      <c r="H30">
        <v>56</v>
      </c>
      <c r="I30">
        <v>137</v>
      </c>
      <c r="J30">
        <v>150</v>
      </c>
      <c r="K30">
        <v>150</v>
      </c>
      <c r="L30">
        <v>137</v>
      </c>
      <c r="M30">
        <v>150</v>
      </c>
      <c r="N30">
        <v>137</v>
      </c>
      <c r="O30">
        <v>98</v>
      </c>
      <c r="P30">
        <v>98</v>
      </c>
      <c r="Q30">
        <v>98</v>
      </c>
    </row>
    <row r="31" spans="1:17" x14ac:dyDescent="0.4">
      <c r="A31" t="s">
        <v>133</v>
      </c>
      <c r="B31">
        <v>30</v>
      </c>
      <c r="C31">
        <v>65.38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3.39201</v>
      </c>
      <c r="E33">
        <v>3.39201</v>
      </c>
      <c r="F33">
        <v>-4.2771999999999997</v>
      </c>
      <c r="G33">
        <v>58</v>
      </c>
      <c r="H33">
        <v>-6</v>
      </c>
      <c r="I33">
        <v>11</v>
      </c>
      <c r="J33">
        <v>82</v>
      </c>
      <c r="K33">
        <v>82</v>
      </c>
      <c r="L33">
        <v>11</v>
      </c>
      <c r="M33">
        <v>82</v>
      </c>
      <c r="N33">
        <v>11</v>
      </c>
      <c r="O33">
        <v>14</v>
      </c>
      <c r="P33">
        <v>14</v>
      </c>
      <c r="Q33">
        <v>14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  <c r="D35">
        <v>3.4477500000000001</v>
      </c>
      <c r="E35">
        <v>3.4477500000000001</v>
      </c>
      <c r="F35">
        <v>-2.8936000000000002</v>
      </c>
      <c r="G35">
        <v>74</v>
      </c>
      <c r="H35">
        <v>-16</v>
      </c>
      <c r="I35">
        <v>104</v>
      </c>
      <c r="J35">
        <v>59</v>
      </c>
      <c r="K35">
        <v>59</v>
      </c>
      <c r="L35">
        <v>104</v>
      </c>
      <c r="M35">
        <v>59</v>
      </c>
      <c r="N35">
        <v>104</v>
      </c>
      <c r="O35">
        <v>-41</v>
      </c>
      <c r="P35">
        <v>-41</v>
      </c>
      <c r="Q35">
        <v>-41</v>
      </c>
    </row>
    <row r="36" spans="1:17" x14ac:dyDescent="0.4">
      <c r="A36" t="s">
        <v>236</v>
      </c>
      <c r="B36">
        <v>35</v>
      </c>
      <c r="C36">
        <v>79.903999999999996</v>
      </c>
      <c r="D36">
        <v>3.7608000000000001</v>
      </c>
      <c r="E36">
        <v>3.7608000000000001</v>
      </c>
      <c r="F36">
        <v>-1.0074000000000001</v>
      </c>
      <c r="G36">
        <v>21</v>
      </c>
      <c r="H36">
        <v>-41</v>
      </c>
      <c r="I36">
        <v>23</v>
      </c>
      <c r="J36">
        <v>20</v>
      </c>
      <c r="K36">
        <v>20</v>
      </c>
      <c r="L36">
        <v>23</v>
      </c>
      <c r="M36">
        <v>20</v>
      </c>
      <c r="N36">
        <v>23</v>
      </c>
      <c r="O36">
        <v>-70</v>
      </c>
      <c r="P36">
        <v>-70</v>
      </c>
      <c r="Q36">
        <v>-70</v>
      </c>
    </row>
    <row r="37" spans="1:17" x14ac:dyDescent="0.4">
      <c r="A37" t="s">
        <v>425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  <c r="D38">
        <v>5.6441559999999997</v>
      </c>
      <c r="E38">
        <v>5.6441559999999997</v>
      </c>
      <c r="F38">
        <v>-0.97130000000000005</v>
      </c>
      <c r="G38">
        <v>3</v>
      </c>
      <c r="H38">
        <v>1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2</v>
      </c>
      <c r="P38">
        <v>2</v>
      </c>
      <c r="Q38">
        <v>2</v>
      </c>
    </row>
    <row r="39" spans="1:17" x14ac:dyDescent="0.4">
      <c r="A39" t="s">
        <v>202</v>
      </c>
      <c r="B39">
        <v>38</v>
      </c>
      <c r="C39">
        <v>87.62</v>
      </c>
      <c r="D39">
        <v>4.7535499999999997</v>
      </c>
      <c r="E39">
        <v>4.7535499999999997</v>
      </c>
      <c r="F39">
        <v>-1.6763999999999999</v>
      </c>
      <c r="G39">
        <v>12</v>
      </c>
      <c r="H39">
        <v>9</v>
      </c>
      <c r="I39">
        <v>14</v>
      </c>
      <c r="J39">
        <v>11</v>
      </c>
      <c r="K39">
        <v>11</v>
      </c>
      <c r="L39">
        <v>14</v>
      </c>
      <c r="M39">
        <v>11</v>
      </c>
      <c r="N39">
        <v>14</v>
      </c>
      <c r="O39">
        <v>14</v>
      </c>
      <c r="P39">
        <v>14</v>
      </c>
      <c r="Q39">
        <v>14</v>
      </c>
    </row>
    <row r="40" spans="1:17" x14ac:dyDescent="0.4">
      <c r="A40" t="s">
        <v>136</v>
      </c>
      <c r="B40">
        <v>39</v>
      </c>
      <c r="C40">
        <v>88.906000000000006</v>
      </c>
    </row>
    <row r="41" spans="1:17" x14ac:dyDescent="0.4">
      <c r="A41" t="s">
        <v>137</v>
      </c>
      <c r="B41">
        <v>40</v>
      </c>
      <c r="C41">
        <v>91.224000000000004</v>
      </c>
      <c r="D41">
        <v>3.5832739999999998</v>
      </c>
      <c r="E41">
        <v>3.5832739999999998</v>
      </c>
      <c r="F41">
        <v>-8.4731000000000005</v>
      </c>
      <c r="G41">
        <v>89</v>
      </c>
      <c r="H41">
        <v>17</v>
      </c>
      <c r="I41">
        <v>86</v>
      </c>
      <c r="J41">
        <v>90</v>
      </c>
      <c r="K41">
        <v>90</v>
      </c>
      <c r="L41">
        <v>86</v>
      </c>
      <c r="M41">
        <v>90</v>
      </c>
      <c r="N41">
        <v>86</v>
      </c>
      <c r="O41">
        <v>30</v>
      </c>
      <c r="P41">
        <v>30</v>
      </c>
      <c r="Q41">
        <v>30</v>
      </c>
    </row>
    <row r="42" spans="1:17" x14ac:dyDescent="0.4">
      <c r="A42" t="s">
        <v>138</v>
      </c>
      <c r="B42">
        <v>41</v>
      </c>
      <c r="C42">
        <v>92.906000000000006</v>
      </c>
      <c r="D42">
        <v>3.3205200000000001</v>
      </c>
      <c r="E42">
        <v>3.3205200000000001</v>
      </c>
      <c r="F42">
        <v>-10.1013</v>
      </c>
      <c r="G42">
        <v>174</v>
      </c>
      <c r="H42">
        <v>24</v>
      </c>
      <c r="I42">
        <v>233</v>
      </c>
      <c r="J42">
        <v>145</v>
      </c>
      <c r="K42">
        <v>145</v>
      </c>
      <c r="L42">
        <v>233</v>
      </c>
      <c r="M42">
        <v>145</v>
      </c>
      <c r="N42">
        <v>233</v>
      </c>
      <c r="O42">
        <v>11</v>
      </c>
      <c r="P42">
        <v>11</v>
      </c>
      <c r="Q42">
        <v>11</v>
      </c>
    </row>
    <row r="43" spans="1:17" x14ac:dyDescent="0.4">
      <c r="A43" t="s">
        <v>139</v>
      </c>
      <c r="B43">
        <v>42</v>
      </c>
      <c r="C43">
        <v>95.95</v>
      </c>
      <c r="D43">
        <v>3.167618</v>
      </c>
      <c r="E43">
        <v>3.167618</v>
      </c>
      <c r="F43">
        <v>-10.845599999999999</v>
      </c>
      <c r="G43">
        <v>262</v>
      </c>
      <c r="H43">
        <v>127</v>
      </c>
      <c r="I43">
        <v>472</v>
      </c>
      <c r="J43">
        <v>158</v>
      </c>
      <c r="K43">
        <v>158</v>
      </c>
      <c r="L43">
        <v>472</v>
      </c>
      <c r="M43">
        <v>158</v>
      </c>
      <c r="N43">
        <v>472</v>
      </c>
      <c r="O43">
        <v>106</v>
      </c>
      <c r="P43">
        <v>106</v>
      </c>
      <c r="Q43">
        <v>106</v>
      </c>
    </row>
    <row r="44" spans="1:17" x14ac:dyDescent="0.4">
      <c r="A44" t="s">
        <v>204</v>
      </c>
      <c r="B44">
        <v>43</v>
      </c>
      <c r="C44">
        <v>98</v>
      </c>
    </row>
    <row r="45" spans="1:17" x14ac:dyDescent="0.4">
      <c r="A45" t="s">
        <v>140</v>
      </c>
      <c r="B45">
        <v>44</v>
      </c>
      <c r="C45">
        <v>101.07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</row>
    <row r="49" spans="1:17" x14ac:dyDescent="0.4">
      <c r="A49" t="s">
        <v>142</v>
      </c>
      <c r="B49">
        <v>48</v>
      </c>
      <c r="C49">
        <v>112.41</v>
      </c>
    </row>
    <row r="50" spans="1:17" x14ac:dyDescent="0.4">
      <c r="A50" t="s">
        <v>143</v>
      </c>
      <c r="B50">
        <v>49</v>
      </c>
      <c r="C50">
        <v>114.82</v>
      </c>
    </row>
    <row r="51" spans="1:17" x14ac:dyDescent="0.4">
      <c r="A51" t="s">
        <v>205</v>
      </c>
      <c r="B51">
        <v>50</v>
      </c>
      <c r="C51">
        <v>118.71</v>
      </c>
      <c r="D51">
        <v>3.809374</v>
      </c>
      <c r="E51">
        <v>3.809374</v>
      </c>
      <c r="F51">
        <v>-3.9352999999999998</v>
      </c>
      <c r="G51">
        <v>44</v>
      </c>
      <c r="H51">
        <v>-2</v>
      </c>
      <c r="I51">
        <v>3</v>
      </c>
      <c r="J51">
        <v>64</v>
      </c>
      <c r="K51">
        <v>64</v>
      </c>
      <c r="L51">
        <v>3</v>
      </c>
      <c r="M51">
        <v>64</v>
      </c>
      <c r="N51">
        <v>3</v>
      </c>
      <c r="O51">
        <v>16</v>
      </c>
      <c r="P51">
        <v>16</v>
      </c>
      <c r="Q51">
        <v>16</v>
      </c>
    </row>
    <row r="52" spans="1:17" x14ac:dyDescent="0.4">
      <c r="A52" t="s">
        <v>207</v>
      </c>
      <c r="B52">
        <v>51</v>
      </c>
      <c r="C52">
        <v>11.76</v>
      </c>
      <c r="D52">
        <v>3.7853219999999999</v>
      </c>
      <c r="E52">
        <v>3.7853219999999999</v>
      </c>
      <c r="F52">
        <v>-3.8904999999999998</v>
      </c>
      <c r="G52">
        <v>65</v>
      </c>
      <c r="H52">
        <v>18</v>
      </c>
      <c r="I52">
        <v>84</v>
      </c>
      <c r="J52">
        <v>56</v>
      </c>
      <c r="K52">
        <v>56</v>
      </c>
      <c r="L52">
        <v>84</v>
      </c>
      <c r="M52">
        <v>56</v>
      </c>
      <c r="N52">
        <v>84</v>
      </c>
      <c r="O52">
        <v>20</v>
      </c>
      <c r="P52">
        <v>20</v>
      </c>
      <c r="Q52">
        <v>20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  <c r="D54">
        <v>4.1445080000000001</v>
      </c>
      <c r="E54">
        <v>4.1445080000000001</v>
      </c>
      <c r="F54">
        <v>-1.0550999999999999</v>
      </c>
      <c r="G54">
        <v>26</v>
      </c>
      <c r="H54">
        <v>-31</v>
      </c>
      <c r="I54">
        <v>27</v>
      </c>
      <c r="J54">
        <v>26</v>
      </c>
      <c r="K54">
        <v>26</v>
      </c>
      <c r="L54">
        <v>27</v>
      </c>
      <c r="M54">
        <v>26</v>
      </c>
      <c r="N54">
        <v>27</v>
      </c>
      <c r="O54">
        <v>-53</v>
      </c>
      <c r="P54">
        <v>-53</v>
      </c>
      <c r="Q54">
        <v>-53</v>
      </c>
    </row>
    <row r="55" spans="1:17" x14ac:dyDescent="0.4">
      <c r="A55" t="s">
        <v>426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6.1100399999999997</v>
      </c>
      <c r="E56">
        <v>6.1100399999999997</v>
      </c>
      <c r="F56">
        <v>-0.85660000000000003</v>
      </c>
      <c r="G56">
        <v>2</v>
      </c>
      <c r="H56">
        <v>1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5.0303000000000004</v>
      </c>
      <c r="E57">
        <v>5.0303000000000004</v>
      </c>
      <c r="F57">
        <v>-1.919</v>
      </c>
      <c r="G57">
        <v>9</v>
      </c>
      <c r="H57">
        <v>7</v>
      </c>
      <c r="I57">
        <v>12</v>
      </c>
      <c r="J57">
        <v>7</v>
      </c>
      <c r="K57">
        <v>7</v>
      </c>
      <c r="L57">
        <v>12</v>
      </c>
      <c r="M57">
        <v>7</v>
      </c>
      <c r="N57">
        <v>12</v>
      </c>
      <c r="O57">
        <v>10</v>
      </c>
      <c r="P57">
        <v>10</v>
      </c>
      <c r="Q57">
        <v>10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  <c r="D61">
        <v>4.1333339999999996</v>
      </c>
      <c r="E61">
        <v>4.1333339999999996</v>
      </c>
      <c r="F61">
        <v>-4.6281999999999996</v>
      </c>
      <c r="G61">
        <v>33</v>
      </c>
      <c r="H61">
        <v>-4</v>
      </c>
      <c r="I61">
        <v>0</v>
      </c>
      <c r="J61">
        <v>50</v>
      </c>
      <c r="K61">
        <v>50</v>
      </c>
      <c r="L61">
        <v>0</v>
      </c>
      <c r="M61">
        <v>50</v>
      </c>
      <c r="N61">
        <v>0</v>
      </c>
      <c r="O61">
        <v>10</v>
      </c>
      <c r="P61">
        <v>10</v>
      </c>
      <c r="Q61">
        <v>10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</row>
    <row r="64" spans="1:17" x14ac:dyDescent="0.4">
      <c r="A64" t="s">
        <v>147</v>
      </c>
      <c r="B64">
        <v>63</v>
      </c>
      <c r="C64">
        <v>151.96</v>
      </c>
    </row>
    <row r="65" spans="1:17" x14ac:dyDescent="0.4">
      <c r="A65" t="s">
        <v>148</v>
      </c>
      <c r="B65">
        <v>64</v>
      </c>
      <c r="C65">
        <v>157.25</v>
      </c>
      <c r="D65">
        <v>4.0368639999999996</v>
      </c>
      <c r="E65">
        <v>4.0368639999999996</v>
      </c>
      <c r="F65">
        <v>-13.9885</v>
      </c>
      <c r="G65">
        <v>105</v>
      </c>
      <c r="H65">
        <v>12</v>
      </c>
      <c r="I65">
        <v>93</v>
      </c>
      <c r="J65">
        <v>112</v>
      </c>
      <c r="K65">
        <v>112</v>
      </c>
      <c r="L65">
        <v>93</v>
      </c>
      <c r="M65">
        <v>112</v>
      </c>
      <c r="N65">
        <v>93</v>
      </c>
      <c r="O65">
        <v>26</v>
      </c>
      <c r="P65">
        <v>26</v>
      </c>
      <c r="Q65">
        <v>26</v>
      </c>
    </row>
    <row r="66" spans="1:17" x14ac:dyDescent="0.4">
      <c r="A66" t="s">
        <v>212</v>
      </c>
      <c r="B66">
        <v>65</v>
      </c>
      <c r="C66">
        <v>158.93</v>
      </c>
    </row>
    <row r="67" spans="1:17" x14ac:dyDescent="0.4">
      <c r="A67" t="s">
        <v>149</v>
      </c>
      <c r="B67">
        <v>66</v>
      </c>
      <c r="C67">
        <v>162.5</v>
      </c>
    </row>
    <row r="68" spans="1:17" x14ac:dyDescent="0.4">
      <c r="A68" t="s">
        <v>213</v>
      </c>
      <c r="B68">
        <v>67</v>
      </c>
      <c r="C68">
        <v>164.93</v>
      </c>
    </row>
    <row r="69" spans="1:17" x14ac:dyDescent="0.4">
      <c r="A69" t="s">
        <v>150</v>
      </c>
      <c r="B69">
        <v>68</v>
      </c>
      <c r="C69">
        <v>167.26</v>
      </c>
      <c r="D69">
        <v>3.962326</v>
      </c>
      <c r="E69">
        <v>3.962326</v>
      </c>
      <c r="F69">
        <v>-4.4248000000000003</v>
      </c>
      <c r="G69">
        <v>40</v>
      </c>
      <c r="H69">
        <v>10</v>
      </c>
      <c r="I69">
        <v>23</v>
      </c>
      <c r="J69">
        <v>48</v>
      </c>
      <c r="K69">
        <v>48</v>
      </c>
      <c r="L69">
        <v>23</v>
      </c>
      <c r="M69">
        <v>48</v>
      </c>
      <c r="N69">
        <v>23</v>
      </c>
      <c r="O69">
        <v>24</v>
      </c>
      <c r="P69">
        <v>24</v>
      </c>
      <c r="Q69">
        <v>24</v>
      </c>
    </row>
    <row r="70" spans="1:17" x14ac:dyDescent="0.4">
      <c r="A70" t="s">
        <v>241</v>
      </c>
      <c r="B70">
        <v>69</v>
      </c>
      <c r="C70">
        <v>168.93</v>
      </c>
    </row>
    <row r="71" spans="1:17" x14ac:dyDescent="0.4">
      <c r="A71" t="s">
        <v>151</v>
      </c>
      <c r="B71">
        <v>70</v>
      </c>
      <c r="C71">
        <v>173.05</v>
      </c>
      <c r="D71">
        <v>4.3029659999999996</v>
      </c>
      <c r="E71">
        <v>4.3029659999999996</v>
      </c>
      <c r="F71">
        <v>-1.5224</v>
      </c>
      <c r="G71">
        <v>15</v>
      </c>
      <c r="H71">
        <v>14</v>
      </c>
      <c r="I71">
        <v>18</v>
      </c>
      <c r="J71">
        <v>14</v>
      </c>
      <c r="K71">
        <v>14</v>
      </c>
      <c r="L71">
        <v>18</v>
      </c>
      <c r="M71">
        <v>14</v>
      </c>
      <c r="N71">
        <v>18</v>
      </c>
      <c r="O71">
        <v>22</v>
      </c>
      <c r="P71">
        <v>22</v>
      </c>
      <c r="Q71">
        <v>22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</row>
    <row r="74" spans="1:17" x14ac:dyDescent="0.4">
      <c r="A74" t="s">
        <v>153</v>
      </c>
      <c r="B74">
        <v>73</v>
      </c>
      <c r="C74">
        <v>180.95</v>
      </c>
      <c r="D74">
        <v>3.3222879999999999</v>
      </c>
      <c r="E74">
        <v>3.3222879999999999</v>
      </c>
      <c r="F74">
        <v>-11.857799999999999</v>
      </c>
      <c r="G74">
        <v>194</v>
      </c>
      <c r="H74">
        <v>63</v>
      </c>
      <c r="I74">
        <v>265</v>
      </c>
      <c r="J74">
        <v>158</v>
      </c>
      <c r="K74">
        <v>158</v>
      </c>
      <c r="L74">
        <v>265</v>
      </c>
      <c r="M74">
        <v>158</v>
      </c>
      <c r="N74">
        <v>265</v>
      </c>
      <c r="O74">
        <v>69</v>
      </c>
      <c r="P74">
        <v>69</v>
      </c>
      <c r="Q74">
        <v>69</v>
      </c>
    </row>
    <row r="75" spans="1:17" x14ac:dyDescent="0.4">
      <c r="A75" t="s">
        <v>154</v>
      </c>
      <c r="B75">
        <v>74</v>
      </c>
      <c r="C75">
        <v>183.84</v>
      </c>
      <c r="D75">
        <v>3.187414</v>
      </c>
      <c r="E75">
        <v>3.187414</v>
      </c>
      <c r="F75">
        <v>-12.9581</v>
      </c>
      <c r="G75">
        <v>304</v>
      </c>
      <c r="H75">
        <v>147</v>
      </c>
      <c r="I75">
        <v>510</v>
      </c>
      <c r="J75">
        <v>201</v>
      </c>
      <c r="K75">
        <v>201</v>
      </c>
      <c r="L75">
        <v>510</v>
      </c>
      <c r="M75">
        <v>201</v>
      </c>
      <c r="N75">
        <v>510</v>
      </c>
      <c r="O75">
        <v>143</v>
      </c>
      <c r="P75">
        <v>143</v>
      </c>
      <c r="Q75">
        <v>143</v>
      </c>
    </row>
    <row r="76" spans="1:17" x14ac:dyDescent="0.4">
      <c r="A76" t="s">
        <v>155</v>
      </c>
      <c r="B76">
        <v>75</v>
      </c>
      <c r="C76">
        <v>186.21</v>
      </c>
    </row>
    <row r="77" spans="1:17" x14ac:dyDescent="0.4">
      <c r="A77" t="s">
        <v>215</v>
      </c>
      <c r="B77">
        <v>76</v>
      </c>
      <c r="C77">
        <v>190.23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3.9635400000000001</v>
      </c>
      <c r="E82">
        <v>3.9635400000000001</v>
      </c>
      <c r="F82">
        <v>-2.3616999999999999</v>
      </c>
      <c r="G82">
        <v>27</v>
      </c>
      <c r="H82">
        <v>5</v>
      </c>
      <c r="I82">
        <v>26</v>
      </c>
      <c r="J82">
        <v>27</v>
      </c>
      <c r="K82">
        <v>27</v>
      </c>
      <c r="L82">
        <v>26</v>
      </c>
      <c r="M82">
        <v>27</v>
      </c>
      <c r="N82">
        <v>26</v>
      </c>
      <c r="O82">
        <v>9</v>
      </c>
      <c r="P82">
        <v>9</v>
      </c>
      <c r="Q82">
        <v>9</v>
      </c>
    </row>
    <row r="83" spans="1:17" x14ac:dyDescent="0.4">
      <c r="A83" t="s">
        <v>160</v>
      </c>
      <c r="B83">
        <v>82</v>
      </c>
      <c r="C83">
        <v>207.2</v>
      </c>
      <c r="D83">
        <v>4.0044180000000003</v>
      </c>
      <c r="E83">
        <v>4.0044180000000003</v>
      </c>
      <c r="F83">
        <v>-3.665</v>
      </c>
      <c r="G83">
        <v>38</v>
      </c>
      <c r="H83">
        <v>4</v>
      </c>
      <c r="I83">
        <v>16</v>
      </c>
      <c r="J83">
        <v>49</v>
      </c>
      <c r="K83">
        <v>49</v>
      </c>
      <c r="L83">
        <v>16</v>
      </c>
      <c r="M83">
        <v>49</v>
      </c>
      <c r="N83">
        <v>16</v>
      </c>
      <c r="O83">
        <v>18</v>
      </c>
      <c r="P83">
        <v>18</v>
      </c>
      <c r="Q83">
        <v>18</v>
      </c>
    </row>
    <row r="84" spans="1:17" x14ac:dyDescent="0.4">
      <c r="A84" t="s">
        <v>165</v>
      </c>
      <c r="B84">
        <v>83</v>
      </c>
      <c r="C84">
        <v>208.98</v>
      </c>
      <c r="D84">
        <v>3.9876960000000001</v>
      </c>
      <c r="E84">
        <v>3.9876960000000001</v>
      </c>
      <c r="F84">
        <v>-3.7507000000000001</v>
      </c>
      <c r="G84">
        <v>53</v>
      </c>
      <c r="H84">
        <v>16</v>
      </c>
      <c r="I84">
        <v>61</v>
      </c>
      <c r="J84">
        <v>50</v>
      </c>
      <c r="K84">
        <v>50</v>
      </c>
      <c r="L84">
        <v>61</v>
      </c>
      <c r="M84">
        <v>50</v>
      </c>
      <c r="N84">
        <v>61</v>
      </c>
      <c r="O84">
        <v>23</v>
      </c>
      <c r="P84">
        <v>23</v>
      </c>
      <c r="Q84">
        <v>23</v>
      </c>
    </row>
    <row r="85" spans="1:17" x14ac:dyDescent="0.4">
      <c r="A85" t="s">
        <v>427</v>
      </c>
      <c r="B85">
        <v>84</v>
      </c>
      <c r="C85">
        <v>209</v>
      </c>
    </row>
    <row r="86" spans="1:17" x14ac:dyDescent="0.4">
      <c r="A86" t="s">
        <v>428</v>
      </c>
      <c r="B86">
        <v>85</v>
      </c>
      <c r="C86">
        <v>210</v>
      </c>
    </row>
    <row r="87" spans="1:17" x14ac:dyDescent="0.4">
      <c r="A87" t="s">
        <v>429</v>
      </c>
      <c r="B87">
        <v>86</v>
      </c>
      <c r="C87">
        <v>222</v>
      </c>
    </row>
    <row r="88" spans="1:17" x14ac:dyDescent="0.4">
      <c r="A88" t="s">
        <v>430</v>
      </c>
      <c r="B88">
        <v>87</v>
      </c>
      <c r="C88">
        <v>223</v>
      </c>
    </row>
    <row r="89" spans="1:17" x14ac:dyDescent="0.4">
      <c r="A89" t="s">
        <v>431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  <c r="D91">
        <v>4.0110939999999999</v>
      </c>
      <c r="E91">
        <v>4.0110939999999999</v>
      </c>
      <c r="F91">
        <v>-7.2526999999999999</v>
      </c>
      <c r="G91">
        <v>62</v>
      </c>
      <c r="H91">
        <v>9</v>
      </c>
      <c r="I91">
        <v>22</v>
      </c>
      <c r="J91">
        <v>83</v>
      </c>
      <c r="K91">
        <v>83</v>
      </c>
      <c r="L91">
        <v>22</v>
      </c>
      <c r="M91">
        <v>83</v>
      </c>
      <c r="N91">
        <v>22</v>
      </c>
      <c r="O91">
        <v>35</v>
      </c>
      <c r="P91">
        <v>35</v>
      </c>
      <c r="Q91">
        <v>35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  <c r="D93">
        <v>3.4328720000000001</v>
      </c>
      <c r="E93">
        <v>3.4328720000000001</v>
      </c>
      <c r="F93">
        <v>-11.02</v>
      </c>
      <c r="G93">
        <v>133</v>
      </c>
      <c r="H93">
        <v>-10</v>
      </c>
      <c r="I93">
        <v>23</v>
      </c>
      <c r="J93">
        <v>188</v>
      </c>
      <c r="K93">
        <v>188</v>
      </c>
      <c r="L93">
        <v>23</v>
      </c>
      <c r="M93">
        <v>188</v>
      </c>
      <c r="N93">
        <v>23</v>
      </c>
      <c r="O93">
        <v>39</v>
      </c>
      <c r="P93">
        <v>39</v>
      </c>
      <c r="Q93">
        <v>39</v>
      </c>
    </row>
    <row r="94" spans="1:17" x14ac:dyDescent="0.4">
      <c r="A94" t="s">
        <v>221</v>
      </c>
      <c r="B94">
        <v>93</v>
      </c>
      <c r="C94">
        <v>237</v>
      </c>
      <c r="D94">
        <v>3.2869000000000002</v>
      </c>
      <c r="E94">
        <v>3.2869000000000002</v>
      </c>
      <c r="F94">
        <v>-12.500299999999999</v>
      </c>
      <c r="G94">
        <v>198</v>
      </c>
      <c r="H94">
        <v>645</v>
      </c>
      <c r="I94">
        <v>174</v>
      </c>
      <c r="J94">
        <v>211</v>
      </c>
      <c r="K94">
        <v>211</v>
      </c>
      <c r="L94">
        <v>174</v>
      </c>
      <c r="M94">
        <v>211</v>
      </c>
      <c r="N94">
        <v>174</v>
      </c>
      <c r="O94">
        <v>1088</v>
      </c>
      <c r="P94">
        <v>1088</v>
      </c>
      <c r="Q94">
        <v>1088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13C-E879-4D32-8807-2745B69C11E0}">
  <dimension ref="A1:Q95"/>
  <sheetViews>
    <sheetView workbookViewId="0">
      <selection activeCell="H19" sqref="H19"/>
    </sheetView>
  </sheetViews>
  <sheetFormatPr defaultRowHeight="18.75" x14ac:dyDescent="0.4"/>
  <sheetData>
    <row r="1" spans="1:17" x14ac:dyDescent="0.4">
      <c r="D1" t="s">
        <v>2</v>
      </c>
      <c r="E1" t="s">
        <v>252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415</v>
      </c>
      <c r="L1" t="s">
        <v>416</v>
      </c>
      <c r="M1" t="s">
        <v>417</v>
      </c>
      <c r="N1" t="s">
        <v>418</v>
      </c>
      <c r="O1" t="s">
        <v>419</v>
      </c>
      <c r="P1" t="s">
        <v>420</v>
      </c>
      <c r="Q1" t="s">
        <v>421</v>
      </c>
    </row>
    <row r="2" spans="1:17" x14ac:dyDescent="0.4">
      <c r="A2" t="s">
        <v>190</v>
      </c>
      <c r="B2">
        <v>1</v>
      </c>
      <c r="C2">
        <v>1.008</v>
      </c>
      <c r="D2">
        <v>5.1311976399999999</v>
      </c>
      <c r="E2">
        <v>3.8118919999999998</v>
      </c>
      <c r="F2">
        <v>-1.1121000000000001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  <c r="Q2">
        <v>0</v>
      </c>
    </row>
    <row r="3" spans="1:17" x14ac:dyDescent="0.4">
      <c r="A3" t="s">
        <v>422</v>
      </c>
      <c r="B3">
        <v>2</v>
      </c>
      <c r="C3">
        <v>4.0026000000000002</v>
      </c>
    </row>
    <row r="4" spans="1:17" x14ac:dyDescent="0.4">
      <c r="A4" t="s">
        <v>89</v>
      </c>
      <c r="B4">
        <v>3</v>
      </c>
      <c r="C4">
        <v>6.94</v>
      </c>
      <c r="D4">
        <v>3.07753839</v>
      </c>
      <c r="E4">
        <v>4.9229469999999997</v>
      </c>
      <c r="F4">
        <v>-1.9064000000000001</v>
      </c>
      <c r="G4">
        <v>14</v>
      </c>
      <c r="H4">
        <v>6</v>
      </c>
      <c r="I4">
        <v>22</v>
      </c>
      <c r="J4">
        <v>11</v>
      </c>
      <c r="K4">
        <v>8</v>
      </c>
      <c r="L4">
        <v>22</v>
      </c>
      <c r="M4">
        <v>8</v>
      </c>
      <c r="N4">
        <v>26</v>
      </c>
      <c r="O4">
        <v>6</v>
      </c>
      <c r="P4">
        <v>6</v>
      </c>
      <c r="Q4">
        <v>6</v>
      </c>
    </row>
    <row r="5" spans="1:17" x14ac:dyDescent="0.4">
      <c r="A5" t="s">
        <v>120</v>
      </c>
      <c r="B5">
        <v>4</v>
      </c>
      <c r="C5">
        <v>9.0122</v>
      </c>
      <c r="D5">
        <v>2.25982569</v>
      </c>
      <c r="E5">
        <v>3.5698780000000001</v>
      </c>
      <c r="F5">
        <v>-3.7393999999999998</v>
      </c>
      <c r="G5">
        <v>122</v>
      </c>
      <c r="H5">
        <v>161</v>
      </c>
      <c r="I5">
        <v>322</v>
      </c>
      <c r="J5">
        <v>21</v>
      </c>
      <c r="K5">
        <v>8</v>
      </c>
      <c r="L5">
        <v>322</v>
      </c>
      <c r="M5">
        <v>8</v>
      </c>
      <c r="N5">
        <v>378</v>
      </c>
      <c r="O5">
        <v>162</v>
      </c>
      <c r="P5">
        <v>162</v>
      </c>
      <c r="Q5">
        <v>162</v>
      </c>
    </row>
    <row r="6" spans="1:17" x14ac:dyDescent="0.4">
      <c r="A6" t="s">
        <v>0</v>
      </c>
      <c r="B6">
        <v>5</v>
      </c>
      <c r="C6">
        <v>10.81</v>
      </c>
    </row>
    <row r="7" spans="1:17" x14ac:dyDescent="0.4">
      <c r="A7" t="s">
        <v>1</v>
      </c>
      <c r="B7">
        <v>6</v>
      </c>
      <c r="C7">
        <v>12.010999999999999</v>
      </c>
    </row>
    <row r="8" spans="1:17" x14ac:dyDescent="0.4">
      <c r="A8" t="s">
        <v>196</v>
      </c>
      <c r="B8">
        <v>7</v>
      </c>
      <c r="C8">
        <v>14.007</v>
      </c>
    </row>
    <row r="9" spans="1:17" x14ac:dyDescent="0.4">
      <c r="A9" t="s">
        <v>223</v>
      </c>
      <c r="B9">
        <v>8</v>
      </c>
      <c r="C9">
        <v>15.999000000000001</v>
      </c>
    </row>
    <row r="10" spans="1:17" x14ac:dyDescent="0.4">
      <c r="A10" t="s">
        <v>225</v>
      </c>
      <c r="B10">
        <v>9</v>
      </c>
      <c r="C10">
        <v>18.998000000000001</v>
      </c>
    </row>
    <row r="11" spans="1:17" x14ac:dyDescent="0.4">
      <c r="A11" t="s">
        <v>423</v>
      </c>
      <c r="B11">
        <v>10</v>
      </c>
      <c r="C11">
        <v>20.18</v>
      </c>
    </row>
    <row r="12" spans="1:17" x14ac:dyDescent="0.4">
      <c r="A12" t="s">
        <v>121</v>
      </c>
      <c r="B12">
        <v>11</v>
      </c>
      <c r="C12">
        <v>22.99</v>
      </c>
      <c r="D12">
        <v>3.7594177900000001</v>
      </c>
      <c r="E12">
        <v>6.0649769999999998</v>
      </c>
      <c r="F12">
        <v>-1.3122</v>
      </c>
      <c r="G12">
        <v>9</v>
      </c>
      <c r="H12">
        <v>4</v>
      </c>
      <c r="I12">
        <v>14</v>
      </c>
      <c r="J12">
        <v>7</v>
      </c>
      <c r="K12">
        <v>5</v>
      </c>
      <c r="L12">
        <v>14</v>
      </c>
      <c r="M12">
        <v>5</v>
      </c>
      <c r="N12">
        <v>18</v>
      </c>
      <c r="O12">
        <v>3</v>
      </c>
      <c r="P12">
        <v>3</v>
      </c>
      <c r="Q12">
        <v>3</v>
      </c>
    </row>
    <row r="13" spans="1:17" x14ac:dyDescent="0.4">
      <c r="A13" t="s">
        <v>122</v>
      </c>
      <c r="B13">
        <v>12</v>
      </c>
      <c r="C13">
        <v>24.305</v>
      </c>
      <c r="D13">
        <v>3.2030277300000001</v>
      </c>
      <c r="E13">
        <v>5.1266910000000001</v>
      </c>
      <c r="F13">
        <v>-1.5908</v>
      </c>
      <c r="G13">
        <v>37</v>
      </c>
      <c r="H13">
        <v>18</v>
      </c>
      <c r="I13">
        <v>58</v>
      </c>
      <c r="J13">
        <v>30</v>
      </c>
      <c r="K13">
        <v>22</v>
      </c>
      <c r="L13">
        <v>58</v>
      </c>
      <c r="M13">
        <v>22</v>
      </c>
      <c r="N13">
        <v>66</v>
      </c>
      <c r="O13">
        <v>20</v>
      </c>
      <c r="P13">
        <v>20</v>
      </c>
      <c r="Q13">
        <v>20</v>
      </c>
    </row>
    <row r="14" spans="1:17" x14ac:dyDescent="0.4">
      <c r="A14" t="s">
        <v>123</v>
      </c>
      <c r="B14">
        <v>13</v>
      </c>
      <c r="C14">
        <v>26.981999999999999</v>
      </c>
    </row>
    <row r="15" spans="1:17" x14ac:dyDescent="0.4">
      <c r="A15" t="s">
        <v>124</v>
      </c>
      <c r="B15">
        <v>14</v>
      </c>
      <c r="C15">
        <v>28.085000000000001</v>
      </c>
      <c r="D15">
        <v>2.6394217800000002</v>
      </c>
      <c r="E15">
        <v>4.7641039999999997</v>
      </c>
      <c r="F15">
        <v>-4.9123999999999999</v>
      </c>
      <c r="G15">
        <v>86</v>
      </c>
      <c r="H15">
        <v>38</v>
      </c>
      <c r="I15">
        <v>117</v>
      </c>
      <c r="J15">
        <v>64</v>
      </c>
      <c r="K15">
        <v>77</v>
      </c>
      <c r="L15">
        <v>117</v>
      </c>
      <c r="M15">
        <v>77</v>
      </c>
      <c r="N15">
        <v>101</v>
      </c>
      <c r="O15">
        <v>62</v>
      </c>
      <c r="P15">
        <v>62</v>
      </c>
      <c r="Q15">
        <v>62</v>
      </c>
    </row>
    <row r="16" spans="1:17" x14ac:dyDescent="0.4">
      <c r="A16" t="s">
        <v>227</v>
      </c>
      <c r="B16">
        <v>15</v>
      </c>
      <c r="C16">
        <v>30.974</v>
      </c>
    </row>
    <row r="17" spans="1:17" x14ac:dyDescent="0.4">
      <c r="A17" t="s">
        <v>229</v>
      </c>
      <c r="B17">
        <v>16</v>
      </c>
      <c r="C17">
        <v>32.06</v>
      </c>
    </row>
    <row r="18" spans="1:17" x14ac:dyDescent="0.4">
      <c r="A18" t="s">
        <v>230</v>
      </c>
      <c r="B18">
        <v>17</v>
      </c>
      <c r="C18">
        <v>35.450000000000003</v>
      </c>
    </row>
    <row r="19" spans="1:17" x14ac:dyDescent="0.4">
      <c r="A19" t="s">
        <v>424</v>
      </c>
      <c r="B19">
        <v>18</v>
      </c>
      <c r="C19">
        <v>39.948</v>
      </c>
    </row>
    <row r="20" spans="1:17" x14ac:dyDescent="0.4">
      <c r="A20" t="s">
        <v>125</v>
      </c>
      <c r="B20">
        <v>19</v>
      </c>
      <c r="C20">
        <v>39.097999999999999</v>
      </c>
    </row>
    <row r="21" spans="1:17" x14ac:dyDescent="0.4">
      <c r="A21" t="s">
        <v>126</v>
      </c>
      <c r="B21">
        <v>20</v>
      </c>
      <c r="C21">
        <v>40.078000000000003</v>
      </c>
      <c r="D21">
        <v>3.8966120100000001</v>
      </c>
      <c r="E21">
        <v>6.4513220000000002</v>
      </c>
      <c r="F21">
        <v>-1.9995000000000001</v>
      </c>
      <c r="G21">
        <v>18</v>
      </c>
      <c r="H21">
        <v>10</v>
      </c>
      <c r="I21">
        <v>31</v>
      </c>
      <c r="J21">
        <v>13</v>
      </c>
      <c r="K21">
        <v>7</v>
      </c>
      <c r="L21">
        <v>31</v>
      </c>
      <c r="M21">
        <v>7</v>
      </c>
      <c r="N21">
        <v>41</v>
      </c>
      <c r="O21">
        <v>8</v>
      </c>
      <c r="P21">
        <v>8</v>
      </c>
      <c r="Q21">
        <v>8</v>
      </c>
    </row>
    <row r="22" spans="1:17" x14ac:dyDescent="0.4">
      <c r="A22" t="s">
        <v>192</v>
      </c>
      <c r="B22">
        <v>21</v>
      </c>
      <c r="C22">
        <v>44.956000000000003</v>
      </c>
      <c r="D22">
        <v>3.31865583</v>
      </c>
      <c r="E22">
        <v>5.1780400000000002</v>
      </c>
      <c r="F22">
        <v>-6.3324999999999996</v>
      </c>
      <c r="G22">
        <v>52</v>
      </c>
      <c r="H22">
        <v>30</v>
      </c>
      <c r="I22">
        <v>98</v>
      </c>
      <c r="J22">
        <v>34</v>
      </c>
      <c r="K22">
        <v>30</v>
      </c>
      <c r="L22">
        <v>98</v>
      </c>
      <c r="M22">
        <v>30</v>
      </c>
      <c r="N22">
        <v>89</v>
      </c>
      <c r="O22">
        <v>28</v>
      </c>
      <c r="P22">
        <v>28</v>
      </c>
      <c r="Q22">
        <v>32</v>
      </c>
    </row>
    <row r="23" spans="1:17" x14ac:dyDescent="0.4">
      <c r="A23" t="s">
        <v>127</v>
      </c>
      <c r="B23">
        <v>22</v>
      </c>
      <c r="C23">
        <v>47.866999999999997</v>
      </c>
      <c r="D23">
        <v>2.9338137999999998</v>
      </c>
      <c r="E23">
        <v>4.6570090000000004</v>
      </c>
      <c r="F23">
        <v>-7.8910999999999998</v>
      </c>
      <c r="G23">
        <v>113</v>
      </c>
      <c r="H23">
        <v>47</v>
      </c>
      <c r="I23">
        <v>177</v>
      </c>
      <c r="J23">
        <v>83</v>
      </c>
      <c r="K23">
        <v>76</v>
      </c>
      <c r="L23">
        <v>177</v>
      </c>
      <c r="M23">
        <v>76</v>
      </c>
      <c r="N23">
        <v>191</v>
      </c>
      <c r="O23">
        <v>42</v>
      </c>
      <c r="P23">
        <v>42</v>
      </c>
      <c r="Q23">
        <v>47</v>
      </c>
    </row>
    <row r="24" spans="1:17" x14ac:dyDescent="0.4">
      <c r="A24" t="s">
        <v>128</v>
      </c>
      <c r="B24">
        <v>23</v>
      </c>
      <c r="C24">
        <v>50.942</v>
      </c>
    </row>
    <row r="25" spans="1:17" x14ac:dyDescent="0.4">
      <c r="A25" t="s">
        <v>129</v>
      </c>
      <c r="B25">
        <v>24</v>
      </c>
      <c r="C25">
        <v>51.996000000000002</v>
      </c>
    </row>
    <row r="26" spans="1:17" x14ac:dyDescent="0.4">
      <c r="A26" t="s">
        <v>198</v>
      </c>
      <c r="B26">
        <v>25</v>
      </c>
      <c r="C26">
        <v>54.938000000000002</v>
      </c>
    </row>
    <row r="27" spans="1:17" x14ac:dyDescent="0.4">
      <c r="A27" t="s">
        <v>130</v>
      </c>
      <c r="B27">
        <v>26</v>
      </c>
      <c r="C27">
        <v>55.844999999999999</v>
      </c>
      <c r="D27">
        <v>2.4657558499999999</v>
      </c>
      <c r="E27">
        <v>3.9001920000000001</v>
      </c>
      <c r="F27">
        <v>-8.3720999999999997</v>
      </c>
      <c r="G27">
        <v>295</v>
      </c>
      <c r="H27">
        <v>186</v>
      </c>
      <c r="I27">
        <v>538</v>
      </c>
      <c r="J27">
        <v>170</v>
      </c>
      <c r="K27">
        <v>153</v>
      </c>
      <c r="L27">
        <v>538</v>
      </c>
      <c r="M27">
        <v>153</v>
      </c>
      <c r="N27">
        <v>622</v>
      </c>
      <c r="O27">
        <v>168</v>
      </c>
      <c r="P27">
        <v>168</v>
      </c>
      <c r="Q27">
        <v>184</v>
      </c>
    </row>
    <row r="28" spans="1:17" x14ac:dyDescent="0.4">
      <c r="A28" t="s">
        <v>131</v>
      </c>
      <c r="B28">
        <v>27</v>
      </c>
      <c r="C28">
        <v>58.933</v>
      </c>
      <c r="D28">
        <v>2.5007837999999998</v>
      </c>
      <c r="E28">
        <v>4.0333310000000004</v>
      </c>
      <c r="F28">
        <v>-7.1082999999999998</v>
      </c>
      <c r="G28">
        <v>212</v>
      </c>
      <c r="H28">
        <v>106</v>
      </c>
      <c r="I28">
        <v>358</v>
      </c>
      <c r="J28">
        <v>165</v>
      </c>
      <c r="K28">
        <v>114</v>
      </c>
      <c r="L28">
        <v>358</v>
      </c>
      <c r="M28">
        <v>114</v>
      </c>
      <c r="N28">
        <v>409</v>
      </c>
      <c r="O28">
        <v>95</v>
      </c>
      <c r="P28">
        <v>95</v>
      </c>
      <c r="Q28">
        <v>95</v>
      </c>
    </row>
    <row r="29" spans="1:17" x14ac:dyDescent="0.4">
      <c r="A29" t="s">
        <v>132</v>
      </c>
      <c r="B29">
        <v>28</v>
      </c>
      <c r="C29">
        <v>58.692999999999998</v>
      </c>
      <c r="D29">
        <v>2.4742781699999998</v>
      </c>
      <c r="E29">
        <v>4.0701809999999998</v>
      </c>
      <c r="F29">
        <v>-5.7539999999999996</v>
      </c>
      <c r="G29">
        <v>197</v>
      </c>
      <c r="H29">
        <v>78</v>
      </c>
      <c r="I29">
        <v>320</v>
      </c>
      <c r="J29">
        <v>142</v>
      </c>
      <c r="K29">
        <v>128</v>
      </c>
      <c r="L29">
        <v>320</v>
      </c>
      <c r="M29">
        <v>128</v>
      </c>
      <c r="N29">
        <v>336</v>
      </c>
      <c r="O29">
        <v>55</v>
      </c>
      <c r="P29">
        <v>55</v>
      </c>
      <c r="Q29">
        <v>89</v>
      </c>
    </row>
    <row r="30" spans="1:17" x14ac:dyDescent="0.4">
      <c r="A30" t="s">
        <v>109</v>
      </c>
      <c r="B30">
        <v>29</v>
      </c>
      <c r="C30">
        <v>63.545999999999999</v>
      </c>
    </row>
    <row r="31" spans="1:17" x14ac:dyDescent="0.4">
      <c r="A31" t="s">
        <v>133</v>
      </c>
      <c r="B31">
        <v>30</v>
      </c>
      <c r="C31">
        <v>65.38</v>
      </c>
      <c r="D31">
        <v>2.62673047</v>
      </c>
      <c r="E31">
        <v>5.2072339999999997</v>
      </c>
      <c r="F31">
        <v>-1.2595000000000001</v>
      </c>
      <c r="G31">
        <v>75</v>
      </c>
      <c r="H31">
        <v>41</v>
      </c>
      <c r="I31">
        <v>163</v>
      </c>
      <c r="J31">
        <v>45</v>
      </c>
      <c r="K31">
        <v>48</v>
      </c>
      <c r="L31">
        <v>163</v>
      </c>
      <c r="M31">
        <v>48</v>
      </c>
      <c r="N31">
        <v>61</v>
      </c>
      <c r="O31">
        <v>32</v>
      </c>
      <c r="P31">
        <v>32</v>
      </c>
      <c r="Q31">
        <v>59</v>
      </c>
    </row>
    <row r="32" spans="1:17" x14ac:dyDescent="0.4">
      <c r="A32" t="s">
        <v>200</v>
      </c>
      <c r="B32">
        <v>31</v>
      </c>
      <c r="C32">
        <v>69.722999999999999</v>
      </c>
    </row>
    <row r="33" spans="1:17" x14ac:dyDescent="0.4">
      <c r="A33" t="s">
        <v>134</v>
      </c>
      <c r="B33">
        <v>32</v>
      </c>
      <c r="C33">
        <v>72.63</v>
      </c>
      <c r="D33">
        <v>2.9911238400000002</v>
      </c>
      <c r="E33">
        <v>5.0033859999999999</v>
      </c>
      <c r="F33">
        <v>-4.2916999999999996</v>
      </c>
      <c r="G33">
        <v>49</v>
      </c>
      <c r="H33">
        <v>16</v>
      </c>
      <c r="I33">
        <v>73</v>
      </c>
      <c r="J33">
        <v>48</v>
      </c>
      <c r="K33">
        <v>30</v>
      </c>
      <c r="L33">
        <v>74</v>
      </c>
      <c r="M33">
        <v>30</v>
      </c>
      <c r="N33">
        <v>83</v>
      </c>
      <c r="O33">
        <v>12</v>
      </c>
      <c r="P33">
        <v>12</v>
      </c>
      <c r="Q33">
        <v>13</v>
      </c>
    </row>
    <row r="34" spans="1:17" x14ac:dyDescent="0.4">
      <c r="A34" t="s">
        <v>233</v>
      </c>
      <c r="B34">
        <v>33</v>
      </c>
      <c r="C34">
        <v>74.921999999999997</v>
      </c>
    </row>
    <row r="35" spans="1:17" x14ac:dyDescent="0.4">
      <c r="A35" t="s">
        <v>234</v>
      </c>
      <c r="B35">
        <v>34</v>
      </c>
      <c r="C35">
        <v>78.971000000000004</v>
      </c>
    </row>
    <row r="36" spans="1:17" x14ac:dyDescent="0.4">
      <c r="A36" t="s">
        <v>236</v>
      </c>
      <c r="B36">
        <v>35</v>
      </c>
      <c r="C36">
        <v>79.903999999999996</v>
      </c>
    </row>
    <row r="37" spans="1:17" x14ac:dyDescent="0.4">
      <c r="A37" t="s">
        <v>425</v>
      </c>
      <c r="B37">
        <v>36</v>
      </c>
      <c r="C37">
        <v>83.798000000000002</v>
      </c>
    </row>
    <row r="38" spans="1:17" x14ac:dyDescent="0.4">
      <c r="A38" t="s">
        <v>135</v>
      </c>
      <c r="B38">
        <v>37</v>
      </c>
      <c r="C38">
        <v>85.468000000000004</v>
      </c>
    </row>
    <row r="39" spans="1:17" x14ac:dyDescent="0.4">
      <c r="A39" t="s">
        <v>202</v>
      </c>
      <c r="B39">
        <v>38</v>
      </c>
      <c r="C39">
        <v>87.62</v>
      </c>
      <c r="D39">
        <v>4.2513880000000004</v>
      </c>
      <c r="E39">
        <v>7.0556489999999998</v>
      </c>
      <c r="F39">
        <v>-1.6839</v>
      </c>
      <c r="G39">
        <v>11</v>
      </c>
      <c r="H39">
        <v>7</v>
      </c>
      <c r="I39">
        <v>20</v>
      </c>
      <c r="J39">
        <v>9</v>
      </c>
      <c r="K39">
        <v>5</v>
      </c>
      <c r="L39">
        <v>20</v>
      </c>
      <c r="M39">
        <v>5</v>
      </c>
      <c r="N39">
        <v>26</v>
      </c>
      <c r="O39">
        <v>5</v>
      </c>
      <c r="P39">
        <v>5</v>
      </c>
      <c r="Q39">
        <v>5</v>
      </c>
    </row>
    <row r="40" spans="1:17" x14ac:dyDescent="0.4">
      <c r="A40" t="s">
        <v>136</v>
      </c>
      <c r="B40">
        <v>39</v>
      </c>
      <c r="C40">
        <v>88.906000000000006</v>
      </c>
      <c r="D40">
        <v>3.65898776</v>
      </c>
      <c r="E40">
        <v>5.6659649999999999</v>
      </c>
      <c r="F40">
        <v>-6.4629000000000003</v>
      </c>
      <c r="G40">
        <v>41</v>
      </c>
      <c r="H40">
        <v>26</v>
      </c>
      <c r="I40">
        <v>77</v>
      </c>
      <c r="J40">
        <v>26</v>
      </c>
      <c r="K40">
        <v>21</v>
      </c>
      <c r="L40">
        <v>77</v>
      </c>
      <c r="M40">
        <v>21</v>
      </c>
      <c r="N40">
        <v>81</v>
      </c>
      <c r="O40">
        <v>25</v>
      </c>
      <c r="P40">
        <v>25</v>
      </c>
      <c r="Q40">
        <v>25</v>
      </c>
    </row>
    <row r="41" spans="1:17" x14ac:dyDescent="0.4">
      <c r="A41" t="s">
        <v>137</v>
      </c>
      <c r="B41">
        <v>40</v>
      </c>
      <c r="C41">
        <v>91.224000000000004</v>
      </c>
      <c r="D41">
        <v>3.23923191</v>
      </c>
      <c r="E41">
        <v>5.1722200000000003</v>
      </c>
      <c r="F41">
        <v>-8.5477000000000007</v>
      </c>
      <c r="G41">
        <v>94</v>
      </c>
      <c r="H41">
        <v>35</v>
      </c>
      <c r="I41">
        <v>144</v>
      </c>
      <c r="J41">
        <v>65</v>
      </c>
      <c r="K41">
        <v>67</v>
      </c>
      <c r="L41">
        <v>144</v>
      </c>
      <c r="M41">
        <v>67</v>
      </c>
      <c r="N41">
        <v>162</v>
      </c>
      <c r="O41">
        <v>26</v>
      </c>
      <c r="P41">
        <v>26</v>
      </c>
      <c r="Q41">
        <v>40</v>
      </c>
    </row>
    <row r="42" spans="1:17" x14ac:dyDescent="0.4">
      <c r="A42" t="s">
        <v>138</v>
      </c>
      <c r="B42">
        <v>41</v>
      </c>
      <c r="C42">
        <v>92.906000000000006</v>
      </c>
    </row>
    <row r="43" spans="1:17" x14ac:dyDescent="0.4">
      <c r="A43" t="s">
        <v>139</v>
      </c>
      <c r="B43">
        <v>42</v>
      </c>
      <c r="C43">
        <v>95.95</v>
      </c>
    </row>
    <row r="44" spans="1:17" x14ac:dyDescent="0.4">
      <c r="A44" t="s">
        <v>204</v>
      </c>
      <c r="B44">
        <v>43</v>
      </c>
      <c r="C44">
        <v>98</v>
      </c>
      <c r="D44">
        <v>2.76071635</v>
      </c>
      <c r="E44">
        <v>4.4213399999999998</v>
      </c>
      <c r="F44">
        <v>-10.3606</v>
      </c>
      <c r="G44">
        <v>300</v>
      </c>
      <c r="H44">
        <v>144</v>
      </c>
      <c r="I44">
        <v>497</v>
      </c>
      <c r="J44">
        <v>222</v>
      </c>
      <c r="K44">
        <v>174</v>
      </c>
      <c r="L44">
        <v>497</v>
      </c>
      <c r="M44">
        <v>174</v>
      </c>
      <c r="N44">
        <v>566</v>
      </c>
      <c r="O44">
        <v>126</v>
      </c>
      <c r="P44">
        <v>126</v>
      </c>
      <c r="Q44">
        <v>137</v>
      </c>
    </row>
    <row r="45" spans="1:17" x14ac:dyDescent="0.4">
      <c r="A45" t="s">
        <v>140</v>
      </c>
      <c r="B45">
        <v>44</v>
      </c>
      <c r="C45">
        <v>101.07</v>
      </c>
      <c r="D45">
        <v>2.73293008</v>
      </c>
      <c r="E45">
        <v>4.313923</v>
      </c>
      <c r="F45">
        <v>-9.2744</v>
      </c>
      <c r="G45">
        <v>308</v>
      </c>
      <c r="H45">
        <v>193</v>
      </c>
      <c r="I45">
        <v>559</v>
      </c>
      <c r="J45">
        <v>178</v>
      </c>
      <c r="K45">
        <v>166</v>
      </c>
      <c r="L45">
        <v>559</v>
      </c>
      <c r="M45">
        <v>166</v>
      </c>
      <c r="N45">
        <v>635</v>
      </c>
      <c r="O45">
        <v>181</v>
      </c>
      <c r="P45">
        <v>181</v>
      </c>
      <c r="Q45">
        <v>190</v>
      </c>
    </row>
    <row r="46" spans="1:17" x14ac:dyDescent="0.4">
      <c r="A46" t="s">
        <v>163</v>
      </c>
      <c r="B46">
        <v>45</v>
      </c>
      <c r="C46">
        <v>102.91</v>
      </c>
    </row>
    <row r="47" spans="1:17" x14ac:dyDescent="0.4">
      <c r="A47" t="s">
        <v>141</v>
      </c>
      <c r="B47">
        <v>46</v>
      </c>
      <c r="C47">
        <v>106.42</v>
      </c>
    </row>
    <row r="48" spans="1:17" x14ac:dyDescent="0.4">
      <c r="A48" t="s">
        <v>116</v>
      </c>
      <c r="B48">
        <v>47</v>
      </c>
      <c r="C48">
        <v>107.87</v>
      </c>
      <c r="D48">
        <v>2.95264792</v>
      </c>
      <c r="E48">
        <v>4.7983209999999996</v>
      </c>
      <c r="F48">
        <v>-2.8250000000000002</v>
      </c>
      <c r="G48">
        <v>88</v>
      </c>
      <c r="H48">
        <v>29</v>
      </c>
      <c r="I48">
        <v>126</v>
      </c>
      <c r="J48">
        <v>74</v>
      </c>
      <c r="K48">
        <v>60</v>
      </c>
      <c r="L48">
        <v>126</v>
      </c>
      <c r="M48">
        <v>60</v>
      </c>
      <c r="N48">
        <v>147</v>
      </c>
      <c r="O48">
        <v>24</v>
      </c>
      <c r="P48">
        <v>24</v>
      </c>
      <c r="Q48">
        <v>26</v>
      </c>
    </row>
    <row r="49" spans="1:17" x14ac:dyDescent="0.4">
      <c r="A49" t="s">
        <v>142</v>
      </c>
      <c r="B49">
        <v>48</v>
      </c>
      <c r="C49">
        <v>112.41</v>
      </c>
      <c r="D49">
        <v>3.0078459799999999</v>
      </c>
      <c r="E49">
        <v>5.9419630000000003</v>
      </c>
      <c r="F49">
        <v>-0.90620000000000001</v>
      </c>
      <c r="G49">
        <v>45</v>
      </c>
      <c r="H49">
        <v>18</v>
      </c>
      <c r="I49">
        <v>87</v>
      </c>
      <c r="J49">
        <v>39</v>
      </c>
      <c r="K49">
        <v>28</v>
      </c>
      <c r="L49">
        <v>87</v>
      </c>
      <c r="M49">
        <v>28</v>
      </c>
      <c r="N49">
        <v>43</v>
      </c>
      <c r="O49">
        <v>11</v>
      </c>
      <c r="P49">
        <v>11</v>
      </c>
      <c r="Q49">
        <v>24</v>
      </c>
    </row>
    <row r="50" spans="1:17" x14ac:dyDescent="0.4">
      <c r="A50" t="s">
        <v>143</v>
      </c>
      <c r="B50">
        <v>49</v>
      </c>
      <c r="C50">
        <v>114.82</v>
      </c>
      <c r="D50">
        <v>3.4225177699999998</v>
      </c>
      <c r="E50">
        <v>5.5760160000000001</v>
      </c>
      <c r="F50">
        <v>-2.7040000000000002</v>
      </c>
      <c r="G50">
        <v>117</v>
      </c>
      <c r="H50">
        <v>1</v>
      </c>
      <c r="I50">
        <v>144</v>
      </c>
      <c r="J50">
        <v>170</v>
      </c>
      <c r="K50">
        <v>71</v>
      </c>
      <c r="L50">
        <v>144</v>
      </c>
      <c r="M50">
        <v>71</v>
      </c>
      <c r="N50">
        <v>144</v>
      </c>
      <c r="O50">
        <v>-12</v>
      </c>
      <c r="P50">
        <v>-12</v>
      </c>
      <c r="Q50">
        <v>-12</v>
      </c>
    </row>
    <row r="51" spans="1:17" x14ac:dyDescent="0.4">
      <c r="A51" t="s">
        <v>205</v>
      </c>
      <c r="B51">
        <v>50</v>
      </c>
      <c r="C51">
        <v>118.71</v>
      </c>
    </row>
    <row r="52" spans="1:17" x14ac:dyDescent="0.4">
      <c r="A52" t="s">
        <v>207</v>
      </c>
      <c r="B52">
        <v>51</v>
      </c>
      <c r="C52">
        <v>11.76</v>
      </c>
      <c r="D52">
        <v>3.3941097899999999</v>
      </c>
      <c r="E52">
        <v>5.4946760000000001</v>
      </c>
      <c r="F52">
        <v>-3.8386999999999998</v>
      </c>
      <c r="G52">
        <v>60</v>
      </c>
      <c r="H52">
        <v>4</v>
      </c>
      <c r="I52">
        <v>64</v>
      </c>
      <c r="J52">
        <v>68</v>
      </c>
      <c r="K52">
        <v>51</v>
      </c>
      <c r="L52">
        <v>64</v>
      </c>
      <c r="M52">
        <v>51</v>
      </c>
      <c r="N52">
        <v>73</v>
      </c>
      <c r="O52">
        <v>5</v>
      </c>
      <c r="P52">
        <v>5</v>
      </c>
      <c r="Q52">
        <v>-2</v>
      </c>
    </row>
    <row r="53" spans="1:17" x14ac:dyDescent="0.4">
      <c r="A53" t="s">
        <v>237</v>
      </c>
      <c r="B53">
        <v>52</v>
      </c>
      <c r="C53">
        <v>127.6</v>
      </c>
    </row>
    <row r="54" spans="1:17" x14ac:dyDescent="0.4">
      <c r="A54" t="s">
        <v>238</v>
      </c>
      <c r="B54">
        <v>53</v>
      </c>
      <c r="C54">
        <v>126.9</v>
      </c>
    </row>
    <row r="55" spans="1:17" x14ac:dyDescent="0.4">
      <c r="A55" t="s">
        <v>426</v>
      </c>
      <c r="B55">
        <v>54</v>
      </c>
      <c r="C55">
        <v>131.29</v>
      </c>
    </row>
    <row r="56" spans="1:17" x14ac:dyDescent="0.4">
      <c r="A56" t="s">
        <v>144</v>
      </c>
      <c r="B56">
        <v>55</v>
      </c>
      <c r="C56">
        <v>132.91</v>
      </c>
      <c r="D56">
        <v>5.5123161300000003</v>
      </c>
      <c r="E56">
        <v>8.8941330000000001</v>
      </c>
      <c r="F56">
        <v>-0.86029999999999995</v>
      </c>
      <c r="G56">
        <v>2</v>
      </c>
      <c r="H56">
        <v>1</v>
      </c>
      <c r="I56">
        <v>3</v>
      </c>
      <c r="J56">
        <v>2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</row>
    <row r="57" spans="1:17" x14ac:dyDescent="0.4">
      <c r="A57" t="s">
        <v>145</v>
      </c>
      <c r="B57">
        <v>56</v>
      </c>
      <c r="C57">
        <v>137.33000000000001</v>
      </c>
      <c r="D57">
        <v>4.4785575700000004</v>
      </c>
      <c r="E57">
        <v>7.3520200000000004</v>
      </c>
      <c r="F57">
        <v>-1.903</v>
      </c>
      <c r="G57">
        <v>8</v>
      </c>
      <c r="H57">
        <v>5</v>
      </c>
      <c r="I57">
        <v>14</v>
      </c>
      <c r="J57">
        <v>10</v>
      </c>
      <c r="K57">
        <v>1</v>
      </c>
      <c r="L57">
        <v>14</v>
      </c>
      <c r="M57">
        <v>1</v>
      </c>
      <c r="N57">
        <v>21</v>
      </c>
      <c r="O57">
        <v>5</v>
      </c>
      <c r="P57">
        <v>5</v>
      </c>
      <c r="Q57">
        <v>2</v>
      </c>
    </row>
    <row r="58" spans="1:17" x14ac:dyDescent="0.4">
      <c r="A58" t="s">
        <v>208</v>
      </c>
      <c r="B58">
        <v>57</v>
      </c>
      <c r="C58">
        <v>138.91</v>
      </c>
    </row>
    <row r="59" spans="1:17" x14ac:dyDescent="0.4">
      <c r="A59" t="s">
        <v>146</v>
      </c>
      <c r="B59">
        <v>58</v>
      </c>
      <c r="C59">
        <v>140.12</v>
      </c>
    </row>
    <row r="60" spans="1:17" x14ac:dyDescent="0.4">
      <c r="A60" t="s">
        <v>209</v>
      </c>
      <c r="B60">
        <v>59</v>
      </c>
      <c r="C60">
        <v>140.91</v>
      </c>
    </row>
    <row r="61" spans="1:17" x14ac:dyDescent="0.4">
      <c r="A61" t="s">
        <v>164</v>
      </c>
      <c r="B61">
        <v>60</v>
      </c>
      <c r="C61">
        <v>144.24</v>
      </c>
    </row>
    <row r="62" spans="1:17" x14ac:dyDescent="0.4">
      <c r="A62" t="s">
        <v>210</v>
      </c>
      <c r="B62">
        <v>61</v>
      </c>
      <c r="C62">
        <v>145</v>
      </c>
    </row>
    <row r="63" spans="1:17" x14ac:dyDescent="0.4">
      <c r="A63" t="s">
        <v>211</v>
      </c>
      <c r="B63">
        <v>62</v>
      </c>
      <c r="C63">
        <v>150.36000000000001</v>
      </c>
      <c r="D63">
        <v>3.68171026</v>
      </c>
      <c r="E63">
        <v>5.850009</v>
      </c>
      <c r="F63">
        <v>-4.6965000000000003</v>
      </c>
      <c r="G63">
        <v>35</v>
      </c>
      <c r="H63">
        <v>18</v>
      </c>
      <c r="I63">
        <v>60</v>
      </c>
      <c r="J63">
        <v>16</v>
      </c>
      <c r="K63">
        <v>25</v>
      </c>
      <c r="L63">
        <v>60</v>
      </c>
      <c r="M63">
        <v>25</v>
      </c>
      <c r="N63">
        <v>64</v>
      </c>
      <c r="O63">
        <v>16</v>
      </c>
      <c r="P63">
        <v>16</v>
      </c>
      <c r="Q63">
        <v>22</v>
      </c>
    </row>
    <row r="64" spans="1:17" x14ac:dyDescent="0.4">
      <c r="A64" t="s">
        <v>147</v>
      </c>
      <c r="B64">
        <v>63</v>
      </c>
      <c r="C64">
        <v>151.96</v>
      </c>
      <c r="D64">
        <v>4.050656</v>
      </c>
      <c r="E64">
        <v>6.5137859999999996</v>
      </c>
      <c r="F64">
        <v>-10.246499999999999</v>
      </c>
      <c r="G64">
        <v>13</v>
      </c>
      <c r="H64">
        <v>10</v>
      </c>
      <c r="I64">
        <v>27</v>
      </c>
      <c r="J64">
        <v>9</v>
      </c>
      <c r="K64">
        <v>4</v>
      </c>
      <c r="L64">
        <v>27</v>
      </c>
      <c r="M64">
        <v>4</v>
      </c>
      <c r="N64">
        <v>30</v>
      </c>
      <c r="O64">
        <v>10</v>
      </c>
      <c r="P64">
        <v>10</v>
      </c>
      <c r="Q64">
        <v>9</v>
      </c>
    </row>
    <row r="65" spans="1:17" x14ac:dyDescent="0.4">
      <c r="A65" t="s">
        <v>148</v>
      </c>
      <c r="B65">
        <v>64</v>
      </c>
      <c r="C65">
        <v>157.25</v>
      </c>
      <c r="D65">
        <v>3.6139337199999999</v>
      </c>
      <c r="E65">
        <v>5.7700740000000001</v>
      </c>
      <c r="F65">
        <v>-14.0761</v>
      </c>
      <c r="G65">
        <v>37</v>
      </c>
      <c r="H65">
        <v>24</v>
      </c>
      <c r="I65">
        <v>67</v>
      </c>
      <c r="J65">
        <v>22</v>
      </c>
      <c r="K65">
        <v>20</v>
      </c>
      <c r="L65">
        <v>67</v>
      </c>
      <c r="M65">
        <v>20</v>
      </c>
      <c r="N65">
        <v>80</v>
      </c>
      <c r="O65">
        <v>23</v>
      </c>
      <c r="P65">
        <v>23</v>
      </c>
      <c r="Q65">
        <v>23</v>
      </c>
    </row>
    <row r="66" spans="1:17" x14ac:dyDescent="0.4">
      <c r="A66" t="s">
        <v>212</v>
      </c>
      <c r="B66">
        <v>65</v>
      </c>
      <c r="C66">
        <v>158.93</v>
      </c>
      <c r="D66">
        <v>3.6403839900000001</v>
      </c>
      <c r="E66">
        <v>5.6635850000000003</v>
      </c>
      <c r="F66">
        <v>-4.6154999999999999</v>
      </c>
      <c r="G66">
        <v>39</v>
      </c>
      <c r="H66">
        <v>23</v>
      </c>
      <c r="I66">
        <v>67</v>
      </c>
      <c r="J66">
        <v>21</v>
      </c>
      <c r="K66">
        <v>22</v>
      </c>
      <c r="L66">
        <v>67</v>
      </c>
      <c r="M66">
        <v>22</v>
      </c>
      <c r="N66">
        <v>81</v>
      </c>
      <c r="O66">
        <v>22</v>
      </c>
      <c r="P66">
        <v>22</v>
      </c>
      <c r="Q66">
        <v>23</v>
      </c>
    </row>
    <row r="67" spans="1:17" x14ac:dyDescent="0.4">
      <c r="A67" t="s">
        <v>149</v>
      </c>
      <c r="B67">
        <v>66</v>
      </c>
      <c r="C67">
        <v>162.5</v>
      </c>
      <c r="D67">
        <v>3.62670366</v>
      </c>
      <c r="E67">
        <v>5.6163720000000001</v>
      </c>
      <c r="F67">
        <v>-4.5872999999999999</v>
      </c>
      <c r="G67">
        <v>39</v>
      </c>
      <c r="H67">
        <v>24</v>
      </c>
      <c r="I67">
        <v>67</v>
      </c>
      <c r="J67">
        <v>17</v>
      </c>
      <c r="K67">
        <v>26</v>
      </c>
      <c r="L67">
        <v>67</v>
      </c>
      <c r="M67">
        <v>26</v>
      </c>
      <c r="N67">
        <v>82</v>
      </c>
      <c r="O67">
        <v>24</v>
      </c>
      <c r="P67">
        <v>24</v>
      </c>
      <c r="Q67">
        <v>25</v>
      </c>
    </row>
    <row r="68" spans="1:17" x14ac:dyDescent="0.4">
      <c r="A68" t="s">
        <v>213</v>
      </c>
      <c r="B68">
        <v>67</v>
      </c>
      <c r="C68">
        <v>164.93</v>
      </c>
      <c r="D68">
        <v>3.6087537200000002</v>
      </c>
      <c r="E68">
        <v>5.577528</v>
      </c>
      <c r="F68">
        <v>-4.5682999999999998</v>
      </c>
      <c r="G68">
        <v>43</v>
      </c>
      <c r="H68">
        <v>28</v>
      </c>
      <c r="I68">
        <v>80</v>
      </c>
      <c r="J68">
        <v>23</v>
      </c>
      <c r="K68">
        <v>24</v>
      </c>
      <c r="L68">
        <v>80</v>
      </c>
      <c r="M68">
        <v>24</v>
      </c>
      <c r="N68">
        <v>87</v>
      </c>
      <c r="O68">
        <v>27</v>
      </c>
      <c r="P68">
        <v>27</v>
      </c>
      <c r="Q68">
        <v>28</v>
      </c>
    </row>
    <row r="69" spans="1:17" x14ac:dyDescent="0.4">
      <c r="A69" t="s">
        <v>150</v>
      </c>
      <c r="B69">
        <v>68</v>
      </c>
      <c r="C69">
        <v>167.26</v>
      </c>
      <c r="D69">
        <v>3.5873042599999998</v>
      </c>
      <c r="E69">
        <v>5.5456830000000004</v>
      </c>
      <c r="F69">
        <v>-4.5574000000000003</v>
      </c>
      <c r="G69">
        <v>44</v>
      </c>
      <c r="H69">
        <v>30</v>
      </c>
      <c r="I69">
        <v>85</v>
      </c>
      <c r="J69">
        <v>26</v>
      </c>
      <c r="K69">
        <v>23</v>
      </c>
      <c r="L69">
        <v>85</v>
      </c>
      <c r="M69">
        <v>23</v>
      </c>
      <c r="N69">
        <v>89</v>
      </c>
      <c r="O69">
        <v>28</v>
      </c>
      <c r="P69">
        <v>28</v>
      </c>
      <c r="Q69">
        <v>30</v>
      </c>
    </row>
    <row r="70" spans="1:17" x14ac:dyDescent="0.4">
      <c r="A70" t="s">
        <v>241</v>
      </c>
      <c r="B70">
        <v>69</v>
      </c>
      <c r="C70">
        <v>168.93</v>
      </c>
      <c r="D70">
        <v>3.5626455899999998</v>
      </c>
      <c r="E70">
        <v>5.5131550000000002</v>
      </c>
      <c r="F70">
        <v>-4.4722</v>
      </c>
      <c r="G70">
        <v>46</v>
      </c>
      <c r="H70">
        <v>31</v>
      </c>
      <c r="I70">
        <v>89</v>
      </c>
      <c r="J70">
        <v>27</v>
      </c>
      <c r="K70">
        <v>22</v>
      </c>
      <c r="L70">
        <v>89</v>
      </c>
      <c r="M70">
        <v>22</v>
      </c>
      <c r="N70">
        <v>92</v>
      </c>
      <c r="O70">
        <v>29</v>
      </c>
      <c r="P70">
        <v>29</v>
      </c>
      <c r="Q70">
        <v>31</v>
      </c>
    </row>
    <row r="71" spans="1:17" x14ac:dyDescent="0.4">
      <c r="A71" t="s">
        <v>151</v>
      </c>
      <c r="B71">
        <v>70</v>
      </c>
      <c r="C71">
        <v>173.05</v>
      </c>
      <c r="D71">
        <v>3.8528719900000001</v>
      </c>
      <c r="E71">
        <v>6.3770470000000001</v>
      </c>
      <c r="F71">
        <v>-1.5259</v>
      </c>
      <c r="G71">
        <v>15</v>
      </c>
      <c r="H71">
        <v>10</v>
      </c>
      <c r="I71">
        <v>29</v>
      </c>
      <c r="J71">
        <v>11</v>
      </c>
      <c r="K71">
        <v>7</v>
      </c>
      <c r="L71">
        <v>29</v>
      </c>
      <c r="M71">
        <v>7</v>
      </c>
      <c r="N71">
        <v>29</v>
      </c>
      <c r="O71">
        <v>10</v>
      </c>
      <c r="P71">
        <v>10</v>
      </c>
      <c r="Q71">
        <v>9</v>
      </c>
    </row>
    <row r="72" spans="1:17" x14ac:dyDescent="0.4">
      <c r="A72" t="s">
        <v>214</v>
      </c>
      <c r="B72">
        <v>71</v>
      </c>
      <c r="C72">
        <v>174.97</v>
      </c>
    </row>
    <row r="73" spans="1:17" x14ac:dyDescent="0.4">
      <c r="A73" t="s">
        <v>152</v>
      </c>
      <c r="B73">
        <v>72</v>
      </c>
      <c r="C73">
        <v>178.49</v>
      </c>
      <c r="D73">
        <v>3.1984859399999999</v>
      </c>
      <c r="E73">
        <v>5.0751850000000003</v>
      </c>
      <c r="F73">
        <v>-9.9572000000000003</v>
      </c>
      <c r="G73">
        <v>108</v>
      </c>
      <c r="H73">
        <v>56</v>
      </c>
      <c r="I73">
        <v>184</v>
      </c>
      <c r="J73">
        <v>70</v>
      </c>
      <c r="K73">
        <v>68</v>
      </c>
      <c r="L73">
        <v>184</v>
      </c>
      <c r="M73">
        <v>68</v>
      </c>
      <c r="N73">
        <v>194</v>
      </c>
      <c r="O73">
        <v>52</v>
      </c>
      <c r="P73">
        <v>52</v>
      </c>
      <c r="Q73">
        <v>57</v>
      </c>
    </row>
    <row r="74" spans="1:17" x14ac:dyDescent="0.4">
      <c r="A74" t="s">
        <v>153</v>
      </c>
      <c r="B74">
        <v>73</v>
      </c>
      <c r="C74">
        <v>180.95</v>
      </c>
    </row>
    <row r="75" spans="1:17" x14ac:dyDescent="0.4">
      <c r="A75" t="s">
        <v>154</v>
      </c>
      <c r="B75">
        <v>74</v>
      </c>
      <c r="C75">
        <v>183.84</v>
      </c>
    </row>
    <row r="76" spans="1:17" x14ac:dyDescent="0.4">
      <c r="A76" t="s">
        <v>155</v>
      </c>
      <c r="B76">
        <v>75</v>
      </c>
      <c r="C76">
        <v>186.21</v>
      </c>
      <c r="D76">
        <v>2.7810500199999999</v>
      </c>
      <c r="E76">
        <v>4.4971360000000002</v>
      </c>
      <c r="F76">
        <v>-12.4445</v>
      </c>
      <c r="G76">
        <v>365</v>
      </c>
      <c r="H76">
        <v>175</v>
      </c>
      <c r="I76">
        <v>607</v>
      </c>
      <c r="J76">
        <v>273</v>
      </c>
      <c r="K76">
        <v>214</v>
      </c>
      <c r="L76">
        <v>607</v>
      </c>
      <c r="M76">
        <v>214</v>
      </c>
      <c r="N76">
        <v>670</v>
      </c>
      <c r="O76">
        <v>156</v>
      </c>
      <c r="P76">
        <v>156</v>
      </c>
      <c r="Q76">
        <v>167</v>
      </c>
    </row>
    <row r="77" spans="1:17" x14ac:dyDescent="0.4">
      <c r="A77" t="s">
        <v>215</v>
      </c>
      <c r="B77">
        <v>76</v>
      </c>
      <c r="C77">
        <v>190.23</v>
      </c>
      <c r="D77">
        <v>2.7585156</v>
      </c>
      <c r="E77">
        <v>4.3567989999999996</v>
      </c>
      <c r="F77">
        <v>-11.2273</v>
      </c>
      <c r="G77">
        <v>402</v>
      </c>
      <c r="H77">
        <v>259</v>
      </c>
      <c r="I77">
        <v>730</v>
      </c>
      <c r="J77">
        <v>226</v>
      </c>
      <c r="K77">
        <v>220</v>
      </c>
      <c r="L77">
        <v>730</v>
      </c>
      <c r="M77">
        <v>220</v>
      </c>
      <c r="N77">
        <v>824</v>
      </c>
      <c r="O77">
        <v>252</v>
      </c>
      <c r="P77">
        <v>252</v>
      </c>
      <c r="Q77">
        <v>252</v>
      </c>
    </row>
    <row r="78" spans="1:17" x14ac:dyDescent="0.4">
      <c r="A78" t="s">
        <v>156</v>
      </c>
      <c r="B78">
        <v>77</v>
      </c>
      <c r="C78">
        <v>192.22</v>
      </c>
    </row>
    <row r="79" spans="1:17" x14ac:dyDescent="0.4">
      <c r="A79" t="s">
        <v>157</v>
      </c>
      <c r="B79">
        <v>78</v>
      </c>
      <c r="C79">
        <v>195.08</v>
      </c>
    </row>
    <row r="80" spans="1:17" x14ac:dyDescent="0.4">
      <c r="A80" t="s">
        <v>158</v>
      </c>
      <c r="B80">
        <v>79</v>
      </c>
      <c r="C80">
        <v>196.97</v>
      </c>
    </row>
    <row r="81" spans="1:17" x14ac:dyDescent="0.4">
      <c r="A81" t="s">
        <v>272</v>
      </c>
      <c r="B81">
        <v>80</v>
      </c>
      <c r="C81">
        <v>200.59</v>
      </c>
    </row>
    <row r="82" spans="1:17" x14ac:dyDescent="0.4">
      <c r="A82" t="s">
        <v>159</v>
      </c>
      <c r="B82">
        <v>81</v>
      </c>
      <c r="C82">
        <v>204.38</v>
      </c>
      <c r="D82">
        <v>3.54892429</v>
      </c>
      <c r="E82">
        <v>5.7384139999999997</v>
      </c>
      <c r="F82">
        <v>-2.3586999999999998</v>
      </c>
      <c r="G82">
        <v>27</v>
      </c>
      <c r="H82">
        <v>7</v>
      </c>
      <c r="I82">
        <v>32</v>
      </c>
      <c r="J82">
        <v>21</v>
      </c>
      <c r="K82">
        <v>2</v>
      </c>
      <c r="L82">
        <v>32</v>
      </c>
      <c r="M82">
        <v>22</v>
      </c>
      <c r="N82">
        <v>48</v>
      </c>
      <c r="O82">
        <v>7</v>
      </c>
      <c r="P82">
        <v>7</v>
      </c>
      <c r="Q82">
        <v>5</v>
      </c>
    </row>
    <row r="83" spans="1:17" x14ac:dyDescent="0.4">
      <c r="A83" t="s">
        <v>160</v>
      </c>
      <c r="B83">
        <v>82</v>
      </c>
      <c r="C83">
        <v>207.2</v>
      </c>
      <c r="D83">
        <v>3.5483879300000001</v>
      </c>
      <c r="E83">
        <v>5.8412750000000004</v>
      </c>
      <c r="F83">
        <v>-3.6983000000000001</v>
      </c>
      <c r="G83">
        <v>40</v>
      </c>
      <c r="H83">
        <v>10</v>
      </c>
      <c r="I83">
        <v>58</v>
      </c>
      <c r="J83">
        <v>32</v>
      </c>
      <c r="K83">
        <v>32</v>
      </c>
      <c r="L83">
        <v>58</v>
      </c>
      <c r="M83">
        <v>32</v>
      </c>
      <c r="N83">
        <v>56</v>
      </c>
      <c r="O83">
        <v>6</v>
      </c>
      <c r="P83">
        <v>6</v>
      </c>
      <c r="Q83">
        <v>13</v>
      </c>
    </row>
    <row r="84" spans="1:17" x14ac:dyDescent="0.4">
      <c r="A84" t="s">
        <v>165</v>
      </c>
      <c r="B84">
        <v>83</v>
      </c>
      <c r="C84">
        <v>208.98</v>
      </c>
    </row>
    <row r="85" spans="1:17" x14ac:dyDescent="0.4">
      <c r="A85" t="s">
        <v>427</v>
      </c>
      <c r="B85">
        <v>84</v>
      </c>
      <c r="C85">
        <v>209</v>
      </c>
    </row>
    <row r="86" spans="1:17" x14ac:dyDescent="0.4">
      <c r="A86" t="s">
        <v>428</v>
      </c>
      <c r="B86">
        <v>85</v>
      </c>
      <c r="C86">
        <v>210</v>
      </c>
    </row>
    <row r="87" spans="1:17" x14ac:dyDescent="0.4">
      <c r="A87" t="s">
        <v>429</v>
      </c>
      <c r="B87">
        <v>86</v>
      </c>
      <c r="C87">
        <v>222</v>
      </c>
    </row>
    <row r="88" spans="1:17" x14ac:dyDescent="0.4">
      <c r="A88" t="s">
        <v>430</v>
      </c>
      <c r="B88">
        <v>87</v>
      </c>
      <c r="C88">
        <v>223</v>
      </c>
    </row>
    <row r="89" spans="1:17" x14ac:dyDescent="0.4">
      <c r="A89" t="s">
        <v>431</v>
      </c>
      <c r="B89">
        <v>88</v>
      </c>
      <c r="C89">
        <v>226</v>
      </c>
    </row>
    <row r="90" spans="1:17" x14ac:dyDescent="0.4">
      <c r="A90" t="s">
        <v>216</v>
      </c>
      <c r="B90">
        <v>89</v>
      </c>
      <c r="C90">
        <v>227</v>
      </c>
    </row>
    <row r="91" spans="1:17" x14ac:dyDescent="0.4">
      <c r="A91" t="s">
        <v>161</v>
      </c>
      <c r="B91">
        <v>90</v>
      </c>
      <c r="C91">
        <v>232.04</v>
      </c>
    </row>
    <row r="92" spans="1:17" x14ac:dyDescent="0.4">
      <c r="A92" t="s">
        <v>218</v>
      </c>
      <c r="B92">
        <v>91</v>
      </c>
      <c r="C92">
        <v>231.04</v>
      </c>
    </row>
    <row r="93" spans="1:17" x14ac:dyDescent="0.4">
      <c r="A93" t="s">
        <v>219</v>
      </c>
      <c r="B93">
        <v>92</v>
      </c>
      <c r="C93">
        <v>238.03</v>
      </c>
    </row>
    <row r="94" spans="1:17" x14ac:dyDescent="0.4">
      <c r="A94" t="s">
        <v>221</v>
      </c>
      <c r="B94">
        <v>93</v>
      </c>
      <c r="C94">
        <v>237</v>
      </c>
    </row>
    <row r="95" spans="1:17" x14ac:dyDescent="0.4">
      <c r="A95" t="s">
        <v>240</v>
      </c>
      <c r="B95">
        <v>94</v>
      </c>
      <c r="C95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fit_4NN_FCC</vt:lpstr>
      <vt:lpstr>fit_5NN_BCC</vt:lpstr>
      <vt:lpstr>fit_4NN_HCP</vt:lpstr>
      <vt:lpstr>table</vt:lpstr>
      <vt:lpstr>Data</vt:lpstr>
      <vt:lpstr>FCC</vt:lpstr>
      <vt:lpstr>BCC</vt:lpstr>
      <vt:lpstr>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2025-02-03T07:13:44Z</dcterms:modified>
</cp:coreProperties>
</file>