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C1034C49-75D8-4562-9648-770E6A808AE9}" xr6:coauthVersionLast="47" xr6:coauthVersionMax="47" xr10:uidLastSave="{00000000-0000-0000-0000-000000000000}"/>
  <bookViews>
    <workbookView xWindow="555" yWindow="300" windowWidth="21615" windowHeight="15480" xr2:uid="{FF9DD033-10A4-49A1-A50C-94589F38F1DA}"/>
  </bookViews>
  <sheets>
    <sheet name="smatb" sheetId="4" r:id="rId1"/>
    <sheet name="Lammps" sheetId="3" r:id="rId2"/>
    <sheet name="CP2k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C43" i="4"/>
  <c r="H44" i="4"/>
  <c r="I44" i="4"/>
  <c r="J44" i="4" s="1"/>
  <c r="H45" i="4"/>
  <c r="I45" i="4"/>
  <c r="H46" i="4"/>
  <c r="I46" i="4"/>
  <c r="H47" i="4"/>
  <c r="I47" i="4"/>
  <c r="H48" i="4"/>
  <c r="I48" i="4"/>
  <c r="H49" i="4"/>
  <c r="I49" i="4"/>
  <c r="J49" i="4" s="1"/>
  <c r="H50" i="4"/>
  <c r="I50" i="4"/>
  <c r="J50" i="4" s="1"/>
  <c r="H51" i="4"/>
  <c r="I51" i="4"/>
  <c r="H52" i="4"/>
  <c r="I52" i="4"/>
  <c r="J52" i="4" s="1"/>
  <c r="H53" i="4"/>
  <c r="I53" i="4"/>
  <c r="J53" i="4" s="1"/>
  <c r="H54" i="4"/>
  <c r="I54" i="4"/>
  <c r="J54" i="4" s="1"/>
  <c r="H55" i="4"/>
  <c r="I55" i="4"/>
  <c r="H56" i="4"/>
  <c r="I56" i="4"/>
  <c r="J56" i="4" s="1"/>
  <c r="H57" i="4"/>
  <c r="I57" i="4"/>
  <c r="H58" i="4"/>
  <c r="I58" i="4"/>
  <c r="H59" i="4"/>
  <c r="I59" i="4"/>
  <c r="J59" i="4" s="1"/>
  <c r="H60" i="4"/>
  <c r="I60" i="4"/>
  <c r="J60" i="4" s="1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J69" i="4" s="1"/>
  <c r="H70" i="4"/>
  <c r="I70" i="4"/>
  <c r="J70" i="4" s="1"/>
  <c r="H71" i="4"/>
  <c r="I71" i="4"/>
  <c r="H72" i="4"/>
  <c r="I72" i="4"/>
  <c r="H73" i="4"/>
  <c r="I73" i="4"/>
  <c r="J73" i="4" s="1"/>
  <c r="H74" i="4"/>
  <c r="I74" i="4"/>
  <c r="J74" i="4" s="1"/>
  <c r="H75" i="4"/>
  <c r="I75" i="4"/>
  <c r="H76" i="4"/>
  <c r="I76" i="4"/>
  <c r="J76" i="4" s="1"/>
  <c r="H77" i="4"/>
  <c r="I77" i="4"/>
  <c r="H78" i="4"/>
  <c r="I78" i="4"/>
  <c r="H79" i="4"/>
  <c r="I79" i="4"/>
  <c r="J79" i="4" s="1"/>
  <c r="H80" i="4"/>
  <c r="I80" i="4"/>
  <c r="J80" i="4" s="1"/>
  <c r="H81" i="4"/>
  <c r="I81" i="4"/>
  <c r="H82" i="4"/>
  <c r="I82" i="4"/>
  <c r="H83" i="4"/>
  <c r="I83" i="4"/>
  <c r="J83" i="4" s="1"/>
  <c r="H84" i="4"/>
  <c r="I84" i="4"/>
  <c r="J84" i="4" s="1"/>
  <c r="H85" i="4"/>
  <c r="I85" i="4"/>
  <c r="H86" i="4"/>
  <c r="I86" i="4"/>
  <c r="H87" i="4"/>
  <c r="I87" i="4"/>
  <c r="H88" i="4"/>
  <c r="I88" i="4"/>
  <c r="H89" i="4"/>
  <c r="I89" i="4"/>
  <c r="J89" i="4" s="1"/>
  <c r="H90" i="4"/>
  <c r="I90" i="4"/>
  <c r="J90" i="4" s="1"/>
  <c r="H91" i="4"/>
  <c r="I91" i="4"/>
  <c r="H92" i="4"/>
  <c r="I92" i="4"/>
  <c r="H93" i="4"/>
  <c r="I93" i="4"/>
  <c r="J93" i="4" s="1"/>
  <c r="H94" i="4"/>
  <c r="I94" i="4"/>
  <c r="J94" i="4" s="1"/>
  <c r="H95" i="4"/>
  <c r="I95" i="4"/>
  <c r="H96" i="4"/>
  <c r="I96" i="4"/>
  <c r="J96" i="4" s="1"/>
  <c r="H97" i="4"/>
  <c r="I97" i="4"/>
  <c r="H98" i="4"/>
  <c r="I98" i="4"/>
  <c r="H99" i="4"/>
  <c r="I99" i="4"/>
  <c r="J99" i="4" s="1"/>
  <c r="H100" i="4"/>
  <c r="I100" i="4"/>
  <c r="J100" i="4" s="1"/>
  <c r="H101" i="4"/>
  <c r="I101" i="4"/>
  <c r="H102" i="4"/>
  <c r="I102" i="4"/>
  <c r="H103" i="4"/>
  <c r="I103" i="4"/>
  <c r="J103" i="4" s="1"/>
  <c r="H104" i="4"/>
  <c r="I104" i="4"/>
  <c r="J104" i="4" s="1"/>
  <c r="H105" i="4"/>
  <c r="I105" i="4"/>
  <c r="H106" i="4"/>
  <c r="I106" i="4"/>
  <c r="H107" i="4"/>
  <c r="I107" i="4"/>
  <c r="H108" i="4"/>
  <c r="I108" i="4"/>
  <c r="H109" i="4"/>
  <c r="I109" i="4"/>
  <c r="J109" i="4" s="1"/>
  <c r="H110" i="4"/>
  <c r="I110" i="4"/>
  <c r="J110" i="4" s="1"/>
  <c r="H111" i="4"/>
  <c r="I111" i="4"/>
  <c r="H112" i="4"/>
  <c r="I112" i="4"/>
  <c r="H113" i="4"/>
  <c r="I113" i="4"/>
  <c r="J113" i="4" s="1"/>
  <c r="H114" i="4"/>
  <c r="I114" i="4"/>
  <c r="J114" i="4" s="1"/>
  <c r="H115" i="4"/>
  <c r="I115" i="4"/>
  <c r="H116" i="4"/>
  <c r="I116" i="4"/>
  <c r="H117" i="4"/>
  <c r="I117" i="4"/>
  <c r="H118" i="4"/>
  <c r="I118" i="4"/>
  <c r="H119" i="4"/>
  <c r="I119" i="4"/>
  <c r="J119" i="4" s="1"/>
  <c r="H120" i="4"/>
  <c r="I120" i="4"/>
  <c r="J120" i="4" s="1"/>
  <c r="H121" i="4"/>
  <c r="I121" i="4"/>
  <c r="H122" i="4"/>
  <c r="I122" i="4"/>
  <c r="H123" i="4"/>
  <c r="I123" i="4"/>
  <c r="J123" i="4" s="1"/>
  <c r="H124" i="4"/>
  <c r="I124" i="4"/>
  <c r="H125" i="4"/>
  <c r="I125" i="4"/>
  <c r="H126" i="4"/>
  <c r="I126" i="4"/>
  <c r="H127" i="4"/>
  <c r="I127" i="4"/>
  <c r="H128" i="4"/>
  <c r="I128" i="4"/>
  <c r="H129" i="4"/>
  <c r="I129" i="4"/>
  <c r="J129" i="4" s="1"/>
  <c r="H130" i="4"/>
  <c r="I130" i="4"/>
  <c r="J130" i="4" s="1"/>
  <c r="H131" i="4"/>
  <c r="I131" i="4"/>
  <c r="H132" i="4"/>
  <c r="I132" i="4"/>
  <c r="H133" i="4"/>
  <c r="I133" i="4"/>
  <c r="J133" i="4" s="1"/>
  <c r="H134" i="4"/>
  <c r="I134" i="4"/>
  <c r="J134" i="4" s="1"/>
  <c r="H135" i="4"/>
  <c r="I135" i="4"/>
  <c r="H136" i="4"/>
  <c r="I136" i="4"/>
  <c r="J136" i="4" s="1"/>
  <c r="H137" i="4"/>
  <c r="I137" i="4"/>
  <c r="H138" i="4"/>
  <c r="I138" i="4"/>
  <c r="H139" i="4"/>
  <c r="I139" i="4"/>
  <c r="J139" i="4" s="1"/>
  <c r="H140" i="4"/>
  <c r="I140" i="4"/>
  <c r="J140" i="4" s="1"/>
  <c r="H141" i="4"/>
  <c r="I141" i="4"/>
  <c r="H142" i="4"/>
  <c r="I142" i="4"/>
  <c r="H143" i="4"/>
  <c r="I143" i="4"/>
  <c r="J143" i="4" s="1"/>
  <c r="H144" i="4"/>
  <c r="I144" i="4"/>
  <c r="H145" i="4"/>
  <c r="I145" i="4"/>
  <c r="H146" i="4"/>
  <c r="I146" i="4"/>
  <c r="H147" i="4"/>
  <c r="I147" i="4"/>
  <c r="H148" i="4"/>
  <c r="I148" i="4"/>
  <c r="H149" i="4"/>
  <c r="I149" i="4"/>
  <c r="J149" i="4" s="1"/>
  <c r="H150" i="4"/>
  <c r="I150" i="4"/>
  <c r="J150" i="4" s="1"/>
  <c r="H151" i="4"/>
  <c r="I151" i="4"/>
  <c r="H152" i="4"/>
  <c r="I152" i="4"/>
  <c r="H153" i="4"/>
  <c r="I153" i="4"/>
  <c r="J153" i="4" s="1"/>
  <c r="H154" i="4"/>
  <c r="I154" i="4"/>
  <c r="J154" i="4" s="1"/>
  <c r="H155" i="4"/>
  <c r="I155" i="4"/>
  <c r="H156" i="4"/>
  <c r="I156" i="4"/>
  <c r="J156" i="4" s="1"/>
  <c r="H157" i="4"/>
  <c r="I157" i="4"/>
  <c r="H158" i="4"/>
  <c r="I158" i="4"/>
  <c r="H159" i="4"/>
  <c r="I159" i="4"/>
  <c r="J159" i="4" s="1"/>
  <c r="H160" i="4"/>
  <c r="I160" i="4"/>
  <c r="J160" i="4" s="1"/>
  <c r="H161" i="4"/>
  <c r="I161" i="4"/>
  <c r="H162" i="4"/>
  <c r="I162" i="4"/>
  <c r="H163" i="4"/>
  <c r="I163" i="4"/>
  <c r="J163" i="4" s="1"/>
  <c r="H164" i="4"/>
  <c r="I164" i="4"/>
  <c r="H165" i="4"/>
  <c r="I165" i="4"/>
  <c r="H166" i="4"/>
  <c r="I166" i="4"/>
  <c r="H167" i="4"/>
  <c r="I167" i="4"/>
  <c r="H168" i="4"/>
  <c r="I168" i="4"/>
  <c r="H169" i="4"/>
  <c r="I169" i="4"/>
  <c r="J169" i="4" s="1"/>
  <c r="H170" i="4"/>
  <c r="I170" i="4"/>
  <c r="J170" i="4" s="1"/>
  <c r="H171" i="4"/>
  <c r="I171" i="4"/>
  <c r="H172" i="4"/>
  <c r="I172" i="4"/>
  <c r="H173" i="4"/>
  <c r="I173" i="4"/>
  <c r="J173" i="4" s="1"/>
  <c r="H174" i="4"/>
  <c r="I174" i="4"/>
  <c r="J174" i="4" s="1"/>
  <c r="H175" i="4"/>
  <c r="I175" i="4"/>
  <c r="H176" i="4"/>
  <c r="I176" i="4"/>
  <c r="J176" i="4" s="1"/>
  <c r="H177" i="4"/>
  <c r="I177" i="4"/>
  <c r="H178" i="4"/>
  <c r="I178" i="4"/>
  <c r="H179" i="4"/>
  <c r="I179" i="4"/>
  <c r="J179" i="4" s="1"/>
  <c r="H180" i="4"/>
  <c r="I180" i="4"/>
  <c r="J180" i="4" s="1"/>
  <c r="H181" i="4"/>
  <c r="I181" i="4"/>
  <c r="H182" i="4"/>
  <c r="I182" i="4"/>
  <c r="H183" i="4"/>
  <c r="I183" i="4"/>
  <c r="J183" i="4" s="1"/>
  <c r="H184" i="4"/>
  <c r="I184" i="4"/>
  <c r="H185" i="4"/>
  <c r="I185" i="4"/>
  <c r="H186" i="4"/>
  <c r="I186" i="4"/>
  <c r="H187" i="4"/>
  <c r="I187" i="4"/>
  <c r="H188" i="4"/>
  <c r="I188" i="4"/>
  <c r="H189" i="4"/>
  <c r="I189" i="4"/>
  <c r="J189" i="4" s="1"/>
  <c r="H190" i="4"/>
  <c r="I190" i="4"/>
  <c r="J190" i="4" s="1"/>
  <c r="H191" i="4"/>
  <c r="I191" i="4"/>
  <c r="H192" i="4"/>
  <c r="I192" i="4"/>
  <c r="H193" i="4"/>
  <c r="I193" i="4"/>
  <c r="H194" i="4"/>
  <c r="I194" i="4"/>
  <c r="J194" i="4" s="1"/>
  <c r="H195" i="4"/>
  <c r="I195" i="4"/>
  <c r="H196" i="4"/>
  <c r="I196" i="4"/>
  <c r="H197" i="4"/>
  <c r="I197" i="4"/>
  <c r="H198" i="4"/>
  <c r="I198" i="4"/>
  <c r="H199" i="4"/>
  <c r="I199" i="4"/>
  <c r="J199" i="4" s="1"/>
  <c r="H200" i="4"/>
  <c r="I200" i="4"/>
  <c r="J200" i="4" s="1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J209" i="4" s="1"/>
  <c r="H210" i="4"/>
  <c r="I210" i="4"/>
  <c r="J210" i="4" s="1"/>
  <c r="H211" i="4"/>
  <c r="I211" i="4"/>
  <c r="H212" i="4"/>
  <c r="I212" i="4"/>
  <c r="H213" i="4"/>
  <c r="I213" i="4"/>
  <c r="H214" i="4"/>
  <c r="I214" i="4"/>
  <c r="J214" i="4" s="1"/>
  <c r="H215" i="4"/>
  <c r="I215" i="4"/>
  <c r="H216" i="4"/>
  <c r="I216" i="4"/>
  <c r="J216" i="4" s="1"/>
  <c r="H217" i="4"/>
  <c r="I217" i="4"/>
  <c r="H218" i="4"/>
  <c r="I218" i="4"/>
  <c r="H219" i="4"/>
  <c r="I219" i="4"/>
  <c r="J219" i="4" s="1"/>
  <c r="H220" i="4"/>
  <c r="I220" i="4"/>
  <c r="J220" i="4" s="1"/>
  <c r="H221" i="4"/>
  <c r="I221" i="4"/>
  <c r="H222" i="4"/>
  <c r="I222" i="4"/>
  <c r="H223" i="4"/>
  <c r="I223" i="4"/>
  <c r="J223" i="4" s="1"/>
  <c r="H224" i="4"/>
  <c r="I224" i="4"/>
  <c r="H225" i="4"/>
  <c r="I225" i="4"/>
  <c r="H226" i="4"/>
  <c r="I226" i="4"/>
  <c r="H227" i="4"/>
  <c r="I227" i="4"/>
  <c r="H228" i="4"/>
  <c r="I228" i="4"/>
  <c r="H229" i="4"/>
  <c r="I229" i="4"/>
  <c r="J229" i="4" s="1"/>
  <c r="H230" i="4"/>
  <c r="I230" i="4"/>
  <c r="J230" i="4" s="1"/>
  <c r="H231" i="4"/>
  <c r="I231" i="4"/>
  <c r="H232" i="4"/>
  <c r="I232" i="4"/>
  <c r="H233" i="4"/>
  <c r="I233" i="4"/>
  <c r="H234" i="4"/>
  <c r="I234" i="4"/>
  <c r="J234" i="4" s="1"/>
  <c r="H235" i="4"/>
  <c r="I235" i="4"/>
  <c r="H236" i="4"/>
  <c r="I236" i="4"/>
  <c r="J236" i="4" s="1"/>
  <c r="H237" i="4"/>
  <c r="I237" i="4"/>
  <c r="H238" i="4"/>
  <c r="I238" i="4"/>
  <c r="H239" i="4"/>
  <c r="I239" i="4"/>
  <c r="J239" i="4" s="1"/>
  <c r="H240" i="4"/>
  <c r="I240" i="4"/>
  <c r="J240" i="4" s="1"/>
  <c r="H241" i="4"/>
  <c r="I241" i="4"/>
  <c r="H242" i="4"/>
  <c r="I242" i="4"/>
  <c r="H243" i="4"/>
  <c r="I243" i="4"/>
  <c r="J243" i="4" s="1"/>
  <c r="H244" i="4"/>
  <c r="I244" i="4"/>
  <c r="H245" i="4"/>
  <c r="I245" i="4"/>
  <c r="H246" i="4"/>
  <c r="I246" i="4"/>
  <c r="H247" i="4"/>
  <c r="I247" i="4"/>
  <c r="H248" i="4"/>
  <c r="I248" i="4"/>
  <c r="H249" i="4"/>
  <c r="I249" i="4"/>
  <c r="J249" i="4" s="1"/>
  <c r="H250" i="4"/>
  <c r="I250" i="4"/>
  <c r="J250" i="4" s="1"/>
  <c r="H251" i="4"/>
  <c r="I251" i="4"/>
  <c r="J251" i="4" s="1"/>
  <c r="H252" i="4"/>
  <c r="I252" i="4"/>
  <c r="H253" i="4"/>
  <c r="I253" i="4"/>
  <c r="J253" i="4" s="1"/>
  <c r="H254" i="4"/>
  <c r="I254" i="4"/>
  <c r="J254" i="4" s="1"/>
  <c r="H255" i="4"/>
  <c r="I255" i="4"/>
  <c r="H256" i="4"/>
  <c r="I256" i="4"/>
  <c r="H257" i="4"/>
  <c r="I257" i="4"/>
  <c r="H258" i="4"/>
  <c r="I258" i="4"/>
  <c r="H259" i="4"/>
  <c r="I259" i="4"/>
  <c r="J259" i="4" s="1"/>
  <c r="H260" i="4"/>
  <c r="I260" i="4"/>
  <c r="J260" i="4" s="1"/>
  <c r="H261" i="4"/>
  <c r="I261" i="4"/>
  <c r="J261" i="4" s="1"/>
  <c r="H262" i="4"/>
  <c r="I262" i="4"/>
  <c r="H263" i="4"/>
  <c r="I263" i="4"/>
  <c r="J263" i="4" s="1"/>
  <c r="H264" i="4"/>
  <c r="I264" i="4"/>
  <c r="H265" i="4"/>
  <c r="I265" i="4"/>
  <c r="H266" i="4"/>
  <c r="I266" i="4"/>
  <c r="H267" i="4"/>
  <c r="I267" i="4"/>
  <c r="H268" i="4"/>
  <c r="I268" i="4"/>
  <c r="H269" i="4"/>
  <c r="I269" i="4"/>
  <c r="J269" i="4" s="1"/>
  <c r="H270" i="4"/>
  <c r="I270" i="4"/>
  <c r="J270" i="4" s="1"/>
  <c r="H271" i="4"/>
  <c r="I271" i="4"/>
  <c r="J271" i="4" s="1"/>
  <c r="H272" i="4"/>
  <c r="I272" i="4"/>
  <c r="H273" i="4"/>
  <c r="I273" i="4"/>
  <c r="J273" i="4" s="1"/>
  <c r="H274" i="4"/>
  <c r="I274" i="4"/>
  <c r="J274" i="4" s="1"/>
  <c r="H275" i="4"/>
  <c r="I275" i="4"/>
  <c r="H276" i="4"/>
  <c r="I276" i="4"/>
  <c r="H277" i="4"/>
  <c r="I277" i="4"/>
  <c r="H278" i="4"/>
  <c r="I278" i="4"/>
  <c r="I43" i="4"/>
  <c r="H43" i="4"/>
  <c r="J72" i="4"/>
  <c r="J63" i="4"/>
  <c r="D43" i="4"/>
  <c r="B43" i="4"/>
  <c r="C44" i="4"/>
  <c r="C45" i="4"/>
  <c r="C46" i="4"/>
  <c r="C47" i="4"/>
  <c r="C48" i="4"/>
  <c r="C49" i="4"/>
  <c r="C50" i="4"/>
  <c r="C51" i="4"/>
  <c r="C52" i="4"/>
  <c r="C53" i="4"/>
  <c r="C54" i="4"/>
  <c r="D54" i="4" s="1"/>
  <c r="C55" i="4"/>
  <c r="D55" i="4" s="1"/>
  <c r="C56" i="4"/>
  <c r="C57" i="4"/>
  <c r="D57" i="4" s="1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D74" i="4" s="1"/>
  <c r="C75" i="4"/>
  <c r="D75" i="4" s="1"/>
  <c r="C76" i="4"/>
  <c r="C77" i="4"/>
  <c r="D77" i="4" s="1"/>
  <c r="C78" i="4"/>
  <c r="D78" i="4" s="1"/>
  <c r="C79" i="4"/>
  <c r="C80" i="4"/>
  <c r="C81" i="4"/>
  <c r="C82" i="4"/>
  <c r="C83" i="4"/>
  <c r="C84" i="4"/>
  <c r="C85" i="4"/>
  <c r="C86" i="4"/>
  <c r="C87" i="4"/>
  <c r="C88" i="4"/>
  <c r="D88" i="4" s="1"/>
  <c r="C89" i="4"/>
  <c r="C90" i="4"/>
  <c r="C91" i="4"/>
  <c r="C92" i="4"/>
  <c r="C93" i="4"/>
  <c r="D93" i="4" s="1"/>
  <c r="C94" i="4"/>
  <c r="C95" i="4"/>
  <c r="C96" i="4"/>
  <c r="C97" i="4"/>
  <c r="D97" i="4" s="1"/>
  <c r="C98" i="4"/>
  <c r="D98" i="4" s="1"/>
  <c r="C99" i="4"/>
  <c r="D99" i="4" s="1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D117" i="4" s="1"/>
  <c r="C118" i="4"/>
  <c r="D118" i="4" s="1"/>
  <c r="C119" i="4"/>
  <c r="D119" i="4" s="1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D135" i="4" s="1"/>
  <c r="C136" i="4"/>
  <c r="C137" i="4"/>
  <c r="D137" i="4" s="1"/>
  <c r="C138" i="4"/>
  <c r="D138" i="4" s="1"/>
  <c r="C139" i="4"/>
  <c r="D139" i="4" s="1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D155" i="4" s="1"/>
  <c r="C156" i="4"/>
  <c r="C157" i="4"/>
  <c r="D157" i="4" s="1"/>
  <c r="C158" i="4"/>
  <c r="D158" i="4" s="1"/>
  <c r="C159" i="4"/>
  <c r="D159" i="4" s="1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D175" i="4" s="1"/>
  <c r="C176" i="4"/>
  <c r="C177" i="4"/>
  <c r="D177" i="4" s="1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D195" i="4" s="1"/>
  <c r="C196" i="4"/>
  <c r="C197" i="4"/>
  <c r="D197" i="4" s="1"/>
  <c r="C198" i="4"/>
  <c r="D198" i="4" s="1"/>
  <c r="C199" i="4"/>
  <c r="D199" i="4" s="1"/>
  <c r="C200" i="4"/>
  <c r="D200" i="4" s="1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D215" i="4" s="1"/>
  <c r="C216" i="4"/>
  <c r="C217" i="4"/>
  <c r="D217" i="4" s="1"/>
  <c r="C218" i="4"/>
  <c r="D218" i="4" s="1"/>
  <c r="C219" i="4"/>
  <c r="C220" i="4"/>
  <c r="D220" i="4" s="1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D235" i="4" s="1"/>
  <c r="C236" i="4"/>
  <c r="C237" i="4"/>
  <c r="C238" i="4"/>
  <c r="D238" i="4" s="1"/>
  <c r="C239" i="4"/>
  <c r="D239" i="4" s="1"/>
  <c r="C240" i="4"/>
  <c r="C241" i="4"/>
  <c r="C242" i="4"/>
  <c r="C243" i="4"/>
  <c r="C244" i="4"/>
  <c r="C245" i="4"/>
  <c r="C246" i="4"/>
  <c r="C247" i="4"/>
  <c r="C248" i="4"/>
  <c r="D248" i="4" s="1"/>
  <c r="C249" i="4"/>
  <c r="C250" i="4"/>
  <c r="C251" i="4"/>
  <c r="C252" i="4"/>
  <c r="C253" i="4"/>
  <c r="C254" i="4"/>
  <c r="C255" i="4"/>
  <c r="D255" i="4" s="1"/>
  <c r="C256" i="4"/>
  <c r="C257" i="4"/>
  <c r="D257" i="4" s="1"/>
  <c r="C258" i="4"/>
  <c r="D258" i="4" s="1"/>
  <c r="C259" i="4"/>
  <c r="D259" i="4" s="1"/>
  <c r="C260" i="4"/>
  <c r="D260" i="4" s="1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D275" i="4" s="1"/>
  <c r="C276" i="4"/>
  <c r="C277" i="4"/>
  <c r="C278" i="4"/>
  <c r="D278" i="4" s="1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N13" i="4"/>
  <c r="N3" i="4" s="1"/>
  <c r="E31" i="4"/>
  <c r="F31" i="4"/>
  <c r="D29" i="4"/>
  <c r="L31" i="4"/>
  <c r="J30" i="4"/>
  <c r="I30" i="4"/>
  <c r="B19" i="4"/>
  <c r="I24" i="4"/>
  <c r="I29" i="4" s="1"/>
  <c r="G24" i="4"/>
  <c r="F24" i="4"/>
  <c r="M25" i="4"/>
  <c r="M36" i="4" s="1"/>
  <c r="M26" i="4"/>
  <c r="M31" i="4" s="1"/>
  <c r="L26" i="4"/>
  <c r="L37" i="4" s="1"/>
  <c r="L25" i="4"/>
  <c r="L36" i="4" s="1"/>
  <c r="M24" i="4"/>
  <c r="M35" i="4" s="1"/>
  <c r="L24" i="4"/>
  <c r="L35" i="4" s="1"/>
  <c r="N17" i="4"/>
  <c r="N7" i="4"/>
  <c r="D25" i="4" s="1"/>
  <c r="D36" i="4" s="1"/>
  <c r="H26" i="4"/>
  <c r="H31" i="4" s="1"/>
  <c r="H24" i="4"/>
  <c r="H29" i="4" s="1"/>
  <c r="G26" i="4"/>
  <c r="G31" i="4" s="1"/>
  <c r="F36" i="4"/>
  <c r="E26" i="4"/>
  <c r="E24" i="4"/>
  <c r="E29" i="4" s="1"/>
  <c r="D26" i="4"/>
  <c r="D24" i="4"/>
  <c r="N16" i="4"/>
  <c r="K12" i="4"/>
  <c r="K13" i="4"/>
  <c r="E12" i="4"/>
  <c r="E13" i="4"/>
  <c r="K14" i="4"/>
  <c r="E14" i="4"/>
  <c r="N6" i="4"/>
  <c r="N5" i="4"/>
  <c r="E25" i="4" s="1"/>
  <c r="E36" i="4" s="1"/>
  <c r="H19" i="4"/>
  <c r="J26" i="4" s="1"/>
  <c r="J31" i="4" s="1"/>
  <c r="H18" i="4"/>
  <c r="I26" i="4" s="1"/>
  <c r="I31" i="4" s="1"/>
  <c r="H17" i="4"/>
  <c r="H16" i="4"/>
  <c r="H15" i="4"/>
  <c r="H14" i="4"/>
  <c r="B15" i="4"/>
  <c r="B14" i="4"/>
  <c r="B17" i="4"/>
  <c r="B16" i="4"/>
  <c r="Q11" i="4"/>
  <c r="Q9" i="4"/>
  <c r="Q6" i="4"/>
  <c r="P30" i="3"/>
  <c r="P32" i="3"/>
  <c r="O32" i="3"/>
  <c r="N32" i="3"/>
  <c r="M32" i="3"/>
  <c r="P31" i="3"/>
  <c r="O31" i="3"/>
  <c r="N31" i="3"/>
  <c r="M31" i="3"/>
  <c r="P24" i="3"/>
  <c r="P26" i="3"/>
  <c r="O26" i="3"/>
  <c r="N26" i="3"/>
  <c r="M26" i="3"/>
  <c r="P25" i="3"/>
  <c r="O25" i="3"/>
  <c r="N25" i="3"/>
  <c r="M25" i="3"/>
  <c r="P19" i="3"/>
  <c r="O19" i="3"/>
  <c r="N19" i="3"/>
  <c r="M19" i="3"/>
  <c r="P20" i="3"/>
  <c r="O20" i="3"/>
  <c r="N20" i="3"/>
  <c r="M20" i="3"/>
  <c r="P18" i="3"/>
  <c r="Q25" i="3"/>
  <c r="Q32" i="3"/>
  <c r="Q31" i="3"/>
  <c r="Q26" i="3"/>
  <c r="H13" i="3"/>
  <c r="M5" i="3"/>
  <c r="W16" i="3"/>
  <c r="S16" i="3"/>
  <c r="W22" i="3"/>
  <c r="S22" i="3"/>
  <c r="W28" i="3"/>
  <c r="S28" i="3"/>
  <c r="L30" i="3"/>
  <c r="L32" i="3" s="1"/>
  <c r="L24" i="3"/>
  <c r="L18" i="3"/>
  <c r="Q30" i="3"/>
  <c r="Q24" i="3"/>
  <c r="E24" i="3"/>
  <c r="E23" i="3"/>
  <c r="B24" i="3"/>
  <c r="E28" i="3" s="1"/>
  <c r="B23" i="3"/>
  <c r="W30" i="3"/>
  <c r="V30" i="3"/>
  <c r="U30" i="3"/>
  <c r="T30" i="3"/>
  <c r="S30" i="3"/>
  <c r="S32" i="3" s="1"/>
  <c r="R30" i="3"/>
  <c r="O30" i="3"/>
  <c r="N30" i="3"/>
  <c r="M30" i="3"/>
  <c r="I30" i="3"/>
  <c r="H30" i="3"/>
  <c r="G30" i="3"/>
  <c r="W24" i="3"/>
  <c r="V24" i="3"/>
  <c r="U24" i="3"/>
  <c r="T24" i="3"/>
  <c r="S24" i="3"/>
  <c r="R24" i="3"/>
  <c r="O24" i="3"/>
  <c r="N24" i="3"/>
  <c r="M24" i="3"/>
  <c r="I24" i="3"/>
  <c r="H24" i="3"/>
  <c r="G24" i="3"/>
  <c r="I18" i="3"/>
  <c r="H18" i="3"/>
  <c r="G18" i="3"/>
  <c r="W18" i="3"/>
  <c r="V18" i="3"/>
  <c r="U18" i="3"/>
  <c r="T18" i="3"/>
  <c r="S18" i="3"/>
  <c r="R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U13" i="3"/>
  <c r="T13" i="3"/>
  <c r="S13" i="3"/>
  <c r="R13" i="3"/>
  <c r="Q13" i="3"/>
  <c r="P13" i="3"/>
  <c r="O13" i="3"/>
  <c r="N13" i="3"/>
  <c r="M13" i="3"/>
  <c r="G13" i="3"/>
  <c r="Q9" i="3"/>
  <c r="W9" i="3"/>
  <c r="V9" i="3"/>
  <c r="U9" i="3"/>
  <c r="T9" i="3"/>
  <c r="S9" i="3"/>
  <c r="R9" i="3"/>
  <c r="P9" i="3"/>
  <c r="O9" i="3"/>
  <c r="N9" i="3"/>
  <c r="M9" i="3"/>
  <c r="L9" i="3"/>
  <c r="L25" i="3" s="1"/>
  <c r="G9" i="3"/>
  <c r="W5" i="3"/>
  <c r="V5" i="3"/>
  <c r="U5" i="3"/>
  <c r="T5" i="3"/>
  <c r="S5" i="3"/>
  <c r="R5" i="3"/>
  <c r="P5" i="3"/>
  <c r="O5" i="3"/>
  <c r="N5" i="3"/>
  <c r="L5" i="3"/>
  <c r="L19" i="3" s="1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K7" i="1"/>
  <c r="K6" i="1"/>
  <c r="K12" i="1"/>
  <c r="K4" i="1" s="1"/>
  <c r="K11" i="1"/>
  <c r="K2" i="1" s="1"/>
  <c r="K10" i="1"/>
  <c r="Q10" i="1" s="1"/>
  <c r="K9" i="1"/>
  <c r="Q9" i="1" s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E13" i="1"/>
  <c r="E15" i="1"/>
  <c r="E14" i="1"/>
  <c r="E10" i="1"/>
  <c r="N10" i="1" s="1"/>
  <c r="E9" i="1"/>
  <c r="N29" i="1" s="1"/>
  <c r="E8" i="1"/>
  <c r="N28" i="1" s="1"/>
  <c r="J233" i="4" l="1"/>
  <c r="J203" i="4"/>
  <c r="J213" i="4"/>
  <c r="J193" i="4"/>
  <c r="J64" i="4"/>
  <c r="J116" i="4"/>
  <c r="J196" i="4"/>
  <c r="D228" i="4"/>
  <c r="D208" i="4"/>
  <c r="G25" i="4"/>
  <c r="G36" i="4" s="1"/>
  <c r="N109" i="4"/>
  <c r="N110" i="4"/>
  <c r="N141" i="4"/>
  <c r="N44" i="4"/>
  <c r="N54" i="4"/>
  <c r="N64" i="4"/>
  <c r="N74" i="4"/>
  <c r="N84" i="4"/>
  <c r="N94" i="4"/>
  <c r="N104" i="4"/>
  <c r="N114" i="4"/>
  <c r="N124" i="4"/>
  <c r="N134" i="4"/>
  <c r="N144" i="4"/>
  <c r="N154" i="4"/>
  <c r="N164" i="4"/>
  <c r="N174" i="4"/>
  <c r="N184" i="4"/>
  <c r="N194" i="4"/>
  <c r="N204" i="4"/>
  <c r="N214" i="4"/>
  <c r="N224" i="4"/>
  <c r="N234" i="4"/>
  <c r="N244" i="4"/>
  <c r="N254" i="4"/>
  <c r="N264" i="4"/>
  <c r="N274" i="4"/>
  <c r="N99" i="4"/>
  <c r="N50" i="4"/>
  <c r="N170" i="4"/>
  <c r="N210" i="4"/>
  <c r="N260" i="4"/>
  <c r="N81" i="4"/>
  <c r="N59" i="4"/>
  <c r="N120" i="4"/>
  <c r="N121" i="4"/>
  <c r="N45" i="4"/>
  <c r="N55" i="4"/>
  <c r="N65" i="4"/>
  <c r="N75" i="4"/>
  <c r="N85" i="4"/>
  <c r="N95" i="4"/>
  <c r="N105" i="4"/>
  <c r="N115" i="4"/>
  <c r="N125" i="4"/>
  <c r="N135" i="4"/>
  <c r="N145" i="4"/>
  <c r="N155" i="4"/>
  <c r="N165" i="4"/>
  <c r="N175" i="4"/>
  <c r="N185" i="4"/>
  <c r="N195" i="4"/>
  <c r="N205" i="4"/>
  <c r="N215" i="4"/>
  <c r="N225" i="4"/>
  <c r="N235" i="4"/>
  <c r="N245" i="4"/>
  <c r="N255" i="4"/>
  <c r="N265" i="4"/>
  <c r="N275" i="4"/>
  <c r="N169" i="4"/>
  <c r="N80" i="4"/>
  <c r="N190" i="4"/>
  <c r="N230" i="4"/>
  <c r="N91" i="4"/>
  <c r="N201" i="4"/>
  <c r="N231" i="4"/>
  <c r="N251" i="4"/>
  <c r="N271" i="4"/>
  <c r="N89" i="4"/>
  <c r="N100" i="4"/>
  <c r="N131" i="4"/>
  <c r="N46" i="4"/>
  <c r="N56" i="4"/>
  <c r="N66" i="4"/>
  <c r="N76" i="4"/>
  <c r="N86" i="4"/>
  <c r="N96" i="4"/>
  <c r="N106" i="4"/>
  <c r="N116" i="4"/>
  <c r="N126" i="4"/>
  <c r="N136" i="4"/>
  <c r="N146" i="4"/>
  <c r="N156" i="4"/>
  <c r="N166" i="4"/>
  <c r="N176" i="4"/>
  <c r="N186" i="4"/>
  <c r="N196" i="4"/>
  <c r="N206" i="4"/>
  <c r="N216" i="4"/>
  <c r="N226" i="4"/>
  <c r="N236" i="4"/>
  <c r="N246" i="4"/>
  <c r="N256" i="4"/>
  <c r="N266" i="4"/>
  <c r="N276" i="4"/>
  <c r="N129" i="4"/>
  <c r="N130" i="4"/>
  <c r="N161" i="4"/>
  <c r="N149" i="4"/>
  <c r="N150" i="4"/>
  <c r="N151" i="4"/>
  <c r="N47" i="4"/>
  <c r="N57" i="4"/>
  <c r="N67" i="4"/>
  <c r="N77" i="4"/>
  <c r="N87" i="4"/>
  <c r="N97" i="4"/>
  <c r="N107" i="4"/>
  <c r="N117" i="4"/>
  <c r="N127" i="4"/>
  <c r="N137" i="4"/>
  <c r="N147" i="4"/>
  <c r="N157" i="4"/>
  <c r="N167" i="4"/>
  <c r="N177" i="4"/>
  <c r="N187" i="4"/>
  <c r="N197" i="4"/>
  <c r="N207" i="4"/>
  <c r="N217" i="4"/>
  <c r="N227" i="4"/>
  <c r="N237" i="4"/>
  <c r="N247" i="4"/>
  <c r="N257" i="4"/>
  <c r="N267" i="4"/>
  <c r="N277" i="4"/>
  <c r="N79" i="4"/>
  <c r="N70" i="4"/>
  <c r="N200" i="4"/>
  <c r="N240" i="4"/>
  <c r="N270" i="4"/>
  <c r="N101" i="4"/>
  <c r="N191" i="4"/>
  <c r="N221" i="4"/>
  <c r="N241" i="4"/>
  <c r="N159" i="4"/>
  <c r="N43" i="4"/>
  <c r="N90" i="4"/>
  <c r="N220" i="4"/>
  <c r="N71" i="4"/>
  <c r="N48" i="4"/>
  <c r="N58" i="4"/>
  <c r="N68" i="4"/>
  <c r="N78" i="4"/>
  <c r="N88" i="4"/>
  <c r="N98" i="4"/>
  <c r="N108" i="4"/>
  <c r="N118" i="4"/>
  <c r="N128" i="4"/>
  <c r="N138" i="4"/>
  <c r="N148" i="4"/>
  <c r="N158" i="4"/>
  <c r="N168" i="4"/>
  <c r="N178" i="4"/>
  <c r="N188" i="4"/>
  <c r="N198" i="4"/>
  <c r="N208" i="4"/>
  <c r="N218" i="4"/>
  <c r="N228" i="4"/>
  <c r="N238" i="4"/>
  <c r="N248" i="4"/>
  <c r="N258" i="4"/>
  <c r="N268" i="4"/>
  <c r="N278" i="4"/>
  <c r="N139" i="4"/>
  <c r="N60" i="4"/>
  <c r="N250" i="4"/>
  <c r="N61" i="4"/>
  <c r="N219" i="4"/>
  <c r="N160" i="4"/>
  <c r="N171" i="4"/>
  <c r="N49" i="4"/>
  <c r="N69" i="4"/>
  <c r="N119" i="4"/>
  <c r="N179" i="4"/>
  <c r="N189" i="4"/>
  <c r="N199" i="4"/>
  <c r="N209" i="4"/>
  <c r="N229" i="4"/>
  <c r="N239" i="4"/>
  <c r="N249" i="4"/>
  <c r="N259" i="4"/>
  <c r="N269" i="4"/>
  <c r="N140" i="4"/>
  <c r="N181" i="4"/>
  <c r="N63" i="4"/>
  <c r="N73" i="4"/>
  <c r="N93" i="4"/>
  <c r="N103" i="4"/>
  <c r="N123" i="4"/>
  <c r="N133" i="4"/>
  <c r="N153" i="4"/>
  <c r="N183" i="4"/>
  <c r="N213" i="4"/>
  <c r="N233" i="4"/>
  <c r="N253" i="4"/>
  <c r="N273" i="4"/>
  <c r="N180" i="4"/>
  <c r="N51" i="4"/>
  <c r="N52" i="4"/>
  <c r="N62" i="4"/>
  <c r="N72" i="4"/>
  <c r="N82" i="4"/>
  <c r="N92" i="4"/>
  <c r="N102" i="4"/>
  <c r="N112" i="4"/>
  <c r="N122" i="4"/>
  <c r="N132" i="4"/>
  <c r="N142" i="4"/>
  <c r="N152" i="4"/>
  <c r="N162" i="4"/>
  <c r="N172" i="4"/>
  <c r="N182" i="4"/>
  <c r="N192" i="4"/>
  <c r="N202" i="4"/>
  <c r="N212" i="4"/>
  <c r="N222" i="4"/>
  <c r="N232" i="4"/>
  <c r="N242" i="4"/>
  <c r="N252" i="4"/>
  <c r="N262" i="4"/>
  <c r="N272" i="4"/>
  <c r="N53" i="4"/>
  <c r="N83" i="4"/>
  <c r="N113" i="4"/>
  <c r="N143" i="4"/>
  <c r="N163" i="4"/>
  <c r="N173" i="4"/>
  <c r="N193" i="4"/>
  <c r="N203" i="4"/>
  <c r="N223" i="4"/>
  <c r="N243" i="4"/>
  <c r="N263" i="4"/>
  <c r="N111" i="4"/>
  <c r="N211" i="4"/>
  <c r="N261" i="4"/>
  <c r="D46" i="4"/>
  <c r="D265" i="4"/>
  <c r="D225" i="4"/>
  <c r="D165" i="4"/>
  <c r="D65" i="4"/>
  <c r="D224" i="4"/>
  <c r="D204" i="4"/>
  <c r="D84" i="4"/>
  <c r="D64" i="4"/>
  <c r="D44" i="4"/>
  <c r="D66" i="4"/>
  <c r="D205" i="4"/>
  <c r="D185" i="4"/>
  <c r="D125" i="4"/>
  <c r="D85" i="4"/>
  <c r="D45" i="4"/>
  <c r="J275" i="4"/>
  <c r="J255" i="4"/>
  <c r="J235" i="4"/>
  <c r="J215" i="4"/>
  <c r="J195" i="4"/>
  <c r="J175" i="4"/>
  <c r="J155" i="4"/>
  <c r="J135" i="4"/>
  <c r="J115" i="4"/>
  <c r="J95" i="4"/>
  <c r="J75" i="4"/>
  <c r="J55" i="4"/>
  <c r="D237" i="4"/>
  <c r="F37" i="4"/>
  <c r="D256" i="4"/>
  <c r="D196" i="4"/>
  <c r="D156" i="4"/>
  <c r="D116" i="4"/>
  <c r="D96" i="4"/>
  <c r="D56" i="4"/>
  <c r="D277" i="4"/>
  <c r="J241" i="4"/>
  <c r="J231" i="4"/>
  <c r="J221" i="4"/>
  <c r="J211" i="4"/>
  <c r="J201" i="4"/>
  <c r="J191" i="4"/>
  <c r="J181" i="4"/>
  <c r="J171" i="4"/>
  <c r="J161" i="4"/>
  <c r="J151" i="4"/>
  <c r="J141" i="4"/>
  <c r="J131" i="4"/>
  <c r="J121" i="4"/>
  <c r="J111" i="4"/>
  <c r="J101" i="4"/>
  <c r="J91" i="4"/>
  <c r="J81" i="4"/>
  <c r="J71" i="4"/>
  <c r="J61" i="4"/>
  <c r="J51" i="4"/>
  <c r="N14" i="4"/>
  <c r="P36" i="4" s="1"/>
  <c r="D51" i="4"/>
  <c r="D230" i="4"/>
  <c r="D190" i="4"/>
  <c r="D90" i="4"/>
  <c r="D50" i="4"/>
  <c r="D229" i="4"/>
  <c r="D169" i="4"/>
  <c r="D149" i="4"/>
  <c r="D129" i="4"/>
  <c r="D89" i="4"/>
  <c r="D69" i="4"/>
  <c r="D268" i="4"/>
  <c r="D188" i="4"/>
  <c r="D168" i="4"/>
  <c r="D148" i="4"/>
  <c r="D128" i="4"/>
  <c r="D68" i="4"/>
  <c r="D48" i="4"/>
  <c r="D209" i="4"/>
  <c r="D49" i="4"/>
  <c r="D267" i="4"/>
  <c r="D247" i="4"/>
  <c r="D227" i="4"/>
  <c r="D207" i="4"/>
  <c r="D187" i="4"/>
  <c r="D167" i="4"/>
  <c r="D147" i="4"/>
  <c r="D127" i="4"/>
  <c r="D107" i="4"/>
  <c r="D87" i="4"/>
  <c r="D67" i="4"/>
  <c r="D47" i="4"/>
  <c r="J277" i="4"/>
  <c r="J267" i="4"/>
  <c r="J257" i="4"/>
  <c r="J247" i="4"/>
  <c r="J237" i="4"/>
  <c r="J227" i="4"/>
  <c r="J217" i="4"/>
  <c r="J207" i="4"/>
  <c r="J197" i="4"/>
  <c r="J187" i="4"/>
  <c r="J177" i="4"/>
  <c r="J167" i="4"/>
  <c r="J157" i="4"/>
  <c r="J147" i="4"/>
  <c r="J137" i="4"/>
  <c r="J127" i="4"/>
  <c r="J117" i="4"/>
  <c r="J107" i="4"/>
  <c r="J97" i="4"/>
  <c r="J87" i="4"/>
  <c r="J77" i="4"/>
  <c r="J67" i="4"/>
  <c r="J57" i="4"/>
  <c r="J47" i="4"/>
  <c r="J276" i="4"/>
  <c r="J266" i="4"/>
  <c r="J256" i="4"/>
  <c r="J246" i="4"/>
  <c r="J226" i="4"/>
  <c r="J206" i="4"/>
  <c r="J186" i="4"/>
  <c r="J166" i="4"/>
  <c r="J146" i="4"/>
  <c r="J126" i="4"/>
  <c r="J106" i="4"/>
  <c r="J86" i="4"/>
  <c r="J66" i="4"/>
  <c r="J46" i="4"/>
  <c r="J265" i="4"/>
  <c r="J85" i="4"/>
  <c r="J245" i="4"/>
  <c r="J205" i="4"/>
  <c r="J165" i="4"/>
  <c r="J125" i="4"/>
  <c r="J105" i="4"/>
  <c r="J45" i="4"/>
  <c r="J264" i="4"/>
  <c r="J244" i="4"/>
  <c r="J204" i="4"/>
  <c r="J124" i="4"/>
  <c r="J225" i="4"/>
  <c r="J185" i="4"/>
  <c r="J145" i="4"/>
  <c r="J65" i="4"/>
  <c r="J224" i="4"/>
  <c r="J184" i="4"/>
  <c r="J164" i="4"/>
  <c r="J144" i="4"/>
  <c r="J278" i="4"/>
  <c r="J248" i="4"/>
  <c r="J228" i="4"/>
  <c r="J208" i="4"/>
  <c r="J178" i="4"/>
  <c r="J158" i="4"/>
  <c r="J138" i="4"/>
  <c r="J108" i="4"/>
  <c r="J88" i="4"/>
  <c r="J68" i="4"/>
  <c r="J48" i="4"/>
  <c r="J268" i="4"/>
  <c r="J238" i="4"/>
  <c r="J218" i="4"/>
  <c r="J198" i="4"/>
  <c r="J168" i="4"/>
  <c r="J148" i="4"/>
  <c r="J118" i="4"/>
  <c r="J98" i="4"/>
  <c r="J78" i="4"/>
  <c r="J58" i="4"/>
  <c r="J272" i="4"/>
  <c r="J262" i="4"/>
  <c r="J252" i="4"/>
  <c r="J242" i="4"/>
  <c r="J232" i="4"/>
  <c r="J222" i="4"/>
  <c r="J212" i="4"/>
  <c r="J202" i="4"/>
  <c r="J192" i="4"/>
  <c r="J182" i="4"/>
  <c r="J172" i="4"/>
  <c r="J162" i="4"/>
  <c r="J152" i="4"/>
  <c r="J142" i="4"/>
  <c r="J132" i="4"/>
  <c r="J122" i="4"/>
  <c r="J112" i="4"/>
  <c r="J102" i="4"/>
  <c r="J92" i="4"/>
  <c r="J82" i="4"/>
  <c r="J62" i="4"/>
  <c r="J258" i="4"/>
  <c r="J188" i="4"/>
  <c r="J128" i="4"/>
  <c r="J43" i="4"/>
  <c r="D263" i="4"/>
  <c r="D223" i="4"/>
  <c r="D183" i="4"/>
  <c r="D143" i="4"/>
  <c r="D73" i="4"/>
  <c r="D252" i="4"/>
  <c r="D72" i="4"/>
  <c r="D71" i="4"/>
  <c r="D270" i="4"/>
  <c r="D210" i="4"/>
  <c r="D110" i="4"/>
  <c r="D219" i="4"/>
  <c r="D179" i="4"/>
  <c r="D59" i="4"/>
  <c r="D213" i="4"/>
  <c r="D63" i="4"/>
  <c r="D272" i="4"/>
  <c r="D61" i="4"/>
  <c r="D250" i="4"/>
  <c r="D70" i="4"/>
  <c r="D178" i="4"/>
  <c r="D108" i="4"/>
  <c r="D58" i="4"/>
  <c r="D273" i="4"/>
  <c r="D233" i="4"/>
  <c r="D203" i="4"/>
  <c r="D163" i="4"/>
  <c r="D123" i="4"/>
  <c r="D83" i="4"/>
  <c r="D232" i="4"/>
  <c r="D62" i="4"/>
  <c r="D240" i="4"/>
  <c r="D150" i="4"/>
  <c r="D60" i="4"/>
  <c r="D253" i="4"/>
  <c r="D53" i="4"/>
  <c r="D170" i="4"/>
  <c r="D130" i="4"/>
  <c r="D100" i="4"/>
  <c r="D236" i="4"/>
  <c r="D216" i="4"/>
  <c r="D176" i="4"/>
  <c r="D136" i="4"/>
  <c r="D76" i="4"/>
  <c r="D243" i="4"/>
  <c r="D276" i="4"/>
  <c r="D245" i="4"/>
  <c r="D145" i="4"/>
  <c r="D115" i="4"/>
  <c r="D105" i="4"/>
  <c r="D103" i="4"/>
  <c r="D184" i="4"/>
  <c r="D193" i="4"/>
  <c r="D153" i="4"/>
  <c r="D140" i="4"/>
  <c r="D152" i="4"/>
  <c r="D124" i="4"/>
  <c r="D133" i="4"/>
  <c r="D212" i="4"/>
  <c r="D173" i="4"/>
  <c r="D120" i="4"/>
  <c r="D80" i="4"/>
  <c r="D144" i="4"/>
  <c r="D244" i="4"/>
  <c r="D104" i="4"/>
  <c r="D113" i="4"/>
  <c r="D160" i="4"/>
  <c r="D180" i="4"/>
  <c r="D164" i="4"/>
  <c r="D264" i="4"/>
  <c r="D249" i="4"/>
  <c r="D189" i="4"/>
  <c r="D262" i="4"/>
  <c r="D95" i="4"/>
  <c r="D241" i="4"/>
  <c r="D201" i="4"/>
  <c r="D181" i="4"/>
  <c r="D161" i="4"/>
  <c r="D141" i="4"/>
  <c r="D121" i="4"/>
  <c r="D162" i="4"/>
  <c r="D102" i="4"/>
  <c r="D261" i="4"/>
  <c r="D101" i="4"/>
  <c r="D81" i="4"/>
  <c r="D274" i="4"/>
  <c r="D254" i="4"/>
  <c r="D234" i="4"/>
  <c r="D214" i="4"/>
  <c r="D194" i="4"/>
  <c r="D174" i="4"/>
  <c r="D154" i="4"/>
  <c r="D134" i="4"/>
  <c r="D114" i="4"/>
  <c r="D94" i="4"/>
  <c r="D269" i="4"/>
  <c r="D109" i="4"/>
  <c r="D182" i="4"/>
  <c r="D142" i="4"/>
  <c r="D226" i="4"/>
  <c r="D186" i="4"/>
  <c r="D166" i="4"/>
  <c r="D146" i="4"/>
  <c r="D126" i="4"/>
  <c r="D106" i="4"/>
  <c r="D86" i="4"/>
  <c r="D192" i="4"/>
  <c r="D172" i="4"/>
  <c r="D132" i="4"/>
  <c r="D112" i="4"/>
  <c r="D92" i="4"/>
  <c r="D79" i="4"/>
  <c r="D52" i="4"/>
  <c r="D242" i="4"/>
  <c r="D222" i="4"/>
  <c r="D202" i="4"/>
  <c r="D122" i="4"/>
  <c r="D82" i="4"/>
  <c r="D221" i="4"/>
  <c r="D266" i="4"/>
  <c r="D246" i="4"/>
  <c r="D206" i="4"/>
  <c r="D271" i="4"/>
  <c r="D251" i="4"/>
  <c r="D231" i="4"/>
  <c r="D211" i="4"/>
  <c r="D191" i="4"/>
  <c r="D171" i="4"/>
  <c r="D151" i="4"/>
  <c r="D131" i="4"/>
  <c r="D111" i="4"/>
  <c r="D91" i="4"/>
  <c r="M37" i="4"/>
  <c r="L29" i="4"/>
  <c r="M29" i="4"/>
  <c r="L30" i="4"/>
  <c r="M30" i="4"/>
  <c r="G29" i="4"/>
  <c r="G35" i="4" s="1"/>
  <c r="D31" i="4"/>
  <c r="D37" i="4" s="1"/>
  <c r="E35" i="4"/>
  <c r="E37" i="4"/>
  <c r="F29" i="4"/>
  <c r="F35" i="4" s="1"/>
  <c r="G37" i="4"/>
  <c r="H35" i="4"/>
  <c r="H37" i="4"/>
  <c r="D35" i="4"/>
  <c r="N20" i="4"/>
  <c r="J24" i="4"/>
  <c r="J29" i="4" s="1"/>
  <c r="N19" i="4"/>
  <c r="N9" i="4" s="1"/>
  <c r="K5" i="4"/>
  <c r="E3" i="4"/>
  <c r="K3" i="4"/>
  <c r="E5" i="4"/>
  <c r="K7" i="4"/>
  <c r="K8" i="4"/>
  <c r="Q13" i="4"/>
  <c r="E8" i="4"/>
  <c r="E7" i="4"/>
  <c r="Q14" i="4"/>
  <c r="Q12" i="4"/>
  <c r="Q10" i="4"/>
  <c r="K18" i="1"/>
  <c r="N12" i="1"/>
  <c r="Q12" i="1" s="1"/>
  <c r="N15" i="1"/>
  <c r="Q15" i="1" s="1"/>
  <c r="N13" i="1"/>
  <c r="Q13" i="1" s="1"/>
  <c r="R20" i="3"/>
  <c r="S26" i="3"/>
  <c r="L20" i="3"/>
  <c r="L26" i="3"/>
  <c r="E27" i="3"/>
  <c r="E29" i="3" s="1"/>
  <c r="R31" i="3"/>
  <c r="V26" i="3"/>
  <c r="V19" i="3"/>
  <c r="V31" i="3"/>
  <c r="S19" i="3"/>
  <c r="W26" i="3"/>
  <c r="W20" i="3"/>
  <c r="W31" i="3"/>
  <c r="S20" i="3"/>
  <c r="S25" i="3"/>
  <c r="V20" i="3"/>
  <c r="W32" i="3"/>
  <c r="R25" i="3"/>
  <c r="S31" i="3"/>
  <c r="R19" i="3"/>
  <c r="R26" i="3"/>
  <c r="R32" i="3"/>
  <c r="V25" i="3"/>
  <c r="V32" i="3"/>
  <c r="W19" i="3"/>
  <c r="W25" i="3"/>
  <c r="L31" i="3"/>
  <c r="E18" i="1"/>
  <c r="N38" i="1" s="1"/>
  <c r="Q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37" i="1" s="1"/>
  <c r="N55" i="1"/>
  <c r="Q55" i="1" s="1"/>
  <c r="N8" i="1"/>
  <c r="N31" i="1"/>
  <c r="Q31" i="1" s="1"/>
  <c r="N32" i="1"/>
  <c r="Q32" i="1" s="1"/>
  <c r="N11" i="1"/>
  <c r="Q11" i="1" s="1"/>
  <c r="N2" i="1"/>
  <c r="Q2" i="1" s="1"/>
  <c r="Q22" i="1"/>
  <c r="Q57" i="1"/>
  <c r="E4" i="1"/>
  <c r="N4" i="4" l="1"/>
  <c r="I35" i="4"/>
  <c r="I37" i="4"/>
  <c r="Q7" i="4"/>
  <c r="N10" i="4"/>
  <c r="J25" i="4" s="1"/>
  <c r="I25" i="4"/>
  <c r="Q5" i="4"/>
  <c r="Q3" i="4"/>
  <c r="N18" i="1"/>
  <c r="N17" i="1"/>
  <c r="E30" i="3"/>
  <c r="U35" i="3" s="1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27" i="1"/>
  <c r="Q27" i="1" s="1"/>
  <c r="Q37" i="1"/>
  <c r="N26" i="1"/>
  <c r="Q26" i="1" s="1"/>
  <c r="H25" i="4" l="1"/>
  <c r="H36" i="4" s="1"/>
  <c r="I36" i="4" s="1"/>
  <c r="O53" i="4"/>
  <c r="P53" i="4" s="1"/>
  <c r="O63" i="4"/>
  <c r="P63" i="4" s="1"/>
  <c r="O73" i="4"/>
  <c r="P73" i="4" s="1"/>
  <c r="O83" i="4"/>
  <c r="P83" i="4" s="1"/>
  <c r="O93" i="4"/>
  <c r="P93" i="4" s="1"/>
  <c r="O103" i="4"/>
  <c r="P103" i="4" s="1"/>
  <c r="O113" i="4"/>
  <c r="P113" i="4" s="1"/>
  <c r="O123" i="4"/>
  <c r="P123" i="4" s="1"/>
  <c r="O133" i="4"/>
  <c r="P133" i="4" s="1"/>
  <c r="O143" i="4"/>
  <c r="P143" i="4" s="1"/>
  <c r="O153" i="4"/>
  <c r="P153" i="4" s="1"/>
  <c r="O163" i="4"/>
  <c r="P163" i="4" s="1"/>
  <c r="O173" i="4"/>
  <c r="P173" i="4" s="1"/>
  <c r="O183" i="4"/>
  <c r="P183" i="4" s="1"/>
  <c r="O193" i="4"/>
  <c r="P193" i="4" s="1"/>
  <c r="O203" i="4"/>
  <c r="P203" i="4" s="1"/>
  <c r="O213" i="4"/>
  <c r="P213" i="4" s="1"/>
  <c r="O223" i="4"/>
  <c r="P223" i="4" s="1"/>
  <c r="O233" i="4"/>
  <c r="P233" i="4" s="1"/>
  <c r="O243" i="4"/>
  <c r="P243" i="4" s="1"/>
  <c r="O253" i="4"/>
  <c r="P253" i="4" s="1"/>
  <c r="O263" i="4"/>
  <c r="P263" i="4" s="1"/>
  <c r="O273" i="4"/>
  <c r="P273" i="4" s="1"/>
  <c r="O119" i="4"/>
  <c r="P119" i="4" s="1"/>
  <c r="O130" i="4"/>
  <c r="P130" i="4" s="1"/>
  <c r="O79" i="4"/>
  <c r="P79" i="4" s="1"/>
  <c r="O189" i="4"/>
  <c r="P189" i="4" s="1"/>
  <c r="O249" i="4"/>
  <c r="P249" i="4" s="1"/>
  <c r="O50" i="4"/>
  <c r="P50" i="4" s="1"/>
  <c r="O44" i="4"/>
  <c r="P44" i="4" s="1"/>
  <c r="O54" i="4"/>
  <c r="P54" i="4" s="1"/>
  <c r="O64" i="4"/>
  <c r="P64" i="4" s="1"/>
  <c r="O74" i="4"/>
  <c r="P74" i="4" s="1"/>
  <c r="O84" i="4"/>
  <c r="P84" i="4" s="1"/>
  <c r="O94" i="4"/>
  <c r="P94" i="4" s="1"/>
  <c r="O104" i="4"/>
  <c r="P104" i="4" s="1"/>
  <c r="O114" i="4"/>
  <c r="P114" i="4" s="1"/>
  <c r="O124" i="4"/>
  <c r="P124" i="4" s="1"/>
  <c r="O134" i="4"/>
  <c r="P134" i="4" s="1"/>
  <c r="O144" i="4"/>
  <c r="P144" i="4" s="1"/>
  <c r="O154" i="4"/>
  <c r="P154" i="4" s="1"/>
  <c r="O164" i="4"/>
  <c r="P164" i="4" s="1"/>
  <c r="O174" i="4"/>
  <c r="P174" i="4" s="1"/>
  <c r="O184" i="4"/>
  <c r="P184" i="4" s="1"/>
  <c r="O194" i="4"/>
  <c r="P194" i="4" s="1"/>
  <c r="O204" i="4"/>
  <c r="P204" i="4" s="1"/>
  <c r="O214" i="4"/>
  <c r="P214" i="4" s="1"/>
  <c r="O224" i="4"/>
  <c r="P224" i="4" s="1"/>
  <c r="O234" i="4"/>
  <c r="P234" i="4" s="1"/>
  <c r="O244" i="4"/>
  <c r="P244" i="4" s="1"/>
  <c r="O254" i="4"/>
  <c r="P254" i="4" s="1"/>
  <c r="O264" i="4"/>
  <c r="P264" i="4" s="1"/>
  <c r="O274" i="4"/>
  <c r="P274" i="4" s="1"/>
  <c r="O99" i="4"/>
  <c r="P99" i="4" s="1"/>
  <c r="O120" i="4"/>
  <c r="P120" i="4" s="1"/>
  <c r="O225" i="4"/>
  <c r="P225" i="4" s="1"/>
  <c r="O59" i="4"/>
  <c r="P59" i="4" s="1"/>
  <c r="O70" i="4"/>
  <c r="P70" i="4" s="1"/>
  <c r="O45" i="4"/>
  <c r="P45" i="4" s="1"/>
  <c r="O55" i="4"/>
  <c r="P55" i="4" s="1"/>
  <c r="O65" i="4"/>
  <c r="P65" i="4" s="1"/>
  <c r="O75" i="4"/>
  <c r="P75" i="4" s="1"/>
  <c r="O85" i="4"/>
  <c r="P85" i="4" s="1"/>
  <c r="O95" i="4"/>
  <c r="P95" i="4" s="1"/>
  <c r="O105" i="4"/>
  <c r="P105" i="4" s="1"/>
  <c r="O115" i="4"/>
  <c r="P115" i="4" s="1"/>
  <c r="O125" i="4"/>
  <c r="P125" i="4" s="1"/>
  <c r="O135" i="4"/>
  <c r="P135" i="4" s="1"/>
  <c r="O145" i="4"/>
  <c r="P145" i="4" s="1"/>
  <c r="O155" i="4"/>
  <c r="P155" i="4" s="1"/>
  <c r="O165" i="4"/>
  <c r="P165" i="4" s="1"/>
  <c r="O175" i="4"/>
  <c r="P175" i="4" s="1"/>
  <c r="O185" i="4"/>
  <c r="P185" i="4" s="1"/>
  <c r="O195" i="4"/>
  <c r="P195" i="4" s="1"/>
  <c r="O205" i="4"/>
  <c r="P205" i="4" s="1"/>
  <c r="O215" i="4"/>
  <c r="P215" i="4" s="1"/>
  <c r="O235" i="4"/>
  <c r="P235" i="4" s="1"/>
  <c r="O245" i="4"/>
  <c r="P245" i="4" s="1"/>
  <c r="O255" i="4"/>
  <c r="P255" i="4" s="1"/>
  <c r="O265" i="4"/>
  <c r="P265" i="4" s="1"/>
  <c r="O275" i="4"/>
  <c r="P275" i="4" s="1"/>
  <c r="O109" i="4"/>
  <c r="P109" i="4" s="1"/>
  <c r="O140" i="4"/>
  <c r="P140" i="4" s="1"/>
  <c r="O159" i="4"/>
  <c r="P159" i="4" s="1"/>
  <c r="O180" i="4"/>
  <c r="P180" i="4" s="1"/>
  <c r="O46" i="4"/>
  <c r="P46" i="4" s="1"/>
  <c r="O56" i="4"/>
  <c r="P56" i="4" s="1"/>
  <c r="O66" i="4"/>
  <c r="P66" i="4" s="1"/>
  <c r="O76" i="4"/>
  <c r="P76" i="4" s="1"/>
  <c r="O86" i="4"/>
  <c r="P86" i="4" s="1"/>
  <c r="O96" i="4"/>
  <c r="P96" i="4" s="1"/>
  <c r="O106" i="4"/>
  <c r="P106" i="4" s="1"/>
  <c r="O116" i="4"/>
  <c r="P116" i="4" s="1"/>
  <c r="O126" i="4"/>
  <c r="P126" i="4" s="1"/>
  <c r="O136" i="4"/>
  <c r="P136" i="4" s="1"/>
  <c r="O146" i="4"/>
  <c r="P146" i="4" s="1"/>
  <c r="O156" i="4"/>
  <c r="P156" i="4" s="1"/>
  <c r="O166" i="4"/>
  <c r="P166" i="4" s="1"/>
  <c r="O176" i="4"/>
  <c r="P176" i="4" s="1"/>
  <c r="O186" i="4"/>
  <c r="P186" i="4" s="1"/>
  <c r="O196" i="4"/>
  <c r="P196" i="4" s="1"/>
  <c r="O206" i="4"/>
  <c r="P206" i="4" s="1"/>
  <c r="O216" i="4"/>
  <c r="P216" i="4" s="1"/>
  <c r="O226" i="4"/>
  <c r="P226" i="4" s="1"/>
  <c r="O236" i="4"/>
  <c r="P236" i="4" s="1"/>
  <c r="O246" i="4"/>
  <c r="P246" i="4" s="1"/>
  <c r="O256" i="4"/>
  <c r="P256" i="4" s="1"/>
  <c r="O266" i="4"/>
  <c r="P266" i="4" s="1"/>
  <c r="O276" i="4"/>
  <c r="P276" i="4" s="1"/>
  <c r="O129" i="4"/>
  <c r="P129" i="4" s="1"/>
  <c r="O150" i="4"/>
  <c r="P150" i="4" s="1"/>
  <c r="O69" i="4"/>
  <c r="P69" i="4" s="1"/>
  <c r="O60" i="4"/>
  <c r="P60" i="4" s="1"/>
  <c r="O47" i="4"/>
  <c r="P47" i="4" s="1"/>
  <c r="O57" i="4"/>
  <c r="P57" i="4" s="1"/>
  <c r="O67" i="4"/>
  <c r="P67" i="4" s="1"/>
  <c r="O77" i="4"/>
  <c r="P77" i="4" s="1"/>
  <c r="O87" i="4"/>
  <c r="P87" i="4" s="1"/>
  <c r="O97" i="4"/>
  <c r="P97" i="4" s="1"/>
  <c r="O107" i="4"/>
  <c r="P107" i="4" s="1"/>
  <c r="O117" i="4"/>
  <c r="P117" i="4" s="1"/>
  <c r="O127" i="4"/>
  <c r="P127" i="4" s="1"/>
  <c r="O137" i="4"/>
  <c r="P137" i="4" s="1"/>
  <c r="O147" i="4"/>
  <c r="P147" i="4" s="1"/>
  <c r="O157" i="4"/>
  <c r="P157" i="4" s="1"/>
  <c r="O167" i="4"/>
  <c r="P167" i="4" s="1"/>
  <c r="O177" i="4"/>
  <c r="P177" i="4" s="1"/>
  <c r="O187" i="4"/>
  <c r="P187" i="4" s="1"/>
  <c r="O197" i="4"/>
  <c r="P197" i="4" s="1"/>
  <c r="O207" i="4"/>
  <c r="P207" i="4" s="1"/>
  <c r="O217" i="4"/>
  <c r="P217" i="4" s="1"/>
  <c r="O227" i="4"/>
  <c r="P227" i="4" s="1"/>
  <c r="O237" i="4"/>
  <c r="P237" i="4" s="1"/>
  <c r="O247" i="4"/>
  <c r="P247" i="4" s="1"/>
  <c r="O257" i="4"/>
  <c r="P257" i="4" s="1"/>
  <c r="O267" i="4"/>
  <c r="P267" i="4" s="1"/>
  <c r="O277" i="4"/>
  <c r="P277" i="4" s="1"/>
  <c r="O49" i="4"/>
  <c r="P49" i="4" s="1"/>
  <c r="O169" i="4"/>
  <c r="P169" i="4" s="1"/>
  <c r="O199" i="4"/>
  <c r="P199" i="4" s="1"/>
  <c r="O209" i="4"/>
  <c r="P209" i="4" s="1"/>
  <c r="O219" i="4"/>
  <c r="P219" i="4" s="1"/>
  <c r="O239" i="4"/>
  <c r="P239" i="4" s="1"/>
  <c r="O259" i="4"/>
  <c r="P259" i="4" s="1"/>
  <c r="O90" i="4"/>
  <c r="P90" i="4" s="1"/>
  <c r="O250" i="4"/>
  <c r="P250" i="4" s="1"/>
  <c r="O48" i="4"/>
  <c r="P48" i="4" s="1"/>
  <c r="O58" i="4"/>
  <c r="P58" i="4" s="1"/>
  <c r="O68" i="4"/>
  <c r="P68" i="4" s="1"/>
  <c r="O78" i="4"/>
  <c r="P78" i="4" s="1"/>
  <c r="O88" i="4"/>
  <c r="P88" i="4" s="1"/>
  <c r="O98" i="4"/>
  <c r="P98" i="4" s="1"/>
  <c r="O108" i="4"/>
  <c r="P108" i="4" s="1"/>
  <c r="O118" i="4"/>
  <c r="P118" i="4" s="1"/>
  <c r="O128" i="4"/>
  <c r="P128" i="4" s="1"/>
  <c r="O138" i="4"/>
  <c r="P138" i="4" s="1"/>
  <c r="O148" i="4"/>
  <c r="P148" i="4" s="1"/>
  <c r="O158" i="4"/>
  <c r="P158" i="4" s="1"/>
  <c r="O168" i="4"/>
  <c r="P168" i="4" s="1"/>
  <c r="O178" i="4"/>
  <c r="P178" i="4" s="1"/>
  <c r="O188" i="4"/>
  <c r="P188" i="4" s="1"/>
  <c r="O198" i="4"/>
  <c r="P198" i="4" s="1"/>
  <c r="O208" i="4"/>
  <c r="P208" i="4" s="1"/>
  <c r="O218" i="4"/>
  <c r="P218" i="4" s="1"/>
  <c r="O238" i="4"/>
  <c r="P238" i="4" s="1"/>
  <c r="O248" i="4"/>
  <c r="P248" i="4" s="1"/>
  <c r="O258" i="4"/>
  <c r="P258" i="4" s="1"/>
  <c r="O268" i="4"/>
  <c r="P268" i="4" s="1"/>
  <c r="O278" i="4"/>
  <c r="P278" i="4" s="1"/>
  <c r="O89" i="4"/>
  <c r="P89" i="4" s="1"/>
  <c r="O179" i="4"/>
  <c r="P179" i="4" s="1"/>
  <c r="O229" i="4"/>
  <c r="P229" i="4" s="1"/>
  <c r="O269" i="4"/>
  <c r="P269" i="4" s="1"/>
  <c r="O80" i="4"/>
  <c r="P80" i="4" s="1"/>
  <c r="O200" i="4"/>
  <c r="P200" i="4" s="1"/>
  <c r="O240" i="4"/>
  <c r="P240" i="4" s="1"/>
  <c r="O270" i="4"/>
  <c r="P270" i="4" s="1"/>
  <c r="O228" i="4"/>
  <c r="P228" i="4" s="1"/>
  <c r="O149" i="4"/>
  <c r="P149" i="4" s="1"/>
  <c r="O170" i="4"/>
  <c r="P170" i="4" s="1"/>
  <c r="O43" i="4"/>
  <c r="P43" i="4" s="1"/>
  <c r="O139" i="4"/>
  <c r="P139" i="4" s="1"/>
  <c r="O160" i="4"/>
  <c r="P160" i="4" s="1"/>
  <c r="O51" i="4"/>
  <c r="P51" i="4" s="1"/>
  <c r="O61" i="4"/>
  <c r="P61" i="4" s="1"/>
  <c r="O71" i="4"/>
  <c r="P71" i="4" s="1"/>
  <c r="O81" i="4"/>
  <c r="P81" i="4" s="1"/>
  <c r="O91" i="4"/>
  <c r="P91" i="4" s="1"/>
  <c r="O101" i="4"/>
  <c r="P101" i="4" s="1"/>
  <c r="O111" i="4"/>
  <c r="P111" i="4" s="1"/>
  <c r="O121" i="4"/>
  <c r="P121" i="4" s="1"/>
  <c r="O131" i="4"/>
  <c r="P131" i="4" s="1"/>
  <c r="O141" i="4"/>
  <c r="P141" i="4" s="1"/>
  <c r="O151" i="4"/>
  <c r="P151" i="4" s="1"/>
  <c r="O161" i="4"/>
  <c r="P161" i="4" s="1"/>
  <c r="O171" i="4"/>
  <c r="P171" i="4" s="1"/>
  <c r="O181" i="4"/>
  <c r="P181" i="4" s="1"/>
  <c r="O191" i="4"/>
  <c r="P191" i="4" s="1"/>
  <c r="O201" i="4"/>
  <c r="P201" i="4" s="1"/>
  <c r="O211" i="4"/>
  <c r="P211" i="4" s="1"/>
  <c r="O221" i="4"/>
  <c r="P221" i="4" s="1"/>
  <c r="O231" i="4"/>
  <c r="P231" i="4" s="1"/>
  <c r="O241" i="4"/>
  <c r="P241" i="4" s="1"/>
  <c r="O251" i="4"/>
  <c r="P251" i="4" s="1"/>
  <c r="O261" i="4"/>
  <c r="P261" i="4" s="1"/>
  <c r="O271" i="4"/>
  <c r="P271" i="4" s="1"/>
  <c r="O192" i="4"/>
  <c r="P192" i="4" s="1"/>
  <c r="O110" i="4"/>
  <c r="P110" i="4" s="1"/>
  <c r="O190" i="4"/>
  <c r="P190" i="4" s="1"/>
  <c r="O210" i="4"/>
  <c r="P210" i="4" s="1"/>
  <c r="O230" i="4"/>
  <c r="P230" i="4" s="1"/>
  <c r="O260" i="4"/>
  <c r="P260" i="4" s="1"/>
  <c r="O52" i="4"/>
  <c r="P52" i="4" s="1"/>
  <c r="O62" i="4"/>
  <c r="P62" i="4" s="1"/>
  <c r="O72" i="4"/>
  <c r="P72" i="4" s="1"/>
  <c r="O82" i="4"/>
  <c r="P82" i="4" s="1"/>
  <c r="O92" i="4"/>
  <c r="P92" i="4" s="1"/>
  <c r="O102" i="4"/>
  <c r="P102" i="4" s="1"/>
  <c r="O112" i="4"/>
  <c r="P112" i="4" s="1"/>
  <c r="O122" i="4"/>
  <c r="P122" i="4" s="1"/>
  <c r="O132" i="4"/>
  <c r="P132" i="4" s="1"/>
  <c r="O142" i="4"/>
  <c r="P142" i="4" s="1"/>
  <c r="O152" i="4"/>
  <c r="P152" i="4" s="1"/>
  <c r="O162" i="4"/>
  <c r="P162" i="4" s="1"/>
  <c r="O172" i="4"/>
  <c r="P172" i="4" s="1"/>
  <c r="O182" i="4"/>
  <c r="P182" i="4" s="1"/>
  <c r="O202" i="4"/>
  <c r="P202" i="4" s="1"/>
  <c r="O212" i="4"/>
  <c r="P212" i="4" s="1"/>
  <c r="O222" i="4"/>
  <c r="P222" i="4" s="1"/>
  <c r="O232" i="4"/>
  <c r="P232" i="4" s="1"/>
  <c r="O242" i="4"/>
  <c r="P242" i="4" s="1"/>
  <c r="O252" i="4"/>
  <c r="P252" i="4" s="1"/>
  <c r="O262" i="4"/>
  <c r="P262" i="4" s="1"/>
  <c r="O272" i="4"/>
  <c r="P272" i="4" s="1"/>
  <c r="O100" i="4"/>
  <c r="P100" i="4" s="1"/>
  <c r="O220" i="4"/>
  <c r="P220" i="4" s="1"/>
  <c r="Q8" i="4"/>
  <c r="N7" i="1"/>
  <c r="Q7" i="1" s="1"/>
  <c r="U37" i="3"/>
  <c r="U26" i="3"/>
  <c r="U32" i="3"/>
  <c r="U38" i="3"/>
  <c r="U19" i="3"/>
  <c r="U31" i="3"/>
  <c r="U20" i="3"/>
  <c r="U36" i="3"/>
  <c r="U25" i="3"/>
</calcChain>
</file>

<file path=xl/sharedStrings.xml><?xml version="1.0" encoding="utf-8"?>
<sst xmlns="http://schemas.openxmlformats.org/spreadsheetml/2006/main" count="641" uniqueCount="164">
  <si>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</si>
  <si>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</si>
  <si>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</si>
  <si>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</si>
  <si>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</si>
  <si>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</si>
  <si>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</si>
  <si>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</si>
  <si>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</si>
  <si>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</si>
  <si>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</si>
  <si>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</si>
  <si>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</si>
  <si>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</si>
  <si>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</si>
  <si>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</si>
  <si>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</si>
  <si>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</si>
  <si>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</si>
  <si>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</si>
  <si>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</si>
  <si>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</si>
  <si>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</si>
  <si>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</si>
  <si>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</si>
  <si>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</si>
  <si>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</si>
  <si>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</si>
  <si>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</si>
  <si>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</si>
  <si>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</si>
  <si>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</si>
  <si>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</si>
  <si>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</si>
  <si>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</si>
  <si>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</si>
  <si>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</si>
  <si>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</si>
  <si>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</si>
  <si>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</si>
  <si>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</si>
  <si>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</si>
  <si>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</si>
  <si>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</si>
  <si>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</si>
  <si>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</si>
  <si>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</si>
  <si>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</si>
  <si>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</si>
  <si>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</si>
  <si>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</si>
  <si>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</si>
  <si>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</si>
  <si>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</si>
  <si>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</si>
  <si>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</si>
  <si>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</si>
  <si>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</si>
  <si>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</si>
  <si>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</si>
  <si>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</si>
  <si>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</si>
  <si>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</si>
  <si>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</si>
  <si>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</si>
  <si>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</si>
  <si>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</si>
  <si>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</si>
  <si>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</si>
  <si>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</si>
  <si>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</si>
  <si>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</si>
  <si>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</si>
  <si>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</si>
  <si>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</si>
  <si>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</si>
  <si>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</si>
  <si>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</si>
  <si>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</si>
  <si>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</si>
  <si>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</si>
  <si>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</si>
  <si>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</si>
  <si>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</si>
  <si>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Output Lammps (Albe: m=1 and beta = 1 case) format</t>
    <phoneticPr fontId="1"/>
  </si>
  <si>
    <t>Ga</t>
    <phoneticPr fontId="1"/>
  </si>
  <si>
    <t>2.3586e−1</t>
  </si>
  <si>
    <t>tersoff</t>
    <phoneticPr fontId="1"/>
  </si>
  <si>
    <t>A[eV]</t>
    <phoneticPr fontId="1"/>
  </si>
  <si>
    <t>xi[eV]</t>
    <phoneticPr fontId="1"/>
  </si>
  <si>
    <t>p</t>
    <phoneticPr fontId="1"/>
  </si>
  <si>
    <t>q</t>
    <phoneticPr fontId="1"/>
  </si>
  <si>
    <t>r0[A]</t>
    <phoneticPr fontId="1"/>
  </si>
  <si>
    <t>D0</t>
    <phoneticPr fontId="1"/>
  </si>
  <si>
    <t>r0</t>
    <phoneticPr fontId="1"/>
  </si>
  <si>
    <t>output</t>
    <phoneticPr fontId="1"/>
  </si>
  <si>
    <t>S[A]</t>
    <phoneticPr fontId="1"/>
  </si>
  <si>
    <t>Q[A]</t>
    <phoneticPr fontId="1"/>
  </si>
  <si>
    <t>mixing rules</t>
    <phoneticPr fontId="1"/>
  </si>
  <si>
    <t>r0q[A]</t>
    <phoneticPr fontId="1"/>
  </si>
  <si>
    <t>tersoff (Albe, m=n=1)</t>
    <phoneticPr fontId="1"/>
  </si>
  <si>
    <t>smatb (TB-SMA)</t>
    <phoneticPr fontId="1"/>
  </si>
  <si>
    <t>Rcs</t>
    <phoneticPr fontId="1"/>
  </si>
  <si>
    <t>Rc</t>
    <phoneticPr fontId="1"/>
  </si>
  <si>
    <t>Good</t>
    <phoneticPr fontId="1"/>
  </si>
  <si>
    <t>soso</t>
    <phoneticPr fontId="1"/>
  </si>
  <si>
    <t>bad</t>
    <phoneticPr fontId="1"/>
  </si>
  <si>
    <t>Differences between groups in the periodic table</t>
    <phoneticPr fontId="1"/>
  </si>
  <si>
    <t>Note: Although the Tersoff mixing rule is used, the above results become unreliable when the groups are far apart in the periodic table.</t>
    <phoneticPr fontId="1"/>
  </si>
  <si>
    <t>e.g., Cu3Au, Fe-Mo</t>
    <phoneticPr fontId="1"/>
  </si>
  <si>
    <t>e.g., Ni3Al, Co-Mo</t>
    <phoneticPr fontId="1"/>
  </si>
  <si>
    <t>Note: If the periodic table groups are far apart, it is recommended to refit with the DFT results.</t>
    <phoneticPr fontId="1"/>
  </si>
  <si>
    <t>d(Group)</t>
    <phoneticPr fontId="1"/>
  </si>
  <si>
    <t>e.g., Ni-Sc, Cu-Re</t>
    <phoneticPr fontId="1"/>
  </si>
  <si>
    <t>Classification results compared with literature values.</t>
  </si>
  <si>
    <t>pair_coeff 1 1</t>
    <phoneticPr fontId="1"/>
  </si>
  <si>
    <t>pair_coeff 1 2</t>
    <phoneticPr fontId="1"/>
  </si>
  <si>
    <t>pair_coeff 2 2</t>
    <phoneticPr fontId="1"/>
  </si>
  <si>
    <t xml:space="preserve">pair_style smatb # </t>
    <phoneticPr fontId="1"/>
  </si>
  <si>
    <t>R0(A)</t>
    <phoneticPr fontId="1"/>
  </si>
  <si>
    <t xml:space="preserve">p </t>
    <phoneticPr fontId="1"/>
  </si>
  <si>
    <t xml:space="preserve">q     </t>
    <phoneticPr fontId="1"/>
  </si>
  <si>
    <t>A(eV)</t>
    <phoneticPr fontId="1"/>
  </si>
  <si>
    <t>xi(eV)</t>
    <phoneticPr fontId="1"/>
  </si>
  <si>
    <t xml:space="preserve"> Rcs(A)</t>
    <phoneticPr fontId="1"/>
  </si>
  <si>
    <t>Rc(A)</t>
  </si>
  <si>
    <t>compare with r0[A]</t>
    <phoneticPr fontId="1"/>
  </si>
  <si>
    <t>Same as r0 above</t>
  </si>
  <si>
    <t>Element</t>
    <phoneticPr fontId="1"/>
  </si>
  <si>
    <t>Mo</t>
    <phoneticPr fontId="1"/>
  </si>
  <si>
    <t>#</t>
    <phoneticPr fontId="1"/>
  </si>
  <si>
    <t>Fe</t>
    <phoneticPr fontId="1"/>
  </si>
  <si>
    <t>A</t>
    <phoneticPr fontId="1"/>
  </si>
  <si>
    <t>B</t>
    <phoneticPr fontId="1"/>
  </si>
  <si>
    <t>pair_coeff</t>
  </si>
  <si>
    <t>#</t>
  </si>
  <si>
    <t>Lammps script (Ref)</t>
    <phoneticPr fontId="1"/>
  </si>
  <si>
    <t>Error(%)</t>
    <phoneticPr fontId="1"/>
  </si>
  <si>
    <t>Differences (output - Ref)</t>
    <phoneticPr fontId="1"/>
  </si>
  <si>
    <t>Lammps script (output)</t>
    <phoneticPr fontId="1"/>
  </si>
  <si>
    <t>A atom</t>
    <phoneticPr fontId="1"/>
  </si>
  <si>
    <t>B atom</t>
    <phoneticPr fontId="1"/>
  </si>
  <si>
    <t>&lt;-input Reference data</t>
    <phoneticPr fontId="1"/>
  </si>
  <si>
    <t>i</t>
    <phoneticPr fontId="1"/>
  </si>
  <si>
    <t>j</t>
    <phoneticPr fontId="1"/>
  </si>
  <si>
    <t>i</t>
    <phoneticPr fontId="1"/>
  </si>
  <si>
    <t>j</t>
    <phoneticPr fontId="1"/>
  </si>
  <si>
    <t>Note: In Mo-Fe, the parameters only differ by 3% overall when the Tersoff mixing rule is applied to the TB-SMA.</t>
    <phoneticPr fontId="1"/>
  </si>
  <si>
    <t>&lt;- check differences</t>
    <phoneticPr fontId="1"/>
  </si>
  <si>
    <t>Note: This result shows why Tersoff's mixing rule is used.</t>
    <phoneticPr fontId="1"/>
  </si>
  <si>
    <t>check -&gt;</t>
    <phoneticPr fontId="1"/>
  </si>
  <si>
    <t>xi = sqrt(chi*xi_AA*xi_BB)</t>
    <phoneticPr fontId="1"/>
  </si>
  <si>
    <t>Z=</t>
    <phoneticPr fontId="1"/>
  </si>
  <si>
    <t>Note: Z(FCC)=12, Z(HCP)=12, Z(BCC)=8</t>
    <phoneticPr fontId="1"/>
  </si>
  <si>
    <t>r</t>
    <phoneticPr fontId="1"/>
  </si>
  <si>
    <t>Repulsive(A)</t>
    <phoneticPr fontId="1"/>
  </si>
  <si>
    <t>Attractive(A)</t>
    <phoneticPr fontId="1"/>
  </si>
  <si>
    <t>E(A)</t>
    <phoneticPr fontId="1"/>
  </si>
  <si>
    <t>Repulsive(B)</t>
    <phoneticPr fontId="1"/>
  </si>
  <si>
    <t>Attractive(B)</t>
    <phoneticPr fontId="1"/>
  </si>
  <si>
    <t>E(B)</t>
    <phoneticPr fontId="1"/>
  </si>
  <si>
    <t>Repulsive(A-B)</t>
    <phoneticPr fontId="1"/>
  </si>
  <si>
    <t>Attractive(A-B)</t>
    <phoneticPr fontId="1"/>
  </si>
  <si>
    <t>E(A-B)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</si>
</sst>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"/>
    <numFmt numFmtId="177" formatCode="0.000000"/>
    <numFmt numFmtId="178" formatCode="0.00000"/>
    <numFmt numFmtId="179" formatCode="0.0000"/>
    <numFmt numFmtId="180" formatCode="0.000"/>
    <numFmt numFmtId="181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9" fontId="0" fillId="0" borderId="2" xfId="0" applyNumberFormat="1" applyBorder="1">
      <alignment vertical="center"/>
    </xf>
    <xf numFmtId="0" fontId="0" fillId="0" borderId="9" xfId="0" applyBorder="1">
      <alignment vertical="center"/>
    </xf>
    <xf numFmtId="181" fontId="0" fillId="0" borderId="1" xfId="0" applyNumberFormat="1" applyBorder="1">
      <alignment vertical="center"/>
    </xf>
    <xf numFmtId="0" fontId="0" fillId="9" borderId="5" xfId="0" applyFill="1" applyBorder="1">
      <alignment vertical="center"/>
    </xf>
    <xf numFmtId="0" fontId="0" fillId="12" borderId="1" xfId="0" applyFill="1" applyBorder="1">
      <alignment vertical="center"/>
    </xf>
    <xf numFmtId="179" fontId="0" fillId="13" borderId="1" xfId="0" applyNumberFormat="1" applyFill="1" applyBorder="1">
      <alignment vertical="center"/>
    </xf>
    <xf numFmtId="181" fontId="0" fillId="14" borderId="1" xfId="0" applyNumberFormat="1" applyFill="1" applyBorder="1">
      <alignment vertical="center"/>
    </xf>
    <xf numFmtId="0" fontId="0" fillId="14" borderId="1" xfId="0" applyFill="1" applyBorder="1">
      <alignment vertical="center"/>
    </xf>
    <xf numFmtId="0" fontId="0" fillId="0" borderId="5" xfId="0" applyBorder="1">
      <alignment vertical="center"/>
    </xf>
    <xf numFmtId="181" fontId="0" fillId="15" borderId="1" xfId="0" applyNumberFormat="1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TB-SMA</a:t>
            </a:r>
            <a:r>
              <a:rPr lang="en-US" altLang="ja-JP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potential</a:t>
            </a:r>
            <a:endParaRPr lang="ja-JP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9883092098867755E-2"/>
          <c:y val="6.0075717808001271E-2"/>
          <c:w val="0.90284201316940649"/>
          <c:h val="0.87549654020520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smatb!$B$42</c:f>
              <c:strCache>
                <c:ptCount val="1"/>
                <c:pt idx="0">
                  <c:v>Repulsive(A)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smatb!$B$43:$B$278</c:f>
              <c:numCache>
                <c:formatCode>General</c:formatCode>
                <c:ptCount val="236"/>
                <c:pt idx="0">
                  <c:v>1517.383507633429</c:v>
                </c:pt>
                <c:pt idx="1">
                  <c:v>1409.8566658184543</c:v>
                </c:pt>
                <c:pt idx="2">
                  <c:v>1309.9495336237183</c:v>
                </c:pt>
                <c:pt idx="3">
                  <c:v>1217.1221530841472</c:v>
                </c:pt>
                <c:pt idx="4">
                  <c:v>1130.8728294518535</c:v>
                </c:pt>
                <c:pt idx="5">
                  <c:v>1050.7354197373027</c:v>
                </c:pt>
                <c:pt idx="6">
                  <c:v>976.27681339348158</c:v>
                </c:pt>
                <c:pt idx="7">
                  <c:v>907.09459152716465</c:v>
                </c:pt>
                <c:pt idx="8">
                  <c:v>842.81485198624728</c:v>
                </c:pt>
                <c:pt idx="9">
                  <c:v>783.09018856863884</c:v>
                </c:pt>
                <c:pt idx="10">
                  <c:v>727.59781343111968</c:v>
                </c:pt>
                <c:pt idx="11">
                  <c:v>676.03781255055799</c:v>
                </c:pt>
                <c:pt idx="12">
                  <c:v>628.13152480894587</c:v>
                </c:pt>
                <c:pt idx="13">
                  <c:v>583.62003594185649</c:v>
                </c:pt>
                <c:pt idx="14">
                  <c:v>542.26277921073256</c:v>
                </c:pt>
                <c:pt idx="15">
                  <c:v>503.83623523617763</c:v>
                </c:pt>
                <c:pt idx="16">
                  <c:v>468.13272396539259</c:v>
                </c:pt>
                <c:pt idx="17">
                  <c:v>434.95928224481747</c:v>
                </c:pt>
                <c:pt idx="18">
                  <c:v>404.13662093170086</c:v>
                </c:pt>
                <c:pt idx="19">
                  <c:v>375.49815590822385</c:v>
                </c:pt>
                <c:pt idx="20">
                  <c:v>348.88910776117359</c:v>
                </c:pt>
                <c:pt idx="21">
                  <c:v>324.16566526131891</c:v>
                </c:pt>
                <c:pt idx="22">
                  <c:v>301.19420812141425</c:v>
                </c:pt>
                <c:pt idx="23">
                  <c:v>279.85058483215795</c:v>
                </c:pt>
                <c:pt idx="24">
                  <c:v>260.01944167309762</c:v>
                </c:pt>
                <c:pt idx="25">
                  <c:v>241.5935992720508</c:v>
                </c:pt>
                <c:pt idx="26">
                  <c:v>224.47347334360182</c:v>
                </c:pt>
                <c:pt idx="27">
                  <c:v>208.56653647599344</c:v>
                </c:pt>
                <c:pt idx="28">
                  <c:v>193.78681805759024</c:v>
                </c:pt>
                <c:pt idx="29">
                  <c:v>180.05443964021478</c:v>
                </c:pt>
                <c:pt idx="30">
                  <c:v>167.29518322818683</c:v>
                </c:pt>
                <c:pt idx="31">
                  <c:v>155.44009015982985</c:v>
                </c:pt>
                <c:pt idx="32">
                  <c:v>144.42508841357454</c:v>
                </c:pt>
                <c:pt idx="33">
                  <c:v>134.19064632438847</c:v>
                </c:pt>
                <c:pt idx="34">
                  <c:v>124.68145083901253</c:v>
                </c:pt>
                <c:pt idx="35">
                  <c:v>115.84610857109992</c:v>
                </c:pt>
                <c:pt idx="36">
                  <c:v>107.63686804058108</c:v>
                </c:pt>
                <c:pt idx="37">
                  <c:v>100.00936159607664</c:v>
                </c:pt>
                <c:pt idx="38">
                  <c:v>92.922365625539285</c:v>
                </c:pt>
                <c:pt idx="39">
                  <c:v>86.337577759171879</c:v>
                </c:pt>
                <c:pt idx="40">
                  <c:v>80.219409860485854</c:v>
                </c:pt>
                <c:pt idx="41">
                  <c:v>74.534795686701912</c:v>
                </c:pt>
                <c:pt idx="42">
                  <c:v>69.253012178974799</c:v>
                </c:pt>
                <c:pt idx="43">
                  <c:v>64.345513416586712</c:v>
                </c:pt>
                <c:pt idx="44">
                  <c:v>59.785776337699126</c:v>
                </c:pt>
                <c:pt idx="45">
                  <c:v>55.549157392844897</c:v>
                </c:pt>
                <c:pt idx="46">
                  <c:v>51.612759356430615</c:v>
                </c:pt>
                <c:pt idx="47">
                  <c:v>47.955307576419621</c:v>
                </c:pt>
                <c:pt idx="48">
                  <c:v>44.557034993372817</c:v>
                </c:pt>
                <c:pt idx="49">
                  <c:v>41.399575307423689</c:v>
                </c:pt>
                <c:pt idx="50">
                  <c:v>38.465863715796225</c:v>
                </c:pt>
                <c:pt idx="51">
                  <c:v>35.740044684392892</c:v>
                </c:pt>
                <c:pt idx="52">
                  <c:v>33.207386254993878</c:v>
                </c:pt>
                <c:pt idx="53">
                  <c:v>30.854200424934032</c:v>
                </c:pt>
                <c:pt idx="54">
                  <c:v>28.667769168940143</c:v>
                </c:pt>
                <c:pt idx="55">
                  <c:v>26.636275703307007</c:v>
                </c:pt>
                <c:pt idx="56">
                  <c:v>24.748740620922657</c:v>
                </c:pt>
                <c:pt idx="57">
                  <c:v>22.994962551978006</c:v>
                </c:pt>
                <c:pt idx="58">
                  <c:v>21.365463029656123</c:v>
                </c:pt>
                <c:pt idx="59">
                  <c:v>19.851435262821781</c:v>
                </c:pt>
                <c:pt idx="60">
                  <c:v>18.444696538848945</c:v>
                </c:pt>
                <c:pt idx="61">
                  <c:v>17.137643999342153</c:v>
                </c:pt>
                <c:pt idx="62">
                  <c:v>15.923213549737074</c:v>
                </c:pt>
                <c:pt idx="63">
                  <c:v>14.79484168070376</c:v>
                </c:pt>
                <c:pt idx="64">
                  <c:v>13.746429995012152</c:v>
                </c:pt>
                <c:pt idx="65">
                  <c:v>12.772312248141686</c:v>
                </c:pt>
                <c:pt idx="66">
                  <c:v>11.867223724503155</c:v>
                </c:pt>
                <c:pt idx="67">
                  <c:v>11.026272783763254</c:v>
                </c:pt>
                <c:pt idx="68">
                  <c:v>10.244914423491091</c:v>
                </c:pt>
                <c:pt idx="69">
                  <c:v>9.5189257152437143</c:v>
                </c:pt>
                <c:pt idx="70">
                  <c:v>8.8443829813320658</c:v>
                </c:pt>
                <c:pt idx="71">
                  <c:v>8.2176405889173871</c:v>
                </c:pt>
                <c:pt idx="72">
                  <c:v>7.6353112468284188</c:v>
                </c:pt>
                <c:pt idx="73">
                  <c:v>7.0942476986116114</c:v>
                </c:pt>
                <c:pt idx="74">
                  <c:v>6.591525712872758</c:v>
                </c:pt>
                <c:pt idx="75">
                  <c:v>6.1244282789795808</c:v>
                </c:pt>
                <c:pt idx="76">
                  <c:v>5.6904309227093295</c:v>
                </c:pt>
                <c:pt idx="77">
                  <c:v>5.2871880624784886</c:v>
                </c:pt>
                <c:pt idx="78">
                  <c:v>4.9125203324154265</c:v>
                </c:pt>
                <c:pt idx="79">
                  <c:v>4.564402803762226</c:v>
                </c:pt>
                <c:pt idx="80">
                  <c:v>4.2409540409471971</c:v>
                </c:pt>
                <c:pt idx="81">
                  <c:v>3.9404259331804754</c:v>
                </c:pt>
                <c:pt idx="82">
                  <c:v>3.6611942466165788</c:v>
                </c:pt>
                <c:pt idx="83">
                  <c:v>3.4017498460221467</c:v>
                </c:pt>
                <c:pt idx="84">
                  <c:v>3.1606905385054729</c:v>
                </c:pt>
                <c:pt idx="85">
                  <c:v>2.9367134952265297</c:v>
                </c:pt>
                <c:pt idx="86">
                  <c:v>2.7286082101298064</c:v>
                </c:pt>
                <c:pt idx="87">
                  <c:v>2.5352499576447332</c:v>
                </c:pt>
                <c:pt idx="88">
                  <c:v>2.3555937139952601</c:v>
                </c:pt>
                <c:pt idx="89">
                  <c:v>2.1886685092656024</c:v>
                </c:pt>
                <c:pt idx="90">
                  <c:v>2.033572179697432</c:v>
                </c:pt>
                <c:pt idx="91">
                  <c:v>1.8894664918567277</c:v>
                </c:pt>
                <c:pt idx="92">
                  <c:v>1.7555726123183621</c:v>
                </c:pt>
                <c:pt idx="93">
                  <c:v>1.6311668983839367</c:v>
                </c:pt>
                <c:pt idx="94">
                  <c:v>1.5155769870833307</c:v>
                </c:pt>
                <c:pt idx="95">
                  <c:v>1.4081781613226034</c:v>
                </c:pt>
                <c:pt idx="96">
                  <c:v>1.3083899735387554</c:v>
                </c:pt>
                <c:pt idx="97">
                  <c:v>1.2156731086135393</c:v>
                </c:pt>
                <c:pt idx="98">
                  <c:v>1.1295264690916194</c:v>
                </c:pt>
                <c:pt idx="99">
                  <c:v>1.0494844669498764</c:v>
                </c:pt>
                <c:pt idx="100">
                  <c:v>0.97511450728094951</c:v>
                </c:pt>
                <c:pt idx="101">
                  <c:v>0.906014650291325</c:v>
                </c:pt>
                <c:pt idx="102">
                  <c:v>0.84181143897801269</c:v>
                </c:pt>
                <c:pt idx="103">
                  <c:v>0.78215788074328529</c:v>
                </c:pt>
                <c:pt idx="104">
                  <c:v>0.72673157203890992</c:v>
                </c:pt>
                <c:pt idx="105">
                  <c:v>0.67523295590431776</c:v>
                </c:pt>
                <c:pt idx="106">
                  <c:v>0.62738370298142265</c:v>
                </c:pt>
                <c:pt idx="107">
                  <c:v>0.58292520725611308</c:v>
                </c:pt>
                <c:pt idx="108">
                  <c:v>0.54161718839649908</c:v>
                </c:pt>
                <c:pt idx="109">
                  <c:v>0.50323639313412483</c:v>
                </c:pt>
                <c:pt idx="110">
                  <c:v>0.467575388669627</c:v>
                </c:pt>
                <c:pt idx="111">
                  <c:v>0.43444144158167713</c:v>
                </c:pt>
                <c:pt idx="112">
                  <c:v>0.40365547618016834</c:v>
                </c:pt>
                <c:pt idx="113">
                  <c:v>0.37505110667396013</c:v>
                </c:pt>
                <c:pt idx="114">
                  <c:v>0.34847373792243147</c:v>
                </c:pt>
                <c:pt idx="115">
                  <c:v>0.32377972991077286</c:v>
                </c:pt>
                <c:pt idx="116">
                  <c:v>0.30083562143333892</c:v>
                </c:pt>
                <c:pt idx="117">
                  <c:v>0.27951740878937587</c:v>
                </c:pt>
                <c:pt idx="118">
                  <c:v>0.25970987559277292</c:v>
                </c:pt>
                <c:pt idx="119">
                  <c:v>0.24130597007372273</c:v>
                </c:pt>
                <c:pt idx="120">
                  <c:v>0.22420622650685496</c:v>
                </c:pt>
                <c:pt idx="121">
                  <c:v>0.20831822763889887</c:v>
                </c:pt>
                <c:pt idx="122">
                  <c:v>0.1935561052105095</c:v>
                </c:pt>
                <c:pt idx="123">
                  <c:v>0.17984007587277615</c:v>
                </c:pt>
                <c:pt idx="124">
                  <c:v>0.16709600999023297</c:v>
                </c:pt>
                <c:pt idx="125">
                  <c:v>0.15525503099992119</c:v>
                </c:pt>
                <c:pt idx="126">
                  <c:v>0.14425314316120061</c:v>
                </c:pt>
                <c:pt idx="127">
                  <c:v>0.13403088568444782</c:v>
                </c:pt>
                <c:pt idx="128">
                  <c:v>0.12453301136934483</c:v>
                </c:pt>
                <c:pt idx="129">
                  <c:v>0.11570818801592719</c:v>
                </c:pt>
                <c:pt idx="130">
                  <c:v>0.10750872099463969</c:v>
                </c:pt>
                <c:pt idx="131">
                  <c:v>9.9890295475997842E-2</c:v>
                </c:pt>
                <c:pt idx="132">
                  <c:v>9.281173692671553E-2</c:v>
                </c:pt>
                <c:pt idx="133">
                  <c:v>8.6234788577872118E-2</c:v>
                </c:pt>
                <c:pt idx="134">
                  <c:v>8.0123904662425846E-2</c:v>
                </c:pt>
                <c:pt idx="135">
                  <c:v>7.444605830460431E-2</c:v>
                </c:pt>
                <c:pt idx="136">
                  <c:v>6.917056302289247E-2</c:v>
                </c:pt>
                <c:pt idx="137">
                  <c:v>6.4268906881911114E-2</c:v>
                </c:pt>
                <c:pt idx="138">
                  <c:v>5.9714598396846168E-2</c:v>
                </c:pt>
                <c:pt idx="139">
                  <c:v>5.548302335760201E-2</c:v>
                </c:pt>
                <c:pt idx="140">
                  <c:v>5.155131179887152E-2</c:v>
                </c:pt>
                <c:pt idx="141">
                  <c:v>4.7898214397149315E-2</c:v>
                </c:pt>
                <c:pt idx="142">
                  <c:v>4.4503987626664215E-2</c:v>
                </c:pt>
                <c:pt idx="143">
                  <c:v>4.1350287053543232E-2</c:v>
                </c:pt>
                <c:pt idx="144">
                  <c:v>3.8420068191507048E-2</c:v>
                </c:pt>
                <c:pt idx="145">
                  <c:v>3.569749438326008E-2</c:v>
                </c:pt>
                <c:pt idx="146">
                  <c:v>3.3167851209711677E-2</c:v>
                </c:pt>
                <c:pt idx="147">
                  <c:v>3.0817466964444897E-2</c:v>
                </c:pt>
                <c:pt idx="148">
                  <c:v>2.8633638763628264E-2</c:v>
                </c:pt>
                <c:pt idx="149">
                  <c:v>2.6604563892025295E-2</c:v>
                </c:pt>
                <c:pt idx="150">
                  <c:v>2.4719276014054468E-2</c:v>
                </c:pt>
                <c:pt idx="151">
                  <c:v>2.2967585905144892E-2</c:v>
                </c:pt>
                <c:pt idx="152">
                  <c:v>2.1340026383065952E-2</c:v>
                </c:pt>
                <c:pt idx="153">
                  <c:v>1.9827801141605352E-2</c:v>
                </c:pt>
                <c:pt idx="154">
                  <c:v>1.842273721006352E-2</c:v>
                </c:pt>
                <c:pt idx="155">
                  <c:v>1.7117240781626072E-2</c:v>
                </c:pt>
                <c:pt idx="156">
                  <c:v>1.5904256171884665E-2</c:v>
                </c:pt>
                <c:pt idx="157">
                  <c:v>1.477722768569382E-2</c:v>
                </c:pt>
                <c:pt idx="158">
                  <c:v>1.3730064186268653E-2</c:v>
                </c:pt>
                <c:pt idx="159">
                  <c:v>1.2757106175034621E-2</c:v>
                </c:pt>
                <c:pt idx="160">
                  <c:v>1.1853095204308325E-2</c:v>
                </c:pt>
                <c:pt idx="161">
                  <c:v>1.1013145457497585E-2</c:v>
                </c:pt>
                <c:pt idx="162">
                  <c:v>1.0232717343223027E-2</c:v>
                </c:pt>
                <c:pt idx="163">
                  <c:v>9.5075929606480893E-3</c:v>
                </c:pt>
                <c:pt idx="164">
                  <c:v>8.8338533034171916E-3</c:v>
                </c:pt>
                <c:pt idx="165">
                  <c:v>8.2078570789988238E-3</c:v>
                </c:pt>
                <c:pt idx="166">
                  <c:v>7.6262210289603609E-3</c:v>
                </c:pt>
                <c:pt idx="167">
                  <c:v>7.0858016438136301E-3</c:v>
                </c:pt>
                <c:pt idx="168">
                  <c:v>6.5836781736073645E-3</c:v>
                </c:pt>
                <c:pt idx="169">
                  <c:v>6.1171368424456224E-3</c:v>
                </c:pt>
                <c:pt idx="170">
                  <c:v>5.6836561816177855E-3</c:v>
                </c:pt>
                <c:pt idx="171">
                  <c:v>5.2808934020719088E-3</c:v>
                </c:pt>
                <c:pt idx="172">
                  <c:v>4.9066717325798315E-3</c:v>
                </c:pt>
                <c:pt idx="173">
                  <c:v>4.5589686551620609E-3</c:v>
                </c:pt>
                <c:pt idx="174">
                  <c:v>4.2359049741895515E-3</c:v>
                </c:pt>
                <c:pt idx="175">
                  <c:v>3.9357346600852978E-3</c:v>
                </c:pt>
                <c:pt idx="176">
                  <c:v>3.6568354127350096E-3</c:v>
                </c:pt>
                <c:pt idx="177">
                  <c:v>3.3976998936058917E-3</c:v>
                </c:pt>
                <c:pt idx="178">
                  <c:v>3.1569275791866248E-3</c:v>
                </c:pt>
                <c:pt idx="179">
                  <c:v>2.9332171917197452E-3</c:v>
                </c:pt>
                <c:pt idx="180">
                  <c:v>2.7253596663174037E-3</c:v>
                </c:pt>
                <c:pt idx="181">
                  <c:v>2.5322316164507804E-3</c:v>
                </c:pt>
                <c:pt idx="182">
                  <c:v>2.3527892624966105E-3</c:v>
                </c:pt>
                <c:pt idx="183">
                  <c:v>2.186062790527099E-3</c:v>
                </c:pt>
                <c:pt idx="184">
                  <c:v>2.0311511108547517E-3</c:v>
                </c:pt>
                <c:pt idx="185">
                  <c:v>1.8872169880041485E-3</c:v>
                </c:pt>
                <c:pt idx="186">
                  <c:v>1.7534825157901083E-3</c:v>
                </c:pt>
                <c:pt idx="187">
                  <c:v>1.6292249130468468E-3</c:v>
                </c:pt>
                <c:pt idx="188">
                  <c:v>1.513772617285818E-3</c:v>
                </c:pt>
                <c:pt idx="189">
                  <c:v>1.4065016551698525E-3</c:v>
                </c:pt>
                <c:pt idx="190">
                  <c:v>1.3068322701876615E-3</c:v>
                </c:pt>
                <c:pt idx="191">
                  <c:v>1.2142257893024602E-3</c:v>
                </c:pt>
                <c:pt idx="192">
                  <c:v>1.1281817116403712E-3</c:v>
                </c:pt>
                <c:pt idx="193">
                  <c:v>1.0482350034839711E-3</c:v>
                </c:pt>
                <c:pt idx="194">
                  <c:v>9.7395358495166399E-4</c:v>
                </c:pt>
                <c:pt idx="195">
                  <c:v>9.0493599477924763E-4</c:v>
                </c:pt>
                <c:pt idx="196">
                  <c:v>8.4080922058288039E-4</c:v>
                </c:pt>
                <c:pt idx="197">
                  <c:v>7.8122668287677606E-4</c:v>
                </c:pt>
                <c:pt idx="198">
                  <c:v>7.2586636195017017E-4</c:v>
                </c:pt>
                <c:pt idx="199">
                  <c:v>6.7442905747995151E-4</c:v>
                </c:pt>
                <c:pt idx="200">
                  <c:v>6.266367714729867E-4</c:v>
                </c:pt>
                <c:pt idx="201">
                  <c:v>5.8223120579848373E-4</c:v>
                </c:pt>
                <c:pt idx="202">
                  <c:v>5.4097236619024612E-4</c:v>
                </c:pt>
                <c:pt idx="203">
                  <c:v>5.0263726517393468E-4</c:v>
                </c:pt>
                <c:pt idx="204">
                  <c:v>4.6701871690925693E-4</c:v>
                </c:pt>
                <c:pt idx="205">
                  <c:v>4.3392421743360674E-4</c:v>
                </c:pt>
                <c:pt idx="206">
                  <c:v>4.0317490425539735E-4</c:v>
                </c:pt>
                <c:pt idx="207">
                  <c:v>3.7460458967404815E-4</c:v>
                </c:pt>
                <c:pt idx="208">
                  <c:v>3.4805886260214541E-4</c:v>
                </c:pt>
                <c:pt idx="209">
                  <c:v>3.2339425403546054E-4</c:v>
                </c:pt>
                <c:pt idx="210">
                  <c:v>3.0047746166055479E-4</c:v>
                </c:pt>
                <c:pt idx="211">
                  <c:v>2.7918462940924724E-4</c:v>
                </c:pt>
                <c:pt idx="212">
                  <c:v>2.5940067806626678E-4</c:v>
                </c:pt>
                <c:pt idx="213">
                  <c:v>2.4101868331226424E-4</c:v>
                </c:pt>
                <c:pt idx="214">
                  <c:v>2.239392978407617E-4</c:v>
                </c:pt>
                <c:pt idx="215">
                  <c:v>2.0807021442582782E-4</c:v>
                </c:pt>
                <c:pt idx="216">
                  <c:v>1.9332566703855088E-4</c:v>
                </c:pt>
                <c:pt idx="217">
                  <c:v>1.7962596731606605E-4</c:v>
                </c:pt>
                <c:pt idx="218">
                  <c:v>1.6689707387792629E-4</c:v>
                </c:pt>
                <c:pt idx="219">
                  <c:v>1.55070192162148E-4</c:v>
                </c:pt>
                <c:pt idx="220">
                  <c:v>1.4408140261820262E-4</c:v>
                </c:pt>
                <c:pt idx="221">
                  <c:v>1.3387131524749573E-4</c:v>
                </c:pt>
                <c:pt idx="222">
                  <c:v>1.2438474862424927E-4</c:v>
                </c:pt>
                <c:pt idx="223">
                  <c:v>1.1557043166203674E-4</c:v>
                </c:pt>
                <c:pt idx="224">
                  <c:v>1.073807265141312E-4</c:v>
                </c:pt>
                <c:pt idx="225">
                  <c:v>9.9771371110058215E-5</c:v>
                </c:pt>
                <c:pt idx="226">
                  <c:v>9.2701239936860967E-5</c:v>
                </c:pt>
                <c:pt idx="227">
                  <c:v>8.6132121772205839E-5</c:v>
                </c:pt>
                <c:pt idx="228">
                  <c:v>8.002851316805483E-5</c:v>
                </c:pt>
                <c:pt idx="229">
                  <c:v>7.4357426568774613E-5</c:v>
                </c:pt>
                <c:pt idx="230">
                  <c:v>6.908821202663201E-5</c:v>
                </c:pt>
                <c:pt idx="231">
                  <c:v>6.4192391551126088E-5</c:v>
                </c:pt>
                <c:pt idx="232">
                  <c:v>5.9643505196872581E-5</c:v>
                </c:pt>
                <c:pt idx="233">
                  <c:v>5.5416968058217937E-5</c:v>
                </c:pt>
                <c:pt idx="234">
                  <c:v>5.1489937397686215E-5</c:v>
                </c:pt>
                <c:pt idx="235">
                  <c:v>4.7841189190149202E-5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5-4539-81C7-5B87DB9753FD}"/>
            </c:ext>
          </c:extLst>
        </c:ser>
        <c:ser>
          <c:idx val="1"/>
          <c:order val="1"/>
          <c:tx>
            <c:strRef>
              <c:f>smatb!$C$42</c:f>
              <c:strCache>
                <c:ptCount val="1"/>
                <c:pt idx="0">
                  <c:v>Attractive(A)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smatb!$C$43:$C$278</c:f>
              <c:numCache>
                <c:formatCode>General</c:formatCode>
                <c:ptCount val="236"/>
                <c:pt idx="0">
                  <c:v>-44.044464373920093</c:v>
                </c:pt>
                <c:pt idx="1">
                  <c:v>-43.386459085430502</c:v>
                </c:pt>
                <c:pt idx="2">
                  <c:v>-42.738284111960866</c:v>
                </c:pt>
                <c:pt idx="3">
                  <c:v>-42.099792592847464</c:v>
                </c:pt>
                <c:pt idx="4">
                  <c:v>-41.470839861461506</c:v>
                </c:pt>
                <c:pt idx="5">
                  <c:v>-40.851283412431243</c:v>
                </c:pt>
                <c:pt idx="6">
                  <c:v>-40.240982869353616</c:v>
                </c:pt>
                <c:pt idx="7">
                  <c:v>-39.639799952988497</c:v>
                </c:pt>
                <c:pt idx="8">
                  <c:v>-39.047598449927861</c:v>
                </c:pt>
                <c:pt idx="9">
                  <c:v>-38.464244181733299</c:v>
                </c:pt>
                <c:pt idx="10">
                  <c:v>-37.889604974534272</c:v>
                </c:pt>
                <c:pt idx="11">
                  <c:v>-37.32355062908087</c:v>
                </c:pt>
                <c:pt idx="12">
                  <c:v>-36.765952891243792</c:v>
                </c:pt>
                <c:pt idx="13">
                  <c:v>-36.216685422955045</c:v>
                </c:pt>
                <c:pt idx="14">
                  <c:v>-35.675623773582849</c:v>
                </c:pt>
                <c:pt idx="15">
                  <c:v>-35.142645351734181</c:v>
                </c:pt>
                <c:pt idx="16">
                  <c:v>-34.617629397478474</c:v>
                </c:pt>
                <c:pt idx="17">
                  <c:v>-34.100456954986448</c:v>
                </c:pt>
                <c:pt idx="18">
                  <c:v>-33.591010845577543</c:v>
                </c:pt>
                <c:pt idx="19">
                  <c:v>-33.089175641170144</c:v>
                </c:pt>
                <c:pt idx="20">
                  <c:v>-32.594837638128318</c:v>
                </c:pt>
                <c:pt idx="21">
                  <c:v>-32.107884831499405</c:v>
                </c:pt>
                <c:pt idx="22">
                  <c:v>-31.628206889636381</c:v>
                </c:pt>
                <c:pt idx="23">
                  <c:v>-31.15569512919944</c:v>
                </c:pt>
                <c:pt idx="24">
                  <c:v>-30.690242490530924</c:v>
                </c:pt>
                <c:pt idx="25">
                  <c:v>-30.231743513398289</c:v>
                </c:pt>
                <c:pt idx="26">
                  <c:v>-29.780094313099344</c:v>
                </c:pt>
                <c:pt idx="27">
                  <c:v>-29.335192556924486</c:v>
                </c:pt>
                <c:pt idx="28">
                  <c:v>-28.896937440970667</c:v>
                </c:pt>
                <c:pt idx="29">
                  <c:v>-28.465229667301575</c:v>
                </c:pt>
                <c:pt idx="30">
                  <c:v>-28.039971421449337</c:v>
                </c:pt>
                <c:pt idx="31">
                  <c:v>-27.621066350251894</c:v>
                </c:pt>
                <c:pt idx="32">
                  <c:v>-27.208419540021886</c:v>
                </c:pt>
                <c:pt idx="33">
                  <c:v>-26.801937495041475</c:v>
                </c:pt>
                <c:pt idx="34">
                  <c:v>-26.401528116378508</c:v>
                </c:pt>
                <c:pt idx="35">
                  <c:v>-26.007100681019139</c:v>
                </c:pt>
                <c:pt idx="36">
                  <c:v>-25.618565821312114</c:v>
                </c:pt>
                <c:pt idx="37">
                  <c:v>-25.235835504720434</c:v>
                </c:pt>
                <c:pt idx="38">
                  <c:v>-24.858823013875121</c:v>
                </c:pt>
                <c:pt idx="39">
                  <c:v>-24.487442926927304</c:v>
                </c:pt>
                <c:pt idx="40">
                  <c:v>-24.121611098193668</c:v>
                </c:pt>
                <c:pt idx="41">
                  <c:v>-23.761244639091061</c:v>
                </c:pt>
                <c:pt idx="42">
                  <c:v>-23.406261899356021</c:v>
                </c:pt>
                <c:pt idx="43">
                  <c:v>-23.056582448544763</c:v>
                </c:pt>
                <c:pt idx="44">
                  <c:v>-22.712127057809621</c:v>
                </c:pt>
                <c:pt idx="45">
                  <c:v>-22.372817681947733</c:v>
                </c:pt>
                <c:pt idx="46">
                  <c:v>-22.038577441717862</c:v>
                </c:pt>
                <c:pt idx="47">
                  <c:v>-21.709330606421481</c:v>
                </c:pt>
                <c:pt idx="48">
                  <c:v>-21.385002576743986</c:v>
                </c:pt>
                <c:pt idx="49">
                  <c:v>-21.065519867852359</c:v>
                </c:pt>
                <c:pt idx="50">
                  <c:v>-20.750810092745251</c:v>
                </c:pt>
                <c:pt idx="51">
                  <c:v>-20.440801945851902</c:v>
                </c:pt>
                <c:pt idx="52">
                  <c:v>-20.135425186875963</c:v>
                </c:pt>
                <c:pt idx="53">
                  <c:v>-19.834610624880838</c:v>
                </c:pt>
                <c:pt idx="54">
                  <c:v>-19.538290102612638</c:v>
                </c:pt>
                <c:pt idx="55">
                  <c:v>-19.246396481057435</c:v>
                </c:pt>
                <c:pt idx="56">
                  <c:v>-18.958863624229192</c:v>
                </c:pt>
                <c:pt idx="57">
                  <c:v>-18.675626384184955</c:v>
                </c:pt>
                <c:pt idx="58">
                  <c:v>-18.396620586263943</c:v>
                </c:pt>
                <c:pt idx="59">
                  <c:v>-18.121783014547088</c:v>
                </c:pt>
                <c:pt idx="60">
                  <c:v>-17.851051397533858</c:v>
                </c:pt>
                <c:pt idx="61">
                  <c:v>-17.584364394033106</c:v>
                </c:pt>
                <c:pt idx="62">
                  <c:v>-17.321661579264561</c:v>
                </c:pt>
                <c:pt idx="63">
                  <c:v>-17.062883431168114</c:v>
                </c:pt>
                <c:pt idx="64">
                  <c:v>-16.807971316917545</c:v>
                </c:pt>
                <c:pt idx="65">
                  <c:v>-16.556867479635741</c:v>
                </c:pt>
                <c:pt idx="66">
                  <c:v>-16.309515025308418</c:v>
                </c:pt>
                <c:pt idx="67">
                  <c:v>-16.065857909893307</c:v>
                </c:pt>
                <c:pt idx="68">
                  <c:v>-15.825840926621927</c:v>
                </c:pt>
                <c:pt idx="69">
                  <c:v>-15.589409693491117</c:v>
                </c:pt>
                <c:pt idx="70">
                  <c:v>-15.35651064094135</c:v>
                </c:pt>
                <c:pt idx="71">
                  <c:v>-15.12709099971921</c:v>
                </c:pt>
                <c:pt idx="72">
                  <c:v>-14.901098788921155</c:v>
                </c:pt>
                <c:pt idx="73">
                  <c:v>-14.678482804215902</c:v>
                </c:pt>
                <c:pt idx="74">
                  <c:v>-14.459192606242766</c:v>
                </c:pt>
                <c:pt idx="75">
                  <c:v>-14.243178509183371</c:v>
                </c:pt>
                <c:pt idx="76">
                  <c:v>-14.030391569503994</c:v>
                </c:pt>
                <c:pt idx="77">
                  <c:v>-13.820783574866196</c:v>
                </c:pt>
                <c:pt idx="78">
                  <c:v>-13.614307033203069</c:v>
                </c:pt>
                <c:pt idx="79">
                  <c:v>-13.410915161958679</c:v>
                </c:pt>
                <c:pt idx="80">
                  <c:v>-13.21056187748829</c:v>
                </c:pt>
                <c:pt idx="81">
                  <c:v>-13.01320178461693</c:v>
                </c:pt>
                <c:pt idx="82">
                  <c:v>-12.818790166353947</c:v>
                </c:pt>
                <c:pt idx="83">
                  <c:v>-12.627282973761234</c:v>
                </c:pt>
                <c:pt idx="84">
                  <c:v>-12.43863681597281</c:v>
                </c:pt>
                <c:pt idx="85">
                  <c:v>-12.252808950363487</c:v>
                </c:pt>
                <c:pt idx="86">
                  <c:v>-12.069757272864475</c:v>
                </c:pt>
                <c:pt idx="87">
                  <c:v>-11.889440308423579</c:v>
                </c:pt>
                <c:pt idx="88">
                  <c:v>-11.711817201607996</c:v>
                </c:pt>
                <c:pt idx="89">
                  <c:v>-11.536847707347452</c:v>
                </c:pt>
                <c:pt idx="90">
                  <c:v>-11.364492181815653</c:v>
                </c:pt>
                <c:pt idx="91">
                  <c:v>-11.194711573447965</c:v>
                </c:pt>
                <c:pt idx="92">
                  <c:v>-11.027467414093266</c:v>
                </c:pt>
                <c:pt idx="93">
                  <c:v>-10.862721810298014</c:v>
                </c:pt>
                <c:pt idx="94">
                  <c:v>-10.700437434720511</c:v>
                </c:pt>
                <c:pt idx="95">
                  <c:v>-10.540577517673428</c:v>
                </c:pt>
                <c:pt idx="96">
                  <c:v>-10.383105838792702</c:v>
                </c:pt>
                <c:pt idx="97">
                  <c:v>-10.227986718830874</c:v>
                </c:pt>
                <c:pt idx="98">
                  <c:v>-10.075185011573041</c:v>
                </c:pt>
                <c:pt idx="99">
                  <c:v>-9.9246660958735795</c:v>
                </c:pt>
                <c:pt idx="100">
                  <c:v>-9.7763958678118446</c:v>
                </c:pt>
                <c:pt idx="101">
                  <c:v>-9.6303407329650472</c:v>
                </c:pt>
                <c:pt idx="102">
                  <c:v>-9.4864675987965725</c:v>
                </c:pt>
                <c:pt idx="103">
                  <c:v>-9.3447438671580194</c:v>
                </c:pt>
                <c:pt idx="104">
                  <c:v>-9.20513742690326</c:v>
                </c:pt>
                <c:pt idx="105">
                  <c:v>-9.0676166466128265</c:v>
                </c:pt>
                <c:pt idx="106">
                  <c:v>-8.9321503674270044</c:v>
                </c:pt>
                <c:pt idx="107">
                  <c:v>-8.7987078959860003</c:v>
                </c:pt>
                <c:pt idx="108">
                  <c:v>-8.6672589974755692</c:v>
                </c:pt>
                <c:pt idx="109">
                  <c:v>-8.5377738887765311</c:v>
                </c:pt>
                <c:pt idx="110">
                  <c:v>-8.410223231716671</c:v>
                </c:pt>
                <c:pt idx="111">
                  <c:v>-8.2845781264233853</c:v>
                </c:pt>
                <c:pt idx="112">
                  <c:v>-8.1608101047757078</c:v>
                </c:pt>
                <c:pt idx="113">
                  <c:v>-8.038891123954107</c:v>
                </c:pt>
                <c:pt idx="114">
                  <c:v>-7.9187935600866748</c:v>
                </c:pt>
                <c:pt idx="115">
                  <c:v>-7.8004902019902209</c:v>
                </c:pt>
                <c:pt idx="116">
                  <c:v>-7.6839542450048999</c:v>
                </c:pt>
                <c:pt idx="117">
                  <c:v>-7.5691592849209028</c:v>
                </c:pt>
                <c:pt idx="118">
                  <c:v>-7.4560793119959259</c:v>
                </c:pt>
                <c:pt idx="119">
                  <c:v>-7.3446887050619898</c:v>
                </c:pt>
                <c:pt idx="120">
                  <c:v>-7.2349622257203068</c:v>
                </c:pt>
                <c:pt idx="121">
                  <c:v>-7.1268750126228699</c:v>
                </c:pt>
                <c:pt idx="122">
                  <c:v>-7.0204025758394888</c:v>
                </c:pt>
                <c:pt idx="123">
                  <c:v>-6.9155207913089551</c:v>
                </c:pt>
                <c:pt idx="124">
                  <c:v>-6.8122058953731264</c:v>
                </c:pt>
                <c:pt idx="125">
                  <c:v>-6.7104344793926511</c:v>
                </c:pt>
                <c:pt idx="126">
                  <c:v>-6.6101834844431542</c:v>
                </c:pt>
                <c:pt idx="127">
                  <c:v>-6.5114301960906324</c:v>
                </c:pt>
                <c:pt idx="128">
                  <c:v>-6.4141522392449284</c:v>
                </c:pt>
                <c:pt idx="129">
                  <c:v>-6.3183275730900679</c:v>
                </c:pt>
                <c:pt idx="130">
                  <c:v>-6.2239344860903634</c:v>
                </c:pt>
                <c:pt idx="131">
                  <c:v>-6.1309515910710948</c:v>
                </c:pt>
                <c:pt idx="132">
                  <c:v>-6.039357820372703</c:v>
                </c:pt>
                <c:pt idx="133">
                  <c:v>-5.9491324210773664</c:v>
                </c:pt>
                <c:pt idx="134">
                  <c:v>-5.8602549503069046</c:v>
                </c:pt>
                <c:pt idx="135">
                  <c:v>-5.7727052705909099</c:v>
                </c:pt>
                <c:pt idx="136">
                  <c:v>-5.686463545304095</c:v>
                </c:pt>
                <c:pt idx="137">
                  <c:v>-5.6015102341717924</c:v>
                </c:pt>
                <c:pt idx="138">
                  <c:v>-5.5178260888425994</c:v>
                </c:pt>
                <c:pt idx="139">
                  <c:v>-5.4353921485271837</c:v>
                </c:pt>
                <c:pt idx="140">
                  <c:v>-5.3541897357022172</c:v>
                </c:pt>
                <c:pt idx="141">
                  <c:v>-5.2742004518785066</c:v>
                </c:pt>
                <c:pt idx="142">
                  <c:v>-5.1954061734323567</c:v>
                </c:pt>
                <c:pt idx="143">
                  <c:v>-5.1177890474991798</c:v>
                </c:pt>
                <c:pt idx="144">
                  <c:v>-5.0413314879284812</c:v>
                </c:pt>
                <c:pt idx="145">
                  <c:v>-4.9660161712992661</c:v>
                </c:pt>
                <c:pt idx="146">
                  <c:v>-4.8918260329949694</c:v>
                </c:pt>
                <c:pt idx="147">
                  <c:v>-4.8187442633370408</c:v>
                </c:pt>
                <c:pt idx="148">
                  <c:v>-4.7467543037762656</c:v>
                </c:pt>
                <c:pt idx="149">
                  <c:v>-4.6758398431410066</c:v>
                </c:pt>
                <c:pt idx="150">
                  <c:v>-4.6059848139414941</c:v>
                </c:pt>
                <c:pt idx="151">
                  <c:v>-4.5371733887293191</c:v>
                </c:pt>
                <c:pt idx="152">
                  <c:v>-4.4693899765113283</c:v>
                </c:pt>
                <c:pt idx="153">
                  <c:v>-4.4026192192170663</c:v>
                </c:pt>
                <c:pt idx="154">
                  <c:v>-4.3368459882190287</c:v>
                </c:pt>
                <c:pt idx="155">
                  <c:v>-4.2720553809048738</c:v>
                </c:pt>
                <c:pt idx="156">
                  <c:v>-4.2082327173008567</c:v>
                </c:pt>
                <c:pt idx="157">
                  <c:v>-4.1453635367457062</c:v>
                </c:pt>
                <c:pt idx="158">
                  <c:v>-4.0834335946141902</c:v>
                </c:pt>
                <c:pt idx="159">
                  <c:v>-4.022428859089624</c:v>
                </c:pt>
                <c:pt idx="160">
                  <c:v>-3.9623355079846143</c:v>
                </c:pt>
                <c:pt idx="161">
                  <c:v>-3.9031399256092789</c:v>
                </c:pt>
                <c:pt idx="162">
                  <c:v>-3.8448286996862646</c:v>
                </c:pt>
                <c:pt idx="163">
                  <c:v>-3.787388618311859</c:v>
                </c:pt>
                <c:pt idx="164">
                  <c:v>-3.7308066669624842</c:v>
                </c:pt>
                <c:pt idx="165">
                  <c:v>-3.6750700255459279</c:v>
                </c:pt>
                <c:pt idx="166">
                  <c:v>-3.6201660654966226</c:v>
                </c:pt>
                <c:pt idx="167">
                  <c:v>-3.566082346914321</c:v>
                </c:pt>
                <c:pt idx="168">
                  <c:v>-3.5128066157455144</c:v>
                </c:pt>
                <c:pt idx="169">
                  <c:v>-3.4603268010069708</c:v>
                </c:pt>
                <c:pt idx="170">
                  <c:v>-3.4086310120507308</c:v>
                </c:pt>
                <c:pt idx="171">
                  <c:v>-3.3577075358699866</c:v>
                </c:pt>
                <c:pt idx="172">
                  <c:v>-3.3075448344451961</c:v>
                </c:pt>
                <c:pt idx="173">
                  <c:v>-3.2581315421298505</c:v>
                </c:pt>
                <c:pt idx="174">
                  <c:v>-3.2094564630752944</c:v>
                </c:pt>
                <c:pt idx="175">
                  <c:v>-3.1615085686940185</c:v>
                </c:pt>
                <c:pt idx="176">
                  <c:v>-3.1142769951608504</c:v>
                </c:pt>
                <c:pt idx="177">
                  <c:v>-3.0677510409514803</c:v>
                </c:pt>
                <c:pt idx="178">
                  <c:v>-3.0219201644177467</c:v>
                </c:pt>
                <c:pt idx="179">
                  <c:v>-2.97677398139917</c:v>
                </c:pt>
                <c:pt idx="180">
                  <c:v>-2.9323022628701412</c:v>
                </c:pt>
                <c:pt idx="181">
                  <c:v>-2.8884949326222786</c:v>
                </c:pt>
                <c:pt idx="182">
                  <c:v>-2.8453420649814087</c:v>
                </c:pt>
                <c:pt idx="183">
                  <c:v>-2.8028338825586423</c:v>
                </c:pt>
                <c:pt idx="184">
                  <c:v>-2.7609607540350622</c:v>
                </c:pt>
                <c:pt idx="185">
                  <c:v>-2.7197131919794999</c:v>
                </c:pt>
                <c:pt idx="186">
                  <c:v>-2.6790818506989145</c:v>
                </c:pt>
                <c:pt idx="187">
                  <c:v>-2.6390575241208798</c:v>
                </c:pt>
                <c:pt idx="188">
                  <c:v>-2.5996311437077262</c:v>
                </c:pt>
                <c:pt idx="189">
                  <c:v>-2.5607937764018183</c:v>
                </c:pt>
                <c:pt idx="190">
                  <c:v>-2.5225366226015487</c:v>
                </c:pt>
                <c:pt idx="191">
                  <c:v>-2.4848510141675555</c:v>
                </c:pt>
                <c:pt idx="192">
                  <c:v>-2.4477284124587464</c:v>
                </c:pt>
                <c:pt idx="193">
                  <c:v>-2.4111604063976304</c:v>
                </c:pt>
                <c:pt idx="194">
                  <c:v>-2.3751387105645945</c:v>
                </c:pt>
                <c:pt idx="195">
                  <c:v>-2.3396551633206126</c:v>
                </c:pt>
                <c:pt idx="196">
                  <c:v>-2.3047017249580284</c:v>
                </c:pt>
                <c:pt idx="197">
                  <c:v>-2.2702704758789398</c:v>
                </c:pt>
                <c:pt idx="198">
                  <c:v>-2.2363536148008287</c:v>
                </c:pt>
                <c:pt idx="199">
                  <c:v>-2.2029434569889634</c:v>
                </c:pt>
                <c:pt idx="200">
                  <c:v>-2.1700324325152369</c:v>
                </c:pt>
                <c:pt idx="201">
                  <c:v>-2.1376130845429984</c:v>
                </c:pt>
                <c:pt idx="202">
                  <c:v>-2.1056780676375224</c:v>
                </c:pt>
                <c:pt idx="203">
                  <c:v>-2.0742201461017014</c:v>
                </c:pt>
                <c:pt idx="204">
                  <c:v>-2.0432321923366272</c:v>
                </c:pt>
                <c:pt idx="205">
                  <c:v>-2.0127071852266347</c:v>
                </c:pt>
                <c:pt idx="206">
                  <c:v>-1.9826382085485057</c:v>
                </c:pt>
                <c:pt idx="207">
                  <c:v>-1.9530184494044047</c:v>
                </c:pt>
                <c:pt idx="208">
                  <c:v>-1.9238411966782547</c:v>
                </c:pt>
                <c:pt idx="209">
                  <c:v>-1.8950998395151504</c:v>
                </c:pt>
                <c:pt idx="210">
                  <c:v>-1.8667878658235135</c:v>
                </c:pt>
                <c:pt idx="211">
                  <c:v>-1.8388988607995949</c:v>
                </c:pt>
                <c:pt idx="212">
                  <c:v>-1.8114265054740499</c:v>
                </c:pt>
                <c:pt idx="213">
                  <c:v>-1.7843645752802106</c:v>
                </c:pt>
                <c:pt idx="214">
                  <c:v>-1.7577069386437414</c:v>
                </c:pt>
                <c:pt idx="215">
                  <c:v>-1.7314475555933879</c:v>
                </c:pt>
                <c:pt idx="216">
                  <c:v>-1.705580476392456</c:v>
                </c:pt>
                <c:pt idx="217">
                  <c:v>-1.6800998401907516</c:v>
                </c:pt>
                <c:pt idx="218">
                  <c:v>-1.6549998736966498</c:v>
                </c:pt>
                <c:pt idx="219">
                  <c:v>-1.6302748898690163</c:v>
                </c:pt>
                <c:pt idx="220">
                  <c:v>-1.6059192866286507</c:v>
                </c:pt>
                <c:pt idx="221">
                  <c:v>-1.5819275455890036</c:v>
                </c:pt>
                <c:pt idx="222">
                  <c:v>-1.558294230805835</c:v>
                </c:pt>
                <c:pt idx="223">
                  <c:v>-1.5350139875455675</c:v>
                </c:pt>
                <c:pt idx="224">
                  <c:v>-1.5120815410720319</c:v>
                </c:pt>
                <c:pt idx="225">
                  <c:v>-1.4894916954513417</c:v>
                </c:pt>
                <c:pt idx="226">
                  <c:v>-1.4672393323746173</c:v>
                </c:pt>
                <c:pt idx="227">
                  <c:v>-1.4453194099983084</c:v>
                </c:pt>
                <c:pt idx="228">
                  <c:v>-1.4237269618018293</c:v>
                </c:pt>
                <c:pt idx="229">
                  <c:v>-1.4024570954622697</c:v>
                </c:pt>
                <c:pt idx="230">
                  <c:v>-1.3815049917459086</c:v>
                </c:pt>
                <c:pt idx="231">
                  <c:v>-1.3608659034163026</c:v>
                </c:pt>
                <c:pt idx="232">
                  <c:v>-1.3405351541586656</c:v>
                </c:pt>
                <c:pt idx="233">
                  <c:v>-1.3205081375203409</c:v>
                </c:pt>
                <c:pt idx="234">
                  <c:v>-1.3007803158670834</c:v>
                </c:pt>
                <c:pt idx="235">
                  <c:v>-1.2813472193549491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5-4539-81C7-5B87DB9753FD}"/>
            </c:ext>
          </c:extLst>
        </c:ser>
        <c:ser>
          <c:idx val="2"/>
          <c:order val="2"/>
          <c:tx>
            <c:strRef>
              <c:f>smatb!$D$42</c:f>
              <c:strCache>
                <c:ptCount val="1"/>
                <c:pt idx="0">
                  <c:v>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smatb!$D$43:$D$278</c:f>
              <c:numCache>
                <c:formatCode>General</c:formatCode>
                <c:ptCount val="236"/>
                <c:pt idx="0">
                  <c:v>1473.3390432595088</c:v>
                </c:pt>
                <c:pt idx="1">
                  <c:v>1366.4702067330238</c:v>
                </c:pt>
                <c:pt idx="2">
                  <c:v>1267.2112495117574</c:v>
                </c:pt>
                <c:pt idx="3">
                  <c:v>1175.0223604912997</c:v>
                </c:pt>
                <c:pt idx="4">
                  <c:v>1089.4019895903921</c:v>
                </c:pt>
                <c:pt idx="5">
                  <c:v>1009.8841363248714</c:v>
                </c:pt>
                <c:pt idx="6">
                  <c:v>936.03583052412796</c:v>
                </c:pt>
                <c:pt idx="7">
                  <c:v>867.45479157417617</c:v>
                </c:pt>
                <c:pt idx="8">
                  <c:v>803.76725353631946</c:v>
                </c:pt>
                <c:pt idx="9">
                  <c:v>744.62594438690553</c:v>
                </c:pt>
                <c:pt idx="10">
                  <c:v>689.70820845658545</c:v>
                </c:pt>
                <c:pt idx="11">
                  <c:v>638.71426192147715</c:v>
                </c:pt>
                <c:pt idx="12">
                  <c:v>591.36557191770203</c:v>
                </c:pt>
                <c:pt idx="13">
                  <c:v>547.40335051890145</c:v>
                </c:pt>
                <c:pt idx="14">
                  <c:v>506.5871554371497</c:v>
                </c:pt>
                <c:pt idx="15">
                  <c:v>468.69358988444344</c:v>
                </c:pt>
                <c:pt idx="16">
                  <c:v>433.5150945679141</c:v>
                </c:pt>
                <c:pt idx="17">
                  <c:v>400.85882528983103</c:v>
                </c:pt>
                <c:pt idx="18">
                  <c:v>370.5456100861233</c:v>
                </c:pt>
                <c:pt idx="19">
                  <c:v>342.40898026705372</c:v>
                </c:pt>
                <c:pt idx="20">
                  <c:v>316.29427012304529</c:v>
                </c:pt>
                <c:pt idx="21">
                  <c:v>292.0577804298195</c:v>
                </c:pt>
                <c:pt idx="22">
                  <c:v>269.56600123177788</c:v>
                </c:pt>
                <c:pt idx="23">
                  <c:v>248.69488970295851</c:v>
                </c:pt>
                <c:pt idx="24">
                  <c:v>229.3291991825667</c:v>
                </c:pt>
                <c:pt idx="25">
                  <c:v>211.3618557586525</c:v>
                </c:pt>
                <c:pt idx="26">
                  <c:v>194.69337903050248</c:v>
                </c:pt>
                <c:pt idx="27">
                  <c:v>179.23134391906896</c:v>
                </c:pt>
                <c:pt idx="28">
                  <c:v>164.88988061661956</c:v>
                </c:pt>
                <c:pt idx="29">
                  <c:v>151.58920997291321</c:v>
                </c:pt>
                <c:pt idx="30">
                  <c:v>139.25521180673749</c:v>
                </c:pt>
                <c:pt idx="31">
                  <c:v>127.81902380957796</c:v>
                </c:pt>
                <c:pt idx="32">
                  <c:v>117.21666887355266</c:v>
                </c:pt>
                <c:pt idx="33">
                  <c:v>107.388708829347</c:v>
                </c:pt>
                <c:pt idx="34">
                  <c:v>98.279922722634012</c:v>
                </c:pt>
                <c:pt idx="35">
                  <c:v>89.839007890080779</c:v>
                </c:pt>
                <c:pt idx="36">
                  <c:v>82.018302219268961</c:v>
                </c:pt>
                <c:pt idx="37">
                  <c:v>74.773526091356217</c:v>
                </c:pt>
                <c:pt idx="38">
                  <c:v>68.063542611664161</c:v>
                </c:pt>
                <c:pt idx="39">
                  <c:v>61.850134832244578</c:v>
                </c:pt>
                <c:pt idx="40">
                  <c:v>56.097798762292186</c:v>
                </c:pt>
                <c:pt idx="41">
                  <c:v>50.773551047610852</c:v>
                </c:pt>
                <c:pt idx="42">
                  <c:v>45.846750279618774</c:v>
                </c:pt>
                <c:pt idx="43">
                  <c:v>41.288930968041953</c:v>
                </c:pt>
                <c:pt idx="44">
                  <c:v>37.073649279889509</c:v>
                </c:pt>
                <c:pt idx="45">
                  <c:v>33.176339710897167</c:v>
                </c:pt>
                <c:pt idx="46">
                  <c:v>29.574181914712753</c:v>
                </c:pt>
                <c:pt idx="47">
                  <c:v>26.245976969998139</c:v>
                </c:pt>
                <c:pt idx="48">
                  <c:v>23.172032416628831</c:v>
                </c:pt>
                <c:pt idx="49">
                  <c:v>20.33405543957133</c:v>
                </c:pt>
                <c:pt idx="50">
                  <c:v>17.715053623050974</c:v>
                </c:pt>
                <c:pt idx="51">
                  <c:v>15.29924273854099</c:v>
                </c:pt>
                <c:pt idx="52">
                  <c:v>13.071961068117915</c:v>
                </c:pt>
                <c:pt idx="53">
                  <c:v>11.019589800053193</c:v>
                </c:pt>
                <c:pt idx="54">
                  <c:v>9.1294790663275052</c:v>
                </c:pt>
                <c:pt idx="55">
                  <c:v>7.3898792222495722</c:v>
                </c:pt>
                <c:pt idx="56">
                  <c:v>5.7898769966934651</c:v>
                </c:pt>
                <c:pt idx="57">
                  <c:v>4.3193361677930504</c:v>
                </c:pt>
                <c:pt idx="58">
                  <c:v>2.9688424433921803</c:v>
                </c:pt>
                <c:pt idx="59">
                  <c:v>1.729652248274693</c:v>
                </c:pt>
                <c:pt idx="60">
                  <c:v>0.59364514131508628</c:v>
                </c:pt>
                <c:pt idx="61">
                  <c:v>-0.44672039469095282</c:v>
                </c:pt>
                <c:pt idx="62">
                  <c:v>-1.3984480295274864</c:v>
                </c:pt>
                <c:pt idx="63">
                  <c:v>-2.268041750464354</c:v>
                </c:pt>
                <c:pt idx="64">
                  <c:v>-3.0615413219053931</c:v>
                </c:pt>
                <c:pt idx="65">
                  <c:v>-3.7845552314940551</c:v>
                </c:pt>
                <c:pt idx="66">
                  <c:v>-4.4422913008052625</c:v>
                </c:pt>
                <c:pt idx="67">
                  <c:v>-5.0395851261300528</c:v>
                </c:pt>
                <c:pt idx="68">
                  <c:v>-5.5809265031308364</c:v>
                </c:pt>
                <c:pt idx="69">
                  <c:v>-6.0704839782474025</c:v>
                </c:pt>
                <c:pt idx="70">
                  <c:v>-6.5121276596092841</c:v>
                </c:pt>
                <c:pt idx="71">
                  <c:v>-6.9094504108018224</c:v>
                </c:pt>
                <c:pt idx="72">
                  <c:v>-7.2657875420927365</c:v>
                </c:pt>
                <c:pt idx="73">
                  <c:v>-7.5842351056042903</c:v>
                </c:pt>
                <c:pt idx="74">
                  <c:v>-7.867666893370008</c:v>
                </c:pt>
                <c:pt idx="75">
                  <c:v>-8.1187502302037906</c:v>
                </c:pt>
                <c:pt idx="76">
                  <c:v>-8.3399606467946654</c:v>
                </c:pt>
                <c:pt idx="77">
                  <c:v>-8.5335955123877074</c:v>
                </c:pt>
                <c:pt idx="78">
                  <c:v>-8.7017867007876433</c:v>
                </c:pt>
                <c:pt idx="79">
                  <c:v>-8.8465123581964527</c:v>
                </c:pt>
                <c:pt idx="80">
                  <c:v>-8.9696078365410941</c:v>
                </c:pt>
                <c:pt idx="81">
                  <c:v>-9.0727758514364538</c:v>
                </c:pt>
                <c:pt idx="82">
                  <c:v>-9.1575959197373678</c:v>
                </c:pt>
                <c:pt idx="83">
                  <c:v>-9.2255331277390873</c:v>
                </c:pt>
                <c:pt idx="84">
                  <c:v>-9.2779462774673362</c:v>
                </c:pt>
                <c:pt idx="85">
                  <c:v>-9.3160954551369581</c:v>
                </c:pt>
                <c:pt idx="86">
                  <c:v>-9.3411490627346687</c:v>
                </c:pt>
                <c:pt idx="87">
                  <c:v>-9.3541903507788451</c:v>
                </c:pt>
                <c:pt idx="88">
                  <c:v>-9.3562234876127359</c:v>
                </c:pt>
                <c:pt idx="89">
                  <c:v>-9.3481791980818496</c:v>
                </c:pt>
                <c:pt idx="90">
                  <c:v>-9.330920002118221</c:v>
                </c:pt>
                <c:pt idx="91">
                  <c:v>-9.3052450815912362</c:v>
                </c:pt>
                <c:pt idx="92">
                  <c:v>-9.2718948017749039</c:v>
                </c:pt>
                <c:pt idx="93">
                  <c:v>-9.2315549119140776</c:v>
                </c:pt>
                <c:pt idx="94">
                  <c:v>-9.1848604476371811</c:v>
                </c:pt>
                <c:pt idx="95">
                  <c:v>-9.1323993563508257</c:v>
                </c:pt>
                <c:pt idx="96">
                  <c:v>-9.0747158652539461</c:v>
                </c:pt>
                <c:pt idx="97">
                  <c:v>-9.0123136102173333</c:v>
                </c:pt>
                <c:pt idx="98">
                  <c:v>-8.9456585424814214</c:v>
                </c:pt>
                <c:pt idx="99">
                  <c:v>-8.8751816289237038</c:v>
                </c:pt>
                <c:pt idx="100">
                  <c:v>-8.8012813605308953</c:v>
                </c:pt>
                <c:pt idx="101">
                  <c:v>-8.7243260826737217</c:v>
                </c:pt>
                <c:pt idx="102">
                  <c:v>-8.6446561598185596</c:v>
                </c:pt>
                <c:pt idx="103">
                  <c:v>-8.5625859864147333</c:v>
                </c:pt>
                <c:pt idx="104">
                  <c:v>-8.4784058548643504</c:v>
                </c:pt>
                <c:pt idx="105">
                  <c:v>-8.3923836907085096</c:v>
                </c:pt>
                <c:pt idx="106">
                  <c:v>-8.304766664445582</c:v>
                </c:pt>
                <c:pt idx="107">
                  <c:v>-8.2157826887298882</c:v>
                </c:pt>
                <c:pt idx="108">
                  <c:v>-8.1256418090790703</c:v>
                </c:pt>
                <c:pt idx="109">
                  <c:v>-8.0345374956424056</c:v>
                </c:pt>
                <c:pt idx="110">
                  <c:v>-7.9426478430470437</c:v>
                </c:pt>
                <c:pt idx="111">
                  <c:v>-7.8501366848417078</c:v>
                </c:pt>
                <c:pt idx="112">
                  <c:v>-7.7571546285955391</c:v>
                </c:pt>
                <c:pt idx="113">
                  <c:v>-7.6638400172801466</c:v>
                </c:pt>
                <c:pt idx="114">
                  <c:v>-7.5703198221642429</c:v>
                </c:pt>
                <c:pt idx="115">
                  <c:v>-7.4767104720794482</c:v>
                </c:pt>
                <c:pt idx="116">
                  <c:v>-7.3831186235715611</c:v>
                </c:pt>
                <c:pt idx="117">
                  <c:v>-7.2896418761315269</c:v>
                </c:pt>
                <c:pt idx="118">
                  <c:v>-7.1963694364031525</c:v>
                </c:pt>
                <c:pt idx="119">
                  <c:v>-7.1033827349882674</c:v>
                </c:pt>
                <c:pt idx="120">
                  <c:v>-7.010755999213452</c:v>
                </c:pt>
                <c:pt idx="121">
                  <c:v>-6.9185567849839709</c:v>
                </c:pt>
                <c:pt idx="122">
                  <c:v>-6.8268464706289791</c:v>
                </c:pt>
                <c:pt idx="123">
                  <c:v>-6.7356807154361791</c:v>
                </c:pt>
                <c:pt idx="124">
                  <c:v>-6.6451098853828938</c:v>
                </c:pt>
                <c:pt idx="125">
                  <c:v>-6.5551794483927299</c:v>
                </c:pt>
                <c:pt idx="126">
                  <c:v>-6.465930341281954</c:v>
                </c:pt>
                <c:pt idx="127">
                  <c:v>-6.3773993104061848</c:v>
                </c:pt>
                <c:pt idx="128">
                  <c:v>-6.2896192278755834</c:v>
                </c:pt>
                <c:pt idx="129">
                  <c:v>-6.2026193850741409</c:v>
                </c:pt>
                <c:pt idx="130">
                  <c:v>-6.1164257650957241</c:v>
                </c:pt>
                <c:pt idx="131">
                  <c:v>-6.0310612955950971</c:v>
                </c:pt>
                <c:pt idx="132">
                  <c:v>-5.9465460834459876</c:v>
                </c:pt>
                <c:pt idx="133">
                  <c:v>-5.8628976324994939</c:v>
                </c:pt>
                <c:pt idx="134">
                  <c:v>-5.7801310456444783</c:v>
                </c:pt>
                <c:pt idx="135">
                  <c:v>-5.6982592122863052</c:v>
                </c:pt>
                <c:pt idx="136">
                  <c:v>-5.617292982281203</c:v>
                </c:pt>
                <c:pt idx="137">
                  <c:v>-5.5372413272898813</c:v>
                </c:pt>
                <c:pt idx="138">
                  <c:v>-5.4581114904457531</c:v>
                </c:pt>
                <c:pt idx="139">
                  <c:v>-5.3799091251695819</c:v>
                </c:pt>
                <c:pt idx="140">
                  <c:v>-5.3026384239033453</c:v>
                </c:pt>
                <c:pt idx="141">
                  <c:v>-5.2263022374813577</c:v>
                </c:pt>
                <c:pt idx="142">
                  <c:v>-5.150902185805692</c:v>
                </c:pt>
                <c:pt idx="143">
                  <c:v>-5.0764387604456367</c:v>
                </c:pt>
                <c:pt idx="144">
                  <c:v>-5.0029114197369742</c:v>
                </c:pt>
                <c:pt idx="145">
                  <c:v>-4.9303186769160057</c:v>
                </c:pt>
                <c:pt idx="146">
                  <c:v>-4.8586581817852581</c:v>
                </c:pt>
                <c:pt idx="147">
                  <c:v>-4.787926796372596</c:v>
                </c:pt>
                <c:pt idx="148">
                  <c:v>-4.7181206650126377</c:v>
                </c:pt>
                <c:pt idx="149">
                  <c:v>-4.6492352792489813</c:v>
                </c:pt>
                <c:pt idx="150">
                  <c:v>-4.5812655379274396</c:v>
                </c:pt>
                <c:pt idx="151">
                  <c:v>-4.5142058028241738</c:v>
                </c:pt>
                <c:pt idx="152">
                  <c:v>-4.4480499501282624</c:v>
                </c:pt>
                <c:pt idx="153">
                  <c:v>-4.3827914180754606</c:v>
                </c:pt>
                <c:pt idx="154">
                  <c:v>-4.3184232510089648</c:v>
                </c:pt>
                <c:pt idx="155">
                  <c:v>-4.2549381401232473</c:v>
                </c:pt>
                <c:pt idx="156">
                  <c:v>-4.1923284611289722</c:v>
                </c:pt>
                <c:pt idx="157">
                  <c:v>-4.1305863090600123</c:v>
                </c:pt>
                <c:pt idx="158">
                  <c:v>-4.0697035304279217</c:v>
                </c:pt>
                <c:pt idx="159">
                  <c:v>-4.0096717529145893</c:v>
                </c:pt>
                <c:pt idx="160">
                  <c:v>-3.950482412780306</c:v>
                </c:pt>
                <c:pt idx="161">
                  <c:v>-3.8921267801517812</c:v>
                </c:pt>
                <c:pt idx="162">
                  <c:v>-3.8345959823430418</c:v>
                </c:pt>
                <c:pt idx="163">
                  <c:v>-3.7778810253512107</c:v>
                </c:pt>
                <c:pt idx="164">
                  <c:v>-3.7219728136590668</c:v>
                </c:pt>
                <c:pt idx="165">
                  <c:v>-3.6668621684669289</c:v>
                </c:pt>
                <c:pt idx="166">
                  <c:v>-3.6125398444676624</c:v>
                </c:pt>
                <c:pt idx="167">
                  <c:v>-3.5589965452705075</c:v>
                </c:pt>
                <c:pt idx="168">
                  <c:v>-3.506222937571907</c:v>
                </c:pt>
                <c:pt idx="169">
                  <c:v>-3.4542096641645252</c:v>
                </c:pt>
                <c:pt idx="170">
                  <c:v>-3.402947355869113</c:v>
                </c:pt>
                <c:pt idx="171">
                  <c:v>-3.3524266424679148</c:v>
                </c:pt>
                <c:pt idx="172">
                  <c:v>-3.3026381627126162</c:v>
                </c:pt>
                <c:pt idx="173">
                  <c:v>-3.2535725734746883</c:v>
                </c:pt>
                <c:pt idx="174">
                  <c:v>-3.2052205581011051</c:v>
                </c:pt>
                <c:pt idx="175">
                  <c:v>-3.1575728340339331</c:v>
                </c:pt>
                <c:pt idx="176">
                  <c:v>-3.1106201597481156</c:v>
                </c:pt>
                <c:pt idx="177">
                  <c:v>-3.0643533410578745</c:v>
                </c:pt>
                <c:pt idx="178">
                  <c:v>-3.0187632368385602</c:v>
                </c:pt>
                <c:pt idx="179">
                  <c:v>-2.9738407642074502</c:v>
                </c:pt>
                <c:pt idx="180">
                  <c:v>-2.9295769032038237</c:v>
                </c:pt>
                <c:pt idx="181">
                  <c:v>-2.8859627010058277</c:v>
                </c:pt>
                <c:pt idx="182">
                  <c:v>-2.8429892757189119</c:v>
                </c:pt>
                <c:pt idx="183">
                  <c:v>-2.8006478197681153</c:v>
                </c:pt>
                <c:pt idx="184">
                  <c:v>-2.7589296029242076</c:v>
                </c:pt>
                <c:pt idx="185">
                  <c:v>-2.7178259749914959</c:v>
                </c:pt>
                <c:pt idx="186">
                  <c:v>-2.6773283681831241</c:v>
                </c:pt>
                <c:pt idx="187">
                  <c:v>-2.6374282992078331</c:v>
                </c:pt>
                <c:pt idx="188">
                  <c:v>-2.5981173710904404</c:v>
                </c:pt>
                <c:pt idx="189">
                  <c:v>-2.5593872747466486</c:v>
                </c:pt>
                <c:pt idx="190">
                  <c:v>-2.5212297903313612</c:v>
                </c:pt>
                <c:pt idx="191">
                  <c:v>-2.4836367883782531</c:v>
                </c:pt>
                <c:pt idx="192">
                  <c:v>-2.446600230747106</c:v>
                </c:pt>
                <c:pt idx="193">
                  <c:v>-2.4101121713941462</c:v>
                </c:pt>
                <c:pt idx="194">
                  <c:v>-2.3741647569796429</c:v>
                </c:pt>
                <c:pt idx="195">
                  <c:v>-2.3387502273258334</c:v>
                </c:pt>
                <c:pt idx="196">
                  <c:v>-2.3038609157374457</c:v>
                </c:pt>
                <c:pt idx="197">
                  <c:v>-2.269489249196063</c:v>
                </c:pt>
                <c:pt idx="198">
                  <c:v>-2.2356277484388785</c:v>
                </c:pt>
                <c:pt idx="199">
                  <c:v>-2.2022690279314836</c:v>
                </c:pt>
                <c:pt idx="200">
                  <c:v>-2.169405795743764</c:v>
                </c:pt>
                <c:pt idx="201">
                  <c:v>-2.1370308533371998</c:v>
                </c:pt>
                <c:pt idx="202">
                  <c:v>-2.1051370952713322</c:v>
                </c:pt>
                <c:pt idx="203">
                  <c:v>-2.0737175088365274</c:v>
                </c:pt>
                <c:pt idx="204">
                  <c:v>-2.0427651736197179</c:v>
                </c:pt>
                <c:pt idx="205">
                  <c:v>-2.0122732610092009</c:v>
                </c:pt>
                <c:pt idx="206">
                  <c:v>-1.9822350336442502</c:v>
                </c:pt>
                <c:pt idx="207">
                  <c:v>-1.9526438448147307</c:v>
                </c:pt>
                <c:pt idx="208">
                  <c:v>-1.9234931378156526</c:v>
                </c:pt>
                <c:pt idx="209">
                  <c:v>-1.8947764452611149</c:v>
                </c:pt>
                <c:pt idx="210">
                  <c:v>-1.8664873883618529</c:v>
                </c:pt>
                <c:pt idx="211">
                  <c:v>-1.8386196761701856</c:v>
                </c:pt>
                <c:pt idx="212">
                  <c:v>-1.8111671047959836</c:v>
                </c:pt>
                <c:pt idx="213">
                  <c:v>-1.7841235565968985</c:v>
                </c:pt>
                <c:pt idx="214">
                  <c:v>-1.7574829993459007</c:v>
                </c:pt>
                <c:pt idx="215">
                  <c:v>-1.7312394853789621</c:v>
                </c:pt>
                <c:pt idx="216">
                  <c:v>-1.7053871507254175</c:v>
                </c:pt>
                <c:pt idx="217">
                  <c:v>-1.6799202142234355</c:v>
                </c:pt>
                <c:pt idx="218">
                  <c:v>-1.6548329766227718</c:v>
                </c:pt>
                <c:pt idx="219">
                  <c:v>-1.630119819676854</c:v>
                </c:pt>
                <c:pt idx="220">
                  <c:v>-1.6057752052260326</c:v>
                </c:pt>
                <c:pt idx="221">
                  <c:v>-1.5817936742737562</c:v>
                </c:pt>
                <c:pt idx="222">
                  <c:v>-1.5581698460572107</c:v>
                </c:pt>
                <c:pt idx="223">
                  <c:v>-1.5348984171139055</c:v>
                </c:pt>
                <c:pt idx="224">
                  <c:v>-1.5119741603455177</c:v>
                </c:pt>
                <c:pt idx="225">
                  <c:v>-1.4893919240802316</c:v>
                </c:pt>
                <c:pt idx="226">
                  <c:v>-1.4671466311346806</c:v>
                </c:pt>
                <c:pt idx="227">
                  <c:v>-1.4452332778765362</c:v>
                </c:pt>
                <c:pt idx="228">
                  <c:v>-1.4236469332886612</c:v>
                </c:pt>
                <c:pt idx="229">
                  <c:v>-1.402382738035701</c:v>
                </c:pt>
                <c:pt idx="230">
                  <c:v>-1.3814359035338819</c:v>
                </c:pt>
                <c:pt idx="231">
                  <c:v>-1.3608017110247514</c:v>
                </c:pt>
                <c:pt idx="232">
                  <c:v>-1.3404755106534687</c:v>
                </c:pt>
                <c:pt idx="233">
                  <c:v>-1.3204527205522827</c:v>
                </c:pt>
                <c:pt idx="234">
                  <c:v>-1.3007288259296856</c:v>
                </c:pt>
                <c:pt idx="235">
                  <c:v>-1.2812993781657589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5-4539-81C7-5B87DB9753FD}"/>
            </c:ext>
          </c:extLst>
        </c:ser>
        <c:ser>
          <c:idx val="6"/>
          <c:order val="3"/>
          <c:tx>
            <c:strRef>
              <c:f>smatb!$H$42</c:f>
              <c:strCache>
                <c:ptCount val="1"/>
                <c:pt idx="0">
                  <c:v>Repulsive(B)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smatb!$H$43:$H$278</c:f>
              <c:numCache>
                <c:formatCode>General</c:formatCode>
                <c:ptCount val="236"/>
                <c:pt idx="0">
                  <c:v>1407.9337669420561</c:v>
                </c:pt>
                <c:pt idx="1">
                  <c:v>1296.757667242787</c:v>
                </c:pt>
                <c:pt idx="2">
                  <c:v>1194.3604784799234</c:v>
                </c:pt>
                <c:pt idx="3">
                  <c:v>1100.0489826197525</c:v>
                </c:pt>
                <c:pt idx="4">
                  <c:v>1013.1847009061038</c:v>
                </c:pt>
                <c:pt idx="5">
                  <c:v>933.17957142734997</c:v>
                </c:pt>
                <c:pt idx="6">
                  <c:v>859.49196800005018</c:v>
                </c:pt>
                <c:pt idx="7">
                  <c:v>791.62303341754364</c:v>
                </c:pt>
                <c:pt idx="8">
                  <c:v>729.11330223990467</c:v>
                </c:pt>
                <c:pt idx="9">
                  <c:v>671.53959026200209</c:v>
                </c:pt>
                <c:pt idx="10">
                  <c:v>618.51212960159683</c:v>
                </c:pt>
                <c:pt idx="11">
                  <c:v>569.6719300124189</c:v>
                </c:pt>
                <c:pt idx="12">
                  <c:v>524.68834855851799</c:v>
                </c:pt>
                <c:pt idx="13">
                  <c:v>483.25685119690422</c:v>
                </c:pt>
                <c:pt idx="14">
                  <c:v>445.09695111459229</c:v>
                </c:pt>
                <c:pt idx="15">
                  <c:v>409.9503098628287</c:v>
                </c:pt>
                <c:pt idx="16">
                  <c:v>377.57898843337983</c:v>
                </c:pt>
                <c:pt idx="17">
                  <c:v>347.76383643685398</c:v>
                </c:pt>
                <c:pt idx="18">
                  <c:v>320.30300847796661</c:v>
                </c:pt>
                <c:pt idx="19">
                  <c:v>295.01059768376808</c:v>
                </c:pt>
                <c:pt idx="20">
                  <c:v>271.71537713396384</c:v>
                </c:pt>
                <c:pt idx="21">
                  <c:v>250.25964067295104</c:v>
                </c:pt>
                <c:pt idx="22">
                  <c:v>230.49813525598205</c:v>
                </c:pt>
                <c:pt idx="23">
                  <c:v>212.29707760156359</c:v>
                </c:pt>
                <c:pt idx="24">
                  <c:v>195.53324849292733</c:v>
                </c:pt>
                <c:pt idx="25">
                  <c:v>180.09315859708917</c:v>
                </c:pt>
                <c:pt idx="26">
                  <c:v>165.87228015418293</c:v>
                </c:pt>
                <c:pt idx="27">
                  <c:v>152.77433933568869</c:v>
                </c:pt>
                <c:pt idx="28">
                  <c:v>140.71066448089465</c:v>
                </c:pt>
                <c:pt idx="29">
                  <c:v>129.59958579922045</c:v>
                </c:pt>
                <c:pt idx="30">
                  <c:v>119.3658824744595</c:v>
                </c:pt>
                <c:pt idx="31">
                  <c:v>109.94027342788146</c:v>
                </c:pt>
                <c:pt idx="32">
                  <c:v>101.25894829272973</c:v>
                </c:pt>
                <c:pt idx="33">
                  <c:v>93.263135424851427</c:v>
                </c:pt>
                <c:pt idx="34">
                  <c:v>85.898704024942802</c:v>
                </c:pt>
                <c:pt idx="35">
                  <c:v>79.115797678818083</c:v>
                </c:pt>
                <c:pt idx="36">
                  <c:v>72.868496834808013</c:v>
                </c:pt>
                <c:pt idx="37">
                  <c:v>67.114507933300274</c:v>
                </c:pt>
                <c:pt idx="38">
                  <c:v>61.814877083856246</c:v>
                </c:pt>
                <c:pt idx="39">
                  <c:v>56.933726351532322</c:v>
                </c:pt>
                <c:pt idx="40">
                  <c:v>52.438010867091293</c:v>
                </c:pt>
                <c:pt idx="41">
                  <c:v>48.297295116766449</c:v>
                </c:pt>
                <c:pt idx="42">
                  <c:v>44.483546897083663</c:v>
                </c:pt>
                <c:pt idx="43">
                  <c:v>40.970947539836445</c:v>
                </c:pt>
                <c:pt idx="44">
                  <c:v>37.73571712245996</c:v>
                </c:pt>
                <c:pt idx="45">
                  <c:v>34.755953480494071</c:v>
                </c:pt>
                <c:pt idx="46">
                  <c:v>32.011483932268831</c:v>
                </c:pt>
                <c:pt idx="47">
                  <c:v>29.483728712003572</c:v>
                </c:pt>
                <c:pt idx="48">
                  <c:v>27.155575186776833</c:v>
                </c:pt>
                <c:pt idx="49">
                  <c:v>25.011262005828513</c:v>
                </c:pt>
                <c:pt idx="50">
                  <c:v>23.036272397898351</c:v>
                </c:pt>
                <c:pt idx="51">
                  <c:v>21.217235894234701</c:v>
                </c:pt>
                <c:pt idx="52">
                  <c:v>19.541837811948756</c:v>
                </c:pt>
                <c:pt idx="53">
                  <c:v>17.998735884926379</c:v>
                </c:pt>
                <c:pt idx="54">
                  <c:v>16.577483477897704</c:v>
                </c:pt>
                <c:pt idx="55">
                  <c:v>15.268458863831743</c:v>
                </c:pt>
                <c:pt idx="56">
                  <c:v>14.062800085872063</c:v>
                </c:pt>
                <c:pt idx="57">
                  <c:v>12.9523449628349</c:v>
                </c:pt>
                <c:pt idx="58">
                  <c:v>11.929575832114343</c:v>
                </c:pt>
                <c:pt idx="59">
                  <c:v>10.987568655909065</c:v>
                </c:pt>
                <c:pt idx="60">
                  <c:v>10.119946146225928</c:v>
                </c:pt>
                <c:pt idx="61">
                  <c:v>9.3208345913211144</c:v>
                </c:pt>
                <c:pt idx="62">
                  <c:v>8.5848240912989571</c:v>
                </c:pt>
                <c:pt idx="63">
                  <c:v>7.906931933667205</c:v>
                </c:pt>
                <c:pt idx="64">
                  <c:v>7.2825688609056378</c:v>
                </c:pt>
                <c:pt idx="65">
                  <c:v>6.7075080016825899</c:v>
                </c:pt>
                <c:pt idx="66">
                  <c:v>6.1778562553874847</c:v>
                </c:pt>
                <c:pt idx="67">
                  <c:v>5.6900279362553592</c:v>
                </c:pt>
                <c:pt idx="68">
                  <c:v>5.2407204986571365</c:v>
                </c:pt>
                <c:pt idx="69">
                  <c:v>4.826892179218377</c:v>
                </c:pt>
                <c:pt idx="70">
                  <c:v>4.4457414044060517</c:v>
                </c:pt>
                <c:pt idx="71">
                  <c:v>4.0946878241748452</c:v>
                </c:pt>
                <c:pt idx="72">
                  <c:v>3.7713548432729254</c:v>
                </c:pt>
                <c:pt idx="73">
                  <c:v>3.4735535319458348</c:v>
                </c:pt>
                <c:pt idx="74">
                  <c:v>3.1992678071158189</c:v>
                </c:pt>
                <c:pt idx="75">
                  <c:v>2.9466407837146464</c:v>
                </c:pt>
                <c:pt idx="76">
                  <c:v>2.7139622037700031</c:v>
                </c:pt>
                <c:pt idx="77">
                  <c:v>2.4996568581416234</c:v>
                </c:pt>
                <c:pt idx="78">
                  <c:v>2.3022739225236379</c:v>
                </c:pt>
                <c:pt idx="79">
                  <c:v>2.1204771355189207</c:v>
                </c:pt>
                <c:pt idx="80">
                  <c:v>1.9530357522921393</c:v>
                </c:pt>
                <c:pt idx="81">
                  <c:v>1.7988162125586307</c:v>
                </c:pt>
                <c:pt idx="82">
                  <c:v>1.6567744665023267</c:v>
                </c:pt>
                <c:pt idx="83">
                  <c:v>1.5259489066699745</c:v>
                </c:pt>
                <c:pt idx="84">
                  <c:v>1.4054538579913725</c:v>
                </c:pt>
                <c:pt idx="85">
                  <c:v>1.2944735818537074</c:v>
                </c:pt>
                <c:pt idx="86">
                  <c:v>1.1922567536382653</c:v>
                </c:pt>
                <c:pt idx="87">
                  <c:v>1.0981113763329768</c:v>
                </c:pt>
                <c:pt idx="88">
                  <c:v>1.0114000957865537</c:v>
                </c:pt>
                <c:pt idx="89">
                  <c:v>0.93153588588892655</c:v>
                </c:pt>
                <c:pt idx="90">
                  <c:v>0.85797807446717966</c:v>
                </c:pt>
                <c:pt idx="91">
                  <c:v>0.79022868299266125</c:v>
                </c:pt>
                <c:pt idx="92">
                  <c:v>0.72782905531952991</c:v>
                </c:pt>
                <c:pt idx="93">
                  <c:v>0.67035675263161554</c:v>
                </c:pt>
                <c:pt idx="94">
                  <c:v>0.61742269357674984</c:v>
                </c:pt>
                <c:pt idx="95">
                  <c:v>0.56866852022755321</c:v>
                </c:pt>
                <c:pt idx="96">
                  <c:v>0.5237641720365378</c:v>
                </c:pt>
                <c:pt idx="97">
                  <c:v>0.48240565136144131</c:v>
                </c:pt>
                <c:pt idx="98">
                  <c:v>0.44431296543365517</c:v>
                </c:pt>
                <c:pt idx="99">
                  <c:v>0.40922823083707155</c:v>
                </c:pt>
                <c:pt idx="100">
                  <c:v>0.37691392766490406</c:v>
                </c:pt>
                <c:pt idx="101">
                  <c:v>0.34715129153527335</c:v>
                </c:pt>
                <c:pt idx="102">
                  <c:v>0.31973883257970681</c:v>
                </c:pt>
                <c:pt idx="103">
                  <c:v>0.29449097137824121</c:v>
                </c:pt>
                <c:pt idx="104">
                  <c:v>0.2712367826065693</c:v>
                </c:pt>
                <c:pt idx="105">
                  <c:v>0.24981883788984299</c:v>
                </c:pt>
                <c:pt idx="106">
                  <c:v>0.23009214002938921</c:v>
                </c:pt>
                <c:pt idx="107">
                  <c:v>0.21192314138715512</c:v>
                </c:pt>
                <c:pt idx="108">
                  <c:v>0.19518883978246171</c:v>
                </c:pt>
                <c:pt idx="109">
                  <c:v>0.17977594578037273</c:v>
                </c:pt>
                <c:pt idx="110">
                  <c:v>0.16558011573431949</c:v>
                </c:pt>
                <c:pt idx="111">
                  <c:v>0.15250524539075383</c:v>
                </c:pt>
                <c:pt idx="112">
                  <c:v>0.14046281927361562</c:v>
                </c:pt>
                <c:pt idx="113">
                  <c:v>0.12937131144400996</c:v>
                </c:pt>
                <c:pt idx="114">
                  <c:v>0.11915563357830786</c:v>
                </c:pt>
                <c:pt idx="115">
                  <c:v>0.10974662662821286</c:v>
                </c:pt>
                <c:pt idx="116">
                  <c:v>0.1010805926213881</c:v>
                </c:pt>
                <c:pt idx="117">
                  <c:v>9.309886343298715E-2</c:v>
                </c:pt>
                <c:pt idx="118">
                  <c:v>8.5747403608712303E-2</c:v>
                </c:pt>
                <c:pt idx="119">
                  <c:v>7.8976444550559521E-2</c:v>
                </c:pt>
                <c:pt idx="120">
                  <c:v>7.2740147588723672E-2</c:v>
                </c:pt>
                <c:pt idx="121">
                  <c:v>6.6996293658699732E-2</c:v>
                </c:pt>
                <c:pt idx="122">
                  <c:v>6.1705997482723644E-2</c:v>
                </c:pt>
                <c:pt idx="123">
                  <c:v>5.6833444320594576E-2</c:v>
                </c:pt>
                <c:pt idx="124">
                  <c:v>5.2345647507707031E-2</c:v>
                </c:pt>
                <c:pt idx="125">
                  <c:v>4.8212225138855508E-2</c:v>
                </c:pt>
                <c:pt idx="126">
                  <c:v>4.4405194385979452E-2</c:v>
                </c:pt>
                <c:pt idx="127">
                  <c:v>4.0898782057405651E-2</c:v>
                </c:pt>
                <c:pt idx="128">
                  <c:v>3.7669250116092422E-2</c:v>
                </c:pt>
                <c:pt idx="129">
                  <c:v>3.4694734975654153E-2</c:v>
                </c:pt>
                <c:pt idx="130">
                  <c:v>3.1955099486215811E-2</c:v>
                </c:pt>
                <c:pt idx="131">
                  <c:v>2.9431796608058666E-2</c:v>
                </c:pt>
                <c:pt idx="132">
                  <c:v>2.7107743850141666E-2</c:v>
                </c:pt>
                <c:pt idx="133">
                  <c:v>2.4967207623461593E-2</c:v>
                </c:pt>
                <c:pt idx="134">
                  <c:v>2.2995696726335293E-2</c:v>
                </c:pt>
                <c:pt idx="135">
                  <c:v>2.1179864240511853E-2</c:v>
                </c:pt>
                <c:pt idx="136">
                  <c:v>1.9507417173960991E-2</c:v>
                </c:pt>
                <c:pt idx="137">
                  <c:v>1.796703323863004E-2</c:v>
                </c:pt>
                <c:pt idx="138">
                  <c:v>1.6548284199762623E-2</c:v>
                </c:pt>
                <c:pt idx="139">
                  <c:v>1.524156527786299E-2</c:v>
                </c:pt>
                <c:pt idx="140">
                  <c:v>1.4038030125364323E-2</c:v>
                </c:pt>
                <c:pt idx="141">
                  <c:v>1.2929530937800561E-2</c:v>
                </c:pt>
                <c:pt idx="142">
                  <c:v>1.1908563294040041E-2</c:v>
                </c:pt>
                <c:pt idx="143">
                  <c:v>1.0968215352155844E-2</c:v>
                </c:pt>
                <c:pt idx="144">
                  <c:v>1.0102121056993933E-2</c:v>
                </c:pt>
                <c:pt idx="145">
                  <c:v>9.3044170426596611E-3</c:v>
                </c:pt>
                <c:pt idx="146">
                  <c:v>8.5697029381566966E-3</c:v>
                </c:pt>
                <c:pt idx="147">
                  <c:v>7.8930048074520726E-3</c:v>
                </c:pt>
                <c:pt idx="148">
                  <c:v>7.2697414764603119E-3</c:v>
                </c:pt>
                <c:pt idx="149">
                  <c:v>6.6956935189841065E-3</c:v>
                </c:pt>
                <c:pt idx="150">
                  <c:v>6.1669746916495479E-3</c:v>
                </c:pt>
                <c:pt idx="151">
                  <c:v>5.6800056244534335E-3</c:v>
                </c:pt>
                <c:pt idx="152">
                  <c:v>5.2314895888105157E-3</c:v>
                </c:pt>
                <c:pt idx="153">
                  <c:v>4.8183901790531062E-3</c:v>
                </c:pt>
                <c:pt idx="154">
                  <c:v>4.4379107562888698E-3</c:v>
                </c:pt>
                <c:pt idx="155">
                  <c:v>4.087475515454189E-3</c:v>
                </c:pt>
                <c:pt idx="156">
                  <c:v>3.7647120473888896E-3</c:v>
                </c:pt>
                <c:pt idx="157">
                  <c:v>3.4674352778796221E-3</c:v>
                </c:pt>
                <c:pt idx="158">
                  <c:v>3.1936326749407175E-3</c:v>
                </c:pt>
                <c:pt idx="159">
                  <c:v>2.9414506241875749E-3</c:v>
                </c:pt>
                <c:pt idx="160">
                  <c:v>2.7091818800651707E-3</c:v>
                </c:pt>
                <c:pt idx="161">
                  <c:v>2.4952540079780055E-3</c:v>
                </c:pt>
                <c:pt idx="162">
                  <c:v>2.2982187390757696E-3</c:v>
                </c:pt>
                <c:pt idx="163">
                  <c:v>2.1167421656278895E-3</c:v>
                </c:pt>
                <c:pt idx="164">
                  <c:v>1.949595710610607E-3</c:v>
                </c:pt>
                <c:pt idx="165">
                  <c:v>1.7956478103717498E-3</c:v>
                </c:pt>
                <c:pt idx="166">
                  <c:v>1.6538562540656199E-3</c:v>
                </c:pt>
                <c:pt idx="167">
                  <c:v>1.5232611279968648E-3</c:v>
                </c:pt>
                <c:pt idx="168">
                  <c:v>1.4029783171072457E-3</c:v>
                </c:pt>
                <c:pt idx="169">
                  <c:v>1.2921935196111224E-3</c:v>
                </c:pt>
                <c:pt idx="170">
                  <c:v>1.1901567342593119E-3</c:v>
                </c:pt>
                <c:pt idx="171">
                  <c:v>1.096177182910704E-3</c:v>
                </c:pt>
                <c:pt idx="172">
                  <c:v>1.0096186340380275E-3</c:v>
                </c:pt>
                <c:pt idx="173">
                  <c:v>9.2989509550834269E-4</c:v>
                </c:pt>
                <c:pt idx="174">
                  <c:v>8.5646684747886514E-4</c:v>
                </c:pt>
                <c:pt idx="175">
                  <c:v>7.888367885512807E-4</c:v>
                </c:pt>
                <c:pt idx="176">
                  <c:v>7.265470704483426E-4</c:v>
                </c:pt>
                <c:pt idx="177">
                  <c:v>6.6917599842993719E-4</c:v>
                </c:pt>
                <c:pt idx="178">
                  <c:v>6.1633517646471803E-4</c:v>
                </c:pt>
                <c:pt idx="179">
                  <c:v>5.6766687783044948E-4</c:v>
                </c:pt>
                <c:pt idx="180">
                  <c:v>5.2284162334228991E-4</c:v>
                </c:pt>
                <c:pt idx="181">
                  <c:v>4.8155595081390102E-4</c:v>
                </c:pt>
                <c:pt idx="182">
                  <c:v>4.4353036065084722E-4</c:v>
                </c:pt>
                <c:pt idx="183">
                  <c:v>4.0850742366818751E-4</c:v>
                </c:pt>
                <c:pt idx="184">
                  <c:v>3.7625003832237881E-4</c:v>
                </c:pt>
                <c:pt idx="185">
                  <c:v>3.4653982555914978E-4</c:v>
                </c:pt>
                <c:pt idx="186">
                  <c:v>3.1917565041062081E-4</c:v>
                </c:pt>
                <c:pt idx="187">
                  <c:v>2.9397226033304579E-4</c:v>
                </c:pt>
                <c:pt idx="188">
                  <c:v>2.7075903106687778E-4</c:v>
                </c:pt>
                <c:pt idx="189">
                  <c:v>2.4937881152874603E-4</c:v>
                </c:pt>
                <c:pt idx="190">
                  <c:v>2.2968685991541028E-4</c:v>
                </c:pt>
                <c:pt idx="191">
                  <c:v>2.115498638171992E-4</c:v>
                </c:pt>
                <c:pt idx="192">
                  <c:v>1.9484503770723972E-4</c:v>
                </c:pt>
                <c:pt idx="193">
                  <c:v>1.794592916965468E-4</c:v>
                </c:pt>
                <c:pt idx="194">
                  <c:v>1.6528846592755579E-4</c:v>
                </c:pt>
                <c:pt idx="195">
                  <c:v>1.5223662542300338E-4</c:v>
                </c:pt>
                <c:pt idx="196">
                  <c:v>1.4021541061638081E-4</c:v>
                </c:pt>
                <c:pt idx="197">
                  <c:v>1.2914343916709973E-4</c:v>
                </c:pt>
                <c:pt idx="198">
                  <c:v>1.1894575501074085E-4</c:v>
                </c:pt>
                <c:pt idx="199">
                  <c:v>1.0955332091449737E-4</c:v>
                </c:pt>
                <c:pt idx="200">
                  <c:v>1.0090255110248448E-4</c:v>
                </c:pt>
                <c:pt idx="201">
                  <c:v>9.2934880786823645E-5</c:v>
                </c:pt>
                <c:pt idx="202">
                  <c:v>8.5596369690285246E-5</c:v>
                </c:pt>
                <c:pt idx="203">
                  <c:v>7.8837336876368521E-5</c:v>
                </c:pt>
                <c:pt idx="204">
                  <c:v>7.2612024414669073E-5</c:v>
                </c:pt>
                <c:pt idx="205">
                  <c:v>6.6878287604574168E-5</c:v>
                </c:pt>
                <c:pt idx="206">
                  <c:v>6.1597309660141943E-5</c:v>
                </c:pt>
                <c:pt idx="207">
                  <c:v>5.6733338924603362E-5</c:v>
                </c:pt>
                <c:pt idx="208">
                  <c:v>5.2253446835465339E-5</c:v>
                </c:pt>
                <c:pt idx="209">
                  <c:v>4.8127305001657463E-5</c:v>
                </c:pt>
                <c:pt idx="210">
                  <c:v>4.4326979883564401E-5</c:v>
                </c:pt>
                <c:pt idx="211">
                  <c:v>4.0826743685944124E-5</c:v>
                </c:pt>
                <c:pt idx="212">
                  <c:v>3.7602900183501921E-5</c:v>
                </c:pt>
                <c:pt idx="213">
                  <c:v>3.4633624299976189E-5</c:v>
                </c:pt>
                <c:pt idx="214">
                  <c:v>3.1898814354701395E-5</c:v>
                </c:pt>
                <c:pt idx="215">
                  <c:v>2.937995597637786E-5</c:v>
                </c:pt>
                <c:pt idx="216">
                  <c:v>2.7059996762753563E-5</c:v>
                </c:pt>
                <c:pt idx="217">
                  <c:v>2.4923230837683209E-5</c:v>
                </c:pt>
                <c:pt idx="218">
                  <c:v>2.2955192524022775E-5</c:v>
                </c:pt>
                <c:pt idx="219">
                  <c:v>2.1142558412540707E-5</c:v>
                </c:pt>
                <c:pt idx="220">
                  <c:v>1.9473057163859429E-5</c:v>
                </c:pt>
                <c:pt idx="221">
                  <c:v>1.7935386432798789E-5</c:v>
                </c:pt>
                <c:pt idx="222">
                  <c:v>1.6519136352705452E-5</c:v>
                </c:pt>
                <c:pt idx="223">
                  <c:v>1.5214719061767854E-5</c:v>
                </c:pt>
                <c:pt idx="224">
                  <c:v>1.401330379421489E-5</c:v>
                </c:pt>
                <c:pt idx="225">
                  <c:v>1.2906757096975356E-5</c:v>
                </c:pt>
                <c:pt idx="226">
                  <c:v>1.1887587767068492E-5</c:v>
                </c:pt>
                <c:pt idx="227">
                  <c:v>1.0948896136960169E-5</c:v>
                </c:pt>
                <c:pt idx="228">
                  <c:v>1.0084327364550173E-5</c:v>
                </c:pt>
                <c:pt idx="229">
                  <c:v>9.2880284115700833E-6</c:v>
                </c:pt>
                <c:pt idx="230">
                  <c:v>8.5546084191388206E-6</c:v>
                </c:pt>
                <c:pt idx="231">
                  <c:v>7.8791022122239704E-6</c:v>
                </c:pt>
                <c:pt idx="232">
                  <c:v>7.2569366859368031E-6</c:v>
                </c:pt>
                <c:pt idx="233">
                  <c:v>6.6838998461007276E-6</c:v>
                </c:pt>
                <c:pt idx="234">
                  <c:v>6.1561122945002231E-6</c:v>
                </c:pt>
                <c:pt idx="235">
                  <c:v>5.6700009657693693E-6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15-4539-81C7-5B87DB9753FD}"/>
            </c:ext>
          </c:extLst>
        </c:ser>
        <c:ser>
          <c:idx val="7"/>
          <c:order val="4"/>
          <c:tx>
            <c:strRef>
              <c:f>smatb!$I$42</c:f>
              <c:strCache>
                <c:ptCount val="1"/>
                <c:pt idx="0">
                  <c:v>Attractive(B)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smatb!$I$43:$I$278</c:f>
              <c:numCache>
                <c:formatCode>General</c:formatCode>
                <c:ptCount val="236"/>
                <c:pt idx="0">
                  <c:v>-45.391591046431593</c:v>
                </c:pt>
                <c:pt idx="1">
                  <c:v>-44.476398352335039</c:v>
                </c:pt>
                <c:pt idx="2">
                  <c:v>-43.579657923250977</c:v>
                </c:pt>
                <c:pt idx="3">
                  <c:v>-42.700997721589623</c:v>
                </c:pt>
                <c:pt idx="4">
                  <c:v>-41.840053210844069</c:v>
                </c:pt>
                <c:pt idx="5">
                  <c:v>-40.996467204352108</c:v>
                </c:pt>
                <c:pt idx="6">
                  <c:v>-40.16988971710753</c:v>
                </c:pt>
                <c:pt idx="7">
                  <c:v>-39.359977820559202</c:v>
                </c:pt>
                <c:pt idx="8">
                  <c:v>-38.56639550033757</c:v>
                </c:pt>
                <c:pt idx="9">
                  <c:v>-37.788813516849856</c:v>
                </c:pt>
                <c:pt idx="10">
                  <c:v>-37.026909268685884</c:v>
                </c:pt>
                <c:pt idx="11">
                  <c:v>-36.280366658777922</c:v>
                </c:pt>
                <c:pt idx="12">
                  <c:v>-35.54887596325915</c:v>
                </c:pt>
                <c:pt idx="13">
                  <c:v>-34.832133702966033</c:v>
                </c:pt>
                <c:pt idx="14">
                  <c:v>-34.129842517531713</c:v>
                </c:pt>
                <c:pt idx="15">
                  <c:v>-33.441711042017658</c:v>
                </c:pt>
                <c:pt idx="16">
                  <c:v>-32.767453786033037</c:v>
                </c:pt>
                <c:pt idx="17">
                  <c:v>-32.106791015291009</c:v>
                </c:pt>
                <c:pt idx="18">
                  <c:v>-31.459448635553276</c:v>
                </c:pt>
                <c:pt idx="19">
                  <c:v>-30.82515807891442</c:v>
                </c:pt>
                <c:pt idx="20">
                  <c:v>-30.203656192379157</c:v>
                </c:pt>
                <c:pt idx="21">
                  <c:v>-29.59468512868601</c:v>
                </c:pt>
                <c:pt idx="22">
                  <c:v>-28.997992239332206</c:v>
                </c:pt>
                <c:pt idx="23">
                  <c:v>-28.413329969755463</c:v>
                </c:pt>
                <c:pt idx="24">
                  <c:v>-27.840455756629169</c:v>
                </c:pt>
                <c:pt idx="25">
                  <c:v>-27.279131927228207</c:v>
                </c:pt>
                <c:pt idx="26">
                  <c:v>-26.729125600823881</c:v>
                </c:pt>
                <c:pt idx="27">
                  <c:v>-26.190208592066885</c:v>
                </c:pt>
                <c:pt idx="28">
                  <c:v>-25.662157316318339</c:v>
                </c:pt>
                <c:pt idx="29">
                  <c:v>-25.144752696889416</c:v>
                </c:pt>
                <c:pt idx="30">
                  <c:v>-24.637780074151458</c:v>
                </c:pt>
                <c:pt idx="31">
                  <c:v>-24.141029116478343</c:v>
                </c:pt>
                <c:pt idx="32">
                  <c:v>-23.654293732984659</c:v>
                </c:pt>
                <c:pt idx="33">
                  <c:v>-23.177371988023189</c:v>
                </c:pt>
                <c:pt idx="34">
                  <c:v>-22.710066017406309</c:v>
                </c:pt>
                <c:pt idx="35">
                  <c:v>-22.25218194631659</c:v>
                </c:pt>
                <c:pt idx="36">
                  <c:v>-21.803529808872351</c:v>
                </c:pt>
                <c:pt idx="37">
                  <c:v>-21.363923469315203</c:v>
                </c:pt>
                <c:pt idx="38">
                  <c:v>-20.933180544786403</c:v>
                </c:pt>
                <c:pt idx="39">
                  <c:v>-20.511122329660257</c:v>
                </c:pt>
                <c:pt idx="40">
                  <c:v>-20.097573721403187</c:v>
                </c:pt>
                <c:pt idx="41">
                  <c:v>-19.692363147927566</c:v>
                </c:pt>
                <c:pt idx="42">
                  <c:v>-19.295322496410325</c:v>
                </c:pt>
                <c:pt idx="43">
                  <c:v>-18.906287043546634</c:v>
                </c:pt>
                <c:pt idx="44">
                  <c:v>-18.525095387209955</c:v>
                </c:pt>
                <c:pt idx="45">
                  <c:v>-18.151589379489845</c:v>
                </c:pt>
                <c:pt idx="46">
                  <c:v>-17.785614061079951</c:v>
                </c:pt>
                <c:pt idx="47">
                  <c:v>-17.427017596988804</c:v>
                </c:pt>
                <c:pt idx="48">
                  <c:v>-17.075651213546948</c:v>
                </c:pt>
                <c:pt idx="49">
                  <c:v>-16.731369136683995</c:v>
                </c:pt>
                <c:pt idx="50">
                  <c:v>-16.39402853145025</c:v>
                </c:pt>
                <c:pt idx="51">
                  <c:v>-16.063489442757664</c:v>
                </c:pt>
                <c:pt idx="52">
                  <c:v>-15.739614737315614</c:v>
                </c:pt>
                <c:pt idx="53">
                  <c:v>-15.422270046737326</c:v>
                </c:pt>
                <c:pt idx="54">
                  <c:v>-15.11132371179348</c:v>
                </c:pt>
                <c:pt idx="55">
                  <c:v>-14.806646727789659</c:v>
                </c:pt>
                <c:pt idx="56">
                  <c:v>-14.508112691045266</c:v>
                </c:pt>
                <c:pt idx="57">
                  <c:v>-14.215597746451399</c:v>
                </c:pt>
                <c:pt idx="58">
                  <c:v>-13.928980536086168</c:v>
                </c:pt>
                <c:pt idx="59">
                  <c:v>-13.648142148865951</c:v>
                </c:pt>
                <c:pt idx="60">
                  <c:v>-13.372966071211909</c:v>
                </c:pt>
                <c:pt idx="61">
                  <c:v>-13.103338138711036</c:v>
                </c:pt>
                <c:pt idx="62">
                  <c:v>-12.839146488751943</c:v>
                </c:pt>
                <c:pt idx="63">
                  <c:v>-12.580281514115519</c:v>
                </c:pt>
                <c:pt idx="64">
                  <c:v>-12.326635817501376</c:v>
                </c:pt>
                <c:pt idx="65">
                  <c:v>-12.078104166971071</c:v>
                </c:pt>
                <c:pt idx="66">
                  <c:v>-11.834583452289751</c:v>
                </c:pt>
                <c:pt idx="67">
                  <c:v>-11.595972642148011</c:v>
                </c:pt>
                <c:pt idx="68">
                  <c:v>-11.362172742246251</c:v>
                </c:pt>
                <c:pt idx="69">
                  <c:v>-11.133086754224147</c:v>
                </c:pt>
                <c:pt idx="70">
                  <c:v>-10.908619635418226</c:v>
                </c:pt>
                <c:pt idx="71">
                  <c:v>-10.688678259430748</c:v>
                </c:pt>
                <c:pt idx="72">
                  <c:v>-10.473171377493665</c:v>
                </c:pt>
                <c:pt idx="73">
                  <c:v>-10.262009580611529</c:v>
                </c:pt>
                <c:pt idx="74">
                  <c:v>-10.055105262467722</c:v>
                </c:pt>
                <c:pt idx="75">
                  <c:v>-9.8523725830785107</c:v>
                </c:pt>
                <c:pt idx="76">
                  <c:v>-9.6537274331799896</c:v>
                </c:pt>
                <c:pt idx="77">
                  <c:v>-9.4590873993330042</c:v>
                </c:pt>
                <c:pt idx="78">
                  <c:v>-9.2683717297316637</c:v>
                </c:pt>
                <c:pt idx="79">
                  <c:v>-9.0815013007012126</c:v>
                </c:pt>
                <c:pt idx="80">
                  <c:v>-8.8983985838713835</c:v>
                </c:pt>
                <c:pt idx="81">
                  <c:v>-8.7189876140116152</c:v>
                </c:pt>
                <c:pt idx="82">
                  <c:v>-8.5431939575147684</c:v>
                </c:pt>
                <c:pt idx="83">
                  <c:v>-8.3709446815162742</c:v>
                </c:pt>
                <c:pt idx="84">
                  <c:v>-8.2021683236359451</c:v>
                </c:pt>
                <c:pt idx="85">
                  <c:v>-8.0367948623297885</c:v>
                </c:pt>
                <c:pt idx="86">
                  <c:v>-7.8747556878396674</c:v>
                </c:pt>
                <c:pt idx="87">
                  <c:v>-7.7159835737286135</c:v>
                </c:pt>
                <c:pt idx="88">
                  <c:v>-7.5604126489901073</c:v>
                </c:pt>
                <c:pt idx="89">
                  <c:v>-7.4079783707196389</c:v>
                </c:pt>
                <c:pt idx="90">
                  <c:v>-7.2586174973373225</c:v>
                </c:pt>
                <c:pt idx="91">
                  <c:v>-7.112268062350358</c:v>
                </c:pt>
                <c:pt idx="92">
                  <c:v>-6.9688693486445299</c:v>
                </c:pt>
                <c:pt idx="93">
                  <c:v>-6.8283618632940142</c:v>
                </c:pt>
                <c:pt idx="94">
                  <c:v>-6.6906873128791204</c:v>
                </c:pt>
                <c:pt idx="95">
                  <c:v>-6.5557885793016171</c:v>
                </c:pt>
                <c:pt idx="96">
                  <c:v>-6.4236096960877367</c:v>
                </c:pt>
                <c:pt idx="97">
                  <c:v>-6.2940958251689159</c:v>
                </c:pt>
                <c:pt idx="98">
                  <c:v>-6.1671932341307274</c:v>
                </c:pt>
                <c:pt idx="99">
                  <c:v>-6.04284927392046</c:v>
                </c:pt>
                <c:pt idx="100">
                  <c:v>-5.9210123570042477</c:v>
                </c:pt>
                <c:pt idx="101">
                  <c:v>-5.8016319359645285</c:v>
                </c:pt>
                <c:pt idx="102">
                  <c:v>-5.6846584825290511</c:v>
                </c:pt>
                <c:pt idx="103">
                  <c:v>-5.5700434670226997</c:v>
                </c:pt>
                <c:pt idx="104">
                  <c:v>-5.4577393382336261</c:v>
                </c:pt>
                <c:pt idx="105">
                  <c:v>-5.3476995036852948</c:v>
                </c:pt>
                <c:pt idx="106">
                  <c:v>-5.2398783103063211</c:v>
                </c:pt>
                <c:pt idx="107">
                  <c:v>-5.1342310254900205</c:v>
                </c:pt>
                <c:pt idx="108">
                  <c:v>-5.0307138185358538</c:v>
                </c:pt>
                <c:pt idx="109">
                  <c:v>-4.9292837424650431</c:v>
                </c:pt>
                <c:pt idx="110">
                  <c:v>-4.8298987162028366</c:v>
                </c:pt>
                <c:pt idx="111">
                  <c:v>-4.732517507119999</c:v>
                </c:pt>
                <c:pt idx="112">
                  <c:v>-4.6370997139263235</c:v>
                </c:pt>
                <c:pt idx="113">
                  <c:v>-4.5436057499090321</c:v>
                </c:pt>
                <c:pt idx="114">
                  <c:v>-4.4519968265091379</c:v>
                </c:pt>
                <c:pt idx="115">
                  <c:v>-4.3622349372289317</c:v>
                </c:pt>
                <c:pt idx="116">
                  <c:v>-4.2742828418639345</c:v>
                </c:pt>
                <c:pt idx="117">
                  <c:v>-4.1881040510527736</c:v>
                </c:pt>
                <c:pt idx="118">
                  <c:v>-4.1036628111385571</c:v>
                </c:pt>
                <c:pt idx="119">
                  <c:v>-4.0209240893354812</c:v>
                </c:pt>
                <c:pt idx="120">
                  <c:v>-3.9398535591945012</c:v>
                </c:pt>
                <c:pt idx="121">
                  <c:v>-3.86041758636207</c:v>
                </c:pt>
                <c:pt idx="122">
                  <c:v>-3.7825832146259812</c:v>
                </c:pt>
                <c:pt idx="123">
                  <c:v>-3.7063181522425821</c:v>
                </c:pt>
                <c:pt idx="124">
                  <c:v>-3.6315907585396339</c:v>
                </c:pt>
                <c:pt idx="125">
                  <c:v>-3.5583700307893258</c:v>
                </c:pt>
                <c:pt idx="126">
                  <c:v>-3.4866255913459199</c:v>
                </c:pt>
                <c:pt idx="127">
                  <c:v>-3.4163276750427483</c:v>
                </c:pt>
                <c:pt idx="128">
                  <c:v>-3.3474471168433055</c:v>
                </c:pt>
                <c:pt idx="129">
                  <c:v>-3.2799553397413335</c:v>
                </c:pt>
                <c:pt idx="130">
                  <c:v>-3.213824342904855</c:v>
                </c:pt>
                <c:pt idx="131">
                  <c:v>-3.1490266900592547</c:v>
                </c:pt>
                <c:pt idx="132">
                  <c:v>-3.0855354981045742</c:v>
                </c:pt>
                <c:pt idx="133">
                  <c:v>-3.0233244259623269</c:v>
                </c:pt>
                <c:pt idx="134">
                  <c:v>-2.9623676636471634</c:v>
                </c:pt>
                <c:pt idx="135">
                  <c:v>-2.9026399215588881</c:v>
                </c:pt>
                <c:pt idx="136">
                  <c:v>-2.8441164199903621</c:v>
                </c:pt>
                <c:pt idx="137">
                  <c:v>-2.7867728788469663</c:v>
                </c:pt>
                <c:pt idx="138">
                  <c:v>-2.7305855075733234</c:v>
                </c:pt>
                <c:pt idx="139">
                  <c:v>-2.6755309952831339</c:v>
                </c:pt>
                <c:pt idx="140">
                  <c:v>-2.6215865010880015</c:v>
                </c:pt>
                <c:pt idx="141">
                  <c:v>-2.5687296446212677</c:v>
                </c:pt>
                <c:pt idx="142">
                  <c:v>-2.5169384967528896</c:v>
                </c:pt>
                <c:pt idx="143">
                  <c:v>-2.4661915704915409</c:v>
                </c:pt>
                <c:pt idx="144">
                  <c:v>-2.4164678120701262</c:v>
                </c:pt>
                <c:pt idx="145">
                  <c:v>-2.3677465922110583</c:v>
                </c:pt>
                <c:pt idx="146">
                  <c:v>-2.3200076975676205</c:v>
                </c:pt>
                <c:pt idx="147">
                  <c:v>-2.2732313223379057</c:v>
                </c:pt>
                <c:pt idx="148">
                  <c:v>-2.2273980600478271</c:v>
                </c:pt>
                <c:pt idx="149">
                  <c:v>-2.182488895499807</c:v>
                </c:pt>
                <c:pt idx="150">
                  <c:v>-2.1384851968837979</c:v>
                </c:pt>
                <c:pt idx="151">
                  <c:v>-2.0953687080473586</c:v>
                </c:pt>
                <c:pt idx="152">
                  <c:v>-2.0531215409215822</c:v>
                </c:pt>
                <c:pt idx="153">
                  <c:v>-2.0117261680997376</c:v>
                </c:pt>
                <c:pt idx="154">
                  <c:v>-1.9711654155655414</c:v>
                </c:pt>
                <c:pt idx="155">
                  <c:v>-1.9314224555680379</c:v>
                </c:pt>
                <c:pt idx="156">
                  <c:v>-1.8924807996401414</c:v>
                </c:pt>
                <c:pt idx="157">
                  <c:v>-1.854324291757943</c:v>
                </c:pt>
                <c:pt idx="158">
                  <c:v>-1.8169371016379334</c:v>
                </c:pt>
                <c:pt idx="159">
                  <c:v>-1.7803037181693733</c:v>
                </c:pt>
                <c:pt idx="160">
                  <c:v>-1.7444089429790761</c:v>
                </c:pt>
                <c:pt idx="161">
                  <c:v>-1.7092378841259477</c:v>
                </c:pt>
                <c:pt idx="162">
                  <c:v>-1.6747759499226498</c:v>
                </c:pt>
                <c:pt idx="163">
                  <c:v>-1.6410088428818335</c:v>
                </c:pt>
                <c:pt idx="164">
                  <c:v>-1.6079225537844308</c:v>
                </c:pt>
                <c:pt idx="165">
                  <c:v>-1.5755033558675449</c:v>
                </c:pt>
                <c:pt idx="166">
                  <c:v>-1.5437377991295209</c:v>
                </c:pt>
                <c:pt idx="167">
                  <c:v>-1.5126127047498408</c:v>
                </c:pt>
                <c:pt idx="168">
                  <c:v>-1.4821151596215227</c:v>
                </c:pt>
                <c:pt idx="169">
                  <c:v>-1.4522325109937648</c:v>
                </c:pt>
                <c:pt idx="170">
                  <c:v>-1.4229523612226005</c:v>
                </c:pt>
                <c:pt idx="171">
                  <c:v>-1.3942625626273875</c:v>
                </c:pt>
                <c:pt idx="172">
                  <c:v>-1.3661512124510149</c:v>
                </c:pt>
                <c:pt idx="173">
                  <c:v>-1.3386066479217085</c:v>
                </c:pt>
                <c:pt idx="174">
                  <c:v>-1.3116174414144084</c:v>
                </c:pt>
                <c:pt idx="175">
                  <c:v>-1.2851723957097057</c:v>
                </c:pt>
                <c:pt idx="176">
                  <c:v>-1.2592605393483594</c:v>
                </c:pt>
                <c:pt idx="177">
                  <c:v>-1.2338711220794902</c:v>
                </c:pt>
                <c:pt idx="178">
                  <c:v>-1.2089936104005363</c:v>
                </c:pt>
                <c:pt idx="179">
                  <c:v>-1.1846176831871427</c:v>
                </c:pt>
                <c:pt idx="180">
                  <c:v>-1.1607332274111488</c:v>
                </c:pt>
                <c:pt idx="181">
                  <c:v>-1.1373303339449299</c:v>
                </c:pt>
                <c:pt idx="182">
                  <c:v>-1.1143992934503131</c:v>
                </c:pt>
                <c:pt idx="183">
                  <c:v>-1.0919305923503928</c:v>
                </c:pt>
                <c:pt idx="184">
                  <c:v>-1.0699149088825586</c:v>
                </c:pt>
                <c:pt idx="185">
                  <c:v>-1.0483431092311055</c:v>
                </c:pt>
                <c:pt idx="186">
                  <c:v>-1.0272062437378175</c:v>
                </c:pt>
                <c:pt idx="187">
                  <c:v>-1.0064955431889515</c:v>
                </c:pt>
                <c:pt idx="188">
                  <c:v>-0.98620241517709073</c:v>
                </c:pt>
                <c:pt idx="189">
                  <c:v>-0.96631844053634197</c:v>
                </c:pt>
                <c:pt idx="190">
                  <c:v>-0.94683536984941674</c:v>
                </c:pt>
                <c:pt idx="191">
                  <c:v>-0.92774512002512632</c:v>
                </c:pt>
                <c:pt idx="192">
                  <c:v>-0.90903977094489241</c:v>
                </c:pt>
                <c:pt idx="193">
                  <c:v>-0.89071156217686298</c:v>
                </c:pt>
                <c:pt idx="194">
                  <c:v>-0.87275288975628784</c:v>
                </c:pt>
                <c:pt idx="195">
                  <c:v>-0.85515630303079526</c:v>
                </c:pt>
                <c:pt idx="196">
                  <c:v>-0.83791450156929048</c:v>
                </c:pt>
                <c:pt idx="197">
                  <c:v>-0.82102033213316328</c:v>
                </c:pt>
                <c:pt idx="198">
                  <c:v>-0.8044667857085761</c:v>
                </c:pt>
                <c:pt idx="199">
                  <c:v>-0.78824699459857217</c:v>
                </c:pt>
                <c:pt idx="200">
                  <c:v>-0.77235422957382904</c:v>
                </c:pt>
                <c:pt idx="201">
                  <c:v>-0.75678189708084531</c:v>
                </c:pt>
                <c:pt idx="202">
                  <c:v>-0.74152353650642866</c:v>
                </c:pt>
                <c:pt idx="203">
                  <c:v>-0.72657281749732539</c:v>
                </c:pt>
                <c:pt idx="204">
                  <c:v>-0.71192353733390246</c:v>
                </c:pt>
                <c:pt idx="205">
                  <c:v>-0.69756961835677478</c:v>
                </c:pt>
                <c:pt idx="206">
                  <c:v>-0.68350510544532395</c:v>
                </c:pt>
                <c:pt idx="207">
                  <c:v>-0.66972416354704589</c:v>
                </c:pt>
                <c:pt idx="208">
                  <c:v>-0.65622107525672357</c:v>
                </c:pt>
                <c:pt idx="209">
                  <c:v>-0.64299023844439784</c:v>
                </c:pt>
                <c:pt idx="210">
                  <c:v>-0.63002616393117417</c:v>
                </c:pt>
                <c:pt idx="211">
                  <c:v>-0.61732347321188086</c:v>
                </c:pt>
                <c:pt idx="212">
                  <c:v>-0.60487689622364682</c:v>
                </c:pt>
                <c:pt idx="213">
                  <c:v>-0.59268126915947517</c:v>
                </c:pt>
                <c:pt idx="214">
                  <c:v>-0.58073153232588826</c:v>
                </c:pt>
                <c:pt idx="215">
                  <c:v>-0.56902272804378085</c:v>
                </c:pt>
                <c:pt idx="216">
                  <c:v>-0.5575499985915815</c:v>
                </c:pt>
                <c:pt idx="217">
                  <c:v>-0.54630858418990091</c:v>
                </c:pt>
                <c:pt idx="218">
                  <c:v>-0.53529382102679868</c:v>
                </c:pt>
                <c:pt idx="219">
                  <c:v>-0.52450113932287612</c:v>
                </c:pt>
                <c:pt idx="220">
                  <c:v>-0.51392606143537456</c:v>
                </c:pt>
                <c:pt idx="221">
                  <c:v>-0.50356420000050317</c:v>
                </c:pt>
                <c:pt idx="222">
                  <c:v>-0.49341125611321757</c:v>
                </c:pt>
                <c:pt idx="223">
                  <c:v>-0.48346301754370136</c:v>
                </c:pt>
                <c:pt idx="224">
                  <c:v>-0.47371535698980516</c:v>
                </c:pt>
                <c:pt idx="225">
                  <c:v>-0.46416423036472315</c:v>
                </c:pt>
                <c:pt idx="226">
                  <c:v>-0.45480567511918829</c:v>
                </c:pt>
                <c:pt idx="227">
                  <c:v>-0.44563580859750251</c:v>
                </c:pt>
                <c:pt idx="228">
                  <c:v>-0.43665082642670622</c:v>
                </c:pt>
                <c:pt idx="229">
                  <c:v>-0.42784700093823275</c:v>
                </c:pt>
                <c:pt idx="230">
                  <c:v>-0.4192206796213776</c:v>
                </c:pt>
                <c:pt idx="231">
                  <c:v>-0.41076828360795709</c:v>
                </c:pt>
                <c:pt idx="232">
                  <c:v>-0.40248630618751258</c:v>
                </c:pt>
                <c:pt idx="233">
                  <c:v>-0.39437131135245773</c:v>
                </c:pt>
                <c:pt idx="234">
                  <c:v>-0.38641993237255251</c:v>
                </c:pt>
                <c:pt idx="235">
                  <c:v>-0.37862887039812448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15-4539-81C7-5B87DB9753FD}"/>
            </c:ext>
          </c:extLst>
        </c:ser>
        <c:ser>
          <c:idx val="8"/>
          <c:order val="5"/>
          <c:tx>
            <c:strRef>
              <c:f>smatb!$J$42</c:f>
              <c:strCache>
                <c:ptCount val="1"/>
                <c:pt idx="0">
                  <c:v>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smatb!$J$43:$J$278</c:f>
              <c:numCache>
                <c:formatCode>General</c:formatCode>
                <c:ptCount val="236"/>
                <c:pt idx="0">
                  <c:v>1362.5421758956245</c:v>
                </c:pt>
                <c:pt idx="1">
                  <c:v>1252.2812688904519</c:v>
                </c:pt>
                <c:pt idx="2">
                  <c:v>1150.7808205566723</c:v>
                </c:pt>
                <c:pt idx="3">
                  <c:v>1057.3479848981628</c:v>
                </c:pt>
                <c:pt idx="4">
                  <c:v>971.34464769525971</c:v>
                </c:pt>
                <c:pt idx="5">
                  <c:v>892.18310422299783</c:v>
                </c:pt>
                <c:pt idx="6">
                  <c:v>819.3220782829427</c:v>
                </c:pt>
                <c:pt idx="7">
                  <c:v>752.26305559698449</c:v>
                </c:pt>
                <c:pt idx="8">
                  <c:v>690.54690673956713</c:v>
                </c:pt>
                <c:pt idx="9">
                  <c:v>633.75077674515228</c:v>
                </c:pt>
                <c:pt idx="10">
                  <c:v>581.4852203329109</c:v>
                </c:pt>
                <c:pt idx="11">
                  <c:v>533.391563353641</c:v>
                </c:pt>
                <c:pt idx="12">
                  <c:v>489.13947259525884</c:v>
                </c:pt>
                <c:pt idx="13">
                  <c:v>448.4247174939382</c:v>
                </c:pt>
                <c:pt idx="14">
                  <c:v>410.96710859706059</c:v>
                </c:pt>
                <c:pt idx="15">
                  <c:v>376.50859882081102</c:v>
                </c:pt>
                <c:pt idx="16">
                  <c:v>344.81153464734678</c:v>
                </c:pt>
                <c:pt idx="17">
                  <c:v>315.657045421563</c:v>
                </c:pt>
                <c:pt idx="18">
                  <c:v>288.84355984241336</c:v>
                </c:pt>
                <c:pt idx="19">
                  <c:v>264.18543960485368</c:v>
                </c:pt>
                <c:pt idx="20">
                  <c:v>241.51172094158468</c:v>
                </c:pt>
                <c:pt idx="21">
                  <c:v>220.66495554426501</c:v>
                </c:pt>
                <c:pt idx="22">
                  <c:v>201.50014301664984</c:v>
                </c:pt>
                <c:pt idx="23">
                  <c:v>183.88374763180812</c:v>
                </c:pt>
                <c:pt idx="24">
                  <c:v>167.69279273629814</c:v>
                </c:pt>
                <c:pt idx="25">
                  <c:v>152.81402666986097</c:v>
                </c:pt>
                <c:pt idx="26">
                  <c:v>139.14315455335904</c:v>
                </c:pt>
                <c:pt idx="27">
                  <c:v>126.58413074362181</c:v>
                </c:pt>
                <c:pt idx="28">
                  <c:v>115.04850716457631</c:v>
                </c:pt>
                <c:pt idx="29">
                  <c:v>104.45483310233104</c:v>
                </c:pt>
                <c:pt idx="30">
                  <c:v>94.728102400308046</c:v>
                </c:pt>
                <c:pt idx="31">
                  <c:v>85.799244311403129</c:v>
                </c:pt>
                <c:pt idx="32">
                  <c:v>77.604654559745072</c:v>
                </c:pt>
                <c:pt idx="33">
                  <c:v>70.085763436828245</c:v>
                </c:pt>
                <c:pt idx="34">
                  <c:v>63.188638007536497</c:v>
                </c:pt>
                <c:pt idx="35">
                  <c:v>56.863615732501493</c:v>
                </c:pt>
                <c:pt idx="36">
                  <c:v>51.064967025935658</c:v>
                </c:pt>
                <c:pt idx="37">
                  <c:v>45.750584463985071</c:v>
                </c:pt>
                <c:pt idx="38">
                  <c:v>40.881696539069843</c:v>
                </c:pt>
                <c:pt idx="39">
                  <c:v>36.422604021872061</c:v>
                </c:pt>
                <c:pt idx="40">
                  <c:v>32.340437145688107</c:v>
                </c:pt>
                <c:pt idx="41">
                  <c:v>28.604931968838883</c:v>
                </c:pt>
                <c:pt idx="42">
                  <c:v>25.188224400673338</c:v>
                </c:pt>
                <c:pt idx="43">
                  <c:v>22.064660496289811</c:v>
                </c:pt>
                <c:pt idx="44">
                  <c:v>19.210621735250005</c:v>
                </c:pt>
                <c:pt idx="45">
                  <c:v>16.604364101004226</c:v>
                </c:pt>
                <c:pt idx="46">
                  <c:v>14.22586987118888</c:v>
                </c:pt>
                <c:pt idx="47">
                  <c:v>12.056711115014767</c:v>
                </c:pt>
                <c:pt idx="48">
                  <c:v>10.079923973229885</c:v>
                </c:pt>
                <c:pt idx="49">
                  <c:v>8.2798928691445184</c:v>
                </c:pt>
                <c:pt idx="50">
                  <c:v>6.6422438664481014</c:v>
                </c:pt>
                <c:pt idx="51">
                  <c:v>5.153746451477037</c:v>
                </c:pt>
                <c:pt idx="52">
                  <c:v>3.802223074633142</c:v>
                </c:pt>
                <c:pt idx="53">
                  <c:v>2.5764658381890531</c:v>
                </c:pt>
                <c:pt idx="54">
                  <c:v>1.4661597661042247</c:v>
                </c:pt>
                <c:pt idx="55">
                  <c:v>0.46181213604208438</c:v>
                </c:pt>
                <c:pt idx="56">
                  <c:v>-0.44531260517320348</c:v>
                </c:pt>
                <c:pt idx="57">
                  <c:v>-1.2632527836164993</c:v>
                </c:pt>
                <c:pt idx="58">
                  <c:v>-1.999404703971825</c:v>
                </c:pt>
                <c:pt idx="59">
                  <c:v>-2.6605734929568854</c:v>
                </c:pt>
                <c:pt idx="60">
                  <c:v>-3.2530199249859812</c:v>
                </c:pt>
                <c:pt idx="61">
                  <c:v>-3.782503547389922</c:v>
                </c:pt>
                <c:pt idx="62">
                  <c:v>-4.2543223974529862</c:v>
                </c:pt>
                <c:pt idx="63">
                  <c:v>-4.6733495804483143</c:v>
                </c:pt>
                <c:pt idx="64">
                  <c:v>-5.0440669565957386</c:v>
                </c:pt>
                <c:pt idx="65">
                  <c:v>-5.3705961652884815</c:v>
                </c:pt>
                <c:pt idx="66">
                  <c:v>-5.6567271969022661</c:v>
                </c:pt>
                <c:pt idx="67">
                  <c:v>-5.9059447058926517</c:v>
                </c:pt>
                <c:pt idx="68">
                  <c:v>-6.1214522435891148</c:v>
                </c:pt>
                <c:pt idx="69">
                  <c:v>-6.3061945750057697</c:v>
                </c:pt>
                <c:pt idx="70">
                  <c:v>-6.4628782310121746</c:v>
                </c:pt>
                <c:pt idx="71">
                  <c:v>-6.5939904352559031</c:v>
                </c:pt>
                <c:pt idx="72">
                  <c:v>-6.7018165342207396</c:v>
                </c:pt>
                <c:pt idx="73">
                  <c:v>-6.7884560486656946</c:v>
                </c:pt>
                <c:pt idx="74">
                  <c:v>-6.855837455351903</c:v>
                </c:pt>
                <c:pt idx="75">
                  <c:v>-6.9057317993638643</c:v>
                </c:pt>
                <c:pt idx="76">
                  <c:v>-6.9397652294099865</c:v>
                </c:pt>
                <c:pt idx="77">
                  <c:v>-6.9594305411913808</c:v>
                </c:pt>
                <c:pt idx="78">
                  <c:v>-6.9660978072080262</c:v>
                </c:pt>
                <c:pt idx="79">
                  <c:v>-6.9610241651822919</c:v>
                </c:pt>
                <c:pt idx="80">
                  <c:v>-6.9453628315792439</c:v>
                </c:pt>
                <c:pt idx="81">
                  <c:v>-6.9201714014529845</c:v>
                </c:pt>
                <c:pt idx="82">
                  <c:v>-6.8864194910124414</c:v>
                </c:pt>
                <c:pt idx="83">
                  <c:v>-6.8449957748463</c:v>
                </c:pt>
                <c:pt idx="84">
                  <c:v>-6.7967144656445724</c:v>
                </c:pt>
                <c:pt idx="85">
                  <c:v>-6.742321280476081</c:v>
                </c:pt>
                <c:pt idx="86">
                  <c:v>-6.6824989342014023</c:v>
                </c:pt>
                <c:pt idx="87">
                  <c:v>-6.6178721973956369</c:v>
                </c:pt>
                <c:pt idx="88">
                  <c:v>-6.5490125532035535</c:v>
                </c:pt>
                <c:pt idx="89">
                  <c:v>-6.4764424848307121</c:v>
                </c:pt>
                <c:pt idx="90">
                  <c:v>-6.4006394228701424</c:v>
                </c:pt>
                <c:pt idx="91">
                  <c:v>-6.3220393793576966</c:v>
                </c:pt>
                <c:pt idx="92">
                  <c:v>-6.2410402933249998</c:v>
                </c:pt>
                <c:pt idx="93">
                  <c:v>-6.1580051106623985</c:v>
                </c:pt>
                <c:pt idx="94">
                  <c:v>-6.0732646193023703</c:v>
                </c:pt>
                <c:pt idx="95">
                  <c:v>-5.9871200590740639</c:v>
                </c:pt>
                <c:pt idx="96">
                  <c:v>-5.8998455240511989</c:v>
                </c:pt>
                <c:pt idx="97">
                  <c:v>-5.8116901738074747</c:v>
                </c:pt>
                <c:pt idx="98">
                  <c:v>-5.7228802686970726</c:v>
                </c:pt>
                <c:pt idx="99">
                  <c:v>-5.6336210430833882</c:v>
                </c:pt>
                <c:pt idx="100">
                  <c:v>-5.5440984293393436</c:v>
                </c:pt>
                <c:pt idx="101">
                  <c:v>-5.4544806444292551</c:v>
                </c:pt>
                <c:pt idx="102">
                  <c:v>-5.3649196499493446</c:v>
                </c:pt>
                <c:pt idx="103">
                  <c:v>-5.2755524956444582</c:v>
                </c:pt>
                <c:pt idx="104">
                  <c:v>-5.1865025556270572</c:v>
                </c:pt>
                <c:pt idx="105">
                  <c:v>-5.0978806657954516</c:v>
                </c:pt>
                <c:pt idx="106">
                  <c:v>-5.0097861702769322</c:v>
                </c:pt>
                <c:pt idx="107">
                  <c:v>-4.9223078841028656</c:v>
                </c:pt>
                <c:pt idx="108">
                  <c:v>-4.8355249787533925</c:v>
                </c:pt>
                <c:pt idx="109">
                  <c:v>-4.7495077966846706</c:v>
                </c:pt>
                <c:pt idx="110">
                  <c:v>-4.6643186004685173</c:v>
                </c:pt>
                <c:pt idx="111">
                  <c:v>-4.5800122617292454</c:v>
                </c:pt>
                <c:pt idx="112">
                  <c:v>-4.496636894652708</c:v>
                </c:pt>
                <c:pt idx="113">
                  <c:v>-4.4142344384650221</c:v>
                </c:pt>
                <c:pt idx="114">
                  <c:v>-4.3328411929308297</c:v>
                </c:pt>
                <c:pt idx="115">
                  <c:v>-4.252488310600719</c:v>
                </c:pt>
                <c:pt idx="116">
                  <c:v>-4.1732022492425465</c:v>
                </c:pt>
                <c:pt idx="117">
                  <c:v>-4.0950051876197868</c:v>
                </c:pt>
                <c:pt idx="118">
                  <c:v>-4.0179154075298449</c:v>
                </c:pt>
                <c:pt idx="119">
                  <c:v>-3.9419476447849218</c:v>
                </c:pt>
                <c:pt idx="120">
                  <c:v>-3.8671134116057777</c:v>
                </c:pt>
                <c:pt idx="121">
                  <c:v>-3.7934212927033704</c:v>
                </c:pt>
                <c:pt idx="122">
                  <c:v>-3.7208772171432578</c:v>
                </c:pt>
                <c:pt idx="123">
                  <c:v>-3.6494847079219874</c:v>
                </c:pt>
                <c:pt idx="124">
                  <c:v>-3.579245111031927</c:v>
                </c:pt>
                <c:pt idx="125">
                  <c:v>-3.5101578056504703</c:v>
                </c:pt>
                <c:pt idx="126">
                  <c:v>-3.4422203969599403</c:v>
                </c:pt>
                <c:pt idx="127">
                  <c:v>-3.3754288929853424</c:v>
                </c:pt>
                <c:pt idx="128">
                  <c:v>-3.3097778667272131</c:v>
                </c:pt>
                <c:pt idx="129">
                  <c:v>-3.2452606047656793</c:v>
                </c:pt>
                <c:pt idx="130">
                  <c:v>-3.1818692434186393</c:v>
                </c:pt>
                <c:pt idx="131">
                  <c:v>-3.1195948934511959</c:v>
                </c:pt>
                <c:pt idx="132">
                  <c:v>-3.0584277542544327</c:v>
                </c:pt>
                <c:pt idx="133">
                  <c:v>-2.9983572183388651</c:v>
                </c:pt>
                <c:pt idx="134">
                  <c:v>-2.9393719669208282</c:v>
                </c:pt>
                <c:pt idx="135">
                  <c:v>-2.8814600573183764</c:v>
                </c:pt>
                <c:pt idx="136">
                  <c:v>-2.824609002816401</c:v>
                </c:pt>
                <c:pt idx="137">
                  <c:v>-2.7688058456083362</c:v>
                </c:pt>
                <c:pt idx="138">
                  <c:v>-2.7140372233735608</c:v>
                </c:pt>
                <c:pt idx="139">
                  <c:v>-2.6602894300052711</c:v>
                </c:pt>
                <c:pt idx="140">
                  <c:v>-2.6075484709626373</c:v>
                </c:pt>
                <c:pt idx="141">
                  <c:v>-2.5558001136834672</c:v>
                </c:pt>
                <c:pt idx="142">
                  <c:v>-2.5050299334588497</c:v>
                </c:pt>
                <c:pt idx="143">
                  <c:v>-2.4552233551393852</c:v>
                </c:pt>
                <c:pt idx="144">
                  <c:v>-2.4063656910131321</c:v>
                </c:pt>
                <c:pt idx="145">
                  <c:v>-2.3584421751683986</c:v>
                </c:pt>
                <c:pt idx="146">
                  <c:v>-2.3114379946294639</c:v>
                </c:pt>
                <c:pt idx="147">
                  <c:v>-2.2653383175304538</c:v>
                </c:pt>
                <c:pt idx="148">
                  <c:v>-2.2201283185713669</c:v>
                </c:pt>
                <c:pt idx="149">
                  <c:v>-2.1757932019808228</c:v>
                </c:pt>
                <c:pt idx="150">
                  <c:v>-2.1323182221921484</c:v>
                </c:pt>
                <c:pt idx="151">
                  <c:v>-2.0896887024229054</c:v>
                </c:pt>
                <c:pt idx="152">
                  <c:v>-2.0478900513327716</c:v>
                </c:pt>
                <c:pt idx="153">
                  <c:v>-2.0069077779206843</c:v>
                </c:pt>
                <c:pt idx="154">
                  <c:v>-1.9667275048092525</c:v>
                </c:pt>
                <c:pt idx="155">
                  <c:v>-1.9273349800525836</c:v>
                </c:pt>
                <c:pt idx="156">
                  <c:v>-1.8887160875927524</c:v>
                </c:pt>
                <c:pt idx="157">
                  <c:v>-1.8508568564800634</c:v>
                </c:pt>
                <c:pt idx="158">
                  <c:v>-1.8137434689629928</c:v>
                </c:pt>
                <c:pt idx="159">
                  <c:v>-1.7773622675451857</c:v>
                </c:pt>
                <c:pt idx="160">
                  <c:v>-1.741699761099011</c:v>
                </c:pt>
                <c:pt idx="161">
                  <c:v>-1.7067426301179698</c:v>
                </c:pt>
                <c:pt idx="162">
                  <c:v>-1.6724777311835739</c:v>
                </c:pt>
                <c:pt idx="163">
                  <c:v>-1.6388921007162056</c:v>
                </c:pt>
                <c:pt idx="164">
                  <c:v>-1.6059729580738202</c:v>
                </c:pt>
                <c:pt idx="165">
                  <c:v>-1.5737077080571731</c:v>
                </c:pt>
                <c:pt idx="166">
                  <c:v>-1.5420839428754554</c:v>
                </c:pt>
                <c:pt idx="167">
                  <c:v>-1.5110894436218438</c:v>
                </c:pt>
                <c:pt idx="168">
                  <c:v>-1.4807121813044155</c:v>
                </c:pt>
                <c:pt idx="169">
                  <c:v>-1.4509403174741538</c:v>
                </c:pt>
                <c:pt idx="170">
                  <c:v>-1.4217622044883411</c:v>
                </c:pt>
                <c:pt idx="171">
                  <c:v>-1.3931663854444767</c:v>
                </c:pt>
                <c:pt idx="172">
                  <c:v>-1.3651415938169769</c:v>
                </c:pt>
                <c:pt idx="173">
                  <c:v>-1.3376767528262001</c:v>
                </c:pt>
                <c:pt idx="174">
                  <c:v>-1.3107609745669295</c:v>
                </c:pt>
                <c:pt idx="175">
                  <c:v>-1.2843835589211543</c:v>
                </c:pt>
                <c:pt idx="176">
                  <c:v>-1.2585339922779111</c:v>
                </c:pt>
                <c:pt idx="177">
                  <c:v>-1.2332019460810604</c:v>
                </c:pt>
                <c:pt idx="178">
                  <c:v>-1.2083772752240716</c:v>
                </c:pt>
                <c:pt idx="179">
                  <c:v>-1.1840500163093122</c:v>
                </c:pt>
                <c:pt idx="180">
                  <c:v>-1.1602103857878066</c:v>
                </c:pt>
                <c:pt idx="181">
                  <c:v>-1.1368487779941159</c:v>
                </c:pt>
                <c:pt idx="182">
                  <c:v>-1.1139557630896622</c:v>
                </c:pt>
                <c:pt idx="183">
                  <c:v>-1.0915220849267246</c:v>
                </c:pt>
                <c:pt idx="184">
                  <c:v>-1.0695386588442362</c:v>
                </c:pt>
                <c:pt idx="185">
                  <c:v>-1.0479965694055464</c:v>
                </c:pt>
                <c:pt idx="186">
                  <c:v>-1.0268870680874069</c:v>
                </c:pt>
                <c:pt idx="187">
                  <c:v>-1.0062015709286185</c:v>
                </c:pt>
                <c:pt idx="188">
                  <c:v>-0.98593165614602385</c:v>
                </c:pt>
                <c:pt idx="189">
                  <c:v>-0.96606906172481322</c:v>
                </c:pt>
                <c:pt idx="190">
                  <c:v>-0.94660568298950132</c:v>
                </c:pt>
                <c:pt idx="191">
                  <c:v>-0.92753357016130911</c:v>
                </c:pt>
                <c:pt idx="192">
                  <c:v>-0.90884492590718513</c:v>
                </c:pt>
                <c:pt idx="193">
                  <c:v>-0.89053210288516649</c:v>
                </c:pt>
                <c:pt idx="194">
                  <c:v>-0.87258760129036028</c:v>
                </c:pt>
                <c:pt idx="195">
                  <c:v>-0.8550040664053723</c:v>
                </c:pt>
                <c:pt idx="196">
                  <c:v>-0.83777428615867411</c:v>
                </c:pt>
                <c:pt idx="197">
                  <c:v>-0.82089118869399613</c:v>
                </c:pt>
                <c:pt idx="198">
                  <c:v>-0.8043478399535654</c:v>
                </c:pt>
                <c:pt idx="199">
                  <c:v>-0.78813744127765772</c:v>
                </c:pt>
                <c:pt idx="200">
                  <c:v>-0.77225332702272653</c:v>
                </c:pt>
                <c:pt idx="201">
                  <c:v>-0.75668896220005843</c:v>
                </c:pt>
                <c:pt idx="202">
                  <c:v>-0.74143794013673836</c:v>
                </c:pt>
                <c:pt idx="203">
                  <c:v>-0.72649398016044897</c:v>
                </c:pt>
                <c:pt idx="204">
                  <c:v>-0.71185092530948779</c:v>
                </c:pt>
                <c:pt idx="205">
                  <c:v>-0.69750274006917024</c:v>
                </c:pt>
                <c:pt idx="206">
                  <c:v>-0.68344350813566379</c:v>
                </c:pt>
                <c:pt idx="207">
                  <c:v>-0.66966743020812125</c:v>
                </c:pt>
                <c:pt idx="208">
                  <c:v>-0.65616882180988811</c:v>
                </c:pt>
                <c:pt idx="209">
                  <c:v>-0.64294211113939614</c:v>
                </c:pt>
                <c:pt idx="210">
                  <c:v>-0.62998183695129062</c:v>
                </c:pt>
                <c:pt idx="211">
                  <c:v>-0.61728264646819486</c:v>
                </c:pt>
                <c:pt idx="212">
                  <c:v>-0.60483929332346331</c:v>
                </c:pt>
                <c:pt idx="213">
                  <c:v>-0.59264663553517516</c:v>
                </c:pt>
                <c:pt idx="214">
                  <c:v>-0.58069963351153353</c:v>
                </c:pt>
                <c:pt idx="215">
                  <c:v>-0.56899334808780444</c:v>
                </c:pt>
                <c:pt idx="216">
                  <c:v>-0.55752293859481872</c:v>
                </c:pt>
                <c:pt idx="217">
                  <c:v>-0.54628366095906322</c:v>
                </c:pt>
                <c:pt idx="218">
                  <c:v>-0.53527086583427463</c:v>
                </c:pt>
                <c:pt idx="219">
                  <c:v>-0.52447999676446355</c:v>
                </c:pt>
                <c:pt idx="220">
                  <c:v>-0.51390658837821068</c:v>
                </c:pt>
                <c:pt idx="221">
                  <c:v>-0.50354626461407037</c:v>
                </c:pt>
                <c:pt idx="222">
                  <c:v>-0.49339473697686487</c:v>
                </c:pt>
                <c:pt idx="223">
                  <c:v>-0.48344780282463962</c:v>
                </c:pt>
                <c:pt idx="224">
                  <c:v>-0.47370134368601097</c:v>
                </c:pt>
                <c:pt idx="225">
                  <c:v>-0.46415132360762618</c:v>
                </c:pt>
                <c:pt idx="226">
                  <c:v>-0.45479378753142125</c:v>
                </c:pt>
                <c:pt idx="227">
                  <c:v>-0.44562485970136556</c:v>
                </c:pt>
                <c:pt idx="228">
                  <c:v>-0.43664074209934167</c:v>
                </c:pt>
                <c:pt idx="229">
                  <c:v>-0.4278377129098212</c:v>
                </c:pt>
                <c:pt idx="230">
                  <c:v>-0.41921212501295846</c:v>
                </c:pt>
                <c:pt idx="231">
                  <c:v>-0.41076040450574486</c:v>
                </c:pt>
                <c:pt idx="232">
                  <c:v>-0.40247904925082661</c:v>
                </c:pt>
                <c:pt idx="233">
                  <c:v>-0.39436462745261164</c:v>
                </c:pt>
                <c:pt idx="234">
                  <c:v>-0.38641377626025802</c:v>
                </c:pt>
                <c:pt idx="235">
                  <c:v>-0.37862320039715869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15-4539-81C7-5B87DB9753FD}"/>
            </c:ext>
          </c:extLst>
        </c:ser>
        <c:ser>
          <c:idx val="12"/>
          <c:order val="6"/>
          <c:tx>
            <c:strRef>
              <c:f>smatb!$N$42</c:f>
              <c:strCache>
                <c:ptCount val="1"/>
                <c:pt idx="0">
                  <c:v>Repulsive(A-B)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smatb!$N$43:$N$278</c:f>
              <c:numCache>
                <c:formatCode>General</c:formatCode>
                <c:ptCount val="236"/>
                <c:pt idx="0">
                  <c:v>1461.6345226485601</c:v>
                </c:pt>
                <c:pt idx="1">
                  <c:v>1352.1251573406335</c:v>
                </c:pt>
                <c:pt idx="2">
                  <c:v>1250.82051140976</c:v>
                </c:pt>
                <c:pt idx="3">
                  <c:v>1157.1058664721115</c:v>
                </c:pt>
                <c:pt idx="4">
                  <c:v>1070.4125604041731</c:v>
                </c:pt>
                <c:pt idx="5">
                  <c:v>990.21453669090965</c:v>
                </c:pt>
                <c:pt idx="6">
                  <c:v>916.02515230553729</c:v>
                </c:pt>
                <c:pt idx="7">
                  <c:v>847.39422475101901</c:v>
                </c:pt>
                <c:pt idx="8">
                  <c:v>783.90530034470953</c:v>
                </c:pt>
                <c:pt idx="9">
                  <c:v>725.1731271700412</c:v>
                </c:pt>
                <c:pt idx="10">
                  <c:v>670.84131736107838</c:v>
                </c:pt>
                <c:pt idx="11">
                  <c:v>620.58018453464251</c:v>
                </c:pt>
                <c:pt idx="12">
                  <c:v>574.08474324750136</c:v>
                </c:pt>
                <c:pt idx="13">
                  <c:v>531.07285833931076</c:v>
                </c:pt>
                <c:pt idx="14">
                  <c:v>491.28353293146574</c:v>
                </c:pt>
                <c:pt idx="15">
                  <c:v>454.47532469342235</c:v>
                </c:pt>
                <c:pt idx="16">
                  <c:v>420.42488076636914</c:v>
                </c:pt>
                <c:pt idx="17">
                  <c:v>388.92558245412204</c:v>
                </c:pt>
                <c:pt idx="18">
                  <c:v>359.78629145722499</c:v>
                </c:pt>
                <c:pt idx="19">
                  <c:v>332.83019004236638</c:v>
                </c:pt>
                <c:pt idx="20">
                  <c:v>307.89370810924237</c:v>
                </c:pt>
                <c:pt idx="21">
                  <c:v>284.8255306442976</c:v>
                </c:pt>
                <c:pt idx="22">
                  <c:v>263.48567953854337</c:v>
                </c:pt>
                <c:pt idx="23">
                  <c:v>243.74466419791767</c:v>
                </c:pt>
                <c:pt idx="24">
                  <c:v>225.48269579206766</c:v>
                </c:pt>
                <c:pt idx="25">
                  <c:v>208.58896037360935</c:v>
                </c:pt>
                <c:pt idx="26">
                  <c:v>192.96094645713282</c:v>
                </c:pt>
                <c:pt idx="27">
                  <c:v>178.50382297769647</c:v>
                </c:pt>
                <c:pt idx="28">
                  <c:v>165.12986385424574</c:v>
                </c:pt>
                <c:pt idx="29">
                  <c:v>152.75791566620231</c:v>
                </c:pt>
                <c:pt idx="30">
                  <c:v>141.31290521307301</c:v>
                </c:pt>
                <c:pt idx="31">
                  <c:v>130.72538396893782</c:v>
                </c:pt>
                <c:pt idx="32">
                  <c:v>120.93110666756941</c:v>
                </c:pt>
                <c:pt idx="33">
                  <c:v>111.87064146101866</c:v>
                </c:pt>
                <c:pt idx="34">
                  <c:v>103.48900928611121</c:v>
                </c:pt>
                <c:pt idx="35">
                  <c:v>95.735350250518891</c:v>
                </c:pt>
                <c:pt idx="36">
                  <c:v>88.562615014032446</c:v>
                </c:pt>
                <c:pt idx="37">
                  <c:v>81.927279292334532</c:v>
                </c:pt>
                <c:pt idx="38">
                  <c:v>75.789079750870897</c:v>
                </c:pt>
                <c:pt idx="39">
                  <c:v>70.110769686224671</c:v>
                </c:pt>
                <c:pt idx="40">
                  <c:v>64.85789301246075</c:v>
                </c:pt>
                <c:pt idx="41">
                  <c:v>59.998575180986791</c:v>
                </c:pt>
                <c:pt idx="42">
                  <c:v>55.503329765228742</c:v>
                </c:pt>
                <c:pt idx="43">
                  <c:v>51.344879536471971</c:v>
                </c:pt>
                <c:pt idx="44">
                  <c:v>47.497990945155529</c:v>
                </c:pt>
                <c:pt idx="45">
                  <c:v>43.939321003246704</c:v>
                </c:pt>
                <c:pt idx="46">
                  <c:v>40.647275638576765</c:v>
                </c:pt>
                <c:pt idx="47">
                  <c:v>37.601878661628675</c:v>
                </c:pt>
                <c:pt idx="48">
                  <c:v>34.784650549666061</c:v>
                </c:pt>
                <c:pt idx="49">
                  <c:v>32.178496312661991</c:v>
                </c:pt>
                <c:pt idx="50">
                  <c:v>29.767601760597341</c:v>
                </c:pt>
                <c:pt idx="51">
                  <c:v>27.537337542675626</c:v>
                </c:pt>
                <c:pt idx="52">
                  <c:v>25.474170376163894</c:v>
                </c:pt>
                <c:pt idx="53">
                  <c:v>23.565580926193427</c:v>
                </c:pt>
                <c:pt idx="54">
                  <c:v>21.799987838214257</c:v>
                </c:pt>
                <c:pt idx="55">
                  <c:v>20.166677462131037</c:v>
                </c:pt>
                <c:pt idx="56">
                  <c:v>18.655738841684506</c:v>
                </c:pt>
                <c:pt idx="57">
                  <c:v>17.258003574593729</c:v>
                </c:pt>
                <c:pt idx="58">
                  <c:v>15.964990178528696</c:v>
                </c:pt>
                <c:pt idx="59">
                  <c:v>14.768852625325641</c:v>
                </c:pt>
                <c:pt idx="60">
                  <c:v>13.662332731149213</c:v>
                </c:pt>
                <c:pt idx="61">
                  <c:v>12.63871611370455</c:v>
                </c:pt>
                <c:pt idx="62">
                  <c:v>11.691791449246811</c:v>
                </c:pt>
                <c:pt idx="63">
                  <c:v>10.815812782158682</c:v>
                </c:pt>
                <c:pt idx="64">
                  <c:v>10.005464658390171</c:v>
                </c:pt>
                <c:pt idx="65">
                  <c:v>9.2558298711892313</c:v>
                </c:pt>
                <c:pt idx="66">
                  <c:v>8.5623596234043209</c:v>
                </c:pt>
                <c:pt idx="67">
                  <c:v>7.9208459253027375</c:v>
                </c:pt>
                <c:pt idx="68">
                  <c:v>7.3273960604144968</c:v>
                </c:pt>
                <c:pt idx="69">
                  <c:v>6.7784089644599188</c:v>
                </c:pt>
                <c:pt idx="70">
                  <c:v>6.2705533740278616</c:v>
                </c:pt>
                <c:pt idx="71">
                  <c:v>5.8007476124104027</c:v>
                </c:pt>
                <c:pt idx="72">
                  <c:v>5.3661408899340826</c:v>
                </c:pt>
                <c:pt idx="73">
                  <c:v>4.9640960053176801</c:v>
                </c:pt>
                <c:pt idx="74">
                  <c:v>4.5921733430882119</c:v>
                </c:pt>
                <c:pt idx="75">
                  <c:v>4.2481160699510694</c:v>
                </c:pt>
                <c:pt idx="76">
                  <c:v>3.9298364402856718</c:v>
                </c:pt>
                <c:pt idx="77">
                  <c:v>3.6354031276680834</c:v>
                </c:pt>
                <c:pt idx="78">
                  <c:v>3.3630295055481136</c:v>
                </c:pt>
                <c:pt idx="79">
                  <c:v>3.1110628059678018</c:v>
                </c:pt>
                <c:pt idx="80">
                  <c:v>2.8779740905362035</c:v>
                </c:pt>
                <c:pt idx="81">
                  <c:v>2.6623489728041871</c:v>
                </c:pt>
                <c:pt idx="82">
                  <c:v>2.4628790357424317</c:v>
                </c:pt>
                <c:pt idx="83">
                  <c:v>2.2783538922437492</c:v>
                </c:pt>
                <c:pt idx="84">
                  <c:v>2.1076538404727043</c:v>
                </c:pt>
                <c:pt idx="85">
                  <c:v>1.9497430694950575</c:v>
                </c:pt>
                <c:pt idx="86">
                  <c:v>1.8036633739586994</c:v>
                </c:pt>
                <c:pt idx="87">
                  <c:v>1.6685283396866186</c:v>
                </c:pt>
                <c:pt idx="88">
                  <c:v>1.5435179648999893</c:v>
                </c:pt>
                <c:pt idx="89">
                  <c:v>1.4278736844328799</c:v>
                </c:pt>
                <c:pt idx="90">
                  <c:v>1.3208937667453913</c:v>
                </c:pt>
                <c:pt idx="91">
                  <c:v>1.2219290558042668</c:v>
                </c:pt>
                <c:pt idx="92">
                  <c:v>1.1303790319925926</c:v>
                </c:pt>
                <c:pt idx="93">
                  <c:v>1.045688168146145</c:v>
                </c:pt>
                <c:pt idx="94">
                  <c:v>0.96734255860471918</c:v>
                </c:pt>
                <c:pt idx="95">
                  <c:v>0.8948668008234979</c:v>
                </c:pt>
                <c:pt idx="96">
                  <c:v>0.82782111062199593</c:v>
                </c:pt>
                <c:pt idx="97">
                  <c:v>0.76579865356587185</c:v>
                </c:pt>
                <c:pt idx="98">
                  <c:v>0.70842307628838808</c:v>
                </c:pt>
                <c:pt idx="99">
                  <c:v>0.65534622277150889</c:v>
                </c:pt>
                <c:pt idx="100">
                  <c:v>0.60624602172904185</c:v>
                </c:pt>
                <c:pt idx="101">
                  <c:v>0.56082453227236084</c:v>
                </c:pt>
                <c:pt idx="102">
                  <c:v>0.51880613599982861</c:v>
                </c:pt>
                <c:pt idx="103">
                  <c:v>0.47993586453945786</c:v>
                </c:pt>
                <c:pt idx="104">
                  <c:v>0.44397785239631926</c:v>
                </c:pt>
                <c:pt idx="105">
                  <c:v>0.41071390571654637</c:v>
                </c:pt>
                <c:pt idx="106">
                  <c:v>0.37994217828316745</c:v>
                </c:pt>
                <c:pt idx="107">
                  <c:v>0.35147594670969168</c:v>
                </c:pt>
                <c:pt idx="108">
                  <c:v>0.32514247739929553</c:v>
                </c:pt>
                <c:pt idx="109">
                  <c:v>0.3007819783943026</c:v>
                </c:pt>
                <c:pt idx="110">
                  <c:v>0.27824662975575498</c:v>
                </c:pt>
                <c:pt idx="111">
                  <c:v>0.25739968658941009</c:v>
                </c:pt>
                <c:pt idx="112">
                  <c:v>0.2381146492753024</c:v>
                </c:pt>
                <c:pt idx="113">
                  <c:v>0.2202744958658116</c:v>
                </c:pt>
                <c:pt idx="114">
                  <c:v>0.20377097199441463</c:v>
                </c:pt>
                <c:pt idx="115">
                  <c:v>0.18850393398627299</c:v>
                </c:pt>
                <c:pt idx="116">
                  <c:v>0.17438074118464306</c:v>
                </c:pt>
                <c:pt idx="117">
                  <c:v>0.16131569380573144</c:v>
                </c:pt>
                <c:pt idx="118">
                  <c:v>0.14922951291089159</c:v>
                </c:pt>
                <c:pt idx="119">
                  <c:v>0.13804885934062008</c:v>
                </c:pt>
                <c:pt idx="120">
                  <c:v>0.12770588869124019</c:v>
                </c:pt>
                <c:pt idx="121">
                  <c:v>0.11813783963385965</c:v>
                </c:pt>
                <c:pt idx="122">
                  <c:v>0.10928665307751681</c:v>
                </c:pt>
                <c:pt idx="123">
                  <c:v>0.10109861986558918</c:v>
                </c:pt>
                <c:pt idx="124">
                  <c:v>9.3524054867681047E-2</c:v>
                </c:pt>
                <c:pt idx="125">
                  <c:v>8.6516995489372986E-2</c:v>
                </c:pt>
                <c:pt idx="126">
                  <c:v>8.0034922770385902E-2</c:v>
                </c:pt>
                <c:pt idx="127">
                  <c:v>7.4038503378777681E-2</c:v>
                </c:pt>
                <c:pt idx="128">
                  <c:v>6.849135093558914E-2</c:v>
                </c:pt>
                <c:pt idx="129">
                  <c:v>6.335980522165266E-2</c:v>
                </c:pt>
                <c:pt idx="130">
                  <c:v>5.8612727926786852E-2</c:v>
                </c:pt>
                <c:pt idx="131">
                  <c:v>5.4221313701979253E-2</c:v>
                </c:pt>
                <c:pt idx="132">
                  <c:v>5.0158915368019405E-2</c:v>
                </c:pt>
                <c:pt idx="133">
                  <c:v>4.6400882219943228E-2</c:v>
                </c:pt>
                <c:pt idx="134">
                  <c:v>4.2924410446119651E-2</c:v>
                </c:pt>
                <c:pt idx="135">
                  <c:v>3.9708404754318041E-2</c:v>
                </c:pt>
                <c:pt idx="136">
                  <c:v>3.6733350365101794E-2</c:v>
                </c:pt>
                <c:pt idx="137">
                  <c:v>3.3981194595801317E-2</c:v>
                </c:pt>
                <c:pt idx="138">
                  <c:v>3.1435237316516332E-2</c:v>
                </c:pt>
                <c:pt idx="139">
                  <c:v>2.9080029613432104E-2</c:v>
                </c:pt>
                <c:pt idx="140">
                  <c:v>2.6901280044537013E-2</c:v>
                </c:pt>
                <c:pt idx="141">
                  <c:v>2.4885767918899872E-2</c:v>
                </c:pt>
                <c:pt idx="142">
                  <c:v>2.3021263073283046E-2</c:v>
                </c:pt>
                <c:pt idx="143">
                  <c:v>2.1296451659295803E-2</c:v>
                </c:pt>
                <c:pt idx="144">
                  <c:v>1.9700867490762063E-2</c:v>
                </c:pt>
                <c:pt idx="145">
                  <c:v>1.8224828534717474E-2</c:v>
                </c:pt>
                <c:pt idx="146">
                  <c:v>1.6859378160662124E-2</c:v>
                </c:pt>
                <c:pt idx="147">
                  <c:v>1.5596230791568175E-2</c:v>
                </c:pt>
                <c:pt idx="148">
                  <c:v>1.4427721626851882E-2</c:v>
                </c:pt>
                <c:pt idx="149">
                  <c:v>1.3346760132228042E-2</c:v>
                </c:pt>
                <c:pt idx="150">
                  <c:v>1.2346787014222498E-2</c:v>
                </c:pt>
                <c:pt idx="151">
                  <c:v>1.1421734418263291E-2</c:v>
                </c:pt>
                <c:pt idx="152">
                  <c:v>1.0565989108831756E-2</c:v>
                </c:pt>
                <c:pt idx="153">
                  <c:v>9.7743584082500903E-3</c:v>
                </c:pt>
                <c:pt idx="154">
                  <c:v>9.0420386874213391E-3</c:v>
                </c:pt>
                <c:pt idx="155">
                  <c:v>8.3645862173230348E-3</c:v>
                </c:pt>
                <c:pt idx="156">
                  <c:v>7.7378902043808559E-3</c:v>
                </c:pt>
                <c:pt idx="157">
                  <c:v>7.158147846100563E-3</c:v>
                </c:pt>
                <c:pt idx="158">
                  <c:v>6.6218412555950701E-3</c:v>
                </c:pt>
                <c:pt idx="159">
                  <c:v>6.1257161149846544E-3</c:v>
                </c:pt>
                <c:pt idx="160">
                  <c:v>5.6667619281384534E-3</c:v>
                </c:pt>
                <c:pt idx="161">
                  <c:v>5.2421937529306952E-3</c:v>
                </c:pt>
                <c:pt idx="162">
                  <c:v>4.8494353021625979E-3</c:v>
                </c:pt>
                <c:pt idx="163">
                  <c:v>4.4861033106060695E-3</c:v>
                </c:pt>
                <c:pt idx="164">
                  <c:v>4.1499930733081376E-3</c:v>
                </c:pt>
                <c:pt idx="165">
                  <c:v>3.8390650674022786E-3</c:v>
                </c:pt>
                <c:pt idx="166">
                  <c:v>3.5514325762476214E-3</c:v>
                </c:pt>
                <c:pt idx="167">
                  <c:v>3.2853502407989245E-3</c:v>
                </c:pt>
                <c:pt idx="168">
                  <c:v>3.0392034687370564E-3</c:v>
                </c:pt>
                <c:pt idx="169">
                  <c:v>2.811498637094225E-3</c:v>
                </c:pt>
                <c:pt idx="170">
                  <c:v>2.6008540289233777E-3</c:v>
                </c:pt>
                <c:pt idx="171">
                  <c:v>2.4059914490153341E-3</c:v>
                </c:pt>
                <c:pt idx="172">
                  <c:v>2.2257284677876256E-3</c:v>
                </c:pt>
                <c:pt idx="173">
                  <c:v>2.0589712462808852E-3</c:v>
                </c:pt>
                <c:pt idx="174">
                  <c:v>1.9047078987246746E-3</c:v>
                </c:pt>
                <c:pt idx="175">
                  <c:v>1.7620023523967406E-3</c:v>
                </c:pt>
                <c:pt idx="176">
                  <c:v>1.6299886675171617E-3</c:v>
                </c:pt>
                <c:pt idx="177">
                  <c:v>1.5078657827104552E-3</c:v>
                </c:pt>
                <c:pt idx="178">
                  <c:v>1.3948926541509669E-3</c:v>
                </c:pt>
                <c:pt idx="179">
                  <c:v>1.2903837588958359E-3</c:v>
                </c:pt>
                <c:pt idx="180">
                  <c:v>1.1937049351196443E-3</c:v>
                </c:pt>
                <c:pt idx="181">
                  <c:v>1.1042695340092354E-3</c:v>
                </c:pt>
                <c:pt idx="182">
                  <c:v>1.0215348599683517E-3</c:v>
                </c:pt>
                <c:pt idx="183">
                  <c:v>9.4499887753113831E-4</c:v>
                </c:pt>
                <c:pt idx="184">
                  <c:v>8.7419716500206134E-4</c:v>
                </c:pt>
                <c:pt idx="185">
                  <c:v>8.0870009633684495E-4</c:v>
                </c:pt>
                <c:pt idx="186">
                  <c:v>7.4811023416403014E-4</c:v>
                </c:pt>
                <c:pt idx="187">
                  <c:v>6.9205991812796891E-4</c:v>
                </c:pt>
                <c:pt idx="188">
                  <c:v>6.4020903391929585E-4</c:v>
                </c:pt>
                <c:pt idx="189">
                  <c:v>5.9224294945526646E-4</c:v>
                </c:pt>
                <c:pt idx="190">
                  <c:v>5.4787060568671758E-4</c:v>
                </c:pt>
                <c:pt idx="191">
                  <c:v>5.0682275044660913E-4</c:v>
                </c:pt>
                <c:pt idx="192">
                  <c:v>4.6885030462311296E-4</c:v>
                </c:pt>
                <c:pt idx="193">
                  <c:v>4.3372285074314498E-4</c:v>
                </c:pt>
                <c:pt idx="194">
                  <c:v>4.012272347950773E-4</c:v>
                </c:pt>
                <c:pt idx="195">
                  <c:v>3.7116627280640852E-4</c:v>
                </c:pt>
                <c:pt idx="196">
                  <c:v>3.4335755432794501E-4</c:v>
                </c:pt>
                <c:pt idx="197">
                  <c:v>3.1763233556395378E-4</c:v>
                </c:pt>
                <c:pt idx="198">
                  <c:v>2.9383451543183716E-4</c:v>
                </c:pt>
                <c:pt idx="199">
                  <c:v>2.7181968833799144E-4</c:v>
                </c:pt>
                <c:pt idx="200">
                  <c:v>2.5145426792211925E-4</c:v>
                </c:pt>
                <c:pt idx="201">
                  <c:v>2.3261467645282105E-4</c:v>
                </c:pt>
                <c:pt idx="202">
                  <c:v>2.1518659495574683E-4</c:v>
                </c:pt>
                <c:pt idx="203">
                  <c:v>1.9906426952402581E-4</c:v>
                </c:pt>
                <c:pt idx="204">
                  <c:v>1.8414986960169796E-4</c:v>
                </c:pt>
                <c:pt idx="205">
                  <c:v>1.7035289434616163E-4</c:v>
                </c:pt>
                <c:pt idx="206">
                  <c:v>1.5758962346746618E-4</c:v>
                </c:pt>
                <c:pt idx="207">
                  <c:v>1.4578260921210652E-4</c:v>
                </c:pt>
                <c:pt idx="208">
                  <c:v>1.3486020640868717E-4</c:v>
                </c:pt>
                <c:pt idx="209">
                  <c:v>1.2475613772375326E-4</c:v>
                </c:pt>
                <c:pt idx="210">
                  <c:v>1.1540909148976048E-4</c:v>
                </c:pt>
                <c:pt idx="211">
                  <c:v>1.0676234966478888E-4</c:v>
                </c:pt>
                <c:pt idx="212">
                  <c:v>9.8763443666462675E-5</c:v>
                </c:pt>
                <c:pt idx="213">
                  <c:v>9.1363835991665012E-5</c:v>
                </c:pt>
                <c:pt idx="214">
                  <c:v>8.4518625690108441E-5</c:v>
                </c:pt>
                <c:pt idx="215">
                  <c:v>7.8186275904574916E-5</c:v>
                </c:pt>
                <c:pt idx="216">
                  <c:v>7.2328361824531439E-5</c:v>
                </c:pt>
                <c:pt idx="217">
                  <c:v>6.6909337523700306E-5</c:v>
                </c:pt>
                <c:pt idx="218">
                  <c:v>6.1896320266748036E-5</c:v>
                </c:pt>
                <c:pt idx="219">
                  <c:v>5.7258890976267807E-5</c:v>
                </c:pt>
                <c:pt idx="220">
                  <c:v>5.2968909649277356E-5</c:v>
                </c:pt>
                <c:pt idx="221">
                  <c:v>4.9000344603184867E-5</c:v>
                </c:pt>
                <c:pt idx="222">
                  <c:v>4.5329114515076999E-5</c:v>
                </c:pt>
                <c:pt idx="223">
                  <c:v>4.1932942295826556E-5</c:v>
                </c:pt>
                <c:pt idx="224">
                  <c:v>3.8791219912320635E-5</c:v>
                </c:pt>
                <c:pt idx="225">
                  <c:v>3.5884883337551831E-5</c:v>
                </c:pt>
                <c:pt idx="226">
                  <c:v>3.319629686976404E-5</c:v>
                </c:pt>
                <c:pt idx="227">
                  <c:v>3.0709146118703556E-5</c:v>
                </c:pt>
                <c:pt idx="228">
                  <c:v>2.8408339009609108E-5</c:v>
                </c:pt>
                <c:pt idx="229">
                  <c:v>2.6279914204236209E-5</c:v>
                </c:pt>
                <c:pt idx="230">
                  <c:v>2.4310956383208664E-5</c:v>
                </c:pt>
                <c:pt idx="231">
                  <c:v>2.2489517875633135E-5</c:v>
                </c:pt>
                <c:pt idx="232">
                  <c:v>2.080454616042001E-5</c:v>
                </c:pt>
                <c:pt idx="233">
                  <c:v>1.9245816799390229E-5</c:v>
                </c:pt>
                <c:pt idx="234">
                  <c:v>1.7803871395203399E-5</c:v>
                </c:pt>
                <c:pt idx="235">
                  <c:v>1.6469960197635589E-5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A15-4539-81C7-5B87DB9753FD}"/>
            </c:ext>
          </c:extLst>
        </c:ser>
        <c:ser>
          <c:idx val="13"/>
          <c:order val="7"/>
          <c:tx>
            <c:strRef>
              <c:f>smatb!$O$42</c:f>
              <c:strCache>
                <c:ptCount val="1"/>
                <c:pt idx="0">
                  <c:v>Attractive(A-B)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smatb!$O$43:$O$278</c:f>
              <c:numCache>
                <c:formatCode>General</c:formatCode>
                <c:ptCount val="236"/>
                <c:pt idx="0">
                  <c:v>-43.915810541041004</c:v>
                </c:pt>
                <c:pt idx="1">
                  <c:v>-43.147243100877056</c:v>
                </c:pt>
                <c:pt idx="2">
                  <c:v>-42.392126304178483</c:v>
                </c:pt>
                <c:pt idx="3">
                  <c:v>-41.650224752201865</c:v>
                </c:pt>
                <c:pt idx="4">
                  <c:v>-40.921307165900288</c:v>
                </c:pt>
                <c:pt idx="5">
                  <c:v>-40.205146313824784</c:v>
                </c:pt>
                <c:pt idx="6">
                  <c:v>-39.5015189412876</c:v>
                </c:pt>
                <c:pt idx="7">
                  <c:v>-38.810205700765223</c:v>
                </c:pt>
                <c:pt idx="8">
                  <c:v>-38.130991083519397</c:v>
                </c:pt>
                <c:pt idx="9">
                  <c:v>-37.463663352414741</c:v>
                </c:pt>
                <c:pt idx="10">
                  <c:v>-36.808014475912266</c:v>
                </c:pt>
                <c:pt idx="11">
                  <c:v>-36.163840063217954</c:v>
                </c:pt>
                <c:pt idx="12">
                  <c:v>-35.530939300566409</c:v>
                </c:pt>
                <c:pt idx="13">
                  <c:v>-34.909114888619442</c:v>
                </c:pt>
                <c:pt idx="14">
                  <c:v>-34.298172980960437</c:v>
                </c:pt>
                <c:pt idx="15">
                  <c:v>-33.697923123664907</c:v>
                </c:pt>
                <c:pt idx="16">
                  <c:v>-33.108178195928851</c:v>
                </c:pt>
                <c:pt idx="17">
                  <c:v>-32.528754351735955</c:v>
                </c:pt>
                <c:pt idx="18">
                  <c:v>-31.959470962545804</c:v>
                </c:pt>
                <c:pt idx="19">
                  <c:v>-31.400150560985125</c:v>
                </c:pt>
                <c:pt idx="20">
                  <c:v>-30.850618785524311</c:v>
                </c:pt>
                <c:pt idx="21">
                  <c:v>-30.310704326122369</c:v>
                </c:pt>
                <c:pt idx="22">
                  <c:v>-29.780238870823005</c:v>
                </c:pt>
                <c:pt idx="23">
                  <c:v>-29.259057053285339</c:v>
                </c:pt>
                <c:pt idx="24">
                  <c:v>-28.746996401232959</c:v>
                </c:pt>
                <c:pt idx="25">
                  <c:v>-28.243897285805041</c:v>
                </c:pt>
                <c:pt idx="26">
                  <c:v>-27.749602871793975</c:v>
                </c:pt>
                <c:pt idx="27">
                  <c:v>-27.263959068753852</c:v>
                </c:pt>
                <c:pt idx="28">
                  <c:v>-26.786814482964534</c:v>
                </c:pt>
                <c:pt idx="29">
                  <c:v>-26.3180203702365</c:v>
                </c:pt>
                <c:pt idx="30">
                  <c:v>-25.857430589541643</c:v>
                </c:pt>
                <c:pt idx="31">
                  <c:v>-25.404901557455368</c:v>
                </c:pt>
                <c:pt idx="32">
                  <c:v>-24.960292203396346</c:v>
                </c:pt>
                <c:pt idx="33">
                  <c:v>-24.523463925649303</c:v>
                </c:pt>
                <c:pt idx="34">
                  <c:v>-24.094280548157617</c:v>
                </c:pt>
                <c:pt idx="35">
                  <c:v>-23.672608278072037</c:v>
                </c:pt>
                <c:pt idx="36">
                  <c:v>-23.258315664042321</c:v>
                </c:pt>
                <c:pt idx="37">
                  <c:v>-22.851273555238873</c:v>
                </c:pt>
                <c:pt idx="38">
                  <c:v>-22.451355061091462</c:v>
                </c:pt>
                <c:pt idx="39">
                  <c:v>-22.058435511732597</c:v>
                </c:pt>
                <c:pt idx="40">
                  <c:v>-21.672392419133171</c:v>
                </c:pt>
                <c:pt idx="41">
                  <c:v>-21.293105438918253</c:v>
                </c:pt>
                <c:pt idx="42">
                  <c:v>-20.920456332851174</c:v>
                </c:pt>
                <c:pt idx="43">
                  <c:v>-20.554328931974105</c:v>
                </c:pt>
                <c:pt idx="44">
                  <c:v>-20.194609100393819</c:v>
                </c:pt>
                <c:pt idx="45">
                  <c:v>-19.84118469970112</c:v>
                </c:pt>
                <c:pt idx="46">
                  <c:v>-19.493945554013067</c:v>
                </c:pt>
                <c:pt idx="47">
                  <c:v>-19.152783415626903</c:v>
                </c:pt>
                <c:pt idx="48">
                  <c:v>-18.817591931275125</c:v>
                </c:pt>
                <c:pt idx="49">
                  <c:v>-18.488266608971127</c:v>
                </c:pt>
                <c:pt idx="50">
                  <c:v>-18.164704785435013</c:v>
                </c:pt>
                <c:pt idx="51">
                  <c:v>-17.846805594089588</c:v>
                </c:pt>
                <c:pt idx="52">
                  <c:v>-17.534469933616364</c:v>
                </c:pt>
                <c:pt idx="53">
                  <c:v>-17.227600437061884</c:v>
                </c:pt>
                <c:pt idx="54">
                  <c:v>-16.926101441484743</c:v>
                </c:pt>
                <c:pt idx="55">
                  <c:v>-16.629878958133787</c:v>
                </c:pt>
                <c:pt idx="56">
                  <c:v>-16.338840643148238</c:v>
                </c:pt>
                <c:pt idx="57">
                  <c:v>-16.052895768770576</c:v>
                </c:pt>
                <c:pt idx="58">
                  <c:v>-15.771955195063239</c:v>
                </c:pt>
                <c:pt idx="59">
                  <c:v>-15.495931342120299</c:v>
                </c:pt>
                <c:pt idx="60">
                  <c:v>-15.224738162765458</c:v>
                </c:pt>
                <c:pt idx="61">
                  <c:v>-14.95829111572786</c:v>
                </c:pt>
                <c:pt idx="62">
                  <c:v>-14.696507139287343</c:v>
                </c:pt>
                <c:pt idx="63">
                  <c:v>-14.439304625380929</c:v>
                </c:pt>
                <c:pt idx="64">
                  <c:v>-14.186603394162498</c:v>
                </c:pt>
                <c:pt idx="65">
                  <c:v>-13.938324669007626</c:v>
                </c:pt>
                <c:pt idx="66">
                  <c:v>-13.694391051955929</c:v>
                </c:pt>
                <c:pt idx="67">
                  <c:v>-13.454726499583161</c:v>
                </c:pt>
                <c:pt idx="68">
                  <c:v>-13.219256299295575</c:v>
                </c:pt>
                <c:pt idx="69">
                  <c:v>-12.987907046039142</c:v>
                </c:pt>
                <c:pt idx="70">
                  <c:v>-12.760606619416414</c:v>
                </c:pt>
                <c:pt idx="71">
                  <c:v>-12.537284161203813</c:v>
                </c:pt>
                <c:pt idx="72">
                  <c:v>-12.317870053262444</c:v>
                </c:pt>
                <c:pt idx="73">
                  <c:v>-12.102295895835461</c:v>
                </c:pt>
                <c:pt idx="74">
                  <c:v>-11.890494486225217</c:v>
                </c:pt>
                <c:pt idx="75">
                  <c:v>-11.682399797843653</c:v>
                </c:pt>
                <c:pt idx="76">
                  <c:v>-11.477946959629278</c:v>
                </c:pt>
                <c:pt idx="77">
                  <c:v>-11.277072235824381</c:v>
                </c:pt>
                <c:pt idx="78">
                  <c:v>-11.079713006106152</c:v>
                </c:pt>
                <c:pt idx="79">
                  <c:v>-10.885807746065556</c:v>
                </c:pt>
                <c:pt idx="80">
                  <c:v>-10.6952960080278</c:v>
                </c:pt>
                <c:pt idx="81">
                  <c:v>-10.50811840220851</c:v>
                </c:pt>
                <c:pt idx="82">
                  <c:v>-10.324216578199646</c:v>
                </c:pt>
                <c:pt idx="83">
                  <c:v>-10.143533206779464</c:v>
                </c:pt>
                <c:pt idx="84">
                  <c:v>-9.9660119620408114</c:v>
                </c:pt>
                <c:pt idx="85">
                  <c:v>-9.7915975038321701</c:v>
                </c:pt>
                <c:pt idx="86">
                  <c:v>-9.6202354605060414</c:v>
                </c:pt>
                <c:pt idx="87">
                  <c:v>-9.4518724119692088</c:v>
                </c:pt>
                <c:pt idx="88">
                  <c:v>-9.28645587302967</c:v>
                </c:pt>
                <c:pt idx="89">
                  <c:v>-9.1239342770349925</c:v>
                </c:pt>
                <c:pt idx="90">
                  <c:v>-8.9642569597970105</c:v>
                </c:pt>
                <c:pt idx="91">
                  <c:v>-8.8073741437978779</c:v>
                </c:pt>
                <c:pt idx="92">
                  <c:v>-8.653236922672491</c:v>
                </c:pt>
                <c:pt idx="93">
                  <c:v>-8.5017972459625426</c:v>
                </c:pt>
                <c:pt idx="94">
                  <c:v>-8.3530079041373284</c:v>
                </c:pt>
                <c:pt idx="95">
                  <c:v>-8.206822513876741</c:v>
                </c:pt>
                <c:pt idx="96">
                  <c:v>-8.0631955036118281</c:v>
                </c:pt>
                <c:pt idx="97">
                  <c:v>-7.9220820993183771</c:v>
                </c:pt>
                <c:pt idx="98">
                  <c:v>-7.7834383105591662</c:v>
                </c:pt>
                <c:pt idx="99">
                  <c:v>-7.6472209167704293</c:v>
                </c:pt>
                <c:pt idx="100">
                  <c:v>-7.5133874537883942</c:v>
                </c:pt>
                <c:pt idx="101">
                  <c:v>-7.3818962006115569</c:v>
                </c:pt>
                <c:pt idx="102">
                  <c:v>-7.2527061663946579</c:v>
                </c:pt>
                <c:pt idx="103">
                  <c:v>-7.1257770776702678</c:v>
                </c:pt>
                <c:pt idx="104">
                  <c:v>-7.0010693657940193</c:v>
                </c:pt>
                <c:pt idx="105">
                  <c:v>-6.8785441546095436</c:v>
                </c:pt>
                <c:pt idx="106">
                  <c:v>-6.7581632483292777</c:v>
                </c:pt>
                <c:pt idx="107">
                  <c:v>-6.639889119627397</c:v>
                </c:pt>
                <c:pt idx="108">
                  <c:v>-6.5236848979410986</c:v>
                </c:pt>
                <c:pt idx="109">
                  <c:v>-6.4095143579766578</c:v>
                </c:pt>
                <c:pt idx="110">
                  <c:v>-6.2973419084165956</c:v>
                </c:pt>
                <c:pt idx="111">
                  <c:v>-6.1871325808245237</c:v>
                </c:pt>
                <c:pt idx="112">
                  <c:v>-6.078852018744147</c:v>
                </c:pt>
                <c:pt idx="113">
                  <c:v>-5.9724664669890331</c:v>
                </c:pt>
                <c:pt idx="114">
                  <c:v>-5.8679427611198447</c:v>
                </c:pt>
                <c:pt idx="115">
                  <c:v>-5.765248317105705</c:v>
                </c:pt>
                <c:pt idx="116">
                  <c:v>-5.664351121166523</c:v>
                </c:pt>
                <c:pt idx="117">
                  <c:v>-5.5652197197930624</c:v>
                </c:pt>
                <c:pt idx="118">
                  <c:v>-5.4678232099416952</c:v>
                </c:pt>
                <c:pt idx="119">
                  <c:v>-5.3721312294007317</c:v>
                </c:pt>
                <c:pt idx="120">
                  <c:v>-5.2781139473253678</c:v>
                </c:pt>
                <c:pt idx="121">
                  <c:v>-5.185742054938264</c:v>
                </c:pt>
                <c:pt idx="122">
                  <c:v>-5.0949867563928857</c:v>
                </c:pt>
                <c:pt idx="123">
                  <c:v>-5.0058197597967364</c:v>
                </c:pt>
                <c:pt idx="124">
                  <c:v>-4.918213268391697</c:v>
                </c:pt>
                <c:pt idx="125">
                  <c:v>-4.8321399718887061</c:v>
                </c:pt>
                <c:pt idx="126">
                  <c:v>-4.7475730379541119</c:v>
                </c:pt>
                <c:pt idx="127">
                  <c:v>-4.6644861038449985</c:v>
                </c:pt>
                <c:pt idx="128">
                  <c:v>-4.5828532681909193</c:v>
                </c:pt>
                <c:pt idx="129">
                  <c:v>-4.5026490829194481</c:v>
                </c:pt>
                <c:pt idx="130">
                  <c:v>-4.4238485453230423</c:v>
                </c:pt>
                <c:pt idx="131">
                  <c:v>-4.3464270902647426</c:v>
                </c:pt>
                <c:pt idx="132">
                  <c:v>-4.2703605825202891</c:v>
                </c:pt>
                <c:pt idx="133">
                  <c:v>-4.1956253092542424</c:v>
                </c:pt>
                <c:pt idx="134">
                  <c:v>-4.1221979726277889</c:v>
                </c:pt>
                <c:pt idx="135">
                  <c:v>-4.0500556825359144</c:v>
                </c:pt>
                <c:pt idx="136">
                  <c:v>-3.9791759494716894</c:v>
                </c:pt>
                <c:pt idx="137">
                  <c:v>-3.909536677515423</c:v>
                </c:pt>
                <c:pt idx="138">
                  <c:v>-3.8411161574465282</c:v>
                </c:pt>
                <c:pt idx="139">
                  <c:v>-3.7738930599759226</c:v>
                </c:pt>
                <c:pt idx="140">
                  <c:v>-3.7078464290968758</c:v>
                </c:pt>
                <c:pt idx="141">
                  <c:v>-3.6429556755522303</c:v>
                </c:pt>
                <c:pt idx="142">
                  <c:v>-3.5792005704159302</c:v>
                </c:pt>
                <c:pt idx="143">
                  <c:v>-3.5165612387869007</c:v>
                </c:pt>
                <c:pt idx="144">
                  <c:v>-3.4550181535932802</c:v>
                </c:pt>
                <c:pt idx="145">
                  <c:v>-3.3945521295050853</c:v>
                </c:pt>
                <c:pt idx="146">
                  <c:v>-3.3351443169534156</c:v>
                </c:pt>
                <c:pt idx="147">
                  <c:v>-3.2767761962543172</c:v>
                </c:pt>
                <c:pt idx="148">
                  <c:v>-3.2194295718354926</c:v>
                </c:pt>
                <c:pt idx="149">
                  <c:v>-3.1630865665640462</c:v>
                </c:pt>
                <c:pt idx="150">
                  <c:v>-3.1077296161734989</c:v>
                </c:pt>
                <c:pt idx="151">
                  <c:v>-3.053341463788334</c:v>
                </c:pt>
                <c:pt idx="152">
                  <c:v>-2.9999051545443738</c:v>
                </c:pt>
                <c:pt idx="153">
                  <c:v>-2.947404030303296</c:v>
                </c:pt>
                <c:pt idx="154">
                  <c:v>-2.8958217244596614</c:v>
                </c:pt>
                <c:pt idx="155">
                  <c:v>-2.8451421568388113</c:v>
                </c:pt>
                <c:pt idx="156">
                  <c:v>-2.7953495286840684</c:v>
                </c:pt>
                <c:pt idx="157">
                  <c:v>-2.7464283177316613</c:v>
                </c:pt>
                <c:pt idx="158">
                  <c:v>-2.6983632733718363</c:v>
                </c:pt>
                <c:pt idx="159">
                  <c:v>-2.6511394118946652</c:v>
                </c:pt>
                <c:pt idx="160">
                  <c:v>-2.6047420118190492</c:v>
                </c:pt>
                <c:pt idx="161">
                  <c:v>-2.5591566093034706</c:v>
                </c:pt>
                <c:pt idx="162">
                  <c:v>-2.5143689936370608</c:v>
                </c:pt>
                <c:pt idx="163">
                  <c:v>-2.4703652028095799</c:v>
                </c:pt>
                <c:pt idx="164">
                  <c:v>-2.4271315191589253</c:v>
                </c:pt>
                <c:pt idx="165">
                  <c:v>-2.3846544650948092</c:v>
                </c:pt>
                <c:pt idx="166">
                  <c:v>-2.3429207988972869</c:v>
                </c:pt>
                <c:pt idx="167">
                  <c:v>-2.3019175105887961</c:v>
                </c:pt>
                <c:pt idx="168">
                  <c:v>-2.2616318178784582</c:v>
                </c:pt>
                <c:pt idx="169">
                  <c:v>-2.2220511621773471</c:v>
                </c:pt>
                <c:pt idx="170">
                  <c:v>-2.1831632046834968</c:v>
                </c:pt>
                <c:pt idx="171">
                  <c:v>-2.1449558225354286</c:v>
                </c:pt>
                <c:pt idx="172">
                  <c:v>-2.1074171050329888</c:v>
                </c:pt>
                <c:pt idx="173">
                  <c:v>-2.07053534992433</c:v>
                </c:pt>
                <c:pt idx="174">
                  <c:v>-2.0342990597578736</c:v>
                </c:pt>
                <c:pt idx="175">
                  <c:v>-1.9986969382981112</c:v>
                </c:pt>
                <c:pt idx="176">
                  <c:v>-1.9637178870041423</c:v>
                </c:pt>
                <c:pt idx="177">
                  <c:v>-1.9293510015698299</c:v>
                </c:pt>
                <c:pt idx="178">
                  <c:v>-1.8955855685245144</c:v>
                </c:pt>
                <c:pt idx="179">
                  <c:v>-1.8624110618932161</c:v>
                </c:pt>
                <c:pt idx="180">
                  <c:v>-1.8298171399152852</c:v>
                </c:pt>
                <c:pt idx="181">
                  <c:v>-1.7977936418204798</c:v>
                </c:pt>
                <c:pt idx="182">
                  <c:v>-1.7663305846614707</c:v>
                </c:pt>
                <c:pt idx="183">
                  <c:v>-1.7354181602017678</c:v>
                </c:pt>
                <c:pt idx="184">
                  <c:v>-1.7050467318581231</c:v>
                </c:pt>
                <c:pt idx="185">
                  <c:v>-1.675206831696439</c:v>
                </c:pt>
                <c:pt idx="186">
                  <c:v>-1.6458891574802517</c:v>
                </c:pt>
                <c:pt idx="187">
                  <c:v>-1.6170845697708649</c:v>
                </c:pt>
                <c:pt idx="188">
                  <c:v>-1.5887840890782465</c:v>
                </c:pt>
                <c:pt idx="189">
                  <c:v>-1.5609788930617701</c:v>
                </c:pt>
                <c:pt idx="190">
                  <c:v>-1.5336603137799589</c:v>
                </c:pt>
                <c:pt idx="191">
                  <c:v>-1.5068198349883546</c:v>
                </c:pt>
                <c:pt idx="192">
                  <c:v>-1.4804490894846831</c:v>
                </c:pt>
                <c:pt idx="193">
                  <c:v>-1.4545398565004719</c:v>
                </c:pt>
                <c:pt idx="194">
                  <c:v>-1.4290840591383296</c:v>
                </c:pt>
                <c:pt idx="195">
                  <c:v>-1.40407376185406</c:v>
                </c:pt>
                <c:pt idx="196">
                  <c:v>-1.3795011679828615</c:v>
                </c:pt>
                <c:pt idx="197">
                  <c:v>-1.3553586173087946</c:v>
                </c:pt>
                <c:pt idx="198">
                  <c:v>-1.3316385836768143</c:v>
                </c:pt>
                <c:pt idx="199">
                  <c:v>-1.3083336726465693</c:v>
                </c:pt>
                <c:pt idx="200">
                  <c:v>-1.2854366191872799</c:v>
                </c:pt>
                <c:pt idx="201">
                  <c:v>-1.2629402854129432</c:v>
                </c:pt>
                <c:pt idx="202">
                  <c:v>-1.2408376583571901</c:v>
                </c:pt>
                <c:pt idx="203">
                  <c:v>-1.2191218477870678</c:v>
                </c:pt>
                <c:pt idx="204">
                  <c:v>-1.1977860840550973</c:v>
                </c:pt>
                <c:pt idx="205">
                  <c:v>-1.1768237159889101</c:v>
                </c:pt>
                <c:pt idx="206">
                  <c:v>-1.1562282088178295</c:v>
                </c:pt>
                <c:pt idx="207">
                  <c:v>-1.135993142135729</c:v>
                </c:pt>
                <c:pt idx="208">
                  <c:v>-1.1161122078995471</c:v>
                </c:pt>
                <c:pt idx="209">
                  <c:v>-1.0965792084628303</c:v>
                </c:pt>
                <c:pt idx="210">
                  <c:v>-1.0773880546436916</c:v>
                </c:pt>
                <c:pt idx="211">
                  <c:v>-1.058532763826576</c:v>
                </c:pt>
                <c:pt idx="212">
                  <c:v>-1.0400074580972509</c:v>
                </c:pt>
                <c:pt idx="213">
                  <c:v>-1.0218063624104432</c:v>
                </c:pt>
                <c:pt idx="214">
                  <c:v>-1.003923802789527</c:v>
                </c:pt>
                <c:pt idx="215">
                  <c:v>-0.98635420455773448</c:v>
                </c:pt>
                <c:pt idx="216">
                  <c:v>-0.96909209060031476</c:v>
                </c:pt>
                <c:pt idx="217">
                  <c:v>-0.95213207965710922</c:v>
                </c:pt>
                <c:pt idx="218">
                  <c:v>-0.93546888464500344</c:v>
                </c:pt>
                <c:pt idx="219">
                  <c:v>-0.91909731100974712</c:v>
                </c:pt>
                <c:pt idx="220">
                  <c:v>-0.90301225510660721</c:v>
                </c:pt>
                <c:pt idx="221">
                  <c:v>-0.8872087026093729</c:v>
                </c:pt>
                <c:pt idx="222">
                  <c:v>-0.87168172694719215</c:v>
                </c:pt>
                <c:pt idx="223">
                  <c:v>-0.85642648776877806</c:v>
                </c:pt>
                <c:pt idx="224">
                  <c:v>-0.84143822943348134</c:v>
                </c:pt>
                <c:pt idx="225">
                  <c:v>-0.82671227952877935</c:v>
                </c:pt>
                <c:pt idx="226">
                  <c:v>-0.81224404741370171</c:v>
                </c:pt>
                <c:pt idx="227">
                  <c:v>-0.79802902278775889</c:v>
                </c:pt>
                <c:pt idx="228">
                  <c:v>-0.78406277428490245</c:v>
                </c:pt>
                <c:pt idx="229">
                  <c:v>-0.77034094809210529</c:v>
                </c:pt>
                <c:pt idx="230">
                  <c:v>-0.75685926659210578</c:v>
                </c:pt>
                <c:pt idx="231">
                  <c:v>-0.74361352702991701</c:v>
                </c:pt>
                <c:pt idx="232">
                  <c:v>-0.73059960020266279</c:v>
                </c:pt>
                <c:pt idx="233">
                  <c:v>-0.71781342917235003</c:v>
                </c:pt>
                <c:pt idx="234">
                  <c:v>-0.7052510280011649</c:v>
                </c:pt>
                <c:pt idx="235">
                  <c:v>-0.69290848050890619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A15-4539-81C7-5B87DB9753FD}"/>
            </c:ext>
          </c:extLst>
        </c:ser>
        <c:ser>
          <c:idx val="14"/>
          <c:order val="8"/>
          <c:tx>
            <c:strRef>
              <c:f>smatb!$P$42</c:f>
              <c:strCache>
                <c:ptCount val="1"/>
                <c:pt idx="0">
                  <c:v>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smatb!$P$43:$P$278</c:f>
              <c:numCache>
                <c:formatCode>General</c:formatCode>
                <c:ptCount val="236"/>
                <c:pt idx="0">
                  <c:v>1417.718712107519</c:v>
                </c:pt>
                <c:pt idx="1">
                  <c:v>1308.9779142397565</c:v>
                </c:pt>
                <c:pt idx="2">
                  <c:v>1208.4283851055816</c:v>
                </c:pt>
                <c:pt idx="3">
                  <c:v>1115.4556417199096</c:v>
                </c:pt>
                <c:pt idx="4">
                  <c:v>1029.4912532382727</c:v>
                </c:pt>
                <c:pt idx="5">
                  <c:v>950.00939037708486</c:v>
                </c:pt>
                <c:pt idx="6">
                  <c:v>876.52363336424969</c:v>
                </c:pt>
                <c:pt idx="7">
                  <c:v>808.5840190502538</c:v>
                </c:pt>
                <c:pt idx="8">
                  <c:v>745.77430926119018</c:v>
                </c:pt>
                <c:pt idx="9">
                  <c:v>687.70946381762644</c:v>
                </c:pt>
                <c:pt idx="10">
                  <c:v>634.03330288516611</c:v>
                </c:pt>
                <c:pt idx="11">
                  <c:v>584.41634447142451</c:v>
                </c:pt>
                <c:pt idx="12">
                  <c:v>538.55380394693498</c:v>
                </c:pt>
                <c:pt idx="13">
                  <c:v>496.1637434506913</c:v>
                </c:pt>
                <c:pt idx="14">
                  <c:v>456.98535995050531</c:v>
                </c:pt>
                <c:pt idx="15">
                  <c:v>420.77740156975744</c:v>
                </c:pt>
                <c:pt idx="16">
                  <c:v>387.31670257044027</c:v>
                </c:pt>
                <c:pt idx="17">
                  <c:v>356.39682810238605</c:v>
                </c:pt>
                <c:pt idx="18">
                  <c:v>327.82682049467917</c:v>
                </c:pt>
                <c:pt idx="19">
                  <c:v>301.43003948138124</c:v>
                </c:pt>
                <c:pt idx="20">
                  <c:v>277.04308932371805</c:v>
                </c:pt>
                <c:pt idx="21">
                  <c:v>254.51482631817524</c:v>
                </c:pt>
                <c:pt idx="22">
                  <c:v>233.70544066772035</c:v>
                </c:pt>
                <c:pt idx="23">
                  <c:v>214.48560714463233</c:v>
                </c:pt>
                <c:pt idx="24">
                  <c:v>196.7356993908347</c:v>
                </c:pt>
                <c:pt idx="25">
                  <c:v>180.34506308780431</c:v>
                </c:pt>
                <c:pt idx="26">
                  <c:v>165.21134358533885</c:v>
                </c:pt>
                <c:pt idx="27">
                  <c:v>151.23986390894262</c:v>
                </c:pt>
                <c:pt idx="28">
                  <c:v>138.34304937128121</c:v>
                </c:pt>
                <c:pt idx="29">
                  <c:v>126.43989529596581</c:v>
                </c:pt>
                <c:pt idx="30">
                  <c:v>115.45547462353136</c:v>
                </c:pt>
                <c:pt idx="31">
                  <c:v>105.32048241148246</c:v>
                </c:pt>
                <c:pt idx="32">
                  <c:v>95.97081446417306</c:v>
                </c:pt>
                <c:pt idx="33">
                  <c:v>87.347177535369354</c:v>
                </c:pt>
                <c:pt idx="34">
                  <c:v>79.394728737953599</c:v>
                </c:pt>
                <c:pt idx="35">
                  <c:v>72.062741972446858</c:v>
                </c:pt>
                <c:pt idx="36">
                  <c:v>65.304299349990117</c:v>
                </c:pt>
                <c:pt idx="37">
                  <c:v>59.076005737095656</c:v>
                </c:pt>
                <c:pt idx="38">
                  <c:v>53.337724689779435</c:v>
                </c:pt>
                <c:pt idx="39">
                  <c:v>48.052334174492074</c:v>
                </c:pt>
                <c:pt idx="40">
                  <c:v>43.185500593327575</c:v>
                </c:pt>
                <c:pt idx="41">
                  <c:v>38.705469742068537</c:v>
                </c:pt>
                <c:pt idx="42">
                  <c:v>34.582873432377568</c:v>
                </c:pt>
                <c:pt idx="43">
                  <c:v>30.790550604497867</c:v>
                </c:pt>
                <c:pt idx="44">
                  <c:v>27.303381844761709</c:v>
                </c:pt>
                <c:pt idx="45">
                  <c:v>24.098136303545584</c:v>
                </c:pt>
                <c:pt idx="46">
                  <c:v>21.153330084563699</c:v>
                </c:pt>
                <c:pt idx="47">
                  <c:v>18.449095246001772</c:v>
                </c:pt>
                <c:pt idx="48">
                  <c:v>15.967058618390936</c:v>
                </c:pt>
                <c:pt idx="49">
                  <c:v>13.690229703690864</c:v>
                </c:pt>
                <c:pt idx="50">
                  <c:v>11.602896975162327</c:v>
                </c:pt>
                <c:pt idx="51">
                  <c:v>9.6905319485860382</c:v>
                </c:pt>
                <c:pt idx="52">
                  <c:v>7.9397004425475295</c:v>
                </c:pt>
                <c:pt idx="53">
                  <c:v>6.3379804891315423</c:v>
                </c:pt>
                <c:pt idx="54">
                  <c:v>4.8738863967295138</c:v>
                </c:pt>
                <c:pt idx="55">
                  <c:v>3.5367985039972503</c:v>
                </c:pt>
                <c:pt idx="56">
                  <c:v>2.3168981985362684</c:v>
                </c:pt>
                <c:pt idx="57">
                  <c:v>1.2051078058231539</c:v>
                </c:pt>
                <c:pt idx="58">
                  <c:v>0.19303498346545744</c:v>
                </c:pt>
                <c:pt idx="59">
                  <c:v>-0.72707871679465796</c:v>
                </c:pt>
                <c:pt idx="60">
                  <c:v>-1.562405431616245</c:v>
                </c:pt>
                <c:pt idx="61">
                  <c:v>-2.3195750020233099</c:v>
                </c:pt>
                <c:pt idx="62">
                  <c:v>-3.0047156900405323</c:v>
                </c:pt>
                <c:pt idx="63">
                  <c:v>-3.6234918432222472</c:v>
                </c:pt>
                <c:pt idx="64">
                  <c:v>-4.1811387357723273</c:v>
                </c:pt>
                <c:pt idx="65">
                  <c:v>-4.6824947978183946</c:v>
                </c:pt>
                <c:pt idx="66">
                  <c:v>-5.132031428551608</c:v>
                </c:pt>
                <c:pt idx="67">
                  <c:v>-5.533880574280424</c:v>
                </c:pt>
                <c:pt idx="68">
                  <c:v>-5.8918602388810779</c:v>
                </c:pt>
                <c:pt idx="69">
                  <c:v>-6.2094980815792233</c:v>
                </c:pt>
                <c:pt idx="70">
                  <c:v>-6.4900532453885527</c:v>
                </c:pt>
                <c:pt idx="71">
                  <c:v>-6.7365365487934099</c:v>
                </c:pt>
                <c:pt idx="72">
                  <c:v>-6.9517291633283618</c:v>
                </c:pt>
                <c:pt idx="73">
                  <c:v>-7.1381998905177806</c:v>
                </c:pt>
                <c:pt idx="74">
                  <c:v>-7.298321143137005</c:v>
                </c:pt>
                <c:pt idx="75">
                  <c:v>-7.4342837278925833</c:v>
                </c:pt>
                <c:pt idx="76">
                  <c:v>-7.5481105193436067</c:v>
                </c:pt>
                <c:pt idx="77">
                  <c:v>-7.6416691081562975</c:v>
                </c:pt>
                <c:pt idx="78">
                  <c:v>-7.7166835005580383</c:v>
                </c:pt>
                <c:pt idx="79">
                  <c:v>-7.7747449400977544</c:v>
                </c:pt>
                <c:pt idx="80">
                  <c:v>-7.8173219174915962</c:v>
                </c:pt>
                <c:pt idx="81">
                  <c:v>-7.8457694294043225</c:v>
                </c:pt>
                <c:pt idx="82">
                  <c:v>-7.8613375424572141</c:v>
                </c:pt>
                <c:pt idx="83">
                  <c:v>-7.8651793145357152</c:v>
                </c:pt>
                <c:pt idx="84">
                  <c:v>-7.8583581215681075</c:v>
                </c:pt>
                <c:pt idx="85">
                  <c:v>-7.8418544343371126</c:v>
                </c:pt>
                <c:pt idx="86">
                  <c:v>-7.8165720865473425</c:v>
                </c:pt>
                <c:pt idx="87">
                  <c:v>-7.7833440722825902</c:v>
                </c:pt>
                <c:pt idx="88">
                  <c:v>-7.7429379081296812</c:v>
                </c:pt>
                <c:pt idx="89">
                  <c:v>-7.6960605926021124</c:v>
                </c:pt>
                <c:pt idx="90">
                  <c:v>-7.643363193051619</c:v>
                </c:pt>
                <c:pt idx="91">
                  <c:v>-7.5854450879936106</c:v>
                </c:pt>
                <c:pt idx="92">
                  <c:v>-7.522857890679898</c:v>
                </c:pt>
                <c:pt idx="93">
                  <c:v>-7.4561090778163974</c:v>
                </c:pt>
                <c:pt idx="94">
                  <c:v>-7.3856653455326091</c:v>
                </c:pt>
                <c:pt idx="95">
                  <c:v>-7.3119557130532433</c:v>
                </c:pt>
                <c:pt idx="96">
                  <c:v>-7.235374392989832</c:v>
                </c:pt>
                <c:pt idx="97">
                  <c:v>-7.1562834457525053</c:v>
                </c:pt>
                <c:pt idx="98">
                  <c:v>-7.0750152342707784</c:v>
                </c:pt>
                <c:pt idx="99">
                  <c:v>-6.9918746939989207</c:v>
                </c:pt>
                <c:pt idx="100">
                  <c:v>-6.907141432059352</c:v>
                </c:pt>
                <c:pt idx="101">
                  <c:v>-6.8210716683391963</c:v>
                </c:pt>
                <c:pt idx="102">
                  <c:v>-6.7339000303948291</c:v>
                </c:pt>
                <c:pt idx="103">
                  <c:v>-6.6458412131308098</c:v>
                </c:pt>
                <c:pt idx="104">
                  <c:v>-6.5570915133977001</c:v>
                </c:pt>
                <c:pt idx="105">
                  <c:v>-6.4678302488929971</c:v>
                </c:pt>
                <c:pt idx="106">
                  <c:v>-6.3782210700461102</c:v>
                </c:pt>
                <c:pt idx="107">
                  <c:v>-6.2884131729177053</c:v>
                </c:pt>
                <c:pt idx="108">
                  <c:v>-6.1985424205418029</c:v>
                </c:pt>
                <c:pt idx="109">
                  <c:v>-6.1087323795823556</c:v>
                </c:pt>
                <c:pt idx="110">
                  <c:v>-6.0190952786608403</c:v>
                </c:pt>
                <c:pt idx="111">
                  <c:v>-5.929732894235114</c:v>
                </c:pt>
                <c:pt idx="112">
                  <c:v>-5.8407373694688447</c:v>
                </c:pt>
                <c:pt idx="113">
                  <c:v>-5.7521919711232217</c:v>
                </c:pt>
                <c:pt idx="114">
                  <c:v>-5.6641717891254304</c:v>
                </c:pt>
                <c:pt idx="115">
                  <c:v>-5.5767443831194319</c:v>
                </c:pt>
                <c:pt idx="116">
                  <c:v>-5.4899703799818802</c:v>
                </c:pt>
                <c:pt idx="117">
                  <c:v>-5.4039040259873312</c:v>
                </c:pt>
                <c:pt idx="118">
                  <c:v>-5.3185936970308036</c:v>
                </c:pt>
                <c:pt idx="119">
                  <c:v>-5.2340823700601113</c:v>
                </c:pt>
                <c:pt idx="120">
                  <c:v>-5.1504080586341274</c:v>
                </c:pt>
                <c:pt idx="121">
                  <c:v>-5.0676042153044047</c:v>
                </c:pt>
                <c:pt idx="122">
                  <c:v>-4.9857001033153692</c:v>
                </c:pt>
                <c:pt idx="123">
                  <c:v>-4.904721139931147</c:v>
                </c:pt>
                <c:pt idx="124">
                  <c:v>-4.8246892135240156</c:v>
                </c:pt>
                <c:pt idx="125">
                  <c:v>-4.7456229763993329</c:v>
                </c:pt>
                <c:pt idx="126">
                  <c:v>-4.6675381151837261</c:v>
                </c:pt>
                <c:pt idx="127">
                  <c:v>-4.5904476004662209</c:v>
                </c:pt>
                <c:pt idx="128">
                  <c:v>-4.5143619172553304</c:v>
                </c:pt>
                <c:pt idx="129">
                  <c:v>-4.439289277697795</c:v>
                </c:pt>
                <c:pt idx="130">
                  <c:v>-4.3652358173962558</c:v>
                </c:pt>
                <c:pt idx="131">
                  <c:v>-4.2922057765627635</c:v>
                </c:pt>
                <c:pt idx="132">
                  <c:v>-4.2202016671522697</c:v>
                </c:pt>
                <c:pt idx="133">
                  <c:v>-4.1492244270342988</c:v>
                </c:pt>
                <c:pt idx="134">
                  <c:v>-4.0792735621816689</c:v>
                </c:pt>
                <c:pt idx="135">
                  <c:v>-4.0103472777815963</c:v>
                </c:pt>
                <c:pt idx="136">
                  <c:v>-3.9424425991065877</c:v>
                </c:pt>
                <c:pt idx="137">
                  <c:v>-3.8755554829196215</c:v>
                </c:pt>
                <c:pt idx="138">
                  <c:v>-3.8096809201300119</c:v>
                </c:pt>
                <c:pt idx="139">
                  <c:v>-3.7448130303624905</c:v>
                </c:pt>
                <c:pt idx="140">
                  <c:v>-3.6809451490523388</c:v>
                </c:pt>
                <c:pt idx="141">
                  <c:v>-3.6180699076333305</c:v>
                </c:pt>
                <c:pt idx="142">
                  <c:v>-3.5561793073426471</c:v>
                </c:pt>
                <c:pt idx="143">
                  <c:v>-3.495264787127605</c:v>
                </c:pt>
                <c:pt idx="144">
                  <c:v>-3.4353172861025181</c:v>
                </c:pt>
                <c:pt idx="145">
                  <c:v>-3.376327300970368</c:v>
                </c:pt>
                <c:pt idx="146">
                  <c:v>-3.3182849387927535</c:v>
                </c:pt>
                <c:pt idx="147">
                  <c:v>-3.2611799654627491</c:v>
                </c:pt>
                <c:pt idx="148">
                  <c:v>-3.2050018502086406</c:v>
                </c:pt>
                <c:pt idx="149">
                  <c:v>-3.1497398064318181</c:v>
                </c:pt>
                <c:pt idx="150">
                  <c:v>-3.0953828291592762</c:v>
                </c:pt>
                <c:pt idx="151">
                  <c:v>-3.0419197293700706</c:v>
                </c:pt>
                <c:pt idx="152">
                  <c:v>-2.9893391654355419</c:v>
                </c:pt>
                <c:pt idx="153">
                  <c:v>-2.9376296718950461</c:v>
                </c:pt>
                <c:pt idx="154">
                  <c:v>-2.8867796857722401</c:v>
                </c:pt>
                <c:pt idx="155">
                  <c:v>-2.8367775706214884</c:v>
                </c:pt>
                <c:pt idx="156">
                  <c:v>-2.7876116384796874</c:v>
                </c:pt>
                <c:pt idx="157">
                  <c:v>-2.7392701698855606</c:v>
                </c:pt>
                <c:pt idx="158">
                  <c:v>-2.6917414321162414</c:v>
                </c:pt>
                <c:pt idx="159">
                  <c:v>-2.6450136957796806</c:v>
                </c:pt>
                <c:pt idx="160">
                  <c:v>-2.5990752498909107</c:v>
                </c:pt>
                <c:pt idx="161">
                  <c:v>-2.55391441555054</c:v>
                </c:pt>
                <c:pt idx="162">
                  <c:v>-2.5095195583348984</c:v>
                </c:pt>
                <c:pt idx="163">
                  <c:v>-2.4658790994989737</c:v>
                </c:pt>
                <c:pt idx="164">
                  <c:v>-2.4229815260856173</c:v>
                </c:pt>
                <c:pt idx="165">
                  <c:v>-2.3808154000274069</c:v>
                </c:pt>
                <c:pt idx="166">
                  <c:v>-2.3393693663210393</c:v>
                </c:pt>
                <c:pt idx="167">
                  <c:v>-2.2986321603479971</c:v>
                </c:pt>
                <c:pt idx="168">
                  <c:v>-2.258592614409721</c:v>
                </c:pt>
                <c:pt idx="169">
                  <c:v>-2.2192396635402529</c:v>
                </c:pt>
                <c:pt idx="170">
                  <c:v>-2.1805623506545735</c:v>
                </c:pt>
                <c:pt idx="171">
                  <c:v>-2.1425498310864133</c:v>
                </c:pt>
                <c:pt idx="172">
                  <c:v>-2.1051913765652013</c:v>
                </c:pt>
                <c:pt idx="173">
                  <c:v>-2.0684763786780489</c:v>
                </c:pt>
                <c:pt idx="174">
                  <c:v>-2.032394351859149</c:v>
                </c:pt>
                <c:pt idx="175">
                  <c:v>-1.9969349359457145</c:v>
                </c:pt>
                <c:pt idx="176">
                  <c:v>-1.9620878983366252</c:v>
                </c:pt>
                <c:pt idx="177">
                  <c:v>-1.9278431357871193</c:v>
                </c:pt>
                <c:pt idx="178">
                  <c:v>-1.8941906758703635</c:v>
                </c:pt>
                <c:pt idx="179">
                  <c:v>-1.8611206781343204</c:v>
                </c:pt>
                <c:pt idx="180">
                  <c:v>-1.8286234349801656</c:v>
                </c:pt>
                <c:pt idx="181">
                  <c:v>-1.7966893722864705</c:v>
                </c:pt>
                <c:pt idx="182">
                  <c:v>-1.7653090498015025</c:v>
                </c:pt>
                <c:pt idx="183">
                  <c:v>-1.7344731613242366</c:v>
                </c:pt>
                <c:pt idx="184">
                  <c:v>-1.7041725346931209</c:v>
                </c:pt>
                <c:pt idx="185">
                  <c:v>-1.6743981316001022</c:v>
                </c:pt>
                <c:pt idx="186">
                  <c:v>-1.6451410472460877</c:v>
                </c:pt>
                <c:pt idx="187">
                  <c:v>-1.616392509852737</c:v>
                </c:pt>
                <c:pt idx="188">
                  <c:v>-1.5881438800443273</c:v>
                </c:pt>
                <c:pt idx="189">
                  <c:v>-1.5603866501123147</c:v>
                </c:pt>
                <c:pt idx="190">
                  <c:v>-1.5331124431742722</c:v>
                </c:pt>
                <c:pt idx="191">
                  <c:v>-1.506313012237908</c:v>
                </c:pt>
                <c:pt idx="192">
                  <c:v>-1.4799802391800601</c:v>
                </c:pt>
                <c:pt idx="193">
                  <c:v>-1.4541061336497287</c:v>
                </c:pt>
                <c:pt idx="194">
                  <c:v>-1.4286828319035345</c:v>
                </c:pt>
                <c:pt idx="195">
                  <c:v>-1.4037025955812537</c:v>
                </c:pt>
                <c:pt idx="196">
                  <c:v>-1.3791578104285336</c:v>
                </c:pt>
                <c:pt idx="197">
                  <c:v>-1.3550409849732306</c:v>
                </c:pt>
                <c:pt idx="198">
                  <c:v>-1.3313447491613826</c:v>
                </c:pt>
                <c:pt idx="199">
                  <c:v>-1.3080618529582313</c:v>
                </c:pt>
                <c:pt idx="200">
                  <c:v>-1.2851851649193577</c:v>
                </c:pt>
                <c:pt idx="201">
                  <c:v>-1.2627076707364904</c:v>
                </c:pt>
                <c:pt idx="202">
                  <c:v>-1.2406224717622343</c:v>
                </c:pt>
                <c:pt idx="203">
                  <c:v>-1.2189227835175438</c:v>
                </c:pt>
                <c:pt idx="204">
                  <c:v>-1.1976019341854955</c:v>
                </c:pt>
                <c:pt idx="205">
                  <c:v>-1.1766533630945639</c:v>
                </c:pt>
                <c:pt idx="206">
                  <c:v>-1.1560706191943619</c:v>
                </c:pt>
                <c:pt idx="207">
                  <c:v>-1.1358473595265168</c:v>
                </c:pt>
                <c:pt idx="208">
                  <c:v>-1.1159773476931385</c:v>
                </c:pt>
                <c:pt idx="209">
                  <c:v>-1.0964544523251065</c:v>
                </c:pt>
                <c:pt idx="210">
                  <c:v>-1.0772726455522019</c:v>
                </c:pt>
                <c:pt idx="211">
                  <c:v>-1.0584260014769111</c:v>
                </c:pt>
                <c:pt idx="212">
                  <c:v>-1.0399086946535845</c:v>
                </c:pt>
                <c:pt idx="213">
                  <c:v>-1.0217149985744516</c:v>
                </c:pt>
                <c:pt idx="214">
                  <c:v>-1.0038392841638368</c:v>
                </c:pt>
                <c:pt idx="215">
                  <c:v>-0.98627601828182987</c:v>
                </c:pt>
                <c:pt idx="216">
                  <c:v>-0.96901976223849018</c:v>
                </c:pt>
                <c:pt idx="217">
                  <c:v>-0.95206517031958549</c:v>
                </c:pt>
                <c:pt idx="218">
                  <c:v>-0.93540698832473668</c:v>
                </c:pt>
                <c:pt idx="219">
                  <c:v>-0.91904005211877082</c:v>
                </c:pt>
                <c:pt idx="220">
                  <c:v>-0.90295928619695798</c:v>
                </c:pt>
                <c:pt idx="221">
                  <c:v>-0.8871597022647697</c:v>
                </c:pt>
                <c:pt idx="222">
                  <c:v>-0.8716363978326771</c:v>
                </c:pt>
                <c:pt idx="223">
                  <c:v>-0.85638455482648224</c:v>
                </c:pt>
                <c:pt idx="224">
                  <c:v>-0.841399438213569</c:v>
                </c:pt>
                <c:pt idx="225">
                  <c:v>-0.82667639464544185</c:v>
                </c:pt>
                <c:pt idx="226">
                  <c:v>-0.812210851116832</c:v>
                </c:pt>
                <c:pt idx="227">
                  <c:v>-0.7979983136416402</c:v>
                </c:pt>
                <c:pt idx="228">
                  <c:v>-0.78403436594589282</c:v>
                </c:pt>
                <c:pt idx="229">
                  <c:v>-0.77031466817790106</c:v>
                </c:pt>
                <c:pt idx="230">
                  <c:v>-0.75683495563572256</c:v>
                </c:pt>
                <c:pt idx="231">
                  <c:v>-0.74359103751204136</c:v>
                </c:pt>
                <c:pt idx="232">
                  <c:v>-0.73057879565650241</c:v>
                </c:pt>
                <c:pt idx="233">
                  <c:v>-0.71779418335555067</c:v>
                </c:pt>
                <c:pt idx="234">
                  <c:v>-0.70523322412976974</c:v>
                </c:pt>
                <c:pt idx="235">
                  <c:v>-0.69289201054870853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A15-4539-81C7-5B87DB9753F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42326639"/>
        <c:axId val="1542327119"/>
      </c:scatterChart>
      <c:valAx>
        <c:axId val="1542326639"/>
        <c:scaling>
          <c:orientation val="minMax"/>
          <c:max val="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</a:t>
                </a:r>
                <a:r>
                  <a:rPr lang="en-US" altLang="ja-JP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r / Angstrom</a:t>
                </a:r>
                <a:endParaRPr lang="ja-JP" alt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792528126966584"/>
              <c:y val="0.9416328640738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542327119"/>
        <c:crosses val="autoZero"/>
        <c:crossBetween val="midCat"/>
      </c:valAx>
      <c:valAx>
        <c:axId val="154232711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Energy</a:t>
                </a:r>
                <a:r>
                  <a:rPr lang="en-US" altLang="ja-JP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E / eV</a:t>
                </a:r>
                <a:endParaRPr lang="ja-JP" alt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542326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9929783630847306"/>
          <c:y val="6.8868686868686885E-2"/>
          <c:w val="0.1613127452635672"/>
          <c:h val="0.3906113099498926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42</xdr:row>
      <xdr:rowOff>190500</xdr:rowOff>
    </xdr:from>
    <xdr:to>
      <xdr:col>13</xdr:col>
      <xdr:colOff>38100</xdr:colOff>
      <xdr:row>69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A294F3-D3CC-EBD7-8DE1-916B7578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7E7D-273B-43F1-BCE5-355DC344FD62}">
  <dimension ref="A1:Q278"/>
  <sheetViews>
    <sheetView tabSelected="1" workbookViewId="0">
      <selection activeCell="I9" sqref="I9"/>
    </sheetView>
  </sheetViews>
  <sheetFormatPr defaultRowHeight="18.75" x14ac:dyDescent="0.4"/>
  <cols>
    <col min="1" max="1" width="11.5" bestFit="1" customWidth="1"/>
    <col min="2" max="2" width="9.625" customWidth="1"/>
    <col min="3" max="3" width="10.25" customWidth="1"/>
    <col min="4" max="4" width="10.625" bestFit="1" customWidth="1"/>
    <col min="5" max="5" width="10.25" customWidth="1"/>
    <col min="6" max="6" width="10.375" bestFit="1" customWidth="1"/>
    <col min="7" max="7" width="11.625" customWidth="1"/>
    <col min="8" max="8" width="10" customWidth="1"/>
    <col min="9" max="9" width="10.375" bestFit="1" customWidth="1"/>
    <col min="11" max="11" width="9.125" customWidth="1"/>
    <col min="12" max="12" width="10.375" bestFit="1" customWidth="1"/>
    <col min="17" max="17" width="9.125" customWidth="1"/>
  </cols>
  <sheetData>
    <row r="1" spans="1:17" x14ac:dyDescent="0.4">
      <c r="A1" s="1" t="s">
        <v>101</v>
      </c>
      <c r="D1" s="1" t="s">
        <v>100</v>
      </c>
      <c r="G1" s="1" t="s">
        <v>101</v>
      </c>
      <c r="J1" s="1" t="s">
        <v>100</v>
      </c>
      <c r="M1" s="1" t="s">
        <v>101</v>
      </c>
      <c r="N1" t="s">
        <v>98</v>
      </c>
      <c r="P1" s="1" t="s">
        <v>100</v>
      </c>
      <c r="Q1" t="s">
        <v>98</v>
      </c>
    </row>
    <row r="2" spans="1:17" x14ac:dyDescent="0.4">
      <c r="A2" s="2" t="s">
        <v>25</v>
      </c>
      <c r="B2" s="1" t="s">
        <v>23</v>
      </c>
      <c r="D2" s="27" t="s">
        <v>25</v>
      </c>
      <c r="E2" s="1" t="s">
        <v>28</v>
      </c>
      <c r="G2" s="3" t="s">
        <v>25</v>
      </c>
      <c r="H2" s="1" t="s">
        <v>23</v>
      </c>
      <c r="J2" s="26" t="s">
        <v>25</v>
      </c>
      <c r="K2" s="1" t="s">
        <v>28</v>
      </c>
      <c r="M2" s="28" t="s">
        <v>27</v>
      </c>
      <c r="N2" s="1" t="s">
        <v>28</v>
      </c>
      <c r="P2" s="28" t="s">
        <v>27</v>
      </c>
      <c r="Q2" s="1" t="s">
        <v>28</v>
      </c>
    </row>
    <row r="3" spans="1:17" x14ac:dyDescent="0.4">
      <c r="A3" s="5" t="s">
        <v>128</v>
      </c>
      <c r="B3" s="1" t="s">
        <v>129</v>
      </c>
      <c r="D3" s="27" t="s">
        <v>8</v>
      </c>
      <c r="E3" s="1">
        <f>B16*(B14-1)*EXP(E12*B8)</f>
        <v>439655.60148220591</v>
      </c>
      <c r="G3" s="3" t="s">
        <v>128</v>
      </c>
      <c r="H3" s="1" t="s">
        <v>131</v>
      </c>
      <c r="J3" s="26" t="s">
        <v>8</v>
      </c>
      <c r="K3" s="1">
        <f>H16*(H14-1)*EXP(K12*H8)</f>
        <v>386021.57186034479</v>
      </c>
      <c r="M3" s="28" t="s">
        <v>88</v>
      </c>
      <c r="N3" s="13">
        <f>N13*SQRT(B4*H4)</f>
        <v>0.16493194050880502</v>
      </c>
      <c r="P3" s="28" t="s">
        <v>8</v>
      </c>
      <c r="Q3" s="1">
        <f>H10*SQRT(E3*K3)</f>
        <v>411966.68113012059</v>
      </c>
    </row>
    <row r="4" spans="1:17" x14ac:dyDescent="0.4">
      <c r="A4" s="2" t="s">
        <v>88</v>
      </c>
      <c r="B4" s="13">
        <v>0.20430000000000001</v>
      </c>
      <c r="D4" s="27" t="s">
        <v>18</v>
      </c>
      <c r="E4" s="1">
        <v>0</v>
      </c>
      <c r="G4" s="3" t="s">
        <v>88</v>
      </c>
      <c r="H4" s="13">
        <v>0.13314999999999999</v>
      </c>
      <c r="J4" s="26" t="s">
        <v>18</v>
      </c>
      <c r="K4" s="1">
        <v>0</v>
      </c>
      <c r="M4" s="28" t="s">
        <v>89</v>
      </c>
      <c r="N4" s="13">
        <f>N14*SQRT(B5*H5)</f>
        <v>1.9775166306521124</v>
      </c>
      <c r="P4" s="28" t="s">
        <v>18</v>
      </c>
      <c r="Q4" s="1">
        <v>0</v>
      </c>
    </row>
    <row r="5" spans="1:17" x14ac:dyDescent="0.4">
      <c r="A5" s="2" t="s">
        <v>89</v>
      </c>
      <c r="B5" s="13">
        <v>2.5097</v>
      </c>
      <c r="D5" s="27" t="s">
        <v>9</v>
      </c>
      <c r="E5" s="12">
        <f>B14*B16/(B14-1)*EXP(E13*B8)</f>
        <v>49.501798809849447</v>
      </c>
      <c r="G5" s="3" t="s">
        <v>89</v>
      </c>
      <c r="H5" s="13">
        <v>1.6178999999999999</v>
      </c>
      <c r="J5" s="26" t="s">
        <v>9</v>
      </c>
      <c r="K5" s="12">
        <f>H14*H16/(H14-1)*EXP(K13*H8)</f>
        <v>62.602781860132446</v>
      </c>
      <c r="M5" s="28" t="s">
        <v>90</v>
      </c>
      <c r="N5" s="13">
        <f>(B6+H6)/2</f>
        <v>10.2577</v>
      </c>
      <c r="P5" s="28" t="s">
        <v>9</v>
      </c>
      <c r="Q5" s="12">
        <f>H11*SQRT(E5*K5)</f>
        <v>55.668216358862878</v>
      </c>
    </row>
    <row r="6" spans="1:17" x14ac:dyDescent="0.4">
      <c r="A6" s="2" t="s">
        <v>90</v>
      </c>
      <c r="B6" s="13">
        <v>10.0154</v>
      </c>
      <c r="D6" s="27" t="s">
        <v>2</v>
      </c>
      <c r="E6" s="1">
        <v>1</v>
      </c>
      <c r="G6" s="3" t="s">
        <v>90</v>
      </c>
      <c r="H6" s="13">
        <v>10.5</v>
      </c>
      <c r="J6" s="26" t="s">
        <v>2</v>
      </c>
      <c r="K6" s="1">
        <v>1</v>
      </c>
      <c r="M6" s="28" t="s">
        <v>91</v>
      </c>
      <c r="N6" s="13">
        <f>(B7+H7)/2</f>
        <v>2.3255499999999998</v>
      </c>
      <c r="P6" s="28" t="s">
        <v>2</v>
      </c>
      <c r="Q6" s="1">
        <f>E6</f>
        <v>1</v>
      </c>
    </row>
    <row r="7" spans="1:17" x14ac:dyDescent="0.4">
      <c r="A7" s="2" t="s">
        <v>91</v>
      </c>
      <c r="B7" s="13">
        <v>2.0510999999999999</v>
      </c>
      <c r="D7" s="27" t="s">
        <v>14</v>
      </c>
      <c r="E7" s="11">
        <f>(B19-B18)/2</f>
        <v>0.14838501452911257</v>
      </c>
      <c r="G7" s="3" t="s">
        <v>91</v>
      </c>
      <c r="H7" s="13">
        <v>2.6</v>
      </c>
      <c r="J7" s="26" t="s">
        <v>14</v>
      </c>
      <c r="K7" s="11">
        <f>(H19-H18)/2</f>
        <v>0.1390037581524326</v>
      </c>
      <c r="M7" s="28" t="s">
        <v>92</v>
      </c>
      <c r="N7" s="13">
        <f>(B6+H6)/(B6/B8+H6/H8)</f>
        <v>2.6343065595537825</v>
      </c>
      <c r="P7" s="28" t="s">
        <v>14</v>
      </c>
      <c r="Q7" s="11">
        <f>(N20-N19)/2</f>
        <v>0.14361780764602261</v>
      </c>
    </row>
    <row r="8" spans="1:17" x14ac:dyDescent="0.4">
      <c r="A8" s="2" t="s">
        <v>92</v>
      </c>
      <c r="B8" s="13">
        <v>2.7252999999999998</v>
      </c>
      <c r="D8" s="27" t="s">
        <v>15</v>
      </c>
      <c r="E8" s="11">
        <f>(B19+B18)/2</f>
        <v>4.0950409853813587</v>
      </c>
      <c r="G8" s="3" t="s">
        <v>92</v>
      </c>
      <c r="H8" s="13">
        <v>2.5529999999999999</v>
      </c>
      <c r="J8" s="26" t="s">
        <v>15</v>
      </c>
      <c r="K8" s="11">
        <f>(H19+H18)/2</f>
        <v>3.8361426762846689</v>
      </c>
      <c r="P8" s="28" t="s">
        <v>15</v>
      </c>
      <c r="Q8" s="11">
        <f>(N19+N20)/2</f>
        <v>3.9634784577636157</v>
      </c>
    </row>
    <row r="9" spans="1:17" x14ac:dyDescent="0.4">
      <c r="D9" s="27" t="s">
        <v>17</v>
      </c>
      <c r="E9" s="1">
        <v>0</v>
      </c>
      <c r="H9" s="1" t="s">
        <v>23</v>
      </c>
      <c r="J9" s="26" t="s">
        <v>17</v>
      </c>
      <c r="K9" s="1">
        <v>0</v>
      </c>
      <c r="M9" s="28" t="s">
        <v>102</v>
      </c>
      <c r="N9" s="1">
        <f>N19</f>
        <v>3.8198606501175933</v>
      </c>
      <c r="P9" s="28" t="s">
        <v>17</v>
      </c>
      <c r="Q9" s="1">
        <f>E9</f>
        <v>0</v>
      </c>
    </row>
    <row r="10" spans="1:17" x14ac:dyDescent="0.4">
      <c r="D10" s="27" t="s">
        <v>6</v>
      </c>
      <c r="E10" s="1">
        <v>1</v>
      </c>
      <c r="G10" s="3" t="s">
        <v>22</v>
      </c>
      <c r="H10" s="1">
        <v>1</v>
      </c>
      <c r="J10" s="26" t="s">
        <v>6</v>
      </c>
      <c r="K10" s="1">
        <v>1</v>
      </c>
      <c r="M10" s="28" t="s">
        <v>103</v>
      </c>
      <c r="N10" s="1">
        <f>N9+1</f>
        <v>4.8198606501175938</v>
      </c>
      <c r="P10" s="28" t="s">
        <v>6</v>
      </c>
      <c r="Q10" s="1">
        <f>E10</f>
        <v>1</v>
      </c>
    </row>
    <row r="11" spans="1:17" x14ac:dyDescent="0.4">
      <c r="D11" s="27" t="s">
        <v>16</v>
      </c>
      <c r="E11" s="1">
        <v>-1</v>
      </c>
      <c r="G11" s="3" t="s">
        <v>80</v>
      </c>
      <c r="H11" s="1">
        <v>1</v>
      </c>
      <c r="J11" s="26" t="s">
        <v>16</v>
      </c>
      <c r="K11" s="1">
        <v>-1</v>
      </c>
      <c r="P11" s="28" t="s">
        <v>16</v>
      </c>
      <c r="Q11" s="1">
        <f>E11</f>
        <v>-1</v>
      </c>
    </row>
    <row r="12" spans="1:17" x14ac:dyDescent="0.4">
      <c r="D12" s="27" t="s">
        <v>11</v>
      </c>
      <c r="E12" s="11">
        <f>B6/B8</f>
        <v>3.6749715627637327</v>
      </c>
      <c r="J12" s="26" t="s">
        <v>11</v>
      </c>
      <c r="K12" s="11">
        <f>H6/H8</f>
        <v>4.1128084606345476</v>
      </c>
      <c r="M12" s="1" t="s">
        <v>101</v>
      </c>
      <c r="N12" s="1" t="s">
        <v>28</v>
      </c>
      <c r="P12" s="28" t="s">
        <v>11</v>
      </c>
      <c r="Q12" s="11">
        <f>(E12+K12)/2</f>
        <v>3.8938900116991402</v>
      </c>
    </row>
    <row r="13" spans="1:17" x14ac:dyDescent="0.4">
      <c r="A13" s="1" t="s">
        <v>87</v>
      </c>
      <c r="B13" s="1" t="s">
        <v>95</v>
      </c>
      <c r="D13" s="27" t="s">
        <v>12</v>
      </c>
      <c r="E13" s="11">
        <f>B7/B8</f>
        <v>0.75261439107621186</v>
      </c>
      <c r="G13" s="1" t="s">
        <v>87</v>
      </c>
      <c r="H13" s="1" t="s">
        <v>95</v>
      </c>
      <c r="J13" s="26" t="s">
        <v>12</v>
      </c>
      <c r="K13" s="11">
        <f>H7/H8</f>
        <v>1.018409714061888</v>
      </c>
      <c r="M13" s="28" t="s">
        <v>22</v>
      </c>
      <c r="N13" s="1">
        <f>SQRT(H10)</f>
        <v>1</v>
      </c>
      <c r="P13" s="28" t="s">
        <v>12</v>
      </c>
      <c r="Q13" s="11">
        <f>(E13+K13)/2</f>
        <v>0.88551205256904986</v>
      </c>
    </row>
    <row r="14" spans="1:17" x14ac:dyDescent="0.4">
      <c r="A14" s="24" t="s">
        <v>0</v>
      </c>
      <c r="B14" s="1">
        <f>B6/B7</f>
        <v>4.8829408610014138</v>
      </c>
      <c r="D14" s="27" t="s">
        <v>10</v>
      </c>
      <c r="E14" s="11">
        <f>2*B7/B8</f>
        <v>1.5052287821524237</v>
      </c>
      <c r="G14" s="25" t="s">
        <v>0</v>
      </c>
      <c r="H14" s="1">
        <f>H6/H7</f>
        <v>4.0384615384615383</v>
      </c>
      <c r="J14" s="26" t="s">
        <v>10</v>
      </c>
      <c r="K14" s="11">
        <f>2*H7/B8</f>
        <v>1.9080468205335195</v>
      </c>
      <c r="M14" s="28" t="s">
        <v>80</v>
      </c>
      <c r="N14" s="1">
        <f>SQRT(H11*EXP(2*N6*N16)/EXP(2*N6*N7))</f>
        <v>0.98137141010471662</v>
      </c>
      <c r="P14" s="28" t="s">
        <v>10</v>
      </c>
      <c r="Q14" s="11">
        <f>(E14+K14)/2</f>
        <v>1.7066378013429717</v>
      </c>
    </row>
    <row r="15" spans="1:17" x14ac:dyDescent="0.4">
      <c r="A15" s="24" t="s">
        <v>1</v>
      </c>
      <c r="B15" s="1">
        <f>(1/B8)*SQRT(B6*B7/2)</f>
        <v>1.1759754429689044</v>
      </c>
      <c r="D15" s="27" t="s">
        <v>20</v>
      </c>
      <c r="E15" s="1">
        <v>1</v>
      </c>
      <c r="G15" s="25" t="s">
        <v>1</v>
      </c>
      <c r="H15" s="1">
        <f>(1/H8)*SQRT(H6*H7/2)</f>
        <v>1.4471565375566915</v>
      </c>
      <c r="J15" s="26" t="s">
        <v>20</v>
      </c>
      <c r="K15" s="1">
        <v>1</v>
      </c>
      <c r="M15" t="s">
        <v>151</v>
      </c>
      <c r="P15" s="28" t="s">
        <v>20</v>
      </c>
      <c r="Q15" s="1">
        <v>1</v>
      </c>
    </row>
    <row r="16" spans="1:17" x14ac:dyDescent="0.4">
      <c r="A16" s="24" t="s">
        <v>93</v>
      </c>
      <c r="B16" s="1">
        <f>2*B5*(1-B7/B6)*((B4*B6)/(B5*B7))^(B7/(B7-B6))</f>
        <v>5.0619619996052698</v>
      </c>
      <c r="G16" s="25" t="s">
        <v>93</v>
      </c>
      <c r="H16" s="1">
        <f>2*H5*(1-H7/H6)*((H4*H6)/(H5*H7))^(H7/(H7-H6))</f>
        <v>3.4983702531328653</v>
      </c>
      <c r="M16" s="29" t="s">
        <v>99</v>
      </c>
      <c r="N16" s="13">
        <f>(B7+H7)/(B7/B8+H7/H8)</f>
        <v>2.6262206067699565</v>
      </c>
      <c r="O16" t="s">
        <v>126</v>
      </c>
    </row>
    <row r="17" spans="1:17" x14ac:dyDescent="0.4">
      <c r="A17" s="24" t="s">
        <v>94</v>
      </c>
      <c r="B17" s="1">
        <f>(1+LN((B4*B6)/(B5*B7))*(1/(B6-B7)))*B8</f>
        <v>2.409602337722291</v>
      </c>
      <c r="G17" s="25" t="s">
        <v>94</v>
      </c>
      <c r="H17" s="1">
        <f>(1+LN((H4*H6)/(H5*H7))*(1/(H6-H7)))*H8</f>
        <v>2.1970199674216602</v>
      </c>
      <c r="M17" s="28" t="s">
        <v>92</v>
      </c>
      <c r="N17" s="13">
        <f>(B6+H6)/(B6/B8+H6/H8)</f>
        <v>2.6343065595537825</v>
      </c>
      <c r="O17" t="s">
        <v>127</v>
      </c>
    </row>
    <row r="18" spans="1:17" x14ac:dyDescent="0.4">
      <c r="A18" s="24" t="s">
        <v>97</v>
      </c>
      <c r="B18" s="1">
        <f>SQRT(2)*1.024*B8</f>
        <v>3.946655970852246</v>
      </c>
      <c r="G18" s="25" t="s">
        <v>97</v>
      </c>
      <c r="H18" s="1">
        <f>SQRT(2)*1.024*H8</f>
        <v>3.6971389181322363</v>
      </c>
    </row>
    <row r="19" spans="1:17" x14ac:dyDescent="0.4">
      <c r="A19" s="24" t="s">
        <v>96</v>
      </c>
      <c r="B19" s="1">
        <f>SQRT(2)*1.101*B8</f>
        <v>4.2434259999104711</v>
      </c>
      <c r="G19" s="25" t="s">
        <v>96</v>
      </c>
      <c r="H19" s="1">
        <f>SQRT(2)*1.101*H8</f>
        <v>3.9751464344371015</v>
      </c>
      <c r="M19" s="29" t="s">
        <v>97</v>
      </c>
      <c r="N19" s="1">
        <f>SQRT(B18*H18)</f>
        <v>3.8198606501175933</v>
      </c>
    </row>
    <row r="20" spans="1:17" x14ac:dyDescent="0.4">
      <c r="M20" s="29" t="s">
        <v>96</v>
      </c>
      <c r="N20" s="1">
        <f>SQRT(B19*H19)</f>
        <v>4.1070962654096386</v>
      </c>
    </row>
    <row r="22" spans="1:17" x14ac:dyDescent="0.4">
      <c r="C22" s="37" t="s">
        <v>139</v>
      </c>
      <c r="D22" s="31"/>
      <c r="E22" s="31"/>
      <c r="F22" s="31"/>
      <c r="G22" s="31"/>
      <c r="H22" s="31"/>
      <c r="I22" s="31"/>
      <c r="J22" s="31"/>
      <c r="K22" s="31"/>
      <c r="L22" s="31"/>
      <c r="M22" s="32"/>
      <c r="O22" t="s">
        <v>107</v>
      </c>
      <c r="P22" t="s">
        <v>108</v>
      </c>
    </row>
    <row r="23" spans="1:17" x14ac:dyDescent="0.4">
      <c r="C23" s="9" t="s">
        <v>118</v>
      </c>
      <c r="D23" t="s">
        <v>119</v>
      </c>
      <c r="E23" t="s">
        <v>120</v>
      </c>
      <c r="F23" t="s">
        <v>121</v>
      </c>
      <c r="G23" t="s">
        <v>122</v>
      </c>
      <c r="H23" t="s">
        <v>123</v>
      </c>
      <c r="I23" t="s">
        <v>124</v>
      </c>
      <c r="J23" t="s">
        <v>125</v>
      </c>
      <c r="K23" t="s">
        <v>130</v>
      </c>
      <c r="L23" t="s">
        <v>132</v>
      </c>
      <c r="M23" s="33" t="s">
        <v>133</v>
      </c>
      <c r="P23" t="s">
        <v>112</v>
      </c>
      <c r="Q23" t="s">
        <v>114</v>
      </c>
    </row>
    <row r="24" spans="1:17" x14ac:dyDescent="0.4">
      <c r="C24" s="9" t="s">
        <v>115</v>
      </c>
      <c r="D24" s="17">
        <f>B8</f>
        <v>2.7252999999999998</v>
      </c>
      <c r="E24" s="17">
        <f>B6</f>
        <v>10.0154</v>
      </c>
      <c r="F24" s="17">
        <f>B7</f>
        <v>2.0510999999999999</v>
      </c>
      <c r="G24" s="17">
        <f>B4</f>
        <v>0.20430000000000001</v>
      </c>
      <c r="H24" s="17">
        <f>B5</f>
        <v>2.5097</v>
      </c>
      <c r="I24" s="17">
        <f>B18</f>
        <v>3.946655970852246</v>
      </c>
      <c r="J24" s="17">
        <f>B19</f>
        <v>4.2434259999104711</v>
      </c>
      <c r="K24" t="s">
        <v>130</v>
      </c>
      <c r="L24" t="str">
        <f>B3</f>
        <v>Mo</v>
      </c>
      <c r="M24" s="33" t="str">
        <f>B3</f>
        <v>Mo</v>
      </c>
      <c r="O24" s="29" t="s">
        <v>104</v>
      </c>
      <c r="P24" s="1">
        <v>0</v>
      </c>
      <c r="Q24" t="s">
        <v>109</v>
      </c>
    </row>
    <row r="25" spans="1:17" x14ac:dyDescent="0.4">
      <c r="C25" s="9" t="s">
        <v>116</v>
      </c>
      <c r="D25" s="17">
        <f>N7</f>
        <v>2.6343065595537825</v>
      </c>
      <c r="E25" s="17">
        <f>N5</f>
        <v>10.2577</v>
      </c>
      <c r="F25" s="17">
        <v>2.0510999999999999</v>
      </c>
      <c r="G25" s="17">
        <f>N3</f>
        <v>0.16493194050880502</v>
      </c>
      <c r="H25" s="17">
        <f>N4</f>
        <v>1.9775166306521124</v>
      </c>
      <c r="I25" s="17">
        <f>N9</f>
        <v>3.8198606501175933</v>
      </c>
      <c r="J25" s="17">
        <f>N10</f>
        <v>4.8198606501175938</v>
      </c>
      <c r="K25" t="s">
        <v>130</v>
      </c>
      <c r="L25" t="str">
        <f>B3</f>
        <v>Mo</v>
      </c>
      <c r="M25" s="33" t="str">
        <f>H3</f>
        <v>Fe</v>
      </c>
      <c r="O25" s="30" t="s">
        <v>105</v>
      </c>
      <c r="P25" s="1">
        <v>4</v>
      </c>
      <c r="Q25" t="s">
        <v>110</v>
      </c>
    </row>
    <row r="26" spans="1:17" x14ac:dyDescent="0.4">
      <c r="C26" s="8" t="s">
        <v>117</v>
      </c>
      <c r="D26" s="34">
        <f>H8</f>
        <v>2.5529999999999999</v>
      </c>
      <c r="E26" s="34">
        <f>H6</f>
        <v>10.5</v>
      </c>
      <c r="F26" s="34">
        <v>2.6</v>
      </c>
      <c r="G26" s="34">
        <f>H4</f>
        <v>0.13314999999999999</v>
      </c>
      <c r="H26" s="34">
        <f>H5</f>
        <v>1.6178999999999999</v>
      </c>
      <c r="I26" s="34">
        <f>H18</f>
        <v>3.6971389181322363</v>
      </c>
      <c r="J26" s="34">
        <f>H19</f>
        <v>3.9751464344371015</v>
      </c>
      <c r="K26" s="6" t="s">
        <v>130</v>
      </c>
      <c r="L26" s="6" t="str">
        <f>H3</f>
        <v>Fe</v>
      </c>
      <c r="M26" s="35" t="str">
        <f>H3</f>
        <v>Fe</v>
      </c>
      <c r="O26" s="27" t="s">
        <v>106</v>
      </c>
      <c r="P26" s="1">
        <v>8</v>
      </c>
      <c r="Q26" t="s">
        <v>113</v>
      </c>
    </row>
    <row r="27" spans="1:17" x14ac:dyDescent="0.4">
      <c r="O27" t="s">
        <v>111</v>
      </c>
    </row>
    <row r="28" spans="1:17" x14ac:dyDescent="0.4">
      <c r="A28" s="38" t="s">
        <v>136</v>
      </c>
      <c r="B28" s="1" t="s">
        <v>143</v>
      </c>
      <c r="C28" s="1" t="s">
        <v>144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125</v>
      </c>
      <c r="K28" s="1" t="s">
        <v>130</v>
      </c>
      <c r="L28" s="1" t="s">
        <v>145</v>
      </c>
      <c r="M28" s="1" t="s">
        <v>146</v>
      </c>
    </row>
    <row r="29" spans="1:17" x14ac:dyDescent="0.4">
      <c r="A29" s="1" t="s">
        <v>134</v>
      </c>
      <c r="B29" s="1">
        <v>1</v>
      </c>
      <c r="C29" s="1">
        <v>1</v>
      </c>
      <c r="D29" s="13">
        <f>D24</f>
        <v>2.7252999999999998</v>
      </c>
      <c r="E29" s="13">
        <f t="shared" ref="E29:J29" si="0">E24</f>
        <v>10.0154</v>
      </c>
      <c r="F29" s="13">
        <f t="shared" si="0"/>
        <v>2.0510999999999999</v>
      </c>
      <c r="G29" s="13">
        <f t="shared" si="0"/>
        <v>0.20430000000000001</v>
      </c>
      <c r="H29" s="13">
        <f t="shared" si="0"/>
        <v>2.5097</v>
      </c>
      <c r="I29" s="13">
        <f t="shared" si="0"/>
        <v>3.946655970852246</v>
      </c>
      <c r="J29" s="13">
        <f t="shared" si="0"/>
        <v>4.2434259999104711</v>
      </c>
      <c r="K29" s="1" t="s">
        <v>135</v>
      </c>
      <c r="L29" s="1" t="str">
        <f>L24</f>
        <v>Mo</v>
      </c>
      <c r="M29" s="1" t="str">
        <f>M24</f>
        <v>Mo</v>
      </c>
    </row>
    <row r="30" spans="1:17" x14ac:dyDescent="0.4">
      <c r="A30" s="1" t="s">
        <v>134</v>
      </c>
      <c r="B30" s="1">
        <v>1</v>
      </c>
      <c r="C30" s="1">
        <v>2</v>
      </c>
      <c r="D30" s="39">
        <v>2.6391</v>
      </c>
      <c r="E30" s="39">
        <v>10.257</v>
      </c>
      <c r="F30" s="39">
        <v>2.3254999999999999</v>
      </c>
      <c r="G30" s="39">
        <v>0.16492999999999999</v>
      </c>
      <c r="H30" s="39">
        <v>2.0150000000000001</v>
      </c>
      <c r="I30" s="39">
        <f t="shared" ref="I30" si="1">SQRT(2)*1.024*D30</f>
        <v>3.8218250367578479</v>
      </c>
      <c r="J30" s="39">
        <f>SQRT(2)*1.101*D30</f>
        <v>4.109208364717178</v>
      </c>
      <c r="K30" s="1" t="s">
        <v>135</v>
      </c>
      <c r="L30" s="1" t="str">
        <f t="shared" ref="L30" si="2">L25</f>
        <v>Mo</v>
      </c>
      <c r="M30" s="1" t="str">
        <f>M25</f>
        <v>Fe</v>
      </c>
      <c r="N30" t="s">
        <v>142</v>
      </c>
    </row>
    <row r="31" spans="1:17" x14ac:dyDescent="0.4">
      <c r="A31" s="1" t="s">
        <v>134</v>
      </c>
      <c r="B31" s="1">
        <v>2</v>
      </c>
      <c r="C31" s="1">
        <v>2</v>
      </c>
      <c r="D31" s="13">
        <f>D26</f>
        <v>2.5529999999999999</v>
      </c>
      <c r="E31" s="13">
        <f t="shared" ref="E31:J31" si="3">E26</f>
        <v>10.5</v>
      </c>
      <c r="F31" s="13">
        <f t="shared" si="3"/>
        <v>2.6</v>
      </c>
      <c r="G31" s="13">
        <f t="shared" si="3"/>
        <v>0.13314999999999999</v>
      </c>
      <c r="H31" s="13">
        <f t="shared" si="3"/>
        <v>1.6178999999999999</v>
      </c>
      <c r="I31" s="13">
        <f t="shared" si="3"/>
        <v>3.6971389181322363</v>
      </c>
      <c r="J31" s="13">
        <f t="shared" si="3"/>
        <v>3.9751464344371015</v>
      </c>
      <c r="K31" s="1" t="s">
        <v>135</v>
      </c>
      <c r="L31" s="1" t="str">
        <f t="shared" ref="L31:M31" si="4">L26</f>
        <v>Fe</v>
      </c>
      <c r="M31" s="1" t="str">
        <f t="shared" si="4"/>
        <v>Fe</v>
      </c>
    </row>
    <row r="33" spans="1:16" x14ac:dyDescent="0.4">
      <c r="C33" s="28" t="s">
        <v>138</v>
      </c>
      <c r="D33" s="1"/>
      <c r="E33" s="1"/>
      <c r="F33" s="1"/>
      <c r="G33" s="1"/>
      <c r="H33" s="1"/>
      <c r="I33" s="1"/>
      <c r="J33" s="1"/>
      <c r="K33" s="1"/>
      <c r="L33" s="1" t="s">
        <v>140</v>
      </c>
      <c r="M33" s="1" t="s">
        <v>141</v>
      </c>
    </row>
    <row r="34" spans="1:16" x14ac:dyDescent="0.4">
      <c r="C34" s="9" t="s">
        <v>118</v>
      </c>
      <c r="D34" s="1" t="s">
        <v>119</v>
      </c>
      <c r="E34" s="1" t="s">
        <v>120</v>
      </c>
      <c r="F34" s="1" t="s">
        <v>121</v>
      </c>
      <c r="G34" s="1" t="s">
        <v>122</v>
      </c>
      <c r="H34" s="1" t="s">
        <v>123</v>
      </c>
      <c r="I34" s="41" t="s">
        <v>137</v>
      </c>
      <c r="J34" s="1"/>
      <c r="K34" s="1"/>
      <c r="L34" s="1" t="s">
        <v>143</v>
      </c>
      <c r="M34" s="1" t="s">
        <v>144</v>
      </c>
    </row>
    <row r="35" spans="1:16" x14ac:dyDescent="0.4">
      <c r="C35" s="9" t="s">
        <v>115</v>
      </c>
      <c r="D35" s="36">
        <f t="shared" ref="D35:H37" si="5">D24-D29</f>
        <v>0</v>
      </c>
      <c r="E35" s="36">
        <f t="shared" si="5"/>
        <v>0</v>
      </c>
      <c r="F35" s="36">
        <f t="shared" si="5"/>
        <v>0</v>
      </c>
      <c r="G35" s="36">
        <f t="shared" si="5"/>
        <v>0</v>
      </c>
      <c r="H35" s="36">
        <f t="shared" si="5"/>
        <v>0</v>
      </c>
      <c r="I35" s="40">
        <f>(D35/D29+E35/E29+F35/F29+G35/G29+H35/H29)/5*100</f>
        <v>0</v>
      </c>
      <c r="J35" s="36"/>
      <c r="K35" s="36"/>
      <c r="L35" s="1" t="str">
        <f t="shared" ref="L35:M37" si="6">L24</f>
        <v>Mo</v>
      </c>
      <c r="M35" s="1" t="str">
        <f t="shared" si="6"/>
        <v>Mo</v>
      </c>
    </row>
    <row r="36" spans="1:16" x14ac:dyDescent="0.4">
      <c r="C36" s="9" t="s">
        <v>116</v>
      </c>
      <c r="D36" s="40">
        <f t="shared" si="5"/>
        <v>-4.7934404462175451E-3</v>
      </c>
      <c r="E36" s="40">
        <f t="shared" si="5"/>
        <v>7.0000000000014495E-4</v>
      </c>
      <c r="F36" s="40">
        <f t="shared" si="5"/>
        <v>-0.27439999999999998</v>
      </c>
      <c r="G36" s="40">
        <f t="shared" si="5"/>
        <v>1.9405088050317154E-6</v>
      </c>
      <c r="H36" s="40">
        <f t="shared" si="5"/>
        <v>-3.7483369347887763E-2</v>
      </c>
      <c r="I36" s="43">
        <f>(D36/D30+E36/E30+F36/F30+G36/G30+H36/H30)/5*100</f>
        <v>-2.76669205772229</v>
      </c>
      <c r="J36" t="s">
        <v>148</v>
      </c>
      <c r="K36" s="36"/>
      <c r="L36" s="1" t="str">
        <f t="shared" si="6"/>
        <v>Mo</v>
      </c>
      <c r="M36" s="1" t="str">
        <f t="shared" si="6"/>
        <v>Fe</v>
      </c>
      <c r="N36" t="s">
        <v>150</v>
      </c>
      <c r="O36" s="28" t="s">
        <v>80</v>
      </c>
      <c r="P36" s="1">
        <f>N14</f>
        <v>0.98137141010471662</v>
      </c>
    </row>
    <row r="37" spans="1:16" x14ac:dyDescent="0.4">
      <c r="C37" s="8" t="s">
        <v>117</v>
      </c>
      <c r="D37" s="36">
        <f t="shared" si="5"/>
        <v>0</v>
      </c>
      <c r="E37" s="36">
        <f t="shared" si="5"/>
        <v>0</v>
      </c>
      <c r="F37" s="36">
        <f t="shared" si="5"/>
        <v>0</v>
      </c>
      <c r="G37" s="36">
        <f t="shared" si="5"/>
        <v>0</v>
      </c>
      <c r="H37" s="36">
        <f t="shared" si="5"/>
        <v>0</v>
      </c>
      <c r="I37" s="40">
        <f>(D37/D31+E37/E31+F37/F31+G37/G31+H37/H31)/5*100</f>
        <v>0</v>
      </c>
      <c r="J37" s="36"/>
      <c r="K37" s="36"/>
      <c r="L37" s="1" t="str">
        <f t="shared" si="6"/>
        <v>Fe</v>
      </c>
      <c r="M37" s="1" t="str">
        <f t="shared" si="6"/>
        <v>Fe</v>
      </c>
    </row>
    <row r="38" spans="1:16" x14ac:dyDescent="0.4">
      <c r="C38" s="42" t="s">
        <v>147</v>
      </c>
    </row>
    <row r="39" spans="1:16" x14ac:dyDescent="0.4">
      <c r="C39" s="9" t="s">
        <v>149</v>
      </c>
    </row>
    <row r="40" spans="1:16" x14ac:dyDescent="0.4">
      <c r="C40" s="44"/>
    </row>
    <row r="41" spans="1:16" x14ac:dyDescent="0.4">
      <c r="B41" t="s">
        <v>152</v>
      </c>
      <c r="C41">
        <v>8</v>
      </c>
      <c r="D41" t="s">
        <v>153</v>
      </c>
    </row>
    <row r="42" spans="1:16" x14ac:dyDescent="0.4">
      <c r="A42" t="s">
        <v>154</v>
      </c>
      <c r="B42" t="s">
        <v>155</v>
      </c>
      <c r="C42" t="s">
        <v>156</v>
      </c>
      <c r="D42" t="s">
        <v>157</v>
      </c>
      <c r="G42" t="s">
        <v>154</v>
      </c>
      <c r="H42" t="s">
        <v>158</v>
      </c>
      <c r="I42" t="s">
        <v>159</v>
      </c>
      <c r="J42" t="s">
        <v>160</v>
      </c>
      <c r="M42" t="s">
        <v>154</v>
      </c>
      <c r="N42" t="s">
        <v>161</v>
      </c>
      <c r="O42" t="s">
        <v>162</v>
      </c>
      <c r="P42" t="s">
        <v>163</v>
      </c>
    </row>
    <row r="43" spans="1:16" x14ac:dyDescent="0.4">
      <c r="A43">
        <v>0.3</v>
      </c>
      <c r="B43">
        <f>$B$4*EXP(-$B$6*(A43/$B$8-1))</f>
        <v>1517.383507633429</v>
      </c>
      <c r="C43">
        <f>-SQRT(($B$5*EXP(-$B$7*(A43/$B$8-1)))^2*$C$41)</f>
        <v>-44.044464373920093</v>
      </c>
      <c r="D43">
        <f>B43+C43</f>
        <v>1473.3390432595088</v>
      </c>
      <c r="G43">
        <v>0.3</v>
      </c>
      <c r="H43">
        <f>$H$4*EXP(-$H$6*(G43/$H$8-1))</f>
        <v>1407.9337669420561</v>
      </c>
      <c r="I43">
        <f>-SQRT(($H$5*EXP(-$H$7*(G43/$H$8-1)))^2*$C$41)</f>
        <v>-45.391591046431593</v>
      </c>
      <c r="J43">
        <f>H43+I43</f>
        <v>1362.5421758956245</v>
      </c>
      <c r="M43">
        <v>0.3</v>
      </c>
      <c r="N43">
        <f>$N$3*EXP(-$N$5*(M43/$N$7-1))</f>
        <v>1461.6345226485601</v>
      </c>
      <c r="O43">
        <f>-SQRT(($N$4*EXP(-$N$6*(M43/$N$7-1)))^2*$C$41)</f>
        <v>-43.915810541041004</v>
      </c>
      <c r="P43">
        <f>N43+O43</f>
        <v>1417.718712107519</v>
      </c>
    </row>
    <row r="44" spans="1:16" x14ac:dyDescent="0.4">
      <c r="A44">
        <v>0.32</v>
      </c>
      <c r="B44">
        <f t="shared" ref="B44:B107" si="7">$B$4*EXP(-$B$6*(A44/$B$8-1))</f>
        <v>1409.8566658184543</v>
      </c>
      <c r="C44">
        <f>-SQRT(($B$5*EXP(-$B$7*(A44/$B$8-1)))^2*$C$41)</f>
        <v>-43.386459085430502</v>
      </c>
      <c r="D44">
        <f t="shared" ref="D44:D107" si="8">B44+C44</f>
        <v>1366.4702067330238</v>
      </c>
      <c r="G44">
        <v>0.32</v>
      </c>
      <c r="H44">
        <f t="shared" ref="H44:H107" si="9">$H$4*EXP(-$H$6*(G44/$H$8-1))</f>
        <v>1296.757667242787</v>
      </c>
      <c r="I44">
        <f>-SQRT(($H$5*EXP(-$H$7*(G44/$H$8-1)))^2*$C$41)</f>
        <v>-44.476398352335039</v>
      </c>
      <c r="J44">
        <f t="shared" ref="J44:J107" si="10">H44+I44</f>
        <v>1252.2812688904519</v>
      </c>
      <c r="M44">
        <v>0.32</v>
      </c>
      <c r="N44">
        <f t="shared" ref="N44:N107" si="11">$N$3*EXP(-$N$5*(M44/$N$7-1))</f>
        <v>1352.1251573406335</v>
      </c>
      <c r="O44">
        <f>-SQRT(($N$4*EXP(-$N$6*(M44/$N$7-1)))^2*$C$41)</f>
        <v>-43.147243100877056</v>
      </c>
      <c r="P44">
        <f t="shared" ref="P44:P107" si="12">N44+O44</f>
        <v>1308.9779142397565</v>
      </c>
    </row>
    <row r="45" spans="1:16" x14ac:dyDescent="0.4">
      <c r="A45">
        <v>0.34</v>
      </c>
      <c r="B45">
        <f t="shared" si="7"/>
        <v>1309.9495336237183</v>
      </c>
      <c r="C45">
        <f>-SQRT(($B$5*EXP(-$B$7*(A45/$B$8-1)))^2*$C$41)</f>
        <v>-42.738284111960866</v>
      </c>
      <c r="D45">
        <f t="shared" si="8"/>
        <v>1267.2112495117574</v>
      </c>
      <c r="G45">
        <v>0.34</v>
      </c>
      <c r="H45">
        <f t="shared" si="9"/>
        <v>1194.3604784799234</v>
      </c>
      <c r="I45">
        <f>-SQRT(($H$5*EXP(-$H$7*(G45/$H$8-1)))^2*$C$41)</f>
        <v>-43.579657923250977</v>
      </c>
      <c r="J45">
        <f t="shared" si="10"/>
        <v>1150.7808205566723</v>
      </c>
      <c r="M45">
        <v>0.34</v>
      </c>
      <c r="N45">
        <f t="shared" si="11"/>
        <v>1250.82051140976</v>
      </c>
      <c r="O45">
        <f>-SQRT(($N$4*EXP(-$N$6*(M45/$N$7-1)))^2*$C$41)</f>
        <v>-42.392126304178483</v>
      </c>
      <c r="P45">
        <f t="shared" si="12"/>
        <v>1208.4283851055816</v>
      </c>
    </row>
    <row r="46" spans="1:16" x14ac:dyDescent="0.4">
      <c r="A46">
        <v>0.36</v>
      </c>
      <c r="B46">
        <f t="shared" si="7"/>
        <v>1217.1221530841472</v>
      </c>
      <c r="C46">
        <f>-SQRT(($B$5*EXP(-$B$7*(A46/$B$8-1)))^2*$C$41)</f>
        <v>-42.099792592847464</v>
      </c>
      <c r="D46">
        <f t="shared" si="8"/>
        <v>1175.0223604912997</v>
      </c>
      <c r="G46">
        <v>0.36</v>
      </c>
      <c r="H46">
        <f t="shared" si="9"/>
        <v>1100.0489826197525</v>
      </c>
      <c r="I46">
        <f>-SQRT(($H$5*EXP(-$H$7*(G46/$H$8-1)))^2*$C$41)</f>
        <v>-42.700997721589623</v>
      </c>
      <c r="J46">
        <f t="shared" si="10"/>
        <v>1057.3479848981628</v>
      </c>
      <c r="M46">
        <v>0.36</v>
      </c>
      <c r="N46">
        <f t="shared" si="11"/>
        <v>1157.1058664721115</v>
      </c>
      <c r="O46">
        <f>-SQRT(($N$4*EXP(-$N$6*(M46/$N$7-1)))^2*$C$41)</f>
        <v>-41.650224752201865</v>
      </c>
      <c r="P46">
        <f t="shared" si="12"/>
        <v>1115.4556417199096</v>
      </c>
    </row>
    <row r="47" spans="1:16" x14ac:dyDescent="0.4">
      <c r="A47">
        <v>0.38</v>
      </c>
      <c r="B47">
        <f t="shared" si="7"/>
        <v>1130.8728294518535</v>
      </c>
      <c r="C47">
        <f>-SQRT(($B$5*EXP(-$B$7*(A47/$B$8-1)))^2*$C$41)</f>
        <v>-41.470839861461506</v>
      </c>
      <c r="D47">
        <f t="shared" si="8"/>
        <v>1089.4019895903921</v>
      </c>
      <c r="G47">
        <v>0.38</v>
      </c>
      <c r="H47">
        <f t="shared" si="9"/>
        <v>1013.1847009061038</v>
      </c>
      <c r="I47">
        <f>-SQRT(($H$5*EXP(-$H$7*(G47/$H$8-1)))^2*$C$41)</f>
        <v>-41.840053210844069</v>
      </c>
      <c r="J47">
        <f t="shared" si="10"/>
        <v>971.34464769525971</v>
      </c>
      <c r="M47">
        <v>0.38</v>
      </c>
      <c r="N47">
        <f t="shared" si="11"/>
        <v>1070.4125604041731</v>
      </c>
      <c r="O47">
        <f>-SQRT(($N$4*EXP(-$N$6*(M47/$N$7-1)))^2*$C$41)</f>
        <v>-40.921307165900288</v>
      </c>
      <c r="P47">
        <f t="shared" si="12"/>
        <v>1029.4912532382727</v>
      </c>
    </row>
    <row r="48" spans="1:16" x14ac:dyDescent="0.4">
      <c r="A48">
        <v>0.4</v>
      </c>
      <c r="B48">
        <f t="shared" si="7"/>
        <v>1050.7354197373027</v>
      </c>
      <c r="C48">
        <f>-SQRT(($B$5*EXP(-$B$7*(A48/$B$8-1)))^2*$C$41)</f>
        <v>-40.851283412431243</v>
      </c>
      <c r="D48">
        <f t="shared" si="8"/>
        <v>1009.8841363248714</v>
      </c>
      <c r="G48">
        <v>0.4</v>
      </c>
      <c r="H48">
        <f t="shared" si="9"/>
        <v>933.17957142734997</v>
      </c>
      <c r="I48">
        <f>-SQRT(($H$5*EXP(-$H$7*(G48/$H$8-1)))^2*$C$41)</f>
        <v>-40.996467204352108</v>
      </c>
      <c r="J48">
        <f t="shared" si="10"/>
        <v>892.18310422299783</v>
      </c>
      <c r="M48">
        <v>0.4</v>
      </c>
      <c r="N48">
        <f t="shared" si="11"/>
        <v>990.21453669090965</v>
      </c>
      <c r="O48">
        <f>-SQRT(($N$4*EXP(-$N$6*(M48/$N$7-1)))^2*$C$41)</f>
        <v>-40.205146313824784</v>
      </c>
      <c r="P48">
        <f t="shared" si="12"/>
        <v>950.00939037708486</v>
      </c>
    </row>
    <row r="49" spans="1:16" x14ac:dyDescent="0.4">
      <c r="A49">
        <v>0.42</v>
      </c>
      <c r="B49">
        <f t="shared" si="7"/>
        <v>976.27681339348158</v>
      </c>
      <c r="C49">
        <f>-SQRT(($B$5*EXP(-$B$7*(A49/$B$8-1)))^2*$C$41)</f>
        <v>-40.240982869353616</v>
      </c>
      <c r="D49">
        <f t="shared" si="8"/>
        <v>936.03583052412796</v>
      </c>
      <c r="G49">
        <v>0.42</v>
      </c>
      <c r="H49">
        <f t="shared" si="9"/>
        <v>859.49196800005018</v>
      </c>
      <c r="I49">
        <f>-SQRT(($H$5*EXP(-$H$7*(G49/$H$8-1)))^2*$C$41)</f>
        <v>-40.16988971710753</v>
      </c>
      <c r="J49">
        <f t="shared" si="10"/>
        <v>819.3220782829427</v>
      </c>
      <c r="M49">
        <v>0.42</v>
      </c>
      <c r="N49">
        <f t="shared" si="11"/>
        <v>916.02515230553729</v>
      </c>
      <c r="O49">
        <f>-SQRT(($N$4*EXP(-$N$6*(M49/$N$7-1)))^2*$C$41)</f>
        <v>-39.5015189412876</v>
      </c>
      <c r="P49">
        <f t="shared" si="12"/>
        <v>876.52363336424969</v>
      </c>
    </row>
    <row r="50" spans="1:16" x14ac:dyDescent="0.4">
      <c r="A50">
        <v>0.44</v>
      </c>
      <c r="B50">
        <f t="shared" si="7"/>
        <v>907.09459152716465</v>
      </c>
      <c r="C50">
        <f>-SQRT(($B$5*EXP(-$B$7*(A50/$B$8-1)))^2*$C$41)</f>
        <v>-39.639799952988497</v>
      </c>
      <c r="D50">
        <f t="shared" si="8"/>
        <v>867.45479157417617</v>
      </c>
      <c r="G50">
        <v>0.44</v>
      </c>
      <c r="H50">
        <f t="shared" si="9"/>
        <v>791.62303341754364</v>
      </c>
      <c r="I50">
        <f>-SQRT(($H$5*EXP(-$H$7*(G50/$H$8-1)))^2*$C$41)</f>
        <v>-39.359977820559202</v>
      </c>
      <c r="J50">
        <f t="shared" si="10"/>
        <v>752.26305559698449</v>
      </c>
      <c r="M50">
        <v>0.44</v>
      </c>
      <c r="N50">
        <f t="shared" si="11"/>
        <v>847.39422475101901</v>
      </c>
      <c r="O50">
        <f>-SQRT(($N$4*EXP(-$N$6*(M50/$N$7-1)))^2*$C$41)</f>
        <v>-38.810205700765223</v>
      </c>
      <c r="P50">
        <f t="shared" si="12"/>
        <v>808.5840190502538</v>
      </c>
    </row>
    <row r="51" spans="1:16" x14ac:dyDescent="0.4">
      <c r="A51">
        <v>0.46</v>
      </c>
      <c r="B51">
        <f t="shared" si="7"/>
        <v>842.81485198624728</v>
      </c>
      <c r="C51">
        <f>-SQRT(($B$5*EXP(-$B$7*(A51/$B$8-1)))^2*$C$41)</f>
        <v>-39.047598449927861</v>
      </c>
      <c r="D51">
        <f t="shared" si="8"/>
        <v>803.76725353631946</v>
      </c>
      <c r="G51">
        <v>0.46</v>
      </c>
      <c r="H51">
        <f t="shared" si="9"/>
        <v>729.11330223990467</v>
      </c>
      <c r="I51">
        <f>-SQRT(($H$5*EXP(-$H$7*(G51/$H$8-1)))^2*$C$41)</f>
        <v>-38.56639550033757</v>
      </c>
      <c r="J51">
        <f t="shared" si="10"/>
        <v>690.54690673956713</v>
      </c>
      <c r="M51">
        <v>0.46</v>
      </c>
      <c r="N51">
        <f t="shared" si="11"/>
        <v>783.90530034470953</v>
      </c>
      <c r="O51">
        <f>-SQRT(($N$4*EXP(-$N$6*(M51/$N$7-1)))^2*$C$41)</f>
        <v>-38.130991083519397</v>
      </c>
      <c r="P51">
        <f t="shared" si="12"/>
        <v>745.77430926119018</v>
      </c>
    </row>
    <row r="52" spans="1:16" x14ac:dyDescent="0.4">
      <c r="A52">
        <v>0.48</v>
      </c>
      <c r="B52">
        <f t="shared" si="7"/>
        <v>783.09018856863884</v>
      </c>
      <c r="C52">
        <f>-SQRT(($B$5*EXP(-$B$7*(A52/$B$8-1)))^2*$C$41)</f>
        <v>-38.464244181733299</v>
      </c>
      <c r="D52">
        <f t="shared" si="8"/>
        <v>744.62594438690553</v>
      </c>
      <c r="G52">
        <v>0.48</v>
      </c>
      <c r="H52">
        <f t="shared" si="9"/>
        <v>671.53959026200209</v>
      </c>
      <c r="I52">
        <f>-SQRT(($H$5*EXP(-$H$7*(G52/$H$8-1)))^2*$C$41)</f>
        <v>-37.788813516849856</v>
      </c>
      <c r="J52">
        <f t="shared" si="10"/>
        <v>633.75077674515228</v>
      </c>
      <c r="M52">
        <v>0.48</v>
      </c>
      <c r="N52">
        <f t="shared" si="11"/>
        <v>725.1731271700412</v>
      </c>
      <c r="O52">
        <f>-SQRT(($N$4*EXP(-$N$6*(M52/$N$7-1)))^2*$C$41)</f>
        <v>-37.463663352414741</v>
      </c>
      <c r="P52">
        <f t="shared" si="12"/>
        <v>687.70946381762644</v>
      </c>
    </row>
    <row r="53" spans="1:16" x14ac:dyDescent="0.4">
      <c r="A53">
        <v>0.5</v>
      </c>
      <c r="B53">
        <f t="shared" si="7"/>
        <v>727.59781343111968</v>
      </c>
      <c r="C53">
        <f>-SQRT(($B$5*EXP(-$B$7*(A53/$B$8-1)))^2*$C$41)</f>
        <v>-37.889604974534272</v>
      </c>
      <c r="D53">
        <f t="shared" si="8"/>
        <v>689.70820845658545</v>
      </c>
      <c r="G53">
        <v>0.5</v>
      </c>
      <c r="H53">
        <f t="shared" si="9"/>
        <v>618.51212960159683</v>
      </c>
      <c r="I53">
        <f>-SQRT(($H$5*EXP(-$H$7*(G53/$H$8-1)))^2*$C$41)</f>
        <v>-37.026909268685884</v>
      </c>
      <c r="J53">
        <f t="shared" si="10"/>
        <v>581.4852203329109</v>
      </c>
      <c r="M53">
        <v>0.5</v>
      </c>
      <c r="N53">
        <f t="shared" si="11"/>
        <v>670.84131736107838</v>
      </c>
      <c r="O53">
        <f>-SQRT(($N$4*EXP(-$N$6*(M53/$N$7-1)))^2*$C$41)</f>
        <v>-36.808014475912266</v>
      </c>
      <c r="P53">
        <f t="shared" si="12"/>
        <v>634.03330288516611</v>
      </c>
    </row>
    <row r="54" spans="1:16" x14ac:dyDescent="0.4">
      <c r="A54">
        <v>0.52</v>
      </c>
      <c r="B54">
        <f t="shared" si="7"/>
        <v>676.03781255055799</v>
      </c>
      <c r="C54">
        <f>-SQRT(($B$5*EXP(-$B$7*(A54/$B$8-1)))^2*$C$41)</f>
        <v>-37.32355062908087</v>
      </c>
      <c r="D54">
        <f t="shared" si="8"/>
        <v>638.71426192147715</v>
      </c>
      <c r="G54">
        <v>0.52</v>
      </c>
      <c r="H54">
        <f t="shared" si="9"/>
        <v>569.6719300124189</v>
      </c>
      <c r="I54">
        <f>-SQRT(($H$5*EXP(-$H$7*(G54/$H$8-1)))^2*$C$41)</f>
        <v>-36.280366658777922</v>
      </c>
      <c r="J54">
        <f t="shared" si="10"/>
        <v>533.391563353641</v>
      </c>
      <c r="M54">
        <v>0.52</v>
      </c>
      <c r="N54">
        <f t="shared" si="11"/>
        <v>620.58018453464251</v>
      </c>
      <c r="O54">
        <f>-SQRT(($N$4*EXP(-$N$6*(M54/$N$7-1)))^2*$C$41)</f>
        <v>-36.163840063217954</v>
      </c>
      <c r="P54">
        <f t="shared" si="12"/>
        <v>584.41634447142451</v>
      </c>
    </row>
    <row r="55" spans="1:16" x14ac:dyDescent="0.4">
      <c r="A55">
        <v>0.54</v>
      </c>
      <c r="B55">
        <f t="shared" si="7"/>
        <v>628.13152480894587</v>
      </c>
      <c r="C55">
        <f>-SQRT(($B$5*EXP(-$B$7*(A55/$B$8-1)))^2*$C$41)</f>
        <v>-36.765952891243792</v>
      </c>
      <c r="D55">
        <f t="shared" si="8"/>
        <v>591.36557191770203</v>
      </c>
      <c r="G55">
        <v>0.54</v>
      </c>
      <c r="H55">
        <f t="shared" si="9"/>
        <v>524.68834855851799</v>
      </c>
      <c r="I55">
        <f>-SQRT(($H$5*EXP(-$H$7*(G55/$H$8-1)))^2*$C$41)</f>
        <v>-35.54887596325915</v>
      </c>
      <c r="J55">
        <f t="shared" si="10"/>
        <v>489.13947259525884</v>
      </c>
      <c r="M55">
        <v>0.54</v>
      </c>
      <c r="N55">
        <f t="shared" si="11"/>
        <v>574.08474324750136</v>
      </c>
      <c r="O55">
        <f>-SQRT(($N$4*EXP(-$N$6*(M55/$N$7-1)))^2*$C$41)</f>
        <v>-35.530939300566409</v>
      </c>
      <c r="P55">
        <f t="shared" si="12"/>
        <v>538.55380394693498</v>
      </c>
    </row>
    <row r="56" spans="1:16" x14ac:dyDescent="0.4">
      <c r="A56">
        <v>0.56000000000000005</v>
      </c>
      <c r="B56">
        <f t="shared" si="7"/>
        <v>583.62003594185649</v>
      </c>
      <c r="C56">
        <f>-SQRT(($B$5*EXP(-$B$7*(A56/$B$8-1)))^2*$C$41)</f>
        <v>-36.216685422955045</v>
      </c>
      <c r="D56">
        <f t="shared" si="8"/>
        <v>547.40335051890145</v>
      </c>
      <c r="G56">
        <v>0.56000000000000005</v>
      </c>
      <c r="H56">
        <f t="shared" si="9"/>
        <v>483.25685119690422</v>
      </c>
      <c r="I56">
        <f>-SQRT(($H$5*EXP(-$H$7*(G56/$H$8-1)))^2*$C$41)</f>
        <v>-34.832133702966033</v>
      </c>
      <c r="J56">
        <f t="shared" si="10"/>
        <v>448.4247174939382</v>
      </c>
      <c r="M56">
        <v>0.56000000000000005</v>
      </c>
      <c r="N56">
        <f t="shared" si="11"/>
        <v>531.07285833931076</v>
      </c>
      <c r="O56">
        <f>-SQRT(($N$4*EXP(-$N$6*(M56/$N$7-1)))^2*$C$41)</f>
        <v>-34.909114888619442</v>
      </c>
      <c r="P56">
        <f t="shared" si="12"/>
        <v>496.1637434506913</v>
      </c>
    </row>
    <row r="57" spans="1:16" x14ac:dyDescent="0.4">
      <c r="A57">
        <v>0.57999999999999996</v>
      </c>
      <c r="B57">
        <f t="shared" si="7"/>
        <v>542.26277921073256</v>
      </c>
      <c r="C57">
        <f>-SQRT(($B$5*EXP(-$B$7*(A57/$B$8-1)))^2*$C$41)</f>
        <v>-35.675623773582849</v>
      </c>
      <c r="D57">
        <f t="shared" si="8"/>
        <v>506.5871554371497</v>
      </c>
      <c r="G57">
        <v>0.57999999999999996</v>
      </c>
      <c r="H57">
        <f t="shared" si="9"/>
        <v>445.09695111459229</v>
      </c>
      <c r="I57">
        <f>-SQRT(($H$5*EXP(-$H$7*(G57/$H$8-1)))^2*$C$41)</f>
        <v>-34.129842517531713</v>
      </c>
      <c r="J57">
        <f t="shared" si="10"/>
        <v>410.96710859706059</v>
      </c>
      <c r="M57">
        <v>0.57999999999999996</v>
      </c>
      <c r="N57">
        <f t="shared" si="11"/>
        <v>491.28353293146574</v>
      </c>
      <c r="O57">
        <f>-SQRT(($N$4*EXP(-$N$6*(M57/$N$7-1)))^2*$C$41)</f>
        <v>-34.298172980960437</v>
      </c>
      <c r="P57">
        <f t="shared" si="12"/>
        <v>456.98535995050531</v>
      </c>
    </row>
    <row r="58" spans="1:16" x14ac:dyDescent="0.4">
      <c r="A58">
        <v>0.6</v>
      </c>
      <c r="B58">
        <f t="shared" si="7"/>
        <v>503.83623523617763</v>
      </c>
      <c r="C58">
        <f>-SQRT(($B$5*EXP(-$B$7*(A58/$B$8-1)))^2*$C$41)</f>
        <v>-35.142645351734181</v>
      </c>
      <c r="D58">
        <f t="shared" si="8"/>
        <v>468.69358988444344</v>
      </c>
      <c r="G58">
        <v>0.6</v>
      </c>
      <c r="H58">
        <f t="shared" si="9"/>
        <v>409.9503098628287</v>
      </c>
      <c r="I58">
        <f>-SQRT(($H$5*EXP(-$H$7*(G58/$H$8-1)))^2*$C$41)</f>
        <v>-33.441711042017658</v>
      </c>
      <c r="J58">
        <f t="shared" si="10"/>
        <v>376.50859882081102</v>
      </c>
      <c r="M58">
        <v>0.6</v>
      </c>
      <c r="N58">
        <f t="shared" si="11"/>
        <v>454.47532469342235</v>
      </c>
      <c r="O58">
        <f>-SQRT(($N$4*EXP(-$N$6*(M58/$N$7-1)))^2*$C$41)</f>
        <v>-33.697923123664907</v>
      </c>
      <c r="P58">
        <f t="shared" si="12"/>
        <v>420.77740156975744</v>
      </c>
    </row>
    <row r="59" spans="1:16" x14ac:dyDescent="0.4">
      <c r="A59">
        <v>0.62</v>
      </c>
      <c r="B59">
        <f t="shared" si="7"/>
        <v>468.13272396539259</v>
      </c>
      <c r="C59">
        <f>-SQRT(($B$5*EXP(-$B$7*(A59/$B$8-1)))^2*$C$41)</f>
        <v>-34.617629397478474</v>
      </c>
      <c r="D59">
        <f t="shared" si="8"/>
        <v>433.5150945679141</v>
      </c>
      <c r="G59">
        <v>0.62</v>
      </c>
      <c r="H59">
        <f t="shared" si="9"/>
        <v>377.57898843337983</v>
      </c>
      <c r="I59">
        <f>-SQRT(($H$5*EXP(-$H$7*(G59/$H$8-1)))^2*$C$41)</f>
        <v>-32.767453786033037</v>
      </c>
      <c r="J59">
        <f t="shared" si="10"/>
        <v>344.81153464734678</v>
      </c>
      <c r="M59">
        <v>0.62</v>
      </c>
      <c r="N59">
        <f t="shared" si="11"/>
        <v>420.42488076636914</v>
      </c>
      <c r="O59">
        <f>-SQRT(($N$4*EXP(-$N$6*(M59/$N$7-1)))^2*$C$41)</f>
        <v>-33.108178195928851</v>
      </c>
      <c r="P59">
        <f t="shared" si="12"/>
        <v>387.31670257044027</v>
      </c>
    </row>
    <row r="60" spans="1:16" x14ac:dyDescent="0.4">
      <c r="A60">
        <v>0.64</v>
      </c>
      <c r="B60">
        <f t="shared" si="7"/>
        <v>434.95928224481747</v>
      </c>
      <c r="C60">
        <f>-SQRT(($B$5*EXP(-$B$7*(A60/$B$8-1)))^2*$C$41)</f>
        <v>-34.100456954986448</v>
      </c>
      <c r="D60">
        <f t="shared" si="8"/>
        <v>400.85882528983103</v>
      </c>
      <c r="G60">
        <v>0.64</v>
      </c>
      <c r="H60">
        <f t="shared" si="9"/>
        <v>347.76383643685398</v>
      </c>
      <c r="I60">
        <f>-SQRT(($H$5*EXP(-$H$7*(G60/$H$8-1)))^2*$C$41)</f>
        <v>-32.106791015291009</v>
      </c>
      <c r="J60">
        <f t="shared" si="10"/>
        <v>315.657045421563</v>
      </c>
      <c r="M60">
        <v>0.64</v>
      </c>
      <c r="N60">
        <f t="shared" si="11"/>
        <v>388.92558245412204</v>
      </c>
      <c r="O60">
        <f>-SQRT(($N$4*EXP(-$N$6*(M60/$N$7-1)))^2*$C$41)</f>
        <v>-32.528754351735955</v>
      </c>
      <c r="P60">
        <f t="shared" si="12"/>
        <v>356.39682810238605</v>
      </c>
    </row>
    <row r="61" spans="1:16" x14ac:dyDescent="0.4">
      <c r="A61">
        <v>0.66</v>
      </c>
      <c r="B61">
        <f t="shared" si="7"/>
        <v>404.13662093170086</v>
      </c>
      <c r="C61">
        <f>-SQRT(($B$5*EXP(-$B$7*(A61/$B$8-1)))^2*$C$41)</f>
        <v>-33.591010845577543</v>
      </c>
      <c r="D61">
        <f t="shared" si="8"/>
        <v>370.5456100861233</v>
      </c>
      <c r="G61">
        <v>0.66</v>
      </c>
      <c r="H61">
        <f t="shared" si="9"/>
        <v>320.30300847796661</v>
      </c>
      <c r="I61">
        <f>-SQRT(($H$5*EXP(-$H$7*(G61/$H$8-1)))^2*$C$41)</f>
        <v>-31.459448635553276</v>
      </c>
      <c r="J61">
        <f t="shared" si="10"/>
        <v>288.84355984241336</v>
      </c>
      <c r="M61">
        <v>0.66</v>
      </c>
      <c r="N61">
        <f t="shared" si="11"/>
        <v>359.78629145722499</v>
      </c>
      <c r="O61">
        <f>-SQRT(($N$4*EXP(-$N$6*(M61/$N$7-1)))^2*$C$41)</f>
        <v>-31.959470962545804</v>
      </c>
      <c r="P61">
        <f t="shared" si="12"/>
        <v>327.82682049467917</v>
      </c>
    </row>
    <row r="62" spans="1:16" x14ac:dyDescent="0.4">
      <c r="A62">
        <v>0.68</v>
      </c>
      <c r="B62">
        <f t="shared" si="7"/>
        <v>375.49815590822385</v>
      </c>
      <c r="C62">
        <f>-SQRT(($B$5*EXP(-$B$7*(A62/$B$8-1)))^2*$C$41)</f>
        <v>-33.089175641170144</v>
      </c>
      <c r="D62">
        <f t="shared" si="8"/>
        <v>342.40898026705372</v>
      </c>
      <c r="G62">
        <v>0.68</v>
      </c>
      <c r="H62">
        <f t="shared" si="9"/>
        <v>295.01059768376808</v>
      </c>
      <c r="I62">
        <f>-SQRT(($H$5*EXP(-$H$7*(G62/$H$8-1)))^2*$C$41)</f>
        <v>-30.82515807891442</v>
      </c>
      <c r="J62">
        <f t="shared" si="10"/>
        <v>264.18543960485368</v>
      </c>
      <c r="M62">
        <v>0.68</v>
      </c>
      <c r="N62">
        <f t="shared" si="11"/>
        <v>332.83019004236638</v>
      </c>
      <c r="O62">
        <f>-SQRT(($N$4*EXP(-$N$6*(M62/$N$7-1)))^2*$C$41)</f>
        <v>-31.400150560985125</v>
      </c>
      <c r="P62">
        <f t="shared" si="12"/>
        <v>301.43003948138124</v>
      </c>
    </row>
    <row r="63" spans="1:16" x14ac:dyDescent="0.4">
      <c r="A63">
        <v>0.7</v>
      </c>
      <c r="B63">
        <f t="shared" si="7"/>
        <v>348.88910776117359</v>
      </c>
      <c r="C63">
        <f>-SQRT(($B$5*EXP(-$B$7*(A63/$B$8-1)))^2*$C$41)</f>
        <v>-32.594837638128318</v>
      </c>
      <c r="D63">
        <f t="shared" si="8"/>
        <v>316.29427012304529</v>
      </c>
      <c r="G63">
        <v>0.7</v>
      </c>
      <c r="H63">
        <f t="shared" si="9"/>
        <v>271.71537713396384</v>
      </c>
      <c r="I63">
        <f>-SQRT(($H$5*EXP(-$H$7*(G63/$H$8-1)))^2*$C$41)</f>
        <v>-30.203656192379157</v>
      </c>
      <c r="J63">
        <f t="shared" si="10"/>
        <v>241.51172094158468</v>
      </c>
      <c r="M63">
        <v>0.7</v>
      </c>
      <c r="N63">
        <f t="shared" si="11"/>
        <v>307.89370810924237</v>
      </c>
      <c r="O63">
        <f>-SQRT(($N$4*EXP(-$N$6*(M63/$N$7-1)))^2*$C$41)</f>
        <v>-30.850618785524311</v>
      </c>
      <c r="P63">
        <f t="shared" si="12"/>
        <v>277.04308932371805</v>
      </c>
    </row>
    <row r="64" spans="1:16" x14ac:dyDescent="0.4">
      <c r="A64">
        <v>0.72</v>
      </c>
      <c r="B64">
        <f t="shared" si="7"/>
        <v>324.16566526131891</v>
      </c>
      <c r="C64">
        <f>-SQRT(($B$5*EXP(-$B$7*(A64/$B$8-1)))^2*$C$41)</f>
        <v>-32.107884831499405</v>
      </c>
      <c r="D64">
        <f t="shared" si="8"/>
        <v>292.0577804298195</v>
      </c>
      <c r="G64">
        <v>0.72</v>
      </c>
      <c r="H64">
        <f t="shared" si="9"/>
        <v>250.25964067295104</v>
      </c>
      <c r="I64">
        <f>-SQRT(($H$5*EXP(-$H$7*(G64/$H$8-1)))^2*$C$41)</f>
        <v>-29.59468512868601</v>
      </c>
      <c r="J64">
        <f t="shared" si="10"/>
        <v>220.66495554426501</v>
      </c>
      <c r="M64">
        <v>0.72</v>
      </c>
      <c r="N64">
        <f t="shared" si="11"/>
        <v>284.8255306442976</v>
      </c>
      <c r="O64">
        <f>-SQRT(($N$4*EXP(-$N$6*(M64/$N$7-1)))^2*$C$41)</f>
        <v>-30.310704326122369</v>
      </c>
      <c r="P64">
        <f t="shared" si="12"/>
        <v>254.51482631817524</v>
      </c>
    </row>
    <row r="65" spans="1:16" x14ac:dyDescent="0.4">
      <c r="A65">
        <v>0.74</v>
      </c>
      <c r="B65">
        <f t="shared" si="7"/>
        <v>301.19420812141425</v>
      </c>
      <c r="C65">
        <f>-SQRT(($B$5*EXP(-$B$7*(A65/$B$8-1)))^2*$C$41)</f>
        <v>-31.628206889636381</v>
      </c>
      <c r="D65">
        <f t="shared" si="8"/>
        <v>269.56600123177788</v>
      </c>
      <c r="G65">
        <v>0.74</v>
      </c>
      <c r="H65">
        <f t="shared" si="9"/>
        <v>230.49813525598205</v>
      </c>
      <c r="I65">
        <f>-SQRT(($H$5*EXP(-$H$7*(G65/$H$8-1)))^2*$C$41)</f>
        <v>-28.997992239332206</v>
      </c>
      <c r="J65">
        <f t="shared" si="10"/>
        <v>201.50014301664984</v>
      </c>
      <c r="M65">
        <v>0.74</v>
      </c>
      <c r="N65">
        <f t="shared" si="11"/>
        <v>263.48567953854337</v>
      </c>
      <c r="O65">
        <f>-SQRT(($N$4*EXP(-$N$6*(M65/$N$7-1)))^2*$C$41)</f>
        <v>-29.780238870823005</v>
      </c>
      <c r="P65">
        <f t="shared" si="12"/>
        <v>233.70544066772035</v>
      </c>
    </row>
    <row r="66" spans="1:16" x14ac:dyDescent="0.4">
      <c r="A66">
        <v>0.76</v>
      </c>
      <c r="B66">
        <f t="shared" si="7"/>
        <v>279.85058483215795</v>
      </c>
      <c r="C66">
        <f>-SQRT(($B$5*EXP(-$B$7*(A66/$B$8-1)))^2*$C$41)</f>
        <v>-31.15569512919944</v>
      </c>
      <c r="D66">
        <f t="shared" si="8"/>
        <v>248.69488970295851</v>
      </c>
      <c r="G66">
        <v>0.76</v>
      </c>
      <c r="H66">
        <f t="shared" si="9"/>
        <v>212.29707760156359</v>
      </c>
      <c r="I66">
        <f>-SQRT(($H$5*EXP(-$H$7*(G66/$H$8-1)))^2*$C$41)</f>
        <v>-28.413329969755463</v>
      </c>
      <c r="J66">
        <f t="shared" si="10"/>
        <v>183.88374763180812</v>
      </c>
      <c r="M66">
        <v>0.76</v>
      </c>
      <c r="N66">
        <f t="shared" si="11"/>
        <v>243.74466419791767</v>
      </c>
      <c r="O66">
        <f>-SQRT(($N$4*EXP(-$N$6*(M66/$N$7-1)))^2*$C$41)</f>
        <v>-29.259057053285339</v>
      </c>
      <c r="P66">
        <f t="shared" si="12"/>
        <v>214.48560714463233</v>
      </c>
    </row>
    <row r="67" spans="1:16" x14ac:dyDescent="0.4">
      <c r="A67">
        <v>0.78</v>
      </c>
      <c r="B67">
        <f t="shared" si="7"/>
        <v>260.01944167309762</v>
      </c>
      <c r="C67">
        <f>-SQRT(($B$5*EXP(-$B$7*(A67/$B$8-1)))^2*$C$41)</f>
        <v>-30.690242490530924</v>
      </c>
      <c r="D67">
        <f t="shared" si="8"/>
        <v>229.3291991825667</v>
      </c>
      <c r="G67">
        <v>0.78</v>
      </c>
      <c r="H67">
        <f t="shared" si="9"/>
        <v>195.53324849292733</v>
      </c>
      <c r="I67">
        <f>-SQRT(($H$5*EXP(-$H$7*(G67/$H$8-1)))^2*$C$41)</f>
        <v>-27.840455756629169</v>
      </c>
      <c r="J67">
        <f t="shared" si="10"/>
        <v>167.69279273629814</v>
      </c>
      <c r="M67">
        <v>0.78</v>
      </c>
      <c r="N67">
        <f t="shared" si="11"/>
        <v>225.48269579206766</v>
      </c>
      <c r="O67">
        <f>-SQRT(($N$4*EXP(-$N$6*(M67/$N$7-1)))^2*$C$41)</f>
        <v>-28.746996401232959</v>
      </c>
      <c r="P67">
        <f t="shared" si="12"/>
        <v>196.7356993908347</v>
      </c>
    </row>
    <row r="68" spans="1:16" x14ac:dyDescent="0.4">
      <c r="A68">
        <v>0.8</v>
      </c>
      <c r="B68">
        <f t="shared" si="7"/>
        <v>241.5935992720508</v>
      </c>
      <c r="C68">
        <f>-SQRT(($B$5*EXP(-$B$7*(A68/$B$8-1)))^2*$C$41)</f>
        <v>-30.231743513398289</v>
      </c>
      <c r="D68">
        <f t="shared" si="8"/>
        <v>211.3618557586525</v>
      </c>
      <c r="G68">
        <v>0.8</v>
      </c>
      <c r="H68">
        <f t="shared" si="9"/>
        <v>180.09315859708917</v>
      </c>
      <c r="I68">
        <f>-SQRT(($H$5*EXP(-$H$7*(G68/$H$8-1)))^2*$C$41)</f>
        <v>-27.279131927228207</v>
      </c>
      <c r="J68">
        <f t="shared" si="10"/>
        <v>152.81402666986097</v>
      </c>
      <c r="M68">
        <v>0.8</v>
      </c>
      <c r="N68">
        <f t="shared" si="11"/>
        <v>208.58896037360935</v>
      </c>
      <c r="O68">
        <f>-SQRT(($N$4*EXP(-$N$6*(M68/$N$7-1)))^2*$C$41)</f>
        <v>-28.243897285805041</v>
      </c>
      <c r="P68">
        <f t="shared" si="12"/>
        <v>180.34506308780431</v>
      </c>
    </row>
    <row r="69" spans="1:16" x14ac:dyDescent="0.4">
      <c r="A69">
        <v>0.82</v>
      </c>
      <c r="B69">
        <f t="shared" si="7"/>
        <v>224.47347334360182</v>
      </c>
      <c r="C69">
        <f>-SQRT(($B$5*EXP(-$B$7*(A69/$B$8-1)))^2*$C$41)</f>
        <v>-29.780094313099344</v>
      </c>
      <c r="D69">
        <f t="shared" si="8"/>
        <v>194.69337903050248</v>
      </c>
      <c r="G69">
        <v>0.82</v>
      </c>
      <c r="H69">
        <f t="shared" si="9"/>
        <v>165.87228015418293</v>
      </c>
      <c r="I69">
        <f>-SQRT(($H$5*EXP(-$H$7*(G69/$H$8-1)))^2*$C$41)</f>
        <v>-26.729125600823881</v>
      </c>
      <c r="J69">
        <f t="shared" si="10"/>
        <v>139.14315455335904</v>
      </c>
      <c r="M69">
        <v>0.82</v>
      </c>
      <c r="N69">
        <f t="shared" si="11"/>
        <v>192.96094645713282</v>
      </c>
      <c r="O69">
        <f>-SQRT(($N$4*EXP(-$N$6*(M69/$N$7-1)))^2*$C$41)</f>
        <v>-27.749602871793975</v>
      </c>
      <c r="P69">
        <f t="shared" si="12"/>
        <v>165.21134358533885</v>
      </c>
    </row>
    <row r="70" spans="1:16" x14ac:dyDescent="0.4">
      <c r="A70">
        <v>0.84</v>
      </c>
      <c r="B70">
        <f t="shared" si="7"/>
        <v>208.56653647599344</v>
      </c>
      <c r="C70">
        <f>-SQRT(($B$5*EXP(-$B$7*(A70/$B$8-1)))^2*$C$41)</f>
        <v>-29.335192556924486</v>
      </c>
      <c r="D70">
        <f t="shared" si="8"/>
        <v>179.23134391906896</v>
      </c>
      <c r="G70">
        <v>0.84</v>
      </c>
      <c r="H70">
        <f t="shared" si="9"/>
        <v>152.77433933568869</v>
      </c>
      <c r="I70">
        <f>-SQRT(($H$5*EXP(-$H$7*(G70/$H$8-1)))^2*$C$41)</f>
        <v>-26.190208592066885</v>
      </c>
      <c r="J70">
        <f t="shared" si="10"/>
        <v>126.58413074362181</v>
      </c>
      <c r="M70">
        <v>0.84</v>
      </c>
      <c r="N70">
        <f t="shared" si="11"/>
        <v>178.50382297769647</v>
      </c>
      <c r="O70">
        <f>-SQRT(($N$4*EXP(-$N$6*(M70/$N$7-1)))^2*$C$41)</f>
        <v>-27.263959068753852</v>
      </c>
      <c r="P70">
        <f t="shared" si="12"/>
        <v>151.23986390894262</v>
      </c>
    </row>
    <row r="71" spans="1:16" x14ac:dyDescent="0.4">
      <c r="A71">
        <v>0.86</v>
      </c>
      <c r="B71">
        <f t="shared" si="7"/>
        <v>193.78681805759024</v>
      </c>
      <c r="C71">
        <f>-SQRT(($B$5*EXP(-$B$7*(A71/$B$8-1)))^2*$C$41)</f>
        <v>-28.896937440970667</v>
      </c>
      <c r="D71">
        <f t="shared" si="8"/>
        <v>164.88988061661956</v>
      </c>
      <c r="G71">
        <v>0.86</v>
      </c>
      <c r="H71">
        <f t="shared" si="9"/>
        <v>140.71066448089465</v>
      </c>
      <c r="I71">
        <f>-SQRT(($H$5*EXP(-$H$7*(G71/$H$8-1)))^2*$C$41)</f>
        <v>-25.662157316318339</v>
      </c>
      <c r="J71">
        <f t="shared" si="10"/>
        <v>115.04850716457631</v>
      </c>
      <c r="M71">
        <v>0.86</v>
      </c>
      <c r="N71">
        <f t="shared" si="11"/>
        <v>165.12986385424574</v>
      </c>
      <c r="O71">
        <f>-SQRT(($N$4*EXP(-$N$6*(M71/$N$7-1)))^2*$C$41)</f>
        <v>-26.786814482964534</v>
      </c>
      <c r="P71">
        <f t="shared" si="12"/>
        <v>138.34304937128121</v>
      </c>
    </row>
    <row r="72" spans="1:16" x14ac:dyDescent="0.4">
      <c r="A72">
        <v>0.880000000000001</v>
      </c>
      <c r="B72">
        <f t="shared" si="7"/>
        <v>180.05443964021478</v>
      </c>
      <c r="C72">
        <f>-SQRT(($B$5*EXP(-$B$7*(A72/$B$8-1)))^2*$C$41)</f>
        <v>-28.465229667301575</v>
      </c>
      <c r="D72">
        <f t="shared" si="8"/>
        <v>151.58920997291321</v>
      </c>
      <c r="G72">
        <v>0.880000000000001</v>
      </c>
      <c r="H72">
        <f t="shared" si="9"/>
        <v>129.59958579922045</v>
      </c>
      <c r="I72">
        <f>-SQRT(($H$5*EXP(-$H$7*(G72/$H$8-1)))^2*$C$41)</f>
        <v>-25.144752696889416</v>
      </c>
      <c r="J72">
        <f t="shared" si="10"/>
        <v>104.45483310233104</v>
      </c>
      <c r="M72">
        <v>0.880000000000001</v>
      </c>
      <c r="N72">
        <f t="shared" si="11"/>
        <v>152.75791566620231</v>
      </c>
      <c r="O72">
        <f>-SQRT(($N$4*EXP(-$N$6*(M72/$N$7-1)))^2*$C$41)</f>
        <v>-26.3180203702365</v>
      </c>
      <c r="P72">
        <f t="shared" si="12"/>
        <v>126.43989529596581</v>
      </c>
    </row>
    <row r="73" spans="1:16" x14ac:dyDescent="0.4">
      <c r="A73">
        <v>0.90000000000000102</v>
      </c>
      <c r="B73">
        <f t="shared" si="7"/>
        <v>167.29518322818683</v>
      </c>
      <c r="C73">
        <f>-SQRT(($B$5*EXP(-$B$7*(A73/$B$8-1)))^2*$C$41)</f>
        <v>-28.039971421449337</v>
      </c>
      <c r="D73">
        <f t="shared" si="8"/>
        <v>139.25521180673749</v>
      </c>
      <c r="G73">
        <v>0.90000000000000102</v>
      </c>
      <c r="H73">
        <f t="shared" si="9"/>
        <v>119.3658824744595</v>
      </c>
      <c r="I73">
        <f>-SQRT(($H$5*EXP(-$H$7*(G73/$H$8-1)))^2*$C$41)</f>
        <v>-24.637780074151458</v>
      </c>
      <c r="J73">
        <f t="shared" si="10"/>
        <v>94.728102400308046</v>
      </c>
      <c r="M73">
        <v>0.90000000000000102</v>
      </c>
      <c r="N73">
        <f t="shared" si="11"/>
        <v>141.31290521307301</v>
      </c>
      <c r="O73">
        <f>-SQRT(($N$4*EXP(-$N$6*(M73/$N$7-1)))^2*$C$41)</f>
        <v>-25.857430589541643</v>
      </c>
      <c r="P73">
        <f t="shared" si="12"/>
        <v>115.45547462353136</v>
      </c>
    </row>
    <row r="74" spans="1:16" x14ac:dyDescent="0.4">
      <c r="A74">
        <v>0.92000000000000104</v>
      </c>
      <c r="B74">
        <f t="shared" si="7"/>
        <v>155.44009015982985</v>
      </c>
      <c r="C74">
        <f>-SQRT(($B$5*EXP(-$B$7*(A74/$B$8-1)))^2*$C$41)</f>
        <v>-27.621066350251894</v>
      </c>
      <c r="D74">
        <f t="shared" si="8"/>
        <v>127.81902380957796</v>
      </c>
      <c r="G74">
        <v>0.92000000000000104</v>
      </c>
      <c r="H74">
        <f t="shared" si="9"/>
        <v>109.94027342788146</v>
      </c>
      <c r="I74">
        <f>-SQRT(($H$5*EXP(-$H$7*(G74/$H$8-1)))^2*$C$41)</f>
        <v>-24.141029116478343</v>
      </c>
      <c r="J74">
        <f t="shared" si="10"/>
        <v>85.799244311403129</v>
      </c>
      <c r="M74">
        <v>0.92000000000000104</v>
      </c>
      <c r="N74">
        <f t="shared" si="11"/>
        <v>130.72538396893782</v>
      </c>
      <c r="O74">
        <f>-SQRT(($N$4*EXP(-$N$6*(M74/$N$7-1)))^2*$C$41)</f>
        <v>-25.404901557455368</v>
      </c>
      <c r="P74">
        <f t="shared" si="12"/>
        <v>105.32048241148246</v>
      </c>
    </row>
    <row r="75" spans="1:16" x14ac:dyDescent="0.4">
      <c r="A75">
        <v>0.94000000000000095</v>
      </c>
      <c r="B75">
        <f t="shared" si="7"/>
        <v>144.42508841357454</v>
      </c>
      <c r="C75">
        <f>-SQRT(($B$5*EXP(-$B$7*(A75/$B$8-1)))^2*$C$41)</f>
        <v>-27.208419540021886</v>
      </c>
      <c r="D75">
        <f t="shared" si="8"/>
        <v>117.21666887355266</v>
      </c>
      <c r="G75">
        <v>0.94000000000000095</v>
      </c>
      <c r="H75">
        <f t="shared" si="9"/>
        <v>101.25894829272973</v>
      </c>
      <c r="I75">
        <f>-SQRT(($H$5*EXP(-$H$7*(G75/$H$8-1)))^2*$C$41)</f>
        <v>-23.654293732984659</v>
      </c>
      <c r="J75">
        <f t="shared" si="10"/>
        <v>77.604654559745072</v>
      </c>
      <c r="M75">
        <v>0.94000000000000095</v>
      </c>
      <c r="N75">
        <f t="shared" si="11"/>
        <v>120.93110666756941</v>
      </c>
      <c r="O75">
        <f>-SQRT(($N$4*EXP(-$N$6*(M75/$N$7-1)))^2*$C$41)</f>
        <v>-24.960292203396346</v>
      </c>
      <c r="P75">
        <f t="shared" si="12"/>
        <v>95.97081446417306</v>
      </c>
    </row>
    <row r="76" spans="1:16" x14ac:dyDescent="0.4">
      <c r="A76">
        <v>0.96000000000000096</v>
      </c>
      <c r="B76">
        <f t="shared" si="7"/>
        <v>134.19064632438847</v>
      </c>
      <c r="C76">
        <f>-SQRT(($B$5*EXP(-$B$7*(A76/$B$8-1)))^2*$C$41)</f>
        <v>-26.801937495041475</v>
      </c>
      <c r="D76">
        <f t="shared" si="8"/>
        <v>107.388708829347</v>
      </c>
      <c r="G76">
        <v>0.96000000000000096</v>
      </c>
      <c r="H76">
        <f t="shared" si="9"/>
        <v>93.263135424851427</v>
      </c>
      <c r="I76">
        <f>-SQRT(($H$5*EXP(-$H$7*(G76/$H$8-1)))^2*$C$41)</f>
        <v>-23.177371988023189</v>
      </c>
      <c r="J76">
        <f t="shared" si="10"/>
        <v>70.085763436828245</v>
      </c>
      <c r="M76">
        <v>0.96000000000000096</v>
      </c>
      <c r="N76">
        <f t="shared" si="11"/>
        <v>111.87064146101866</v>
      </c>
      <c r="O76">
        <f>-SQRT(($N$4*EXP(-$N$6*(M76/$N$7-1)))^2*$C$41)</f>
        <v>-24.523463925649303</v>
      </c>
      <c r="P76">
        <f t="shared" si="12"/>
        <v>87.347177535369354</v>
      </c>
    </row>
    <row r="77" spans="1:16" x14ac:dyDescent="0.4">
      <c r="A77">
        <v>0.98000000000000098</v>
      </c>
      <c r="B77">
        <f t="shared" si="7"/>
        <v>124.68145083901253</v>
      </c>
      <c r="C77">
        <f>-SQRT(($B$5*EXP(-$B$7*(A77/$B$8-1)))^2*$C$41)</f>
        <v>-26.401528116378508</v>
      </c>
      <c r="D77">
        <f t="shared" si="8"/>
        <v>98.279922722634012</v>
      </c>
      <c r="G77">
        <v>0.98000000000000098</v>
      </c>
      <c r="H77">
        <f t="shared" si="9"/>
        <v>85.898704024942802</v>
      </c>
      <c r="I77">
        <f>-SQRT(($H$5*EXP(-$H$7*(G77/$H$8-1)))^2*$C$41)</f>
        <v>-22.710066017406309</v>
      </c>
      <c r="J77">
        <f t="shared" si="10"/>
        <v>63.188638007536497</v>
      </c>
      <c r="M77">
        <v>0.98000000000000098</v>
      </c>
      <c r="N77">
        <f t="shared" si="11"/>
        <v>103.48900928611121</v>
      </c>
      <c r="O77">
        <f>-SQRT(($N$4*EXP(-$N$6*(M77/$N$7-1)))^2*$C$41)</f>
        <v>-24.094280548157617</v>
      </c>
      <c r="P77">
        <f t="shared" si="12"/>
        <v>79.394728737953599</v>
      </c>
    </row>
    <row r="78" spans="1:16" x14ac:dyDescent="0.4">
      <c r="A78">
        <v>1</v>
      </c>
      <c r="B78">
        <f t="shared" si="7"/>
        <v>115.84610857109992</v>
      </c>
      <c r="C78">
        <f>-SQRT(($B$5*EXP(-$B$7*(A78/$B$8-1)))^2*$C$41)</f>
        <v>-26.007100681019139</v>
      </c>
      <c r="D78">
        <f t="shared" si="8"/>
        <v>89.839007890080779</v>
      </c>
      <c r="G78">
        <v>1</v>
      </c>
      <c r="H78">
        <f t="shared" si="9"/>
        <v>79.115797678818083</v>
      </c>
      <c r="I78">
        <f>-SQRT(($H$5*EXP(-$H$7*(G78/$H$8-1)))^2*$C$41)</f>
        <v>-22.25218194631659</v>
      </c>
      <c r="J78">
        <f t="shared" si="10"/>
        <v>56.863615732501493</v>
      </c>
      <c r="M78">
        <v>1</v>
      </c>
      <c r="N78">
        <f t="shared" si="11"/>
        <v>95.735350250518891</v>
      </c>
      <c r="O78">
        <f>-SQRT(($N$4*EXP(-$N$6*(M78/$N$7-1)))^2*$C$41)</f>
        <v>-23.672608278072037</v>
      </c>
      <c r="P78">
        <f t="shared" si="12"/>
        <v>72.062741972446858</v>
      </c>
    </row>
    <row r="79" spans="1:16" x14ac:dyDescent="0.4">
      <c r="A79">
        <v>1.02</v>
      </c>
      <c r="B79">
        <f t="shared" si="7"/>
        <v>107.63686804058108</v>
      </c>
      <c r="C79">
        <f>-SQRT(($B$5*EXP(-$B$7*(A79/$B$8-1)))^2*$C$41)</f>
        <v>-25.618565821312114</v>
      </c>
      <c r="D79">
        <f t="shared" si="8"/>
        <v>82.018302219268961</v>
      </c>
      <c r="G79">
        <v>1.02</v>
      </c>
      <c r="H79">
        <f t="shared" si="9"/>
        <v>72.868496834808013</v>
      </c>
      <c r="I79">
        <f>-SQRT(($H$5*EXP(-$H$7*(G79/$H$8-1)))^2*$C$41)</f>
        <v>-21.803529808872351</v>
      </c>
      <c r="J79">
        <f t="shared" si="10"/>
        <v>51.064967025935658</v>
      </c>
      <c r="M79">
        <v>1.02</v>
      </c>
      <c r="N79">
        <f t="shared" si="11"/>
        <v>88.562615014032446</v>
      </c>
      <c r="O79">
        <f>-SQRT(($N$4*EXP(-$N$6*(M79/$N$7-1)))^2*$C$41)</f>
        <v>-23.258315664042321</v>
      </c>
      <c r="P79">
        <f t="shared" si="12"/>
        <v>65.304299349990117</v>
      </c>
    </row>
    <row r="80" spans="1:16" x14ac:dyDescent="0.4">
      <c r="A80">
        <v>1.04</v>
      </c>
      <c r="B80">
        <f t="shared" si="7"/>
        <v>100.00936159607664</v>
      </c>
      <c r="C80">
        <f>-SQRT(($B$5*EXP(-$B$7*(A80/$B$8-1)))^2*$C$41)</f>
        <v>-25.235835504720434</v>
      </c>
      <c r="D80">
        <f t="shared" si="8"/>
        <v>74.773526091356217</v>
      </c>
      <c r="G80">
        <v>1.04</v>
      </c>
      <c r="H80">
        <f t="shared" si="9"/>
        <v>67.114507933300274</v>
      </c>
      <c r="I80">
        <f>-SQRT(($H$5*EXP(-$H$7*(G80/$H$8-1)))^2*$C$41)</f>
        <v>-21.363923469315203</v>
      </c>
      <c r="J80">
        <f t="shared" si="10"/>
        <v>45.750584463985071</v>
      </c>
      <c r="M80">
        <v>1.04</v>
      </c>
      <c r="N80">
        <f t="shared" si="11"/>
        <v>81.927279292334532</v>
      </c>
      <c r="O80">
        <f>-SQRT(($N$4*EXP(-$N$6*(M80/$N$7-1)))^2*$C$41)</f>
        <v>-22.851273555238873</v>
      </c>
      <c r="P80">
        <f t="shared" si="12"/>
        <v>59.076005737095656</v>
      </c>
    </row>
    <row r="81" spans="1:16" x14ac:dyDescent="0.4">
      <c r="A81">
        <v>1.06</v>
      </c>
      <c r="B81">
        <f t="shared" si="7"/>
        <v>92.922365625539285</v>
      </c>
      <c r="C81">
        <f>-SQRT(($B$5*EXP(-$B$7*(A81/$B$8-1)))^2*$C$41)</f>
        <v>-24.858823013875121</v>
      </c>
      <c r="D81">
        <f t="shared" si="8"/>
        <v>68.063542611664161</v>
      </c>
      <c r="G81">
        <v>1.06</v>
      </c>
      <c r="H81">
        <f t="shared" si="9"/>
        <v>61.814877083856246</v>
      </c>
      <c r="I81">
        <f>-SQRT(($H$5*EXP(-$H$7*(G81/$H$8-1)))^2*$C$41)</f>
        <v>-20.933180544786403</v>
      </c>
      <c r="J81">
        <f t="shared" si="10"/>
        <v>40.881696539069843</v>
      </c>
      <c r="M81">
        <v>1.06</v>
      </c>
      <c r="N81">
        <f t="shared" si="11"/>
        <v>75.789079750870897</v>
      </c>
      <c r="O81">
        <f>-SQRT(($N$4*EXP(-$N$6*(M81/$N$7-1)))^2*$C$41)</f>
        <v>-22.451355061091462</v>
      </c>
      <c r="P81">
        <f t="shared" si="12"/>
        <v>53.337724689779435</v>
      </c>
    </row>
    <row r="82" spans="1:16" x14ac:dyDescent="0.4">
      <c r="A82">
        <v>1.08</v>
      </c>
      <c r="B82">
        <f t="shared" si="7"/>
        <v>86.337577759171879</v>
      </c>
      <c r="C82">
        <f>-SQRT(($B$5*EXP(-$B$7*(A82/$B$8-1)))^2*$C$41)</f>
        <v>-24.487442926927304</v>
      </c>
      <c r="D82">
        <f t="shared" si="8"/>
        <v>61.850134832244578</v>
      </c>
      <c r="G82">
        <v>1.08</v>
      </c>
      <c r="H82">
        <f t="shared" si="9"/>
        <v>56.933726351532322</v>
      </c>
      <c r="I82">
        <f>-SQRT(($H$5*EXP(-$H$7*(G82/$H$8-1)))^2*$C$41)</f>
        <v>-20.511122329660257</v>
      </c>
      <c r="J82">
        <f t="shared" si="10"/>
        <v>36.422604021872061</v>
      </c>
      <c r="M82">
        <v>1.08</v>
      </c>
      <c r="N82">
        <f t="shared" si="11"/>
        <v>70.110769686224671</v>
      </c>
      <c r="O82">
        <f>-SQRT(($N$4*EXP(-$N$6*(M82/$N$7-1)))^2*$C$41)</f>
        <v>-22.058435511732597</v>
      </c>
      <c r="P82">
        <f t="shared" si="12"/>
        <v>48.052334174492074</v>
      </c>
    </row>
    <row r="83" spans="1:16" x14ac:dyDescent="0.4">
      <c r="A83">
        <v>1.1000000000000001</v>
      </c>
      <c r="B83">
        <f t="shared" si="7"/>
        <v>80.219409860485854</v>
      </c>
      <c r="C83">
        <f>-SQRT(($B$5*EXP(-$B$7*(A83/$B$8-1)))^2*$C$41)</f>
        <v>-24.121611098193668</v>
      </c>
      <c r="D83">
        <f t="shared" si="8"/>
        <v>56.097798762292186</v>
      </c>
      <c r="G83">
        <v>1.1000000000000001</v>
      </c>
      <c r="H83">
        <f t="shared" si="9"/>
        <v>52.438010867091293</v>
      </c>
      <c r="I83">
        <f>-SQRT(($H$5*EXP(-$H$7*(G83/$H$8-1)))^2*$C$41)</f>
        <v>-20.097573721403187</v>
      </c>
      <c r="J83">
        <f t="shared" si="10"/>
        <v>32.340437145688107</v>
      </c>
      <c r="M83">
        <v>1.1000000000000001</v>
      </c>
      <c r="N83">
        <f t="shared" si="11"/>
        <v>64.85789301246075</v>
      </c>
      <c r="O83">
        <f>-SQRT(($N$4*EXP(-$N$6*(M83/$N$7-1)))^2*$C$41)</f>
        <v>-21.672392419133171</v>
      </c>
      <c r="P83">
        <f t="shared" si="12"/>
        <v>43.185500593327575</v>
      </c>
    </row>
    <row r="84" spans="1:16" x14ac:dyDescent="0.4">
      <c r="A84">
        <v>1.1200000000000001</v>
      </c>
      <c r="B84">
        <f t="shared" si="7"/>
        <v>74.534795686701912</v>
      </c>
      <c r="C84">
        <f>-SQRT(($B$5*EXP(-$B$7*(A84/$B$8-1)))^2*$C$41)</f>
        <v>-23.761244639091061</v>
      </c>
      <c r="D84">
        <f t="shared" si="8"/>
        <v>50.773551047610852</v>
      </c>
      <c r="G84">
        <v>1.1200000000000001</v>
      </c>
      <c r="H84">
        <f t="shared" si="9"/>
        <v>48.297295116766449</v>
      </c>
      <c r="I84">
        <f>-SQRT(($H$5*EXP(-$H$7*(G84/$H$8-1)))^2*$C$41)</f>
        <v>-19.692363147927566</v>
      </c>
      <c r="J84">
        <f t="shared" si="10"/>
        <v>28.604931968838883</v>
      </c>
      <c r="M84">
        <v>1.1200000000000001</v>
      </c>
      <c r="N84">
        <f t="shared" si="11"/>
        <v>59.998575180986791</v>
      </c>
      <c r="O84">
        <f>-SQRT(($N$4*EXP(-$N$6*(M84/$N$7-1)))^2*$C$41)</f>
        <v>-21.293105438918253</v>
      </c>
      <c r="P84">
        <f t="shared" si="12"/>
        <v>38.705469742068537</v>
      </c>
    </row>
    <row r="85" spans="1:16" x14ac:dyDescent="0.4">
      <c r="A85">
        <v>1.1399999999999999</v>
      </c>
      <c r="B85">
        <f t="shared" si="7"/>
        <v>69.253012178974799</v>
      </c>
      <c r="C85">
        <f>-SQRT(($B$5*EXP(-$B$7*(A85/$B$8-1)))^2*$C$41)</f>
        <v>-23.406261899356021</v>
      </c>
      <c r="D85">
        <f t="shared" si="8"/>
        <v>45.846750279618774</v>
      </c>
      <c r="G85">
        <v>1.1399999999999999</v>
      </c>
      <c r="H85">
        <f t="shared" si="9"/>
        <v>44.483546897083663</v>
      </c>
      <c r="I85">
        <f>-SQRT(($H$5*EXP(-$H$7*(G85/$H$8-1)))^2*$C$41)</f>
        <v>-19.295322496410325</v>
      </c>
      <c r="J85">
        <f t="shared" si="10"/>
        <v>25.188224400673338</v>
      </c>
      <c r="M85">
        <v>1.1399999999999999</v>
      </c>
      <c r="N85">
        <f t="shared" si="11"/>
        <v>55.503329765228742</v>
      </c>
      <c r="O85">
        <f>-SQRT(($N$4*EXP(-$N$6*(M85/$N$7-1)))^2*$C$41)</f>
        <v>-20.920456332851174</v>
      </c>
      <c r="P85">
        <f t="shared" si="12"/>
        <v>34.582873432377568</v>
      </c>
    </row>
    <row r="86" spans="1:16" x14ac:dyDescent="0.4">
      <c r="A86">
        <v>1.1599999999999999</v>
      </c>
      <c r="B86">
        <f t="shared" si="7"/>
        <v>64.345513416586712</v>
      </c>
      <c r="C86">
        <f>-SQRT(($B$5*EXP(-$B$7*(A86/$B$8-1)))^2*$C$41)</f>
        <v>-23.056582448544763</v>
      </c>
      <c r="D86">
        <f t="shared" si="8"/>
        <v>41.288930968041953</v>
      </c>
      <c r="G86">
        <v>1.1599999999999999</v>
      </c>
      <c r="H86">
        <f t="shared" si="9"/>
        <v>40.970947539836445</v>
      </c>
      <c r="I86">
        <f>-SQRT(($H$5*EXP(-$H$7*(G86/$H$8-1)))^2*$C$41)</f>
        <v>-18.906287043546634</v>
      </c>
      <c r="J86">
        <f t="shared" si="10"/>
        <v>22.064660496289811</v>
      </c>
      <c r="M86">
        <v>1.1599999999999999</v>
      </c>
      <c r="N86">
        <f t="shared" si="11"/>
        <v>51.344879536471971</v>
      </c>
      <c r="O86">
        <f>-SQRT(($N$4*EXP(-$N$6*(M86/$N$7-1)))^2*$C$41)</f>
        <v>-20.554328931974105</v>
      </c>
      <c r="P86">
        <f t="shared" si="12"/>
        <v>30.790550604497867</v>
      </c>
    </row>
    <row r="87" spans="1:16" x14ac:dyDescent="0.4">
      <c r="A87">
        <v>1.18</v>
      </c>
      <c r="B87">
        <f t="shared" si="7"/>
        <v>59.785776337699126</v>
      </c>
      <c r="C87">
        <f>-SQRT(($B$5*EXP(-$B$7*(A87/$B$8-1)))^2*$C$41)</f>
        <v>-22.712127057809621</v>
      </c>
      <c r="D87">
        <f t="shared" si="8"/>
        <v>37.073649279889509</v>
      </c>
      <c r="G87">
        <v>1.18</v>
      </c>
      <c r="H87">
        <f t="shared" si="9"/>
        <v>37.73571712245996</v>
      </c>
      <c r="I87">
        <f>-SQRT(($H$5*EXP(-$H$7*(G87/$H$8-1)))^2*$C$41)</f>
        <v>-18.525095387209955</v>
      </c>
      <c r="J87">
        <f t="shared" si="10"/>
        <v>19.210621735250005</v>
      </c>
      <c r="M87">
        <v>1.18</v>
      </c>
      <c r="N87">
        <f t="shared" si="11"/>
        <v>47.497990945155529</v>
      </c>
      <c r="O87">
        <f>-SQRT(($N$4*EXP(-$N$6*(M87/$N$7-1)))^2*$C$41)</f>
        <v>-20.194609100393819</v>
      </c>
      <c r="P87">
        <f t="shared" si="12"/>
        <v>27.303381844761709</v>
      </c>
    </row>
    <row r="88" spans="1:16" x14ac:dyDescent="0.4">
      <c r="A88">
        <v>1.2</v>
      </c>
      <c r="B88">
        <f t="shared" si="7"/>
        <v>55.549157392844897</v>
      </c>
      <c r="C88">
        <f>-SQRT(($B$5*EXP(-$B$7*(A88/$B$8-1)))^2*$C$41)</f>
        <v>-22.372817681947733</v>
      </c>
      <c r="D88">
        <f t="shared" si="8"/>
        <v>33.176339710897167</v>
      </c>
      <c r="G88">
        <v>1.2</v>
      </c>
      <c r="H88">
        <f t="shared" si="9"/>
        <v>34.755953480494071</v>
      </c>
      <c r="I88">
        <f>-SQRT(($H$5*EXP(-$H$7*(G88/$H$8-1)))^2*$C$41)</f>
        <v>-18.151589379489845</v>
      </c>
      <c r="J88">
        <f t="shared" si="10"/>
        <v>16.604364101004226</v>
      </c>
      <c r="M88">
        <v>1.2</v>
      </c>
      <c r="N88">
        <f t="shared" si="11"/>
        <v>43.939321003246704</v>
      </c>
      <c r="O88">
        <f>-SQRT(($N$4*EXP(-$N$6*(M88/$N$7-1)))^2*$C$41)</f>
        <v>-19.84118469970112</v>
      </c>
      <c r="P88">
        <f t="shared" si="12"/>
        <v>24.098136303545584</v>
      </c>
    </row>
    <row r="89" spans="1:16" x14ac:dyDescent="0.4">
      <c r="A89">
        <v>1.22</v>
      </c>
      <c r="B89">
        <f t="shared" si="7"/>
        <v>51.612759356430615</v>
      </c>
      <c r="C89">
        <f>-SQRT(($B$5*EXP(-$B$7*(A89/$B$8-1)))^2*$C$41)</f>
        <v>-22.038577441717862</v>
      </c>
      <c r="D89">
        <f t="shared" si="8"/>
        <v>29.574181914712753</v>
      </c>
      <c r="G89">
        <v>1.22</v>
      </c>
      <c r="H89">
        <f t="shared" si="9"/>
        <v>32.011483932268831</v>
      </c>
      <c r="I89">
        <f>-SQRT(($H$5*EXP(-$H$7*(G89/$H$8-1)))^2*$C$41)</f>
        <v>-17.785614061079951</v>
      </c>
      <c r="J89">
        <f t="shared" si="10"/>
        <v>14.22586987118888</v>
      </c>
      <c r="M89">
        <v>1.22</v>
      </c>
      <c r="N89">
        <f t="shared" si="11"/>
        <v>40.647275638576765</v>
      </c>
      <c r="O89">
        <f>-SQRT(($N$4*EXP(-$N$6*(M89/$N$7-1)))^2*$C$41)</f>
        <v>-19.493945554013067</v>
      </c>
      <c r="P89">
        <f t="shared" si="12"/>
        <v>21.153330084563699</v>
      </c>
    </row>
    <row r="90" spans="1:16" x14ac:dyDescent="0.4">
      <c r="A90">
        <v>1.24</v>
      </c>
      <c r="B90">
        <f t="shared" si="7"/>
        <v>47.955307576419621</v>
      </c>
      <c r="C90">
        <f>-SQRT(($B$5*EXP(-$B$7*(A90/$B$8-1)))^2*$C$41)</f>
        <v>-21.709330606421481</v>
      </c>
      <c r="D90">
        <f t="shared" si="8"/>
        <v>26.245976969998139</v>
      </c>
      <c r="G90">
        <v>1.24</v>
      </c>
      <c r="H90">
        <f t="shared" si="9"/>
        <v>29.483728712003572</v>
      </c>
      <c r="I90">
        <f>-SQRT(($H$5*EXP(-$H$7*(G90/$H$8-1)))^2*$C$41)</f>
        <v>-17.427017596988804</v>
      </c>
      <c r="J90">
        <f t="shared" si="10"/>
        <v>12.056711115014767</v>
      </c>
      <c r="M90">
        <v>1.24</v>
      </c>
      <c r="N90">
        <f t="shared" si="11"/>
        <v>37.601878661628675</v>
      </c>
      <c r="O90">
        <f>-SQRT(($N$4*EXP(-$N$6*(M90/$N$7-1)))^2*$C$41)</f>
        <v>-19.152783415626903</v>
      </c>
      <c r="P90">
        <f t="shared" si="12"/>
        <v>18.449095246001772</v>
      </c>
    </row>
    <row r="91" spans="1:16" x14ac:dyDescent="0.4">
      <c r="A91">
        <v>1.26</v>
      </c>
      <c r="B91">
        <f t="shared" si="7"/>
        <v>44.557034993372817</v>
      </c>
      <c r="C91">
        <f>-SQRT(($B$5*EXP(-$B$7*(A91/$B$8-1)))^2*$C$41)</f>
        <v>-21.385002576743986</v>
      </c>
      <c r="D91">
        <f t="shared" si="8"/>
        <v>23.172032416628831</v>
      </c>
      <c r="G91">
        <v>1.26</v>
      </c>
      <c r="H91">
        <f t="shared" si="9"/>
        <v>27.155575186776833</v>
      </c>
      <c r="I91">
        <f>-SQRT(($H$5*EXP(-$H$7*(G91/$H$8-1)))^2*$C$41)</f>
        <v>-17.075651213546948</v>
      </c>
      <c r="J91">
        <f t="shared" si="10"/>
        <v>10.079923973229885</v>
      </c>
      <c r="M91">
        <v>1.26</v>
      </c>
      <c r="N91">
        <f t="shared" si="11"/>
        <v>34.784650549666061</v>
      </c>
      <c r="O91">
        <f>-SQRT(($N$4*EXP(-$N$6*(M91/$N$7-1)))^2*$C$41)</f>
        <v>-18.817591931275125</v>
      </c>
      <c r="P91">
        <f t="shared" si="12"/>
        <v>15.967058618390936</v>
      </c>
    </row>
    <row r="92" spans="1:16" x14ac:dyDescent="0.4">
      <c r="A92">
        <v>1.28</v>
      </c>
      <c r="B92">
        <f t="shared" si="7"/>
        <v>41.399575307423689</v>
      </c>
      <c r="C92">
        <f>-SQRT(($B$5*EXP(-$B$7*(A92/$B$8-1)))^2*$C$41)</f>
        <v>-21.065519867852359</v>
      </c>
      <c r="D92">
        <f t="shared" si="8"/>
        <v>20.33405543957133</v>
      </c>
      <c r="G92">
        <v>1.28</v>
      </c>
      <c r="H92">
        <f t="shared" si="9"/>
        <v>25.011262005828513</v>
      </c>
      <c r="I92">
        <f>-SQRT(($H$5*EXP(-$H$7*(G92/$H$8-1)))^2*$C$41)</f>
        <v>-16.731369136683995</v>
      </c>
      <c r="J92">
        <f t="shared" si="10"/>
        <v>8.2798928691445184</v>
      </c>
      <c r="M92">
        <v>1.28</v>
      </c>
      <c r="N92">
        <f t="shared" si="11"/>
        <v>32.178496312661991</v>
      </c>
      <c r="O92">
        <f>-SQRT(($N$4*EXP(-$N$6*(M92/$N$7-1)))^2*$C$41)</f>
        <v>-18.488266608971127</v>
      </c>
      <c r="P92">
        <f t="shared" si="12"/>
        <v>13.690229703690864</v>
      </c>
    </row>
    <row r="93" spans="1:16" x14ac:dyDescent="0.4">
      <c r="A93">
        <v>1.3</v>
      </c>
      <c r="B93">
        <f t="shared" si="7"/>
        <v>38.465863715796225</v>
      </c>
      <c r="C93">
        <f>-SQRT(($B$5*EXP(-$B$7*(A93/$B$8-1)))^2*$C$41)</f>
        <v>-20.750810092745251</v>
      </c>
      <c r="D93">
        <f t="shared" si="8"/>
        <v>17.715053623050974</v>
      </c>
      <c r="G93">
        <v>1.3</v>
      </c>
      <c r="H93">
        <f t="shared" si="9"/>
        <v>23.036272397898351</v>
      </c>
      <c r="I93">
        <f>-SQRT(($H$5*EXP(-$H$7*(G93/$H$8-1)))^2*$C$41)</f>
        <v>-16.39402853145025</v>
      </c>
      <c r="J93">
        <f t="shared" si="10"/>
        <v>6.6422438664481014</v>
      </c>
      <c r="M93">
        <v>1.3</v>
      </c>
      <c r="N93">
        <f t="shared" si="11"/>
        <v>29.767601760597341</v>
      </c>
      <c r="O93">
        <f>-SQRT(($N$4*EXP(-$N$6*(M93/$N$7-1)))^2*$C$41)</f>
        <v>-18.164704785435013</v>
      </c>
      <c r="P93">
        <f t="shared" si="12"/>
        <v>11.602896975162327</v>
      </c>
    </row>
    <row r="94" spans="1:16" x14ac:dyDescent="0.4">
      <c r="A94">
        <v>1.32</v>
      </c>
      <c r="B94">
        <f t="shared" si="7"/>
        <v>35.740044684392892</v>
      </c>
      <c r="C94">
        <f>-SQRT(($B$5*EXP(-$B$7*(A94/$B$8-1)))^2*$C$41)</f>
        <v>-20.440801945851902</v>
      </c>
      <c r="D94">
        <f t="shared" si="8"/>
        <v>15.29924273854099</v>
      </c>
      <c r="G94">
        <v>1.32</v>
      </c>
      <c r="H94">
        <f t="shared" si="9"/>
        <v>21.217235894234701</v>
      </c>
      <c r="I94">
        <f>-SQRT(($H$5*EXP(-$H$7*(G94/$H$8-1)))^2*$C$41)</f>
        <v>-16.063489442757664</v>
      </c>
      <c r="J94">
        <f t="shared" si="10"/>
        <v>5.153746451477037</v>
      </c>
      <c r="M94">
        <v>1.32</v>
      </c>
      <c r="N94">
        <f t="shared" si="11"/>
        <v>27.537337542675626</v>
      </c>
      <c r="O94">
        <f>-SQRT(($N$4*EXP(-$N$6*(M94/$N$7-1)))^2*$C$41)</f>
        <v>-17.846805594089588</v>
      </c>
      <c r="P94">
        <f t="shared" si="12"/>
        <v>9.6905319485860382</v>
      </c>
    </row>
    <row r="95" spans="1:16" x14ac:dyDescent="0.4">
      <c r="A95">
        <v>1.34</v>
      </c>
      <c r="B95">
        <f t="shared" si="7"/>
        <v>33.207386254993878</v>
      </c>
      <c r="C95">
        <f>-SQRT(($B$5*EXP(-$B$7*(A95/$B$8-1)))^2*$C$41)</f>
        <v>-20.135425186875963</v>
      </c>
      <c r="D95">
        <f t="shared" si="8"/>
        <v>13.071961068117915</v>
      </c>
      <c r="G95">
        <v>1.34</v>
      </c>
      <c r="H95">
        <f t="shared" si="9"/>
        <v>19.541837811948756</v>
      </c>
      <c r="I95">
        <f>-SQRT(($H$5*EXP(-$H$7*(G95/$H$8-1)))^2*$C$41)</f>
        <v>-15.739614737315614</v>
      </c>
      <c r="J95">
        <f t="shared" si="10"/>
        <v>3.802223074633142</v>
      </c>
      <c r="M95">
        <v>1.34</v>
      </c>
      <c r="N95">
        <f t="shared" si="11"/>
        <v>25.474170376163894</v>
      </c>
      <c r="O95">
        <f>-SQRT(($N$4*EXP(-$N$6*(M95/$N$7-1)))^2*$C$41)</f>
        <v>-17.534469933616364</v>
      </c>
      <c r="P95">
        <f t="shared" si="12"/>
        <v>7.9397004425475295</v>
      </c>
    </row>
    <row r="96" spans="1:16" x14ac:dyDescent="0.4">
      <c r="A96">
        <v>1.36</v>
      </c>
      <c r="B96">
        <f t="shared" si="7"/>
        <v>30.854200424934032</v>
      </c>
      <c r="C96">
        <f>-SQRT(($B$5*EXP(-$B$7*(A96/$B$8-1)))^2*$C$41)</f>
        <v>-19.834610624880838</v>
      </c>
      <c r="D96">
        <f t="shared" si="8"/>
        <v>11.019589800053193</v>
      </c>
      <c r="G96">
        <v>1.36</v>
      </c>
      <c r="H96">
        <f t="shared" si="9"/>
        <v>17.998735884926379</v>
      </c>
      <c r="I96">
        <f>-SQRT(($H$5*EXP(-$H$7*(G96/$H$8-1)))^2*$C$41)</f>
        <v>-15.422270046737326</v>
      </c>
      <c r="J96">
        <f t="shared" si="10"/>
        <v>2.5764658381890531</v>
      </c>
      <c r="M96">
        <v>1.36</v>
      </c>
      <c r="N96">
        <f t="shared" si="11"/>
        <v>23.565580926193427</v>
      </c>
      <c r="O96">
        <f>-SQRT(($N$4*EXP(-$N$6*(M96/$N$7-1)))^2*$C$41)</f>
        <v>-17.227600437061884</v>
      </c>
      <c r="P96">
        <f t="shared" si="12"/>
        <v>6.3379804891315423</v>
      </c>
    </row>
    <row r="97" spans="1:16" x14ac:dyDescent="0.4">
      <c r="A97">
        <v>1.38</v>
      </c>
      <c r="B97">
        <f t="shared" si="7"/>
        <v>28.667769168940143</v>
      </c>
      <c r="C97">
        <f>-SQRT(($B$5*EXP(-$B$7*(A97/$B$8-1)))^2*$C$41)</f>
        <v>-19.538290102612638</v>
      </c>
      <c r="D97">
        <f t="shared" si="8"/>
        <v>9.1294790663275052</v>
      </c>
      <c r="G97">
        <v>1.38</v>
      </c>
      <c r="H97">
        <f t="shared" si="9"/>
        <v>16.577483477897704</v>
      </c>
      <c r="I97">
        <f>-SQRT(($H$5*EXP(-$H$7*(G97/$H$8-1)))^2*$C$41)</f>
        <v>-15.11132371179348</v>
      </c>
      <c r="J97">
        <f t="shared" si="10"/>
        <v>1.4661597661042247</v>
      </c>
      <c r="M97">
        <v>1.38</v>
      </c>
      <c r="N97">
        <f t="shared" si="11"/>
        <v>21.799987838214257</v>
      </c>
      <c r="O97">
        <f>-SQRT(($N$4*EXP(-$N$6*(M97/$N$7-1)))^2*$C$41)</f>
        <v>-16.926101441484743</v>
      </c>
      <c r="P97">
        <f t="shared" si="12"/>
        <v>4.8738863967295138</v>
      </c>
    </row>
    <row r="98" spans="1:16" x14ac:dyDescent="0.4">
      <c r="A98">
        <v>1.4</v>
      </c>
      <c r="B98">
        <f t="shared" si="7"/>
        <v>26.636275703307007</v>
      </c>
      <c r="C98">
        <f>-SQRT(($B$5*EXP(-$B$7*(A98/$B$8-1)))^2*$C$41)</f>
        <v>-19.246396481057435</v>
      </c>
      <c r="D98">
        <f t="shared" si="8"/>
        <v>7.3898792222495722</v>
      </c>
      <c r="G98">
        <v>1.4</v>
      </c>
      <c r="H98">
        <f t="shared" si="9"/>
        <v>15.268458863831743</v>
      </c>
      <c r="I98">
        <f>-SQRT(($H$5*EXP(-$H$7*(G98/$H$8-1)))^2*$C$41)</f>
        <v>-14.806646727789659</v>
      </c>
      <c r="J98">
        <f t="shared" si="10"/>
        <v>0.46181213604208438</v>
      </c>
      <c r="M98">
        <v>1.4</v>
      </c>
      <c r="N98">
        <f t="shared" si="11"/>
        <v>20.166677462131037</v>
      </c>
      <c r="O98">
        <f>-SQRT(($N$4*EXP(-$N$6*(M98/$N$7-1)))^2*$C$41)</f>
        <v>-16.629878958133787</v>
      </c>
      <c r="P98">
        <f t="shared" si="12"/>
        <v>3.5367985039972503</v>
      </c>
    </row>
    <row r="99" spans="1:16" x14ac:dyDescent="0.4">
      <c r="A99">
        <v>1.42</v>
      </c>
      <c r="B99">
        <f t="shared" si="7"/>
        <v>24.748740620922657</v>
      </c>
      <c r="C99">
        <f>-SQRT(($B$5*EXP(-$B$7*(A99/$B$8-1)))^2*$C$41)</f>
        <v>-18.958863624229192</v>
      </c>
      <c r="D99">
        <f t="shared" si="8"/>
        <v>5.7898769966934651</v>
      </c>
      <c r="G99">
        <v>1.42</v>
      </c>
      <c r="H99">
        <f t="shared" si="9"/>
        <v>14.062800085872063</v>
      </c>
      <c r="I99">
        <f>-SQRT(($H$5*EXP(-$H$7*(G99/$H$8-1)))^2*$C$41)</f>
        <v>-14.508112691045266</v>
      </c>
      <c r="J99">
        <f t="shared" si="10"/>
        <v>-0.44531260517320348</v>
      </c>
      <c r="M99">
        <v>1.42</v>
      </c>
      <c r="N99">
        <f t="shared" si="11"/>
        <v>18.655738841684506</v>
      </c>
      <c r="O99">
        <f>-SQRT(($N$4*EXP(-$N$6*(M99/$N$7-1)))^2*$C$41)</f>
        <v>-16.338840643148238</v>
      </c>
      <c r="P99">
        <f t="shared" si="12"/>
        <v>2.3168981985362684</v>
      </c>
    </row>
    <row r="100" spans="1:16" x14ac:dyDescent="0.4">
      <c r="A100">
        <v>1.44</v>
      </c>
      <c r="B100">
        <f t="shared" si="7"/>
        <v>22.994962551978006</v>
      </c>
      <c r="C100">
        <f>-SQRT(($B$5*EXP(-$B$7*(A100/$B$8-1)))^2*$C$41)</f>
        <v>-18.675626384184955</v>
      </c>
      <c r="D100">
        <f t="shared" si="8"/>
        <v>4.3193361677930504</v>
      </c>
      <c r="G100">
        <v>1.44</v>
      </c>
      <c r="H100">
        <f t="shared" si="9"/>
        <v>12.9523449628349</v>
      </c>
      <c r="I100">
        <f>-SQRT(($H$5*EXP(-$H$7*(G100/$H$8-1)))^2*$C$41)</f>
        <v>-14.215597746451399</v>
      </c>
      <c r="J100">
        <f t="shared" si="10"/>
        <v>-1.2632527836164993</v>
      </c>
      <c r="M100">
        <v>1.44</v>
      </c>
      <c r="N100">
        <f t="shared" si="11"/>
        <v>17.258003574593729</v>
      </c>
      <c r="O100">
        <f>-SQRT(($N$4*EXP(-$N$6*(M100/$N$7-1)))^2*$C$41)</f>
        <v>-16.052895768770576</v>
      </c>
      <c r="P100">
        <f t="shared" si="12"/>
        <v>1.2051078058231539</v>
      </c>
    </row>
    <row r="101" spans="1:16" x14ac:dyDescent="0.4">
      <c r="A101">
        <v>1.46</v>
      </c>
      <c r="B101">
        <f t="shared" si="7"/>
        <v>21.365463029656123</v>
      </c>
      <c r="C101">
        <f>-SQRT(($B$5*EXP(-$B$7*(A101/$B$8-1)))^2*$C$41)</f>
        <v>-18.396620586263943</v>
      </c>
      <c r="D101">
        <f t="shared" si="8"/>
        <v>2.9688424433921803</v>
      </c>
      <c r="G101">
        <v>1.46</v>
      </c>
      <c r="H101">
        <f t="shared" si="9"/>
        <v>11.929575832114343</v>
      </c>
      <c r="I101">
        <f>-SQRT(($H$5*EXP(-$H$7*(G101/$H$8-1)))^2*$C$41)</f>
        <v>-13.928980536086168</v>
      </c>
      <c r="J101">
        <f t="shared" si="10"/>
        <v>-1.999404703971825</v>
      </c>
      <c r="M101">
        <v>1.46</v>
      </c>
      <c r="N101">
        <f t="shared" si="11"/>
        <v>15.964990178528696</v>
      </c>
      <c r="O101">
        <f>-SQRT(($N$4*EXP(-$N$6*(M101/$N$7-1)))^2*$C$41)</f>
        <v>-15.771955195063239</v>
      </c>
      <c r="P101">
        <f t="shared" si="12"/>
        <v>0.19303498346545744</v>
      </c>
    </row>
    <row r="102" spans="1:16" x14ac:dyDescent="0.4">
      <c r="A102">
        <v>1.48</v>
      </c>
      <c r="B102">
        <f t="shared" si="7"/>
        <v>19.851435262821781</v>
      </c>
      <c r="C102">
        <f>-SQRT(($B$5*EXP(-$B$7*(A102/$B$8-1)))^2*$C$41)</f>
        <v>-18.121783014547088</v>
      </c>
      <c r="D102">
        <f t="shared" si="8"/>
        <v>1.729652248274693</v>
      </c>
      <c r="G102">
        <v>1.48</v>
      </c>
      <c r="H102">
        <f t="shared" si="9"/>
        <v>10.987568655909065</v>
      </c>
      <c r="I102">
        <f>-SQRT(($H$5*EXP(-$H$7*(G102/$H$8-1)))^2*$C$41)</f>
        <v>-13.648142148865951</v>
      </c>
      <c r="J102">
        <f t="shared" si="10"/>
        <v>-2.6605734929568854</v>
      </c>
      <c r="M102">
        <v>1.48</v>
      </c>
      <c r="N102">
        <f t="shared" si="11"/>
        <v>14.768852625325641</v>
      </c>
      <c r="O102">
        <f>-SQRT(($N$4*EXP(-$N$6*(M102/$N$7-1)))^2*$C$41)</f>
        <v>-15.495931342120299</v>
      </c>
      <c r="P102">
        <f t="shared" si="12"/>
        <v>-0.72707871679465796</v>
      </c>
    </row>
    <row r="103" spans="1:16" x14ac:dyDescent="0.4">
      <c r="A103">
        <v>1.5</v>
      </c>
      <c r="B103">
        <f t="shared" si="7"/>
        <v>18.444696538848945</v>
      </c>
      <c r="C103">
        <f>-SQRT(($B$5*EXP(-$B$7*(A103/$B$8-1)))^2*$C$41)</f>
        <v>-17.851051397533858</v>
      </c>
      <c r="D103">
        <f t="shared" si="8"/>
        <v>0.59364514131508628</v>
      </c>
      <c r="G103">
        <v>1.5</v>
      </c>
      <c r="H103">
        <f t="shared" si="9"/>
        <v>10.119946146225928</v>
      </c>
      <c r="I103">
        <f>-SQRT(($H$5*EXP(-$H$7*(G103/$H$8-1)))^2*$C$41)</f>
        <v>-13.372966071211909</v>
      </c>
      <c r="J103">
        <f t="shared" si="10"/>
        <v>-3.2530199249859812</v>
      </c>
      <c r="M103">
        <v>1.5</v>
      </c>
      <c r="N103">
        <f t="shared" si="11"/>
        <v>13.662332731149213</v>
      </c>
      <c r="O103">
        <f>-SQRT(($N$4*EXP(-$N$6*(M103/$N$7-1)))^2*$C$41)</f>
        <v>-15.224738162765458</v>
      </c>
      <c r="P103">
        <f t="shared" si="12"/>
        <v>-1.562405431616245</v>
      </c>
    </row>
    <row r="104" spans="1:16" x14ac:dyDescent="0.4">
      <c r="A104">
        <v>1.52</v>
      </c>
      <c r="B104">
        <f t="shared" si="7"/>
        <v>17.137643999342153</v>
      </c>
      <c r="C104">
        <f>-SQRT(($B$5*EXP(-$B$7*(A104/$B$8-1)))^2*$C$41)</f>
        <v>-17.584364394033106</v>
      </c>
      <c r="D104">
        <f t="shared" si="8"/>
        <v>-0.44672039469095282</v>
      </c>
      <c r="G104">
        <v>1.52</v>
      </c>
      <c r="H104">
        <f t="shared" si="9"/>
        <v>9.3208345913211144</v>
      </c>
      <c r="I104">
        <f>-SQRT(($H$5*EXP(-$H$7*(G104/$H$8-1)))^2*$C$41)</f>
        <v>-13.103338138711036</v>
      </c>
      <c r="J104">
        <f t="shared" si="10"/>
        <v>-3.782503547389922</v>
      </c>
      <c r="M104">
        <v>1.52</v>
      </c>
      <c r="N104">
        <f t="shared" si="11"/>
        <v>12.63871611370455</v>
      </c>
      <c r="O104">
        <f>-SQRT(($N$4*EXP(-$N$6*(M104/$N$7-1)))^2*$C$41)</f>
        <v>-14.95829111572786</v>
      </c>
      <c r="P104">
        <f t="shared" si="12"/>
        <v>-2.3195750020233099</v>
      </c>
    </row>
    <row r="105" spans="1:16" x14ac:dyDescent="0.4">
      <c r="A105">
        <v>1.54</v>
      </c>
      <c r="B105">
        <f t="shared" si="7"/>
        <v>15.923213549737074</v>
      </c>
      <c r="C105">
        <f>-SQRT(($B$5*EXP(-$B$7*(A105/$B$8-1)))^2*$C$41)</f>
        <v>-17.321661579264561</v>
      </c>
      <c r="D105">
        <f t="shared" si="8"/>
        <v>-1.3984480295274864</v>
      </c>
      <c r="G105">
        <v>1.54</v>
      </c>
      <c r="H105">
        <f t="shared" si="9"/>
        <v>8.5848240912989571</v>
      </c>
      <c r="I105">
        <f>-SQRT(($H$5*EXP(-$H$7*(G105/$H$8-1)))^2*$C$41)</f>
        <v>-12.839146488751943</v>
      </c>
      <c r="J105">
        <f t="shared" si="10"/>
        <v>-4.2543223974529862</v>
      </c>
      <c r="M105">
        <v>1.54</v>
      </c>
      <c r="N105">
        <f t="shared" si="11"/>
        <v>11.691791449246811</v>
      </c>
      <c r="O105">
        <f>-SQRT(($N$4*EXP(-$N$6*(M105/$N$7-1)))^2*$C$41)</f>
        <v>-14.696507139287343</v>
      </c>
      <c r="P105">
        <f t="shared" si="12"/>
        <v>-3.0047156900405323</v>
      </c>
    </row>
    <row r="106" spans="1:16" x14ac:dyDescent="0.4">
      <c r="A106">
        <v>1.56</v>
      </c>
      <c r="B106">
        <f t="shared" si="7"/>
        <v>14.79484168070376</v>
      </c>
      <c r="C106">
        <f>-SQRT(($B$5*EXP(-$B$7*(A106/$B$8-1)))^2*$C$41)</f>
        <v>-17.062883431168114</v>
      </c>
      <c r="D106">
        <f t="shared" si="8"/>
        <v>-2.268041750464354</v>
      </c>
      <c r="G106">
        <v>1.56</v>
      </c>
      <c r="H106">
        <f t="shared" si="9"/>
        <v>7.906931933667205</v>
      </c>
      <c r="I106">
        <f>-SQRT(($H$5*EXP(-$H$7*(G106/$H$8-1)))^2*$C$41)</f>
        <v>-12.580281514115519</v>
      </c>
      <c r="J106">
        <f t="shared" si="10"/>
        <v>-4.6733495804483143</v>
      </c>
      <c r="M106">
        <v>1.56</v>
      </c>
      <c r="N106">
        <f t="shared" si="11"/>
        <v>10.815812782158682</v>
      </c>
      <c r="O106">
        <f>-SQRT(($N$4*EXP(-$N$6*(M106/$N$7-1)))^2*$C$41)</f>
        <v>-14.439304625380929</v>
      </c>
      <c r="P106">
        <f t="shared" si="12"/>
        <v>-3.6234918432222472</v>
      </c>
    </row>
    <row r="107" spans="1:16" x14ac:dyDescent="0.4">
      <c r="A107">
        <v>1.58</v>
      </c>
      <c r="B107">
        <f t="shared" si="7"/>
        <v>13.746429995012152</v>
      </c>
      <c r="C107">
        <f>-SQRT(($B$5*EXP(-$B$7*(A107/$B$8-1)))^2*$C$41)</f>
        <v>-16.807971316917545</v>
      </c>
      <c r="D107">
        <f t="shared" si="8"/>
        <v>-3.0615413219053931</v>
      </c>
      <c r="G107">
        <v>1.58</v>
      </c>
      <c r="H107">
        <f t="shared" si="9"/>
        <v>7.2825688609056378</v>
      </c>
      <c r="I107">
        <f>-SQRT(($H$5*EXP(-$H$7*(G107/$H$8-1)))^2*$C$41)</f>
        <v>-12.326635817501376</v>
      </c>
      <c r="J107">
        <f t="shared" si="10"/>
        <v>-5.0440669565957386</v>
      </c>
      <c r="M107">
        <v>1.58</v>
      </c>
      <c r="N107">
        <f t="shared" si="11"/>
        <v>10.005464658390171</v>
      </c>
      <c r="O107">
        <f>-SQRT(($N$4*EXP(-$N$6*(M107/$N$7-1)))^2*$C$41)</f>
        <v>-14.186603394162498</v>
      </c>
      <c r="P107">
        <f t="shared" si="12"/>
        <v>-4.1811387357723273</v>
      </c>
    </row>
    <row r="108" spans="1:16" x14ac:dyDescent="0.4">
      <c r="A108">
        <v>1.6</v>
      </c>
      <c r="B108">
        <f t="shared" ref="B108:B171" si="13">$B$4*EXP(-$B$6*(A108/$B$8-1))</f>
        <v>12.772312248141686</v>
      </c>
      <c r="C108">
        <f>-SQRT(($B$5*EXP(-$B$7*(A108/$B$8-1)))^2*$C$41)</f>
        <v>-16.556867479635741</v>
      </c>
      <c r="D108">
        <f t="shared" ref="D108:D171" si="14">B108+C108</f>
        <v>-3.7845552314940551</v>
      </c>
      <c r="G108">
        <v>1.6</v>
      </c>
      <c r="H108">
        <f t="shared" ref="H108:H171" si="15">$H$4*EXP(-$H$6*(G108/$H$8-1))</f>
        <v>6.7075080016825899</v>
      </c>
      <c r="I108">
        <f>-SQRT(($H$5*EXP(-$H$7*(G108/$H$8-1)))^2*$C$41)</f>
        <v>-12.078104166971071</v>
      </c>
      <c r="J108">
        <f t="shared" ref="J108:J171" si="16">H108+I108</f>
        <v>-5.3705961652884815</v>
      </c>
      <c r="M108">
        <v>1.6</v>
      </c>
      <c r="N108">
        <f t="shared" ref="N108:N171" si="17">$N$3*EXP(-$N$5*(M108/$N$7-1))</f>
        <v>9.2558298711892313</v>
      </c>
      <c r="O108">
        <f>-SQRT(($N$4*EXP(-$N$6*(M108/$N$7-1)))^2*$C$41)</f>
        <v>-13.938324669007626</v>
      </c>
      <c r="P108">
        <f t="shared" ref="P108:P171" si="18">N108+O108</f>
        <v>-4.6824947978183946</v>
      </c>
    </row>
    <row r="109" spans="1:16" x14ac:dyDescent="0.4">
      <c r="A109">
        <v>1.62</v>
      </c>
      <c r="B109">
        <f t="shared" si="13"/>
        <v>11.867223724503155</v>
      </c>
      <c r="C109">
        <f>-SQRT(($B$5*EXP(-$B$7*(A109/$B$8-1)))^2*$C$41)</f>
        <v>-16.309515025308418</v>
      </c>
      <c r="D109">
        <f t="shared" si="14"/>
        <v>-4.4422913008052625</v>
      </c>
      <c r="G109">
        <v>1.62</v>
      </c>
      <c r="H109">
        <f t="shared" si="15"/>
        <v>6.1778562553874847</v>
      </c>
      <c r="I109">
        <f>-SQRT(($H$5*EXP(-$H$7*(G109/$H$8-1)))^2*$C$41)</f>
        <v>-11.834583452289751</v>
      </c>
      <c r="J109">
        <f t="shared" si="16"/>
        <v>-5.6567271969022661</v>
      </c>
      <c r="M109">
        <v>1.62</v>
      </c>
      <c r="N109">
        <f t="shared" si="17"/>
        <v>8.5623596234043209</v>
      </c>
      <c r="O109">
        <f>-SQRT(($N$4*EXP(-$N$6*(M109/$N$7-1)))^2*$C$41)</f>
        <v>-13.694391051955929</v>
      </c>
      <c r="P109">
        <f t="shared" si="18"/>
        <v>-5.132031428551608</v>
      </c>
    </row>
    <row r="110" spans="1:16" x14ac:dyDescent="0.4">
      <c r="A110">
        <v>1.64</v>
      </c>
      <c r="B110">
        <f t="shared" si="13"/>
        <v>11.026272783763254</v>
      </c>
      <c r="C110">
        <f>-SQRT(($B$5*EXP(-$B$7*(A110/$B$8-1)))^2*$C$41)</f>
        <v>-16.065857909893307</v>
      </c>
      <c r="D110">
        <f t="shared" si="14"/>
        <v>-5.0395851261300528</v>
      </c>
      <c r="G110">
        <v>1.64</v>
      </c>
      <c r="H110">
        <f t="shared" si="15"/>
        <v>5.6900279362553592</v>
      </c>
      <c r="I110">
        <f>-SQRT(($H$5*EXP(-$H$7*(G110/$H$8-1)))^2*$C$41)</f>
        <v>-11.595972642148011</v>
      </c>
      <c r="J110">
        <f t="shared" si="16"/>
        <v>-5.9059447058926517</v>
      </c>
      <c r="M110">
        <v>1.64</v>
      </c>
      <c r="N110">
        <f t="shared" si="17"/>
        <v>7.9208459253027375</v>
      </c>
      <c r="O110">
        <f>-SQRT(($N$4*EXP(-$N$6*(M110/$N$7-1)))^2*$C$41)</f>
        <v>-13.454726499583161</v>
      </c>
      <c r="P110">
        <f t="shared" si="18"/>
        <v>-5.533880574280424</v>
      </c>
    </row>
    <row r="111" spans="1:16" x14ac:dyDescent="0.4">
      <c r="A111">
        <v>1.66</v>
      </c>
      <c r="B111">
        <f t="shared" si="13"/>
        <v>10.244914423491091</v>
      </c>
      <c r="C111">
        <f>-SQRT(($B$5*EXP(-$B$7*(A111/$B$8-1)))^2*$C$41)</f>
        <v>-15.825840926621927</v>
      </c>
      <c r="D111">
        <f t="shared" si="14"/>
        <v>-5.5809265031308364</v>
      </c>
      <c r="G111">
        <v>1.66</v>
      </c>
      <c r="H111">
        <f t="shared" si="15"/>
        <v>5.2407204986571365</v>
      </c>
      <c r="I111">
        <f>-SQRT(($H$5*EXP(-$H$7*(G111/$H$8-1)))^2*$C$41)</f>
        <v>-11.362172742246251</v>
      </c>
      <c r="J111">
        <f t="shared" si="16"/>
        <v>-6.1214522435891148</v>
      </c>
      <c r="M111">
        <v>1.66</v>
      </c>
      <c r="N111">
        <f t="shared" si="17"/>
        <v>7.3273960604144968</v>
      </c>
      <c r="O111">
        <f>-SQRT(($N$4*EXP(-$N$6*(M111/$N$7-1)))^2*$C$41)</f>
        <v>-13.219256299295575</v>
      </c>
      <c r="P111">
        <f t="shared" si="18"/>
        <v>-5.8918602388810779</v>
      </c>
    </row>
    <row r="112" spans="1:16" x14ac:dyDescent="0.4">
      <c r="A112">
        <v>1.68</v>
      </c>
      <c r="B112">
        <f t="shared" si="13"/>
        <v>9.5189257152437143</v>
      </c>
      <c r="C112">
        <f>-SQRT(($B$5*EXP(-$B$7*(A112/$B$8-1)))^2*$C$41)</f>
        <v>-15.589409693491117</v>
      </c>
      <c r="D112">
        <f t="shared" si="14"/>
        <v>-6.0704839782474025</v>
      </c>
      <c r="G112">
        <v>1.68</v>
      </c>
      <c r="H112">
        <f t="shared" si="15"/>
        <v>4.826892179218377</v>
      </c>
      <c r="I112">
        <f>-SQRT(($H$5*EXP(-$H$7*(G112/$H$8-1)))^2*$C$41)</f>
        <v>-11.133086754224147</v>
      </c>
      <c r="J112">
        <f t="shared" si="16"/>
        <v>-6.3061945750057697</v>
      </c>
      <c r="M112">
        <v>1.68</v>
      </c>
      <c r="N112">
        <f t="shared" si="17"/>
        <v>6.7784089644599188</v>
      </c>
      <c r="O112">
        <f>-SQRT(($N$4*EXP(-$N$6*(M112/$N$7-1)))^2*$C$41)</f>
        <v>-12.987907046039142</v>
      </c>
      <c r="P112">
        <f t="shared" si="18"/>
        <v>-6.2094980815792233</v>
      </c>
    </row>
    <row r="113" spans="1:16" x14ac:dyDescent="0.4">
      <c r="A113">
        <v>1.7</v>
      </c>
      <c r="B113">
        <f t="shared" si="13"/>
        <v>8.8443829813320658</v>
      </c>
      <c r="C113">
        <f>-SQRT(($B$5*EXP(-$B$7*(A113/$B$8-1)))^2*$C$41)</f>
        <v>-15.35651064094135</v>
      </c>
      <c r="D113">
        <f t="shared" si="14"/>
        <v>-6.5121276596092841</v>
      </c>
      <c r="G113">
        <v>1.7</v>
      </c>
      <c r="H113">
        <f t="shared" si="15"/>
        <v>4.4457414044060517</v>
      </c>
      <c r="I113">
        <f>-SQRT(($H$5*EXP(-$H$7*(G113/$H$8-1)))^2*$C$41)</f>
        <v>-10.908619635418226</v>
      </c>
      <c r="J113">
        <f t="shared" si="16"/>
        <v>-6.4628782310121746</v>
      </c>
      <c r="M113">
        <v>1.7</v>
      </c>
      <c r="N113">
        <f t="shared" si="17"/>
        <v>6.2705533740278616</v>
      </c>
      <c r="O113">
        <f>-SQRT(($N$4*EXP(-$N$6*(M113/$N$7-1)))^2*$C$41)</f>
        <v>-12.760606619416414</v>
      </c>
      <c r="P113">
        <f t="shared" si="18"/>
        <v>-6.4900532453885527</v>
      </c>
    </row>
    <row r="114" spans="1:16" x14ac:dyDescent="0.4">
      <c r="A114">
        <v>1.72</v>
      </c>
      <c r="B114">
        <f t="shared" si="13"/>
        <v>8.2176405889173871</v>
      </c>
      <c r="C114">
        <f>-SQRT(($B$5*EXP(-$B$7*(A114/$B$8-1)))^2*$C$41)</f>
        <v>-15.12709099971921</v>
      </c>
      <c r="D114">
        <f t="shared" si="14"/>
        <v>-6.9094504108018224</v>
      </c>
      <c r="G114">
        <v>1.72</v>
      </c>
      <c r="H114">
        <f t="shared" si="15"/>
        <v>4.0946878241748452</v>
      </c>
      <c r="I114">
        <f>-SQRT(($H$5*EXP(-$H$7*(G114/$H$8-1)))^2*$C$41)</f>
        <v>-10.688678259430748</v>
      </c>
      <c r="J114">
        <f t="shared" si="16"/>
        <v>-6.5939904352559031</v>
      </c>
      <c r="M114">
        <v>1.72</v>
      </c>
      <c r="N114">
        <f t="shared" si="17"/>
        <v>5.8007476124104027</v>
      </c>
      <c r="O114">
        <f>-SQRT(($N$4*EXP(-$N$6*(M114/$N$7-1)))^2*$C$41)</f>
        <v>-12.537284161203813</v>
      </c>
      <c r="P114">
        <f t="shared" si="18"/>
        <v>-6.7365365487934099</v>
      </c>
    </row>
    <row r="115" spans="1:16" x14ac:dyDescent="0.4">
      <c r="A115">
        <v>1.74</v>
      </c>
      <c r="B115">
        <f t="shared" si="13"/>
        <v>7.6353112468284188</v>
      </c>
      <c r="C115">
        <f>-SQRT(($B$5*EXP(-$B$7*(A115/$B$8-1)))^2*$C$41)</f>
        <v>-14.901098788921155</v>
      </c>
      <c r="D115">
        <f t="shared" si="14"/>
        <v>-7.2657875420927365</v>
      </c>
      <c r="G115">
        <v>1.74</v>
      </c>
      <c r="H115">
        <f t="shared" si="15"/>
        <v>3.7713548432729254</v>
      </c>
      <c r="I115">
        <f>-SQRT(($H$5*EXP(-$H$7*(G115/$H$8-1)))^2*$C$41)</f>
        <v>-10.473171377493665</v>
      </c>
      <c r="J115">
        <f t="shared" si="16"/>
        <v>-6.7018165342207396</v>
      </c>
      <c r="M115">
        <v>1.74</v>
      </c>
      <c r="N115">
        <f t="shared" si="17"/>
        <v>5.3661408899340826</v>
      </c>
      <c r="O115">
        <f>-SQRT(($N$4*EXP(-$N$6*(M115/$N$7-1)))^2*$C$41)</f>
        <v>-12.317870053262444</v>
      </c>
      <c r="P115">
        <f t="shared" si="18"/>
        <v>-6.9517291633283618</v>
      </c>
    </row>
    <row r="116" spans="1:16" x14ac:dyDescent="0.4">
      <c r="A116">
        <v>1.76</v>
      </c>
      <c r="B116">
        <f t="shared" si="13"/>
        <v>7.0942476986116114</v>
      </c>
      <c r="C116">
        <f>-SQRT(($B$5*EXP(-$B$7*(A116/$B$8-1)))^2*$C$41)</f>
        <v>-14.678482804215902</v>
      </c>
      <c r="D116">
        <f t="shared" si="14"/>
        <v>-7.5842351056042903</v>
      </c>
      <c r="G116">
        <v>1.76</v>
      </c>
      <c r="H116">
        <f t="shared" si="15"/>
        <v>3.4735535319458348</v>
      </c>
      <c r="I116">
        <f>-SQRT(($H$5*EXP(-$H$7*(G116/$H$8-1)))^2*$C$41)</f>
        <v>-10.262009580611529</v>
      </c>
      <c r="J116">
        <f t="shared" si="16"/>
        <v>-6.7884560486656946</v>
      </c>
      <c r="M116">
        <v>1.76</v>
      </c>
      <c r="N116">
        <f t="shared" si="17"/>
        <v>4.9640960053176801</v>
      </c>
      <c r="O116">
        <f>-SQRT(($N$4*EXP(-$N$6*(M116/$N$7-1)))^2*$C$41)</f>
        <v>-12.102295895835461</v>
      </c>
      <c r="P116">
        <f t="shared" si="18"/>
        <v>-7.1381998905177806</v>
      </c>
    </row>
    <row r="117" spans="1:16" x14ac:dyDescent="0.4">
      <c r="A117">
        <v>1.78</v>
      </c>
      <c r="B117">
        <f t="shared" si="13"/>
        <v>6.591525712872758</v>
      </c>
      <c r="C117">
        <f>-SQRT(($B$5*EXP(-$B$7*(A117/$B$8-1)))^2*$C$41)</f>
        <v>-14.459192606242766</v>
      </c>
      <c r="D117">
        <f t="shared" si="14"/>
        <v>-7.867666893370008</v>
      </c>
      <c r="G117">
        <v>1.78</v>
      </c>
      <c r="H117">
        <f t="shared" si="15"/>
        <v>3.1992678071158189</v>
      </c>
      <c r="I117">
        <f>-SQRT(($H$5*EXP(-$H$7*(G117/$H$8-1)))^2*$C$41)</f>
        <v>-10.055105262467722</v>
      </c>
      <c r="J117">
        <f t="shared" si="16"/>
        <v>-6.855837455351903</v>
      </c>
      <c r="M117">
        <v>1.78</v>
      </c>
      <c r="N117">
        <f t="shared" si="17"/>
        <v>4.5921733430882119</v>
      </c>
      <c r="O117">
        <f>-SQRT(($N$4*EXP(-$N$6*(M117/$N$7-1)))^2*$C$41)</f>
        <v>-11.890494486225217</v>
      </c>
      <c r="P117">
        <f t="shared" si="18"/>
        <v>-7.298321143137005</v>
      </c>
    </row>
    <row r="118" spans="1:16" x14ac:dyDescent="0.4">
      <c r="A118">
        <v>1.8</v>
      </c>
      <c r="B118">
        <f t="shared" si="13"/>
        <v>6.1244282789795808</v>
      </c>
      <c r="C118">
        <f>-SQRT(($B$5*EXP(-$B$7*(A118/$B$8-1)))^2*$C$41)</f>
        <v>-14.243178509183371</v>
      </c>
      <c r="D118">
        <f t="shared" si="14"/>
        <v>-8.1187502302037906</v>
      </c>
      <c r="G118">
        <v>1.8</v>
      </c>
      <c r="H118">
        <f t="shared" si="15"/>
        <v>2.9466407837146464</v>
      </c>
      <c r="I118">
        <f>-SQRT(($H$5*EXP(-$H$7*(G118/$H$8-1)))^2*$C$41)</f>
        <v>-9.8523725830785107</v>
      </c>
      <c r="J118">
        <f t="shared" si="16"/>
        <v>-6.9057317993638643</v>
      </c>
      <c r="M118">
        <v>1.8</v>
      </c>
      <c r="N118">
        <f t="shared" si="17"/>
        <v>4.2481160699510694</v>
      </c>
      <c r="O118">
        <f>-SQRT(($N$4*EXP(-$N$6*(M118/$N$7-1)))^2*$C$41)</f>
        <v>-11.682399797843653</v>
      </c>
      <c r="P118">
        <f t="shared" si="18"/>
        <v>-7.4342837278925833</v>
      </c>
    </row>
    <row r="119" spans="1:16" x14ac:dyDescent="0.4">
      <c r="A119">
        <v>1.82</v>
      </c>
      <c r="B119">
        <f t="shared" si="13"/>
        <v>5.6904309227093295</v>
      </c>
      <c r="C119">
        <f>-SQRT(($B$5*EXP(-$B$7*(A119/$B$8-1)))^2*$C$41)</f>
        <v>-14.030391569503994</v>
      </c>
      <c r="D119">
        <f t="shared" si="14"/>
        <v>-8.3399606467946654</v>
      </c>
      <c r="G119">
        <v>1.82</v>
      </c>
      <c r="H119">
        <f t="shared" si="15"/>
        <v>2.7139622037700031</v>
      </c>
      <c r="I119">
        <f>-SQRT(($H$5*EXP(-$H$7*(G119/$H$8-1)))^2*$C$41)</f>
        <v>-9.6537274331799896</v>
      </c>
      <c r="J119">
        <f t="shared" si="16"/>
        <v>-6.9397652294099865</v>
      </c>
      <c r="M119">
        <v>1.82</v>
      </c>
      <c r="N119">
        <f t="shared" si="17"/>
        <v>3.9298364402856718</v>
      </c>
      <c r="O119">
        <f>-SQRT(($N$4*EXP(-$N$6*(M119/$N$7-1)))^2*$C$41)</f>
        <v>-11.477946959629278</v>
      </c>
      <c r="P119">
        <f t="shared" si="18"/>
        <v>-7.5481105193436067</v>
      </c>
    </row>
    <row r="120" spans="1:16" x14ac:dyDescent="0.4">
      <c r="A120">
        <v>1.84</v>
      </c>
      <c r="B120">
        <f t="shared" si="13"/>
        <v>5.2871880624784886</v>
      </c>
      <c r="C120">
        <f>-SQRT(($B$5*EXP(-$B$7*(A120/$B$8-1)))^2*$C$41)</f>
        <v>-13.820783574866196</v>
      </c>
      <c r="D120">
        <f t="shared" si="14"/>
        <v>-8.5335955123877074</v>
      </c>
      <c r="G120">
        <v>1.84</v>
      </c>
      <c r="H120">
        <f t="shared" si="15"/>
        <v>2.4996568581416234</v>
      </c>
      <c r="I120">
        <f>-SQRT(($H$5*EXP(-$H$7*(G120/$H$8-1)))^2*$C$41)</f>
        <v>-9.4590873993330042</v>
      </c>
      <c r="J120">
        <f t="shared" si="16"/>
        <v>-6.9594305411913808</v>
      </c>
      <c r="M120">
        <v>1.84</v>
      </c>
      <c r="N120">
        <f t="shared" si="17"/>
        <v>3.6354031276680834</v>
      </c>
      <c r="O120">
        <f>-SQRT(($N$4*EXP(-$N$6*(M120/$N$7-1)))^2*$C$41)</f>
        <v>-11.277072235824381</v>
      </c>
      <c r="P120">
        <f t="shared" si="18"/>
        <v>-7.6416691081562975</v>
      </c>
    </row>
    <row r="121" spans="1:16" x14ac:dyDescent="0.4">
      <c r="A121">
        <v>1.86</v>
      </c>
      <c r="B121">
        <f t="shared" si="13"/>
        <v>4.9125203324154265</v>
      </c>
      <c r="C121">
        <f>-SQRT(($B$5*EXP(-$B$7*(A121/$B$8-1)))^2*$C$41)</f>
        <v>-13.614307033203069</v>
      </c>
      <c r="D121">
        <f t="shared" si="14"/>
        <v>-8.7017867007876433</v>
      </c>
      <c r="G121">
        <v>1.86</v>
      </c>
      <c r="H121">
        <f t="shared" si="15"/>
        <v>2.3022739225236379</v>
      </c>
      <c r="I121">
        <f>-SQRT(($H$5*EXP(-$H$7*(G121/$H$8-1)))^2*$C$41)</f>
        <v>-9.2683717297316637</v>
      </c>
      <c r="J121">
        <f t="shared" si="16"/>
        <v>-6.9660978072080262</v>
      </c>
      <c r="M121">
        <v>1.86</v>
      </c>
      <c r="N121">
        <f t="shared" si="17"/>
        <v>3.3630295055481136</v>
      </c>
      <c r="O121">
        <f>-SQRT(($N$4*EXP(-$N$6*(M121/$N$7-1)))^2*$C$41)</f>
        <v>-11.079713006106152</v>
      </c>
      <c r="P121">
        <f t="shared" si="18"/>
        <v>-7.7166835005580383</v>
      </c>
    </row>
    <row r="122" spans="1:16" x14ac:dyDescent="0.4">
      <c r="A122">
        <v>1.88</v>
      </c>
      <c r="B122">
        <f t="shared" si="13"/>
        <v>4.564402803762226</v>
      </c>
      <c r="C122">
        <f>-SQRT(($B$5*EXP(-$B$7*(A122/$B$8-1)))^2*$C$41)</f>
        <v>-13.410915161958679</v>
      </c>
      <c r="D122">
        <f t="shared" si="14"/>
        <v>-8.8465123581964527</v>
      </c>
      <c r="G122">
        <v>1.88</v>
      </c>
      <c r="H122">
        <f t="shared" si="15"/>
        <v>2.1204771355189207</v>
      </c>
      <c r="I122">
        <f>-SQRT(($H$5*EXP(-$H$7*(G122/$H$8-1)))^2*$C$41)</f>
        <v>-9.0815013007012126</v>
      </c>
      <c r="J122">
        <f t="shared" si="16"/>
        <v>-6.9610241651822919</v>
      </c>
      <c r="M122">
        <v>1.88</v>
      </c>
      <c r="N122">
        <f t="shared" si="17"/>
        <v>3.1110628059678018</v>
      </c>
      <c r="O122">
        <f>-SQRT(($N$4*EXP(-$N$6*(M122/$N$7-1)))^2*$C$41)</f>
        <v>-10.885807746065556</v>
      </c>
      <c r="P122">
        <f t="shared" si="18"/>
        <v>-7.7747449400977544</v>
      </c>
    </row>
    <row r="123" spans="1:16" x14ac:dyDescent="0.4">
      <c r="A123">
        <v>1.9</v>
      </c>
      <c r="B123">
        <f t="shared" si="13"/>
        <v>4.2409540409471971</v>
      </c>
      <c r="C123">
        <f>-SQRT(($B$5*EXP(-$B$7*(A123/$B$8-1)))^2*$C$41)</f>
        <v>-13.21056187748829</v>
      </c>
      <c r="D123">
        <f t="shared" si="14"/>
        <v>-8.9696078365410941</v>
      </c>
      <c r="G123">
        <v>1.9</v>
      </c>
      <c r="H123">
        <f t="shared" si="15"/>
        <v>1.9530357522921393</v>
      </c>
      <c r="I123">
        <f>-SQRT(($H$5*EXP(-$H$7*(G123/$H$8-1)))^2*$C$41)</f>
        <v>-8.8983985838713835</v>
      </c>
      <c r="J123">
        <f t="shared" si="16"/>
        <v>-6.9453628315792439</v>
      </c>
      <c r="M123">
        <v>1.9</v>
      </c>
      <c r="N123">
        <f t="shared" si="17"/>
        <v>2.8779740905362035</v>
      </c>
      <c r="O123">
        <f>-SQRT(($N$4*EXP(-$N$6*(M123/$N$7-1)))^2*$C$41)</f>
        <v>-10.6952960080278</v>
      </c>
      <c r="P123">
        <f t="shared" si="18"/>
        <v>-7.8173219174915962</v>
      </c>
    </row>
    <row r="124" spans="1:16" x14ac:dyDescent="0.4">
      <c r="A124">
        <v>1.92</v>
      </c>
      <c r="B124">
        <f t="shared" si="13"/>
        <v>3.9404259331804754</v>
      </c>
      <c r="C124">
        <f>-SQRT(($B$5*EXP(-$B$7*(A124/$B$8-1)))^2*$C$41)</f>
        <v>-13.01320178461693</v>
      </c>
      <c r="D124">
        <f t="shared" si="14"/>
        <v>-9.0727758514364538</v>
      </c>
      <c r="G124">
        <v>1.92</v>
      </c>
      <c r="H124">
        <f t="shared" si="15"/>
        <v>1.7988162125586307</v>
      </c>
      <c r="I124">
        <f>-SQRT(($H$5*EXP(-$H$7*(G124/$H$8-1)))^2*$C$41)</f>
        <v>-8.7189876140116152</v>
      </c>
      <c r="J124">
        <f t="shared" si="16"/>
        <v>-6.9201714014529845</v>
      </c>
      <c r="M124">
        <v>1.92</v>
      </c>
      <c r="N124">
        <f t="shared" si="17"/>
        <v>2.6623489728041871</v>
      </c>
      <c r="O124">
        <f>-SQRT(($N$4*EXP(-$N$6*(M124/$N$7-1)))^2*$C$41)</f>
        <v>-10.50811840220851</v>
      </c>
      <c r="P124">
        <f t="shared" si="18"/>
        <v>-7.8457694294043225</v>
      </c>
    </row>
    <row r="125" spans="1:16" x14ac:dyDescent="0.4">
      <c r="A125">
        <v>1.94</v>
      </c>
      <c r="B125">
        <f t="shared" si="13"/>
        <v>3.6611942466165788</v>
      </c>
      <c r="C125">
        <f>-SQRT(($B$5*EXP(-$B$7*(A125/$B$8-1)))^2*$C$41)</f>
        <v>-12.818790166353947</v>
      </c>
      <c r="D125">
        <f t="shared" si="14"/>
        <v>-9.1575959197373678</v>
      </c>
      <c r="G125">
        <v>1.94</v>
      </c>
      <c r="H125">
        <f t="shared" si="15"/>
        <v>1.6567744665023267</v>
      </c>
      <c r="I125">
        <f>-SQRT(($H$5*EXP(-$H$7*(G125/$H$8-1)))^2*$C$41)</f>
        <v>-8.5431939575147684</v>
      </c>
      <c r="J125">
        <f t="shared" si="16"/>
        <v>-6.8864194910124414</v>
      </c>
      <c r="M125">
        <v>1.94</v>
      </c>
      <c r="N125">
        <f t="shared" si="17"/>
        <v>2.4628790357424317</v>
      </c>
      <c r="O125">
        <f>-SQRT(($N$4*EXP(-$N$6*(M125/$N$7-1)))^2*$C$41)</f>
        <v>-10.324216578199646</v>
      </c>
      <c r="P125">
        <f t="shared" si="18"/>
        <v>-7.8613375424572141</v>
      </c>
    </row>
    <row r="126" spans="1:16" x14ac:dyDescent="0.4">
      <c r="A126">
        <v>1.96</v>
      </c>
      <c r="B126">
        <f t="shared" si="13"/>
        <v>3.4017498460221467</v>
      </c>
      <c r="C126">
        <f>-SQRT(($B$5*EXP(-$B$7*(A126/$B$8-1)))^2*$C$41)</f>
        <v>-12.627282973761234</v>
      </c>
      <c r="D126">
        <f t="shared" si="14"/>
        <v>-9.2255331277390873</v>
      </c>
      <c r="G126">
        <v>1.96</v>
      </c>
      <c r="H126">
        <f t="shared" si="15"/>
        <v>1.5259489066699745</v>
      </c>
      <c r="I126">
        <f>-SQRT(($H$5*EXP(-$H$7*(G126/$H$8-1)))^2*$C$41)</f>
        <v>-8.3709446815162742</v>
      </c>
      <c r="J126">
        <f t="shared" si="16"/>
        <v>-6.8449957748463</v>
      </c>
      <c r="M126">
        <v>1.96</v>
      </c>
      <c r="N126">
        <f t="shared" si="17"/>
        <v>2.2783538922437492</v>
      </c>
      <c r="O126">
        <f>-SQRT(($N$4*EXP(-$N$6*(M126/$N$7-1)))^2*$C$41)</f>
        <v>-10.143533206779464</v>
      </c>
      <c r="P126">
        <f t="shared" si="18"/>
        <v>-7.8651793145357152</v>
      </c>
    </row>
    <row r="127" spans="1:16" x14ac:dyDescent="0.4">
      <c r="A127">
        <v>1.98</v>
      </c>
      <c r="B127">
        <f t="shared" si="13"/>
        <v>3.1606905385054729</v>
      </c>
      <c r="C127">
        <f>-SQRT(($B$5*EXP(-$B$7*(A127/$B$8-1)))^2*$C$41)</f>
        <v>-12.43863681597281</v>
      </c>
      <c r="D127">
        <f t="shared" si="14"/>
        <v>-9.2779462774673362</v>
      </c>
      <c r="G127">
        <v>1.98</v>
      </c>
      <c r="H127">
        <f t="shared" si="15"/>
        <v>1.4054538579913725</v>
      </c>
      <c r="I127">
        <f>-SQRT(($H$5*EXP(-$H$7*(G127/$H$8-1)))^2*$C$41)</f>
        <v>-8.2021683236359451</v>
      </c>
      <c r="J127">
        <f t="shared" si="16"/>
        <v>-6.7967144656445724</v>
      </c>
      <c r="M127">
        <v>1.98</v>
      </c>
      <c r="N127">
        <f t="shared" si="17"/>
        <v>2.1076538404727043</v>
      </c>
      <c r="O127">
        <f>-SQRT(($N$4*EXP(-$N$6*(M127/$N$7-1)))^2*$C$41)</f>
        <v>-9.9660119620408114</v>
      </c>
      <c r="P127">
        <f t="shared" si="18"/>
        <v>-7.8583581215681075</v>
      </c>
    </row>
    <row r="128" spans="1:16" x14ac:dyDescent="0.4">
      <c r="A128">
        <v>2</v>
      </c>
      <c r="B128">
        <f t="shared" si="13"/>
        <v>2.9367134952265297</v>
      </c>
      <c r="C128">
        <f>-SQRT(($B$5*EXP(-$B$7*(A128/$B$8-1)))^2*$C$41)</f>
        <v>-12.252808950363487</v>
      </c>
      <c r="D128">
        <f t="shared" si="14"/>
        <v>-9.3160954551369581</v>
      </c>
      <c r="G128">
        <v>2</v>
      </c>
      <c r="H128">
        <f t="shared" si="15"/>
        <v>1.2944735818537074</v>
      </c>
      <c r="I128">
        <f>-SQRT(($H$5*EXP(-$H$7*(G128/$H$8-1)))^2*$C$41)</f>
        <v>-8.0367948623297885</v>
      </c>
      <c r="J128">
        <f t="shared" si="16"/>
        <v>-6.742321280476081</v>
      </c>
      <c r="M128">
        <v>2</v>
      </c>
      <c r="N128">
        <f t="shared" si="17"/>
        <v>1.9497430694950575</v>
      </c>
      <c r="O128">
        <f>-SQRT(($N$4*EXP(-$N$6*(M128/$N$7-1)))^2*$C$41)</f>
        <v>-9.7915975038321701</v>
      </c>
      <c r="P128">
        <f t="shared" si="18"/>
        <v>-7.8418544343371126</v>
      </c>
    </row>
    <row r="129" spans="1:16" x14ac:dyDescent="0.4">
      <c r="A129">
        <v>2.02</v>
      </c>
      <c r="B129">
        <f t="shared" si="13"/>
        <v>2.7286082101298064</v>
      </c>
      <c r="C129">
        <f>-SQRT(($B$5*EXP(-$B$7*(A129/$B$8-1)))^2*$C$41)</f>
        <v>-12.069757272864475</v>
      </c>
      <c r="D129">
        <f t="shared" si="14"/>
        <v>-9.3411490627346687</v>
      </c>
      <c r="G129">
        <v>2.02</v>
      </c>
      <c r="H129">
        <f t="shared" si="15"/>
        <v>1.1922567536382653</v>
      </c>
      <c r="I129">
        <f>-SQRT(($H$5*EXP(-$H$7*(G129/$H$8-1)))^2*$C$41)</f>
        <v>-7.8747556878396674</v>
      </c>
      <c r="J129">
        <f t="shared" si="16"/>
        <v>-6.6824989342014023</v>
      </c>
      <c r="M129">
        <v>2.02</v>
      </c>
      <c r="N129">
        <f t="shared" si="17"/>
        <v>1.8036633739586994</v>
      </c>
      <c r="O129">
        <f>-SQRT(($N$4*EXP(-$N$6*(M129/$N$7-1)))^2*$C$41)</f>
        <v>-9.6202354605060414</v>
      </c>
      <c r="P129">
        <f t="shared" si="18"/>
        <v>-7.8165720865473425</v>
      </c>
    </row>
    <row r="130" spans="1:16" x14ac:dyDescent="0.4">
      <c r="A130">
        <v>2.04</v>
      </c>
      <c r="B130">
        <f t="shared" si="13"/>
        <v>2.5352499576447332</v>
      </c>
      <c r="C130">
        <f>-SQRT(($B$5*EXP(-$B$7*(A130/$B$8-1)))^2*$C$41)</f>
        <v>-11.889440308423579</v>
      </c>
      <c r="D130">
        <f t="shared" si="14"/>
        <v>-9.3541903507788451</v>
      </c>
      <c r="G130">
        <v>2.04</v>
      </c>
      <c r="H130">
        <f t="shared" si="15"/>
        <v>1.0981113763329768</v>
      </c>
      <c r="I130">
        <f>-SQRT(($H$5*EXP(-$H$7*(G130/$H$8-1)))^2*$C$41)</f>
        <v>-7.7159835737286135</v>
      </c>
      <c r="J130">
        <f t="shared" si="16"/>
        <v>-6.6178721973956369</v>
      </c>
      <c r="M130">
        <v>2.04</v>
      </c>
      <c r="N130">
        <f t="shared" si="17"/>
        <v>1.6685283396866186</v>
      </c>
      <c r="O130">
        <f>-SQRT(($N$4*EXP(-$N$6*(M130/$N$7-1)))^2*$C$41)</f>
        <v>-9.4518724119692088</v>
      </c>
      <c r="P130">
        <f t="shared" si="18"/>
        <v>-7.7833440722825902</v>
      </c>
    </row>
    <row r="131" spans="1:16" x14ac:dyDescent="0.4">
      <c r="A131">
        <v>2.06</v>
      </c>
      <c r="B131">
        <f t="shared" si="13"/>
        <v>2.3555937139952601</v>
      </c>
      <c r="C131">
        <f>-SQRT(($B$5*EXP(-$B$7*(A131/$B$8-1)))^2*$C$41)</f>
        <v>-11.711817201607996</v>
      </c>
      <c r="D131">
        <f t="shared" si="14"/>
        <v>-9.3562234876127359</v>
      </c>
      <c r="G131">
        <v>2.06</v>
      </c>
      <c r="H131">
        <f t="shared" si="15"/>
        <v>1.0114000957865537</v>
      </c>
      <c r="I131">
        <f>-SQRT(($H$5*EXP(-$H$7*(G131/$H$8-1)))^2*$C$41)</f>
        <v>-7.5604126489901073</v>
      </c>
      <c r="J131">
        <f t="shared" si="16"/>
        <v>-6.5490125532035535</v>
      </c>
      <c r="M131">
        <v>2.06</v>
      </c>
      <c r="N131">
        <f t="shared" si="17"/>
        <v>1.5435179648999893</v>
      </c>
      <c r="O131">
        <f>-SQRT(($N$4*EXP(-$N$6*(M131/$N$7-1)))^2*$C$41)</f>
        <v>-9.28645587302967</v>
      </c>
      <c r="P131">
        <f t="shared" si="18"/>
        <v>-7.7429379081296812</v>
      </c>
    </row>
    <row r="132" spans="1:16" x14ac:dyDescent="0.4">
      <c r="A132">
        <v>2.08</v>
      </c>
      <c r="B132">
        <f t="shared" si="13"/>
        <v>2.1886685092656024</v>
      </c>
      <c r="C132">
        <f>-SQRT(($B$5*EXP(-$B$7*(A132/$B$8-1)))^2*$C$41)</f>
        <v>-11.536847707347452</v>
      </c>
      <c r="D132">
        <f t="shared" si="14"/>
        <v>-9.3481791980818496</v>
      </c>
      <c r="G132">
        <v>2.08</v>
      </c>
      <c r="H132">
        <f t="shared" si="15"/>
        <v>0.93153588588892655</v>
      </c>
      <c r="I132">
        <f>-SQRT(($H$5*EXP(-$H$7*(G132/$H$8-1)))^2*$C$41)</f>
        <v>-7.4079783707196389</v>
      </c>
      <c r="J132">
        <f t="shared" si="16"/>
        <v>-6.4764424848307121</v>
      </c>
      <c r="M132">
        <v>2.08</v>
      </c>
      <c r="N132">
        <f t="shared" si="17"/>
        <v>1.4278736844328799</v>
      </c>
      <c r="O132">
        <f>-SQRT(($N$4*EXP(-$N$6*(M132/$N$7-1)))^2*$C$41)</f>
        <v>-9.1239342770349925</v>
      </c>
      <c r="P132">
        <f t="shared" si="18"/>
        <v>-7.6960605926021124</v>
      </c>
    </row>
    <row r="133" spans="1:16" x14ac:dyDescent="0.4">
      <c r="A133">
        <v>2.1</v>
      </c>
      <c r="B133">
        <f t="shared" si="13"/>
        <v>2.033572179697432</v>
      </c>
      <c r="C133">
        <f>-SQRT(($B$5*EXP(-$B$7*(A133/$B$8-1)))^2*$C$41)</f>
        <v>-11.364492181815653</v>
      </c>
      <c r="D133">
        <f t="shared" si="14"/>
        <v>-9.330920002118221</v>
      </c>
      <c r="G133">
        <v>2.1</v>
      </c>
      <c r="H133">
        <f t="shared" si="15"/>
        <v>0.85797807446717966</v>
      </c>
      <c r="I133">
        <f>-SQRT(($H$5*EXP(-$H$7*(G133/$H$8-1)))^2*$C$41)</f>
        <v>-7.2586174973373225</v>
      </c>
      <c r="J133">
        <f t="shared" si="16"/>
        <v>-6.4006394228701424</v>
      </c>
      <c r="M133">
        <v>2.1</v>
      </c>
      <c r="N133">
        <f t="shared" si="17"/>
        <v>1.3208937667453913</v>
      </c>
      <c r="O133">
        <f>-SQRT(($N$4*EXP(-$N$6*(M133/$N$7-1)))^2*$C$41)</f>
        <v>-8.9642569597970105</v>
      </c>
      <c r="P133">
        <f t="shared" si="18"/>
        <v>-7.643363193051619</v>
      </c>
    </row>
    <row r="134" spans="1:16" x14ac:dyDescent="0.4">
      <c r="A134">
        <v>2.12</v>
      </c>
      <c r="B134">
        <f t="shared" si="13"/>
        <v>1.8894664918567277</v>
      </c>
      <c r="C134">
        <f>-SQRT(($B$5*EXP(-$B$7*(A134/$B$8-1)))^2*$C$41)</f>
        <v>-11.194711573447965</v>
      </c>
      <c r="D134">
        <f t="shared" si="14"/>
        <v>-9.3052450815912362</v>
      </c>
      <c r="G134">
        <v>2.12</v>
      </c>
      <c r="H134">
        <f t="shared" si="15"/>
        <v>0.79022868299266125</v>
      </c>
      <c r="I134">
        <f>-SQRT(($H$5*EXP(-$H$7*(G134/$H$8-1)))^2*$C$41)</f>
        <v>-7.112268062350358</v>
      </c>
      <c r="J134">
        <f t="shared" si="16"/>
        <v>-6.3220393793576966</v>
      </c>
      <c r="M134">
        <v>2.12</v>
      </c>
      <c r="N134">
        <f t="shared" si="17"/>
        <v>1.2219290558042668</v>
      </c>
      <c r="O134">
        <f>-SQRT(($N$4*EXP(-$N$6*(M134/$N$7-1)))^2*$C$41)</f>
        <v>-8.8073741437978779</v>
      </c>
      <c r="P134">
        <f t="shared" si="18"/>
        <v>-7.5854450879936106</v>
      </c>
    </row>
    <row r="135" spans="1:16" x14ac:dyDescent="0.4">
      <c r="A135">
        <v>2.14</v>
      </c>
      <c r="B135">
        <f t="shared" si="13"/>
        <v>1.7555726123183621</v>
      </c>
      <c r="C135">
        <f>-SQRT(($B$5*EXP(-$B$7*(A135/$B$8-1)))^2*$C$41)</f>
        <v>-11.027467414093266</v>
      </c>
      <c r="D135">
        <f t="shared" si="14"/>
        <v>-9.2718948017749039</v>
      </c>
      <c r="G135">
        <v>2.14</v>
      </c>
      <c r="H135">
        <f t="shared" si="15"/>
        <v>0.72782905531952991</v>
      </c>
      <c r="I135">
        <f>-SQRT(($H$5*EXP(-$H$7*(G135/$H$8-1)))^2*$C$41)</f>
        <v>-6.9688693486445299</v>
      </c>
      <c r="J135">
        <f t="shared" si="16"/>
        <v>-6.2410402933249998</v>
      </c>
      <c r="M135">
        <v>2.14</v>
      </c>
      <c r="N135">
        <f t="shared" si="17"/>
        <v>1.1303790319925926</v>
      </c>
      <c r="O135">
        <f>-SQRT(($N$4*EXP(-$N$6*(M135/$N$7-1)))^2*$C$41)</f>
        <v>-8.653236922672491</v>
      </c>
      <c r="P135">
        <f t="shared" si="18"/>
        <v>-7.522857890679898</v>
      </c>
    </row>
    <row r="136" spans="1:16" x14ac:dyDescent="0.4">
      <c r="A136">
        <v>2.16</v>
      </c>
      <c r="B136">
        <f t="shared" si="13"/>
        <v>1.6311668983839367</v>
      </c>
      <c r="C136">
        <f>-SQRT(($B$5*EXP(-$B$7*(A136/$B$8-1)))^2*$C$41)</f>
        <v>-10.862721810298014</v>
      </c>
      <c r="D136">
        <f t="shared" si="14"/>
        <v>-9.2315549119140776</v>
      </c>
      <c r="G136">
        <v>2.16</v>
      </c>
      <c r="H136">
        <f t="shared" si="15"/>
        <v>0.67035675263161554</v>
      </c>
      <c r="I136">
        <f>-SQRT(($H$5*EXP(-$H$7*(G136/$H$8-1)))^2*$C$41)</f>
        <v>-6.8283618632940142</v>
      </c>
      <c r="J136">
        <f t="shared" si="16"/>
        <v>-6.1580051106623985</v>
      </c>
      <c r="M136">
        <v>2.16</v>
      </c>
      <c r="N136">
        <f t="shared" si="17"/>
        <v>1.045688168146145</v>
      </c>
      <c r="O136">
        <f>-SQRT(($N$4*EXP(-$N$6*(M136/$N$7-1)))^2*$C$41)</f>
        <v>-8.5017972459625426</v>
      </c>
      <c r="P136">
        <f t="shared" si="18"/>
        <v>-7.4561090778163974</v>
      </c>
    </row>
    <row r="137" spans="1:16" x14ac:dyDescent="0.4">
      <c r="A137">
        <v>2.1800000000000002</v>
      </c>
      <c r="B137">
        <f t="shared" si="13"/>
        <v>1.5155769870833307</v>
      </c>
      <c r="C137">
        <f>-SQRT(($B$5*EXP(-$B$7*(A137/$B$8-1)))^2*$C$41)</f>
        <v>-10.700437434720511</v>
      </c>
      <c r="D137">
        <f t="shared" si="14"/>
        <v>-9.1848604476371811</v>
      </c>
      <c r="G137">
        <v>2.1800000000000002</v>
      </c>
      <c r="H137">
        <f t="shared" si="15"/>
        <v>0.61742269357674984</v>
      </c>
      <c r="I137">
        <f>-SQRT(($H$5*EXP(-$H$7*(G137/$H$8-1)))^2*$C$41)</f>
        <v>-6.6906873128791204</v>
      </c>
      <c r="J137">
        <f t="shared" si="16"/>
        <v>-6.0732646193023703</v>
      </c>
      <c r="M137">
        <v>2.1800000000000002</v>
      </c>
      <c r="N137">
        <f t="shared" si="17"/>
        <v>0.96734255860471918</v>
      </c>
      <c r="O137">
        <f>-SQRT(($N$4*EXP(-$N$6*(M137/$N$7-1)))^2*$C$41)</f>
        <v>-8.3530079041373284</v>
      </c>
      <c r="P137">
        <f t="shared" si="18"/>
        <v>-7.3856653455326091</v>
      </c>
    </row>
    <row r="138" spans="1:16" x14ac:dyDescent="0.4">
      <c r="A138">
        <v>2.2000000000000002</v>
      </c>
      <c r="B138">
        <f t="shared" si="13"/>
        <v>1.4081781613226034</v>
      </c>
      <c r="C138">
        <f>-SQRT(($B$5*EXP(-$B$7*(A138/$B$8-1)))^2*$C$41)</f>
        <v>-10.540577517673428</v>
      </c>
      <c r="D138">
        <f t="shared" si="14"/>
        <v>-9.1323993563508257</v>
      </c>
      <c r="G138">
        <v>2.2000000000000002</v>
      </c>
      <c r="H138">
        <f t="shared" si="15"/>
        <v>0.56866852022755321</v>
      </c>
      <c r="I138">
        <f>-SQRT(($H$5*EXP(-$H$7*(G138/$H$8-1)))^2*$C$41)</f>
        <v>-6.5557885793016171</v>
      </c>
      <c r="J138">
        <f t="shared" si="16"/>
        <v>-5.9871200590740639</v>
      </c>
      <c r="M138">
        <v>2.2000000000000002</v>
      </c>
      <c r="N138">
        <f t="shared" si="17"/>
        <v>0.8948668008234979</v>
      </c>
      <c r="O138">
        <f>-SQRT(($N$4*EXP(-$N$6*(M138/$N$7-1)))^2*$C$41)</f>
        <v>-8.206822513876741</v>
      </c>
      <c r="P138">
        <f t="shared" si="18"/>
        <v>-7.3119557130532433</v>
      </c>
    </row>
    <row r="139" spans="1:16" x14ac:dyDescent="0.4">
      <c r="A139">
        <v>2.2200000000000002</v>
      </c>
      <c r="B139">
        <f t="shared" si="13"/>
        <v>1.3083899735387554</v>
      </c>
      <c r="C139">
        <f>-SQRT(($B$5*EXP(-$B$7*(A139/$B$8-1)))^2*$C$41)</f>
        <v>-10.383105838792702</v>
      </c>
      <c r="D139">
        <f t="shared" si="14"/>
        <v>-9.0747158652539461</v>
      </c>
      <c r="G139">
        <v>2.2200000000000002</v>
      </c>
      <c r="H139">
        <f t="shared" si="15"/>
        <v>0.5237641720365378</v>
      </c>
      <c r="I139">
        <f>-SQRT(($H$5*EXP(-$H$7*(G139/$H$8-1)))^2*$C$41)</f>
        <v>-6.4236096960877367</v>
      </c>
      <c r="J139">
        <f t="shared" si="16"/>
        <v>-5.8998455240511989</v>
      </c>
      <c r="M139">
        <v>2.2200000000000002</v>
      </c>
      <c r="N139">
        <f t="shared" si="17"/>
        <v>0.82782111062199593</v>
      </c>
      <c r="O139">
        <f>-SQRT(($N$4*EXP(-$N$6*(M139/$N$7-1)))^2*$C$41)</f>
        <v>-8.0631955036118281</v>
      </c>
      <c r="P139">
        <f t="shared" si="18"/>
        <v>-7.235374392989832</v>
      </c>
    </row>
    <row r="140" spans="1:16" x14ac:dyDescent="0.4">
      <c r="A140">
        <v>2.2400000000000002</v>
      </c>
      <c r="B140">
        <f t="shared" si="13"/>
        <v>1.2156731086135393</v>
      </c>
      <c r="C140">
        <f>-SQRT(($B$5*EXP(-$B$7*(A140/$B$8-1)))^2*$C$41)</f>
        <v>-10.227986718830874</v>
      </c>
      <c r="D140">
        <f t="shared" si="14"/>
        <v>-9.0123136102173333</v>
      </c>
      <c r="G140">
        <v>2.2400000000000002</v>
      </c>
      <c r="H140">
        <f t="shared" si="15"/>
        <v>0.48240565136144131</v>
      </c>
      <c r="I140">
        <f>-SQRT(($H$5*EXP(-$H$7*(G140/$H$8-1)))^2*$C$41)</f>
        <v>-6.2940958251689159</v>
      </c>
      <c r="J140">
        <f t="shared" si="16"/>
        <v>-5.8116901738074747</v>
      </c>
      <c r="M140">
        <v>2.2400000000000002</v>
      </c>
      <c r="N140">
        <f t="shared" si="17"/>
        <v>0.76579865356587185</v>
      </c>
      <c r="O140">
        <f>-SQRT(($N$4*EXP(-$N$6*(M140/$N$7-1)))^2*$C$41)</f>
        <v>-7.9220820993183771</v>
      </c>
      <c r="P140">
        <f t="shared" si="18"/>
        <v>-7.1562834457525053</v>
      </c>
    </row>
    <row r="141" spans="1:16" x14ac:dyDescent="0.4">
      <c r="A141">
        <v>2.2599999999999998</v>
      </c>
      <c r="B141">
        <f t="shared" si="13"/>
        <v>1.1295264690916194</v>
      </c>
      <c r="C141">
        <f>-SQRT(($B$5*EXP(-$B$7*(A141/$B$8-1)))^2*$C$41)</f>
        <v>-10.075185011573041</v>
      </c>
      <c r="D141">
        <f t="shared" si="14"/>
        <v>-8.9456585424814214</v>
      </c>
      <c r="G141">
        <v>2.2599999999999998</v>
      </c>
      <c r="H141">
        <f t="shared" si="15"/>
        <v>0.44431296543365517</v>
      </c>
      <c r="I141">
        <f>-SQRT(($H$5*EXP(-$H$7*(G141/$H$8-1)))^2*$C$41)</f>
        <v>-6.1671932341307274</v>
      </c>
      <c r="J141">
        <f t="shared" si="16"/>
        <v>-5.7228802686970726</v>
      </c>
      <c r="M141">
        <v>2.2599999999999998</v>
      </c>
      <c r="N141">
        <f t="shared" si="17"/>
        <v>0.70842307628838808</v>
      </c>
      <c r="O141">
        <f>-SQRT(($N$4*EXP(-$N$6*(M141/$N$7-1)))^2*$C$41)</f>
        <v>-7.7834383105591662</v>
      </c>
      <c r="P141">
        <f t="shared" si="18"/>
        <v>-7.0750152342707784</v>
      </c>
    </row>
    <row r="142" spans="1:16" x14ac:dyDescent="0.4">
      <c r="A142">
        <v>2.2799999999999998</v>
      </c>
      <c r="B142">
        <f t="shared" si="13"/>
        <v>1.0494844669498764</v>
      </c>
      <c r="C142">
        <f>-SQRT(($B$5*EXP(-$B$7*(A142/$B$8-1)))^2*$C$41)</f>
        <v>-9.9246660958735795</v>
      </c>
      <c r="D142">
        <f t="shared" si="14"/>
        <v>-8.8751816289237038</v>
      </c>
      <c r="G142">
        <v>2.2799999999999998</v>
      </c>
      <c r="H142">
        <f t="shared" si="15"/>
        <v>0.40922823083707155</v>
      </c>
      <c r="I142">
        <f>-SQRT(($H$5*EXP(-$H$7*(G142/$H$8-1)))^2*$C$41)</f>
        <v>-6.04284927392046</v>
      </c>
      <c r="J142">
        <f t="shared" si="16"/>
        <v>-5.6336210430833882</v>
      </c>
      <c r="M142">
        <v>2.2799999999999998</v>
      </c>
      <c r="N142">
        <f t="shared" si="17"/>
        <v>0.65534622277150889</v>
      </c>
      <c r="O142">
        <f>-SQRT(($N$4*EXP(-$N$6*(M142/$N$7-1)))^2*$C$41)</f>
        <v>-7.6472209167704293</v>
      </c>
      <c r="P142">
        <f t="shared" si="18"/>
        <v>-6.9918746939989207</v>
      </c>
    </row>
    <row r="143" spans="1:16" x14ac:dyDescent="0.4">
      <c r="A143">
        <v>2.2999999999999998</v>
      </c>
      <c r="B143">
        <f t="shared" si="13"/>
        <v>0.97511450728094951</v>
      </c>
      <c r="C143">
        <f>-SQRT(($B$5*EXP(-$B$7*(A143/$B$8-1)))^2*$C$41)</f>
        <v>-9.7763958678118446</v>
      </c>
      <c r="D143">
        <f t="shared" si="14"/>
        <v>-8.8012813605308953</v>
      </c>
      <c r="G143">
        <v>2.2999999999999998</v>
      </c>
      <c r="H143">
        <f t="shared" si="15"/>
        <v>0.37691392766490406</v>
      </c>
      <c r="I143">
        <f>-SQRT(($H$5*EXP(-$H$7*(G143/$H$8-1)))^2*$C$41)</f>
        <v>-5.9210123570042477</v>
      </c>
      <c r="J143">
        <f t="shared" si="16"/>
        <v>-5.5440984293393436</v>
      </c>
      <c r="M143">
        <v>2.2999999999999998</v>
      </c>
      <c r="N143">
        <f t="shared" si="17"/>
        <v>0.60624602172904185</v>
      </c>
      <c r="O143">
        <f>-SQRT(($N$4*EXP(-$N$6*(M143/$N$7-1)))^2*$C$41)</f>
        <v>-7.5133874537883942</v>
      </c>
      <c r="P143">
        <f t="shared" si="18"/>
        <v>-6.907141432059352</v>
      </c>
    </row>
    <row r="144" spans="1:16" x14ac:dyDescent="0.4">
      <c r="A144">
        <v>2.3199999999999998</v>
      </c>
      <c r="B144">
        <f t="shared" si="13"/>
        <v>0.906014650291325</v>
      </c>
      <c r="C144">
        <f>-SQRT(($B$5*EXP(-$B$7*(A144/$B$8-1)))^2*$C$41)</f>
        <v>-9.6303407329650472</v>
      </c>
      <c r="D144">
        <f t="shared" si="14"/>
        <v>-8.7243260826737217</v>
      </c>
      <c r="G144">
        <v>2.3199999999999998</v>
      </c>
      <c r="H144">
        <f t="shared" si="15"/>
        <v>0.34715129153527335</v>
      </c>
      <c r="I144">
        <f>-SQRT(($H$5*EXP(-$H$7*(G144/$H$8-1)))^2*$C$41)</f>
        <v>-5.8016319359645285</v>
      </c>
      <c r="J144">
        <f t="shared" si="16"/>
        <v>-5.4544806444292551</v>
      </c>
      <c r="M144">
        <v>2.3199999999999998</v>
      </c>
      <c r="N144">
        <f t="shared" si="17"/>
        <v>0.56082453227236084</v>
      </c>
      <c r="O144">
        <f>-SQRT(($N$4*EXP(-$N$6*(M144/$N$7-1)))^2*$C$41)</f>
        <v>-7.3818962006115569</v>
      </c>
      <c r="P144">
        <f t="shared" si="18"/>
        <v>-6.8210716683391963</v>
      </c>
    </row>
    <row r="145" spans="1:16" x14ac:dyDescent="0.4">
      <c r="A145">
        <v>2.34</v>
      </c>
      <c r="B145">
        <f t="shared" si="13"/>
        <v>0.84181143897801269</v>
      </c>
      <c r="C145">
        <f>-SQRT(($B$5*EXP(-$B$7*(A145/$B$8-1)))^2*$C$41)</f>
        <v>-9.4864675987965725</v>
      </c>
      <c r="D145">
        <f t="shared" si="14"/>
        <v>-8.6446561598185596</v>
      </c>
      <c r="G145">
        <v>2.34</v>
      </c>
      <c r="H145">
        <f t="shared" si="15"/>
        <v>0.31973883257970681</v>
      </c>
      <c r="I145">
        <f>-SQRT(($H$5*EXP(-$H$7*(G145/$H$8-1)))^2*$C$41)</f>
        <v>-5.6846584825290511</v>
      </c>
      <c r="J145">
        <f t="shared" si="16"/>
        <v>-5.3649196499493446</v>
      </c>
      <c r="M145">
        <v>2.34</v>
      </c>
      <c r="N145">
        <f t="shared" si="17"/>
        <v>0.51880613599982861</v>
      </c>
      <c r="O145">
        <f>-SQRT(($N$4*EXP(-$N$6*(M145/$N$7-1)))^2*$C$41)</f>
        <v>-7.2527061663946579</v>
      </c>
      <c r="P145">
        <f t="shared" si="18"/>
        <v>-6.7339000303948291</v>
      </c>
    </row>
    <row r="146" spans="1:16" x14ac:dyDescent="0.4">
      <c r="A146">
        <v>2.36</v>
      </c>
      <c r="B146">
        <f t="shared" si="13"/>
        <v>0.78215788074328529</v>
      </c>
      <c r="C146">
        <f>-SQRT(($B$5*EXP(-$B$7*(A146/$B$8-1)))^2*$C$41)</f>
        <v>-9.3447438671580194</v>
      </c>
      <c r="D146">
        <f t="shared" si="14"/>
        <v>-8.5625859864147333</v>
      </c>
      <c r="G146">
        <v>2.36</v>
      </c>
      <c r="H146">
        <f t="shared" si="15"/>
        <v>0.29449097137824121</v>
      </c>
      <c r="I146">
        <f>-SQRT(($H$5*EXP(-$H$7*(G146/$H$8-1)))^2*$C$41)</f>
        <v>-5.5700434670226997</v>
      </c>
      <c r="J146">
        <f t="shared" si="16"/>
        <v>-5.2755524956444582</v>
      </c>
      <c r="M146">
        <v>2.36</v>
      </c>
      <c r="N146">
        <f t="shared" si="17"/>
        <v>0.47993586453945786</v>
      </c>
      <c r="O146">
        <f>-SQRT(($N$4*EXP(-$N$6*(M146/$N$7-1)))^2*$C$41)</f>
        <v>-7.1257770776702678</v>
      </c>
      <c r="P146">
        <f t="shared" si="18"/>
        <v>-6.6458412131308098</v>
      </c>
    </row>
    <row r="147" spans="1:16" x14ac:dyDescent="0.4">
      <c r="A147">
        <v>2.38</v>
      </c>
      <c r="B147">
        <f t="shared" si="13"/>
        <v>0.72673157203890992</v>
      </c>
      <c r="C147">
        <f>-SQRT(($B$5*EXP(-$B$7*(A147/$B$8-1)))^2*$C$41)</f>
        <v>-9.20513742690326</v>
      </c>
      <c r="D147">
        <f t="shared" si="14"/>
        <v>-8.4784058548643504</v>
      </c>
      <c r="G147">
        <v>2.38</v>
      </c>
      <c r="H147">
        <f t="shared" si="15"/>
        <v>0.2712367826065693</v>
      </c>
      <c r="I147">
        <f>-SQRT(($H$5*EXP(-$H$7*(G147/$H$8-1)))^2*$C$41)</f>
        <v>-5.4577393382336261</v>
      </c>
      <c r="J147">
        <f t="shared" si="16"/>
        <v>-5.1865025556270572</v>
      </c>
      <c r="M147">
        <v>2.38</v>
      </c>
      <c r="N147">
        <f t="shared" si="17"/>
        <v>0.44397785239631926</v>
      </c>
      <c r="O147">
        <f>-SQRT(($N$4*EXP(-$N$6*(M147/$N$7-1)))^2*$C$41)</f>
        <v>-7.0010693657940193</v>
      </c>
      <c r="P147">
        <f t="shared" si="18"/>
        <v>-6.5570915133977001</v>
      </c>
    </row>
    <row r="148" spans="1:16" x14ac:dyDescent="0.4">
      <c r="A148">
        <v>2.4</v>
      </c>
      <c r="B148">
        <f t="shared" si="13"/>
        <v>0.67523295590431776</v>
      </c>
      <c r="C148">
        <f>-SQRT(($B$5*EXP(-$B$7*(A148/$B$8-1)))^2*$C$41)</f>
        <v>-9.0676166466128265</v>
      </c>
      <c r="D148">
        <f t="shared" si="14"/>
        <v>-8.3923836907085096</v>
      </c>
      <c r="G148">
        <v>2.4</v>
      </c>
      <c r="H148">
        <f t="shared" si="15"/>
        <v>0.24981883788984299</v>
      </c>
      <c r="I148">
        <f>-SQRT(($H$5*EXP(-$H$7*(G148/$H$8-1)))^2*$C$41)</f>
        <v>-5.3476995036852948</v>
      </c>
      <c r="J148">
        <f t="shared" si="16"/>
        <v>-5.0978806657954516</v>
      </c>
      <c r="M148">
        <v>2.4</v>
      </c>
      <c r="N148">
        <f t="shared" si="17"/>
        <v>0.41071390571654637</v>
      </c>
      <c r="O148">
        <f>-SQRT(($N$4*EXP(-$N$6*(M148/$N$7-1)))^2*$C$41)</f>
        <v>-6.8785441546095436</v>
      </c>
      <c r="P148">
        <f t="shared" si="18"/>
        <v>-6.4678302488929971</v>
      </c>
    </row>
    <row r="149" spans="1:16" x14ac:dyDescent="0.4">
      <c r="A149">
        <v>2.42</v>
      </c>
      <c r="B149">
        <f t="shared" si="13"/>
        <v>0.62738370298142265</v>
      </c>
      <c r="C149">
        <f>-SQRT(($B$5*EXP(-$B$7*(A149/$B$8-1)))^2*$C$41)</f>
        <v>-8.9321503674270044</v>
      </c>
      <c r="D149">
        <f t="shared" si="14"/>
        <v>-8.304766664445582</v>
      </c>
      <c r="G149">
        <v>2.42</v>
      </c>
      <c r="H149">
        <f t="shared" si="15"/>
        <v>0.23009214002938921</v>
      </c>
      <c r="I149">
        <f>-SQRT(($H$5*EXP(-$H$7*(G149/$H$8-1)))^2*$C$41)</f>
        <v>-5.2398783103063211</v>
      </c>
      <c r="J149">
        <f t="shared" si="16"/>
        <v>-5.0097861702769322</v>
      </c>
      <c r="M149">
        <v>2.42</v>
      </c>
      <c r="N149">
        <f t="shared" si="17"/>
        <v>0.37994217828316745</v>
      </c>
      <c r="O149">
        <f>-SQRT(($N$4*EXP(-$N$6*(M149/$N$7-1)))^2*$C$41)</f>
        <v>-6.7581632483292777</v>
      </c>
      <c r="P149">
        <f t="shared" si="18"/>
        <v>-6.3782210700461102</v>
      </c>
    </row>
    <row r="150" spans="1:16" x14ac:dyDescent="0.4">
      <c r="A150">
        <v>2.44</v>
      </c>
      <c r="B150">
        <f t="shared" si="13"/>
        <v>0.58292520725611308</v>
      </c>
      <c r="C150">
        <f>-SQRT(($B$5*EXP(-$B$7*(A150/$B$8-1)))^2*$C$41)</f>
        <v>-8.7987078959860003</v>
      </c>
      <c r="D150">
        <f t="shared" si="14"/>
        <v>-8.2157826887298882</v>
      </c>
      <c r="G150">
        <v>2.44</v>
      </c>
      <c r="H150">
        <f t="shared" si="15"/>
        <v>0.21192314138715512</v>
      </c>
      <c r="I150">
        <f>-SQRT(($H$5*EXP(-$H$7*(G150/$H$8-1)))^2*$C$41)</f>
        <v>-5.1342310254900205</v>
      </c>
      <c r="J150">
        <f t="shared" si="16"/>
        <v>-4.9223078841028656</v>
      </c>
      <c r="M150">
        <v>2.44</v>
      </c>
      <c r="N150">
        <f t="shared" si="17"/>
        <v>0.35147594670969168</v>
      </c>
      <c r="O150">
        <f>-SQRT(($N$4*EXP(-$N$6*(M150/$N$7-1)))^2*$C$41)</f>
        <v>-6.639889119627397</v>
      </c>
      <c r="P150">
        <f t="shared" si="18"/>
        <v>-6.2884131729177053</v>
      </c>
    </row>
    <row r="151" spans="1:16" x14ac:dyDescent="0.4">
      <c r="A151">
        <v>2.46</v>
      </c>
      <c r="B151">
        <f t="shared" si="13"/>
        <v>0.54161718839649908</v>
      </c>
      <c r="C151">
        <f>-SQRT(($B$5*EXP(-$B$7*(A151/$B$8-1)))^2*$C$41)</f>
        <v>-8.6672589974755692</v>
      </c>
      <c r="D151">
        <f t="shared" si="14"/>
        <v>-8.1256418090790703</v>
      </c>
      <c r="G151">
        <v>2.46</v>
      </c>
      <c r="H151">
        <f t="shared" si="15"/>
        <v>0.19518883978246171</v>
      </c>
      <c r="I151">
        <f>-SQRT(($H$5*EXP(-$H$7*(G151/$H$8-1)))^2*$C$41)</f>
        <v>-5.0307138185358538</v>
      </c>
      <c r="J151">
        <f t="shared" si="16"/>
        <v>-4.8355249787533925</v>
      </c>
      <c r="M151">
        <v>2.46</v>
      </c>
      <c r="N151">
        <f t="shared" si="17"/>
        <v>0.32514247739929553</v>
      </c>
      <c r="O151">
        <f>-SQRT(($N$4*EXP(-$N$6*(M151/$N$7-1)))^2*$C$41)</f>
        <v>-6.5236848979410986</v>
      </c>
      <c r="P151">
        <f t="shared" si="18"/>
        <v>-6.1985424205418029</v>
      </c>
    </row>
    <row r="152" spans="1:16" x14ac:dyDescent="0.4">
      <c r="A152">
        <v>2.48</v>
      </c>
      <c r="B152">
        <f t="shared" si="13"/>
        <v>0.50323639313412483</v>
      </c>
      <c r="C152">
        <f>-SQRT(($B$5*EXP(-$B$7*(A152/$B$8-1)))^2*$C$41)</f>
        <v>-8.5377738887765311</v>
      </c>
      <c r="D152">
        <f t="shared" si="14"/>
        <v>-8.0345374956424056</v>
      </c>
      <c r="G152">
        <v>2.48</v>
      </c>
      <c r="H152">
        <f t="shared" si="15"/>
        <v>0.17977594578037273</v>
      </c>
      <c r="I152">
        <f>-SQRT(($H$5*EXP(-$H$7*(G152/$H$8-1)))^2*$C$41)</f>
        <v>-4.9292837424650431</v>
      </c>
      <c r="J152">
        <f t="shared" si="16"/>
        <v>-4.7495077966846706</v>
      </c>
      <c r="M152">
        <v>2.48</v>
      </c>
      <c r="N152">
        <f t="shared" si="17"/>
        <v>0.3007819783943026</v>
      </c>
      <c r="O152">
        <f>-SQRT(($N$4*EXP(-$N$6*(M152/$N$7-1)))^2*$C$41)</f>
        <v>-6.4095143579766578</v>
      </c>
      <c r="P152">
        <f t="shared" si="18"/>
        <v>-6.1087323795823556</v>
      </c>
    </row>
    <row r="153" spans="1:16" x14ac:dyDescent="0.4">
      <c r="A153">
        <v>2.5</v>
      </c>
      <c r="B153">
        <f t="shared" si="13"/>
        <v>0.467575388669627</v>
      </c>
      <c r="C153">
        <f>-SQRT(($B$5*EXP(-$B$7*(A153/$B$8-1)))^2*$C$41)</f>
        <v>-8.410223231716671</v>
      </c>
      <c r="D153">
        <f t="shared" si="14"/>
        <v>-7.9426478430470437</v>
      </c>
      <c r="G153">
        <v>2.5</v>
      </c>
      <c r="H153">
        <f t="shared" si="15"/>
        <v>0.16558011573431949</v>
      </c>
      <c r="I153">
        <f>-SQRT(($H$5*EXP(-$H$7*(G153/$H$8-1)))^2*$C$41)</f>
        <v>-4.8298987162028366</v>
      </c>
      <c r="J153">
        <f t="shared" si="16"/>
        <v>-4.6643186004685173</v>
      </c>
      <c r="M153">
        <v>2.5</v>
      </c>
      <c r="N153">
        <f t="shared" si="17"/>
        <v>0.27824662975575498</v>
      </c>
      <c r="O153">
        <f>-SQRT(($N$4*EXP(-$N$6*(M153/$N$7-1)))^2*$C$41)</f>
        <v>-6.2973419084165956</v>
      </c>
      <c r="P153">
        <f t="shared" si="18"/>
        <v>-6.0190952786608403</v>
      </c>
    </row>
    <row r="154" spans="1:16" x14ac:dyDescent="0.4">
      <c r="A154">
        <v>2.52</v>
      </c>
      <c r="B154">
        <f t="shared" si="13"/>
        <v>0.43444144158167713</v>
      </c>
      <c r="C154">
        <f>-SQRT(($B$5*EXP(-$B$7*(A154/$B$8-1)))^2*$C$41)</f>
        <v>-8.2845781264233853</v>
      </c>
      <c r="D154">
        <f t="shared" si="14"/>
        <v>-7.8501366848417078</v>
      </c>
      <c r="G154">
        <v>2.52</v>
      </c>
      <c r="H154">
        <f t="shared" si="15"/>
        <v>0.15250524539075383</v>
      </c>
      <c r="I154">
        <f>-SQRT(($H$5*EXP(-$H$7*(G154/$H$8-1)))^2*$C$41)</f>
        <v>-4.732517507119999</v>
      </c>
      <c r="J154">
        <f t="shared" si="16"/>
        <v>-4.5800122617292454</v>
      </c>
      <c r="M154">
        <v>2.52</v>
      </c>
      <c r="N154">
        <f t="shared" si="17"/>
        <v>0.25739968658941009</v>
      </c>
      <c r="O154">
        <f>-SQRT(($N$4*EXP(-$N$6*(M154/$N$7-1)))^2*$C$41)</f>
        <v>-6.1871325808245237</v>
      </c>
      <c r="P154">
        <f t="shared" si="18"/>
        <v>-5.929732894235114</v>
      </c>
    </row>
    <row r="155" spans="1:16" x14ac:dyDescent="0.4">
      <c r="A155">
        <v>2.54</v>
      </c>
      <c r="B155">
        <f t="shared" si="13"/>
        <v>0.40365547618016834</v>
      </c>
      <c r="C155">
        <f>-SQRT(($B$5*EXP(-$B$7*(A155/$B$8-1)))^2*$C$41)</f>
        <v>-8.1608101047757078</v>
      </c>
      <c r="D155">
        <f t="shared" si="14"/>
        <v>-7.7571546285955391</v>
      </c>
      <c r="G155">
        <v>2.54</v>
      </c>
      <c r="H155">
        <f t="shared" si="15"/>
        <v>0.14046281927361562</v>
      </c>
      <c r="I155">
        <f>-SQRT(($H$5*EXP(-$H$7*(G155/$H$8-1)))^2*$C$41)</f>
        <v>-4.6370997139263235</v>
      </c>
      <c r="J155">
        <f t="shared" si="16"/>
        <v>-4.496636894652708</v>
      </c>
      <c r="M155">
        <v>2.54</v>
      </c>
      <c r="N155">
        <f t="shared" si="17"/>
        <v>0.2381146492753024</v>
      </c>
      <c r="O155">
        <f>-SQRT(($N$4*EXP(-$N$6*(M155/$N$7-1)))^2*$C$41)</f>
        <v>-6.078852018744147</v>
      </c>
      <c r="P155">
        <f t="shared" si="18"/>
        <v>-5.8407373694688447</v>
      </c>
    </row>
    <row r="156" spans="1:16" x14ac:dyDescent="0.4">
      <c r="A156">
        <v>2.56</v>
      </c>
      <c r="B156">
        <f t="shared" si="13"/>
        <v>0.37505110667396013</v>
      </c>
      <c r="C156">
        <f>-SQRT(($B$5*EXP(-$B$7*(A156/$B$8-1)))^2*$C$41)</f>
        <v>-8.038891123954107</v>
      </c>
      <c r="D156">
        <f t="shared" si="14"/>
        <v>-7.6638400172801466</v>
      </c>
      <c r="G156">
        <v>2.56</v>
      </c>
      <c r="H156">
        <f t="shared" si="15"/>
        <v>0.12937131144400996</v>
      </c>
      <c r="I156">
        <f>-SQRT(($H$5*EXP(-$H$7*(G156/$H$8-1)))^2*$C$41)</f>
        <v>-4.5436057499090321</v>
      </c>
      <c r="J156">
        <f t="shared" si="16"/>
        <v>-4.4142344384650221</v>
      </c>
      <c r="M156">
        <v>2.56</v>
      </c>
      <c r="N156">
        <f t="shared" si="17"/>
        <v>0.2202744958658116</v>
      </c>
      <c r="O156">
        <f>-SQRT(($N$4*EXP(-$N$6*(M156/$N$7-1)))^2*$C$41)</f>
        <v>-5.9724664669890331</v>
      </c>
      <c r="P156">
        <f t="shared" si="18"/>
        <v>-5.7521919711232217</v>
      </c>
    </row>
    <row r="157" spans="1:16" x14ac:dyDescent="0.4">
      <c r="A157">
        <v>2.58</v>
      </c>
      <c r="B157">
        <f t="shared" si="13"/>
        <v>0.34847373792243147</v>
      </c>
      <c r="C157">
        <f>-SQRT(($B$5*EXP(-$B$7*(A157/$B$8-1)))^2*$C$41)</f>
        <v>-7.9187935600866748</v>
      </c>
      <c r="D157">
        <f t="shared" si="14"/>
        <v>-7.5703198221642429</v>
      </c>
      <c r="G157">
        <v>2.58</v>
      </c>
      <c r="H157">
        <f t="shared" si="15"/>
        <v>0.11915563357830786</v>
      </c>
      <c r="I157">
        <f>-SQRT(($H$5*EXP(-$H$7*(G157/$H$8-1)))^2*$C$41)</f>
        <v>-4.4519968265091379</v>
      </c>
      <c r="J157">
        <f t="shared" si="16"/>
        <v>-4.3328411929308297</v>
      </c>
      <c r="M157">
        <v>2.58</v>
      </c>
      <c r="N157">
        <f t="shared" si="17"/>
        <v>0.20377097199441463</v>
      </c>
      <c r="O157">
        <f>-SQRT(($N$4*EXP(-$N$6*(M157/$N$7-1)))^2*$C$41)</f>
        <v>-5.8679427611198447</v>
      </c>
      <c r="P157">
        <f t="shared" si="18"/>
        <v>-5.6641717891254304</v>
      </c>
    </row>
    <row r="158" spans="1:16" x14ac:dyDescent="0.4">
      <c r="A158">
        <v>2.6</v>
      </c>
      <c r="B158">
        <f t="shared" si="13"/>
        <v>0.32377972991077286</v>
      </c>
      <c r="C158">
        <f>-SQRT(($B$5*EXP(-$B$7*(A158/$B$8-1)))^2*$C$41)</f>
        <v>-7.8004902019902209</v>
      </c>
      <c r="D158">
        <f t="shared" si="14"/>
        <v>-7.4767104720794482</v>
      </c>
      <c r="G158">
        <v>2.6</v>
      </c>
      <c r="H158">
        <f t="shared" si="15"/>
        <v>0.10974662662821286</v>
      </c>
      <c r="I158">
        <f>-SQRT(($H$5*EXP(-$H$7*(G158/$H$8-1)))^2*$C$41)</f>
        <v>-4.3622349372289317</v>
      </c>
      <c r="J158">
        <f t="shared" si="16"/>
        <v>-4.252488310600719</v>
      </c>
      <c r="M158">
        <v>2.6</v>
      </c>
      <c r="N158">
        <f t="shared" si="17"/>
        <v>0.18850393398627299</v>
      </c>
      <c r="O158">
        <f>-SQRT(($N$4*EXP(-$N$6*(M158/$N$7-1)))^2*$C$41)</f>
        <v>-5.765248317105705</v>
      </c>
      <c r="P158">
        <f t="shared" si="18"/>
        <v>-5.5767443831194319</v>
      </c>
    </row>
    <row r="159" spans="1:16" x14ac:dyDescent="0.4">
      <c r="A159">
        <v>2.62</v>
      </c>
      <c r="B159">
        <f t="shared" si="13"/>
        <v>0.30083562143333892</v>
      </c>
      <c r="C159">
        <f>-SQRT(($B$5*EXP(-$B$7*(A159/$B$8-1)))^2*$C$41)</f>
        <v>-7.6839542450048999</v>
      </c>
      <c r="D159">
        <f t="shared" si="14"/>
        <v>-7.3831186235715611</v>
      </c>
      <c r="G159">
        <v>2.62</v>
      </c>
      <c r="H159">
        <f t="shared" si="15"/>
        <v>0.1010805926213881</v>
      </c>
      <c r="I159">
        <f>-SQRT(($H$5*EXP(-$H$7*(G159/$H$8-1)))^2*$C$41)</f>
        <v>-4.2742828418639345</v>
      </c>
      <c r="J159">
        <f t="shared" si="16"/>
        <v>-4.1732022492425465</v>
      </c>
      <c r="M159">
        <v>2.62</v>
      </c>
      <c r="N159">
        <f t="shared" si="17"/>
        <v>0.17438074118464306</v>
      </c>
      <c r="O159">
        <f>-SQRT(($N$4*EXP(-$N$6*(M159/$N$7-1)))^2*$C$41)</f>
        <v>-5.664351121166523</v>
      </c>
      <c r="P159">
        <f t="shared" si="18"/>
        <v>-5.4899703799818802</v>
      </c>
    </row>
    <row r="160" spans="1:16" x14ac:dyDescent="0.4">
      <c r="A160">
        <v>2.64</v>
      </c>
      <c r="B160">
        <f t="shared" si="13"/>
        <v>0.27951740878937587</v>
      </c>
      <c r="C160">
        <f>-SQRT(($B$5*EXP(-$B$7*(A160/$B$8-1)))^2*$C$41)</f>
        <v>-7.5691592849209028</v>
      </c>
      <c r="D160">
        <f t="shared" si="14"/>
        <v>-7.2896418761315269</v>
      </c>
      <c r="G160">
        <v>2.64</v>
      </c>
      <c r="H160">
        <f t="shared" si="15"/>
        <v>9.309886343298715E-2</v>
      </c>
      <c r="I160">
        <f>-SQRT(($H$5*EXP(-$H$7*(G160/$H$8-1)))^2*$C$41)</f>
        <v>-4.1881040510527736</v>
      </c>
      <c r="J160">
        <f t="shared" si="16"/>
        <v>-4.0950051876197868</v>
      </c>
      <c r="M160">
        <v>2.64</v>
      </c>
      <c r="N160">
        <f t="shared" si="17"/>
        <v>0.16131569380573144</v>
      </c>
      <c r="O160">
        <f>-SQRT(($N$4*EXP(-$N$6*(M160/$N$7-1)))^2*$C$41)</f>
        <v>-5.5652197197930624</v>
      </c>
      <c r="P160">
        <f t="shared" si="18"/>
        <v>-5.4039040259873312</v>
      </c>
    </row>
    <row r="161" spans="1:16" x14ac:dyDescent="0.4">
      <c r="A161">
        <v>2.66</v>
      </c>
      <c r="B161">
        <f t="shared" si="13"/>
        <v>0.25970987559277292</v>
      </c>
      <c r="C161">
        <f>-SQRT(($B$5*EXP(-$B$7*(A161/$B$8-1)))^2*$C$41)</f>
        <v>-7.4560793119959259</v>
      </c>
      <c r="D161">
        <f t="shared" si="14"/>
        <v>-7.1963694364031525</v>
      </c>
      <c r="G161">
        <v>2.66</v>
      </c>
      <c r="H161">
        <f t="shared" si="15"/>
        <v>8.5747403608712303E-2</v>
      </c>
      <c r="I161">
        <f>-SQRT(($H$5*EXP(-$H$7*(G161/$H$8-1)))^2*$C$41)</f>
        <v>-4.1036628111385571</v>
      </c>
      <c r="J161">
        <f t="shared" si="16"/>
        <v>-4.0179154075298449</v>
      </c>
      <c r="M161">
        <v>2.66</v>
      </c>
      <c r="N161">
        <f t="shared" si="17"/>
        <v>0.14922951291089159</v>
      </c>
      <c r="O161">
        <f>-SQRT(($N$4*EXP(-$N$6*(M161/$N$7-1)))^2*$C$41)</f>
        <v>-5.4678232099416952</v>
      </c>
      <c r="P161">
        <f t="shared" si="18"/>
        <v>-5.3185936970308036</v>
      </c>
    </row>
    <row r="162" spans="1:16" x14ac:dyDescent="0.4">
      <c r="A162">
        <v>2.68</v>
      </c>
      <c r="B162">
        <f t="shared" si="13"/>
        <v>0.24130597007372273</v>
      </c>
      <c r="C162">
        <f>-SQRT(($B$5*EXP(-$B$7*(A162/$B$8-1)))^2*$C$41)</f>
        <v>-7.3446887050619898</v>
      </c>
      <c r="D162">
        <f t="shared" si="14"/>
        <v>-7.1033827349882674</v>
      </c>
      <c r="G162">
        <v>2.68</v>
      </c>
      <c r="H162">
        <f t="shared" si="15"/>
        <v>7.8976444550559521E-2</v>
      </c>
      <c r="I162">
        <f>-SQRT(($H$5*EXP(-$H$7*(G162/$H$8-1)))^2*$C$41)</f>
        <v>-4.0209240893354812</v>
      </c>
      <c r="J162">
        <f t="shared" si="16"/>
        <v>-3.9419476447849218</v>
      </c>
      <c r="M162">
        <v>2.68</v>
      </c>
      <c r="N162">
        <f t="shared" si="17"/>
        <v>0.13804885934062008</v>
      </c>
      <c r="O162">
        <f>-SQRT(($N$4*EXP(-$N$6*(M162/$N$7-1)))^2*$C$41)</f>
        <v>-5.3721312294007317</v>
      </c>
      <c r="P162">
        <f t="shared" si="18"/>
        <v>-5.2340823700601113</v>
      </c>
    </row>
    <row r="163" spans="1:16" x14ac:dyDescent="0.4">
      <c r="A163">
        <v>2.7</v>
      </c>
      <c r="B163">
        <f t="shared" si="13"/>
        <v>0.22420622650685496</v>
      </c>
      <c r="C163">
        <f>-SQRT(($B$5*EXP(-$B$7*(A163/$B$8-1)))^2*$C$41)</f>
        <v>-7.2349622257203068</v>
      </c>
      <c r="D163">
        <f t="shared" si="14"/>
        <v>-7.010755999213452</v>
      </c>
      <c r="G163">
        <v>2.7</v>
      </c>
      <c r="H163">
        <f t="shared" si="15"/>
        <v>7.2740147588723672E-2</v>
      </c>
      <c r="I163">
        <f>-SQRT(($H$5*EXP(-$H$7*(G163/$H$8-1)))^2*$C$41)</f>
        <v>-3.9398535591945012</v>
      </c>
      <c r="J163">
        <f t="shared" si="16"/>
        <v>-3.8671134116057777</v>
      </c>
      <c r="M163">
        <v>2.7</v>
      </c>
      <c r="N163">
        <f t="shared" si="17"/>
        <v>0.12770588869124019</v>
      </c>
      <c r="O163">
        <f>-SQRT(($N$4*EXP(-$N$6*(M163/$N$7-1)))^2*$C$41)</f>
        <v>-5.2781139473253678</v>
      </c>
      <c r="P163">
        <f t="shared" si="18"/>
        <v>-5.1504080586341274</v>
      </c>
    </row>
    <row r="164" spans="1:16" x14ac:dyDescent="0.4">
      <c r="A164">
        <v>2.72</v>
      </c>
      <c r="B164">
        <f t="shared" si="13"/>
        <v>0.20831822763889887</v>
      </c>
      <c r="C164">
        <f>-SQRT(($B$5*EXP(-$B$7*(A164/$B$8-1)))^2*$C$41)</f>
        <v>-7.1268750126228699</v>
      </c>
      <c r="D164">
        <f t="shared" si="14"/>
        <v>-6.9185567849839709</v>
      </c>
      <c r="G164">
        <v>2.72</v>
      </c>
      <c r="H164">
        <f t="shared" si="15"/>
        <v>6.6996293658699732E-2</v>
      </c>
      <c r="I164">
        <f>-SQRT(($H$5*EXP(-$H$7*(G164/$H$8-1)))^2*$C$41)</f>
        <v>-3.86041758636207</v>
      </c>
      <c r="J164">
        <f t="shared" si="16"/>
        <v>-3.7934212927033704</v>
      </c>
      <c r="M164">
        <v>2.72</v>
      </c>
      <c r="N164">
        <f t="shared" si="17"/>
        <v>0.11813783963385965</v>
      </c>
      <c r="O164">
        <f>-SQRT(($N$4*EXP(-$N$6*(M164/$N$7-1)))^2*$C$41)</f>
        <v>-5.185742054938264</v>
      </c>
      <c r="P164">
        <f t="shared" si="18"/>
        <v>-5.0676042153044047</v>
      </c>
    </row>
    <row r="165" spans="1:16" x14ac:dyDescent="0.4">
      <c r="A165">
        <v>2.74</v>
      </c>
      <c r="B165">
        <f t="shared" si="13"/>
        <v>0.1935561052105095</v>
      </c>
      <c r="C165">
        <f>-SQRT(($B$5*EXP(-$B$7*(A165/$B$8-1)))^2*$C$41)</f>
        <v>-7.0204025758394888</v>
      </c>
      <c r="D165">
        <f t="shared" si="14"/>
        <v>-6.8268464706289791</v>
      </c>
      <c r="G165">
        <v>2.74</v>
      </c>
      <c r="H165">
        <f t="shared" si="15"/>
        <v>6.1705997482723644E-2</v>
      </c>
      <c r="I165">
        <f>-SQRT(($H$5*EXP(-$H$7*(G165/$H$8-1)))^2*$C$41)</f>
        <v>-3.7825832146259812</v>
      </c>
      <c r="J165">
        <f t="shared" si="16"/>
        <v>-3.7208772171432578</v>
      </c>
      <c r="M165">
        <v>2.74</v>
      </c>
      <c r="N165">
        <f t="shared" si="17"/>
        <v>0.10928665307751681</v>
      </c>
      <c r="O165">
        <f>-SQRT(($N$4*EXP(-$N$6*(M165/$N$7-1)))^2*$C$41)</f>
        <v>-5.0949867563928857</v>
      </c>
      <c r="P165">
        <f t="shared" si="18"/>
        <v>-4.9857001033153692</v>
      </c>
    </row>
    <row r="166" spans="1:16" x14ac:dyDescent="0.4">
      <c r="A166">
        <v>2.76</v>
      </c>
      <c r="B166">
        <f t="shared" si="13"/>
        <v>0.17984007587277615</v>
      </c>
      <c r="C166">
        <f>-SQRT(($B$5*EXP(-$B$7*(A166/$B$8-1)))^2*$C$41)</f>
        <v>-6.9155207913089551</v>
      </c>
      <c r="D166">
        <f t="shared" si="14"/>
        <v>-6.7356807154361791</v>
      </c>
      <c r="G166">
        <v>2.76</v>
      </c>
      <c r="H166">
        <f t="shared" si="15"/>
        <v>5.6833444320594576E-2</v>
      </c>
      <c r="I166">
        <f>-SQRT(($H$5*EXP(-$H$7*(G166/$H$8-1)))^2*$C$41)</f>
        <v>-3.7063181522425821</v>
      </c>
      <c r="J166">
        <f t="shared" si="16"/>
        <v>-3.6494847079219874</v>
      </c>
      <c r="M166">
        <v>2.76</v>
      </c>
      <c r="N166">
        <f t="shared" si="17"/>
        <v>0.10109861986558918</v>
      </c>
      <c r="O166">
        <f>-SQRT(($N$4*EXP(-$N$6*(M166/$N$7-1)))^2*$C$41)</f>
        <v>-5.0058197597967364</v>
      </c>
      <c r="P166">
        <f t="shared" si="18"/>
        <v>-4.904721139931147</v>
      </c>
    </row>
    <row r="167" spans="1:16" x14ac:dyDescent="0.4">
      <c r="A167">
        <v>2.78</v>
      </c>
      <c r="B167">
        <f t="shared" si="13"/>
        <v>0.16709600999023297</v>
      </c>
      <c r="C167">
        <f>-SQRT(($B$5*EXP(-$B$7*(A167/$B$8-1)))^2*$C$41)</f>
        <v>-6.8122058953731264</v>
      </c>
      <c r="D167">
        <f t="shared" si="14"/>
        <v>-6.6451098853828938</v>
      </c>
      <c r="G167">
        <v>2.78</v>
      </c>
      <c r="H167">
        <f t="shared" si="15"/>
        <v>5.2345647507707031E-2</v>
      </c>
      <c r="I167">
        <f>-SQRT(($H$5*EXP(-$H$7*(G167/$H$8-1)))^2*$C$41)</f>
        <v>-3.6315907585396339</v>
      </c>
      <c r="J167">
        <f t="shared" si="16"/>
        <v>-3.579245111031927</v>
      </c>
      <c r="M167">
        <v>2.78</v>
      </c>
      <c r="N167">
        <f t="shared" si="17"/>
        <v>9.3524054867681047E-2</v>
      </c>
      <c r="O167">
        <f>-SQRT(($N$4*EXP(-$N$6*(M167/$N$7-1)))^2*$C$41)</f>
        <v>-4.918213268391697</v>
      </c>
      <c r="P167">
        <f t="shared" si="18"/>
        <v>-4.8246892135240156</v>
      </c>
    </row>
    <row r="168" spans="1:16" x14ac:dyDescent="0.4">
      <c r="A168">
        <v>2.8</v>
      </c>
      <c r="B168">
        <f t="shared" si="13"/>
        <v>0.15525503099992119</v>
      </c>
      <c r="C168">
        <f>-SQRT(($B$5*EXP(-$B$7*(A168/$B$8-1)))^2*$C$41)</f>
        <v>-6.7104344793926511</v>
      </c>
      <c r="D168">
        <f t="shared" si="14"/>
        <v>-6.5551794483927299</v>
      </c>
      <c r="G168">
        <v>2.8</v>
      </c>
      <c r="H168">
        <f t="shared" si="15"/>
        <v>4.8212225138855508E-2</v>
      </c>
      <c r="I168">
        <f>-SQRT(($H$5*EXP(-$H$7*(G168/$H$8-1)))^2*$C$41)</f>
        <v>-3.5583700307893258</v>
      </c>
      <c r="J168">
        <f t="shared" si="16"/>
        <v>-3.5101578056504703</v>
      </c>
      <c r="M168">
        <v>2.8</v>
      </c>
      <c r="N168">
        <f t="shared" si="17"/>
        <v>8.6516995489372986E-2</v>
      </c>
      <c r="O168">
        <f>-SQRT(($N$4*EXP(-$N$6*(M168/$N$7-1)))^2*$C$41)</f>
        <v>-4.8321399718887061</v>
      </c>
      <c r="P168">
        <f t="shared" si="18"/>
        <v>-4.7456229763993329</v>
      </c>
    </row>
    <row r="169" spans="1:16" x14ac:dyDescent="0.4">
      <c r="A169">
        <v>2.82</v>
      </c>
      <c r="B169">
        <f t="shared" si="13"/>
        <v>0.14425314316120061</v>
      </c>
      <c r="C169">
        <f>-SQRT(($B$5*EXP(-$B$7*(A169/$B$8-1)))^2*$C$41)</f>
        <v>-6.6101834844431542</v>
      </c>
      <c r="D169">
        <f t="shared" si="14"/>
        <v>-6.465930341281954</v>
      </c>
      <c r="G169">
        <v>2.82</v>
      </c>
      <c r="H169">
        <f t="shared" si="15"/>
        <v>4.4405194385979452E-2</v>
      </c>
      <c r="I169">
        <f>-SQRT(($H$5*EXP(-$H$7*(G169/$H$8-1)))^2*$C$41)</f>
        <v>-3.4866255913459199</v>
      </c>
      <c r="J169">
        <f t="shared" si="16"/>
        <v>-3.4422203969599403</v>
      </c>
      <c r="M169">
        <v>2.82</v>
      </c>
      <c r="N169">
        <f t="shared" si="17"/>
        <v>8.0034922770385902E-2</v>
      </c>
      <c r="O169">
        <f>-SQRT(($N$4*EXP(-$N$6*(M169/$N$7-1)))^2*$C$41)</f>
        <v>-4.7475730379541119</v>
      </c>
      <c r="P169">
        <f t="shared" si="18"/>
        <v>-4.6675381151837261</v>
      </c>
    </row>
    <row r="170" spans="1:16" x14ac:dyDescent="0.4">
      <c r="A170">
        <v>2.84</v>
      </c>
      <c r="B170">
        <f t="shared" si="13"/>
        <v>0.13403088568444782</v>
      </c>
      <c r="C170">
        <f>-SQRT(($B$5*EXP(-$B$7*(A170/$B$8-1)))^2*$C$41)</f>
        <v>-6.5114301960906324</v>
      </c>
      <c r="D170">
        <f t="shared" si="14"/>
        <v>-6.3773993104061848</v>
      </c>
      <c r="G170">
        <v>2.84</v>
      </c>
      <c r="H170">
        <f t="shared" si="15"/>
        <v>4.0898782057405651E-2</v>
      </c>
      <c r="I170">
        <f>-SQRT(($H$5*EXP(-$H$7*(G170/$H$8-1)))^2*$C$41)</f>
        <v>-3.4163276750427483</v>
      </c>
      <c r="J170">
        <f t="shared" si="16"/>
        <v>-3.3754288929853424</v>
      </c>
      <c r="M170">
        <v>2.84</v>
      </c>
      <c r="N170">
        <f t="shared" si="17"/>
        <v>7.4038503378777681E-2</v>
      </c>
      <c r="O170">
        <f>-SQRT(($N$4*EXP(-$N$6*(M170/$N$7-1)))^2*$C$41)</f>
        <v>-4.6644861038449985</v>
      </c>
      <c r="P170">
        <f t="shared" si="18"/>
        <v>-4.5904476004662209</v>
      </c>
    </row>
    <row r="171" spans="1:16" x14ac:dyDescent="0.4">
      <c r="A171">
        <v>2.86</v>
      </c>
      <c r="B171">
        <f t="shared" si="13"/>
        <v>0.12453301136934483</v>
      </c>
      <c r="C171">
        <f>-SQRT(($B$5*EXP(-$B$7*(A171/$B$8-1)))^2*$C$41)</f>
        <v>-6.4141522392449284</v>
      </c>
      <c r="D171">
        <f t="shared" si="14"/>
        <v>-6.2896192278755834</v>
      </c>
      <c r="G171">
        <v>2.86</v>
      </c>
      <c r="H171">
        <f t="shared" si="15"/>
        <v>3.7669250116092422E-2</v>
      </c>
      <c r="I171">
        <f>-SQRT(($H$5*EXP(-$H$7*(G171/$H$8-1)))^2*$C$41)</f>
        <v>-3.3474471168433055</v>
      </c>
      <c r="J171">
        <f t="shared" si="16"/>
        <v>-3.3097778667272131</v>
      </c>
      <c r="M171">
        <v>2.86</v>
      </c>
      <c r="N171">
        <f t="shared" si="17"/>
        <v>6.849135093558914E-2</v>
      </c>
      <c r="O171">
        <f>-SQRT(($N$4*EXP(-$N$6*(M171/$N$7-1)))^2*$C$41)</f>
        <v>-4.5828532681909193</v>
      </c>
      <c r="P171">
        <f t="shared" si="18"/>
        <v>-4.5143619172553304</v>
      </c>
    </row>
    <row r="172" spans="1:16" x14ac:dyDescent="0.4">
      <c r="A172">
        <v>2.88</v>
      </c>
      <c r="B172">
        <f t="shared" ref="B172:B235" si="19">$B$4*EXP(-$B$6*(A172/$B$8-1))</f>
        <v>0.11570818801592719</v>
      </c>
      <c r="C172">
        <f>-SQRT(($B$5*EXP(-$B$7*(A172/$B$8-1)))^2*$C$41)</f>
        <v>-6.3183275730900679</v>
      </c>
      <c r="D172">
        <f t="shared" ref="D172:D235" si="20">B172+C172</f>
        <v>-6.2026193850741409</v>
      </c>
      <c r="G172">
        <v>2.88</v>
      </c>
      <c r="H172">
        <f t="shared" ref="H172:H235" si="21">$H$4*EXP(-$H$6*(G172/$H$8-1))</f>
        <v>3.4694734975654153E-2</v>
      </c>
      <c r="I172">
        <f>-SQRT(($H$5*EXP(-$H$7*(G172/$H$8-1)))^2*$C$41)</f>
        <v>-3.2799553397413335</v>
      </c>
      <c r="J172">
        <f t="shared" ref="J172:J235" si="22">H172+I172</f>
        <v>-3.2452606047656793</v>
      </c>
      <c r="M172">
        <v>2.88</v>
      </c>
      <c r="N172">
        <f t="shared" ref="N172:N235" si="23">$N$3*EXP(-$N$5*(M172/$N$7-1))</f>
        <v>6.335980522165266E-2</v>
      </c>
      <c r="O172">
        <f>-SQRT(($N$4*EXP(-$N$6*(M172/$N$7-1)))^2*$C$41)</f>
        <v>-4.5026490829194481</v>
      </c>
      <c r="P172">
        <f t="shared" ref="P172:P235" si="24">N172+O172</f>
        <v>-4.439289277697795</v>
      </c>
    </row>
    <row r="173" spans="1:16" x14ac:dyDescent="0.4">
      <c r="A173">
        <v>2.9</v>
      </c>
      <c r="B173">
        <f t="shared" si="19"/>
        <v>0.10750872099463969</v>
      </c>
      <c r="C173">
        <f>-SQRT(($B$5*EXP(-$B$7*(A173/$B$8-1)))^2*$C$41)</f>
        <v>-6.2239344860903634</v>
      </c>
      <c r="D173">
        <f t="shared" si="20"/>
        <v>-6.1164257650957241</v>
      </c>
      <c r="G173">
        <v>2.9</v>
      </c>
      <c r="H173">
        <f t="shared" si="21"/>
        <v>3.1955099486215811E-2</v>
      </c>
      <c r="I173">
        <f>-SQRT(($H$5*EXP(-$H$7*(G173/$H$8-1)))^2*$C$41)</f>
        <v>-3.213824342904855</v>
      </c>
      <c r="J173">
        <f t="shared" si="22"/>
        <v>-3.1818692434186393</v>
      </c>
      <c r="M173">
        <v>2.9</v>
      </c>
      <c r="N173">
        <f t="shared" si="23"/>
        <v>5.8612727926786852E-2</v>
      </c>
      <c r="O173">
        <f>-SQRT(($N$4*EXP(-$N$6*(M173/$N$7-1)))^2*$C$41)</f>
        <v>-4.4238485453230423</v>
      </c>
      <c r="P173">
        <f t="shared" si="24"/>
        <v>-4.3652358173962558</v>
      </c>
    </row>
    <row r="174" spans="1:16" x14ac:dyDescent="0.4">
      <c r="A174">
        <v>2.92</v>
      </c>
      <c r="B174">
        <f t="shared" si="19"/>
        <v>9.9890295475997842E-2</v>
      </c>
      <c r="C174">
        <f>-SQRT(($B$5*EXP(-$B$7*(A174/$B$8-1)))^2*$C$41)</f>
        <v>-6.1309515910710948</v>
      </c>
      <c r="D174">
        <f t="shared" si="20"/>
        <v>-6.0310612955950971</v>
      </c>
      <c r="G174">
        <v>2.92</v>
      </c>
      <c r="H174">
        <f t="shared" si="21"/>
        <v>2.9431796608058666E-2</v>
      </c>
      <c r="I174">
        <f>-SQRT(($H$5*EXP(-$H$7*(G174/$H$8-1)))^2*$C$41)</f>
        <v>-3.1490266900592547</v>
      </c>
      <c r="J174">
        <f t="shared" si="22"/>
        <v>-3.1195948934511959</v>
      </c>
      <c r="M174">
        <v>2.92</v>
      </c>
      <c r="N174">
        <f t="shared" si="23"/>
        <v>5.4221313701979253E-2</v>
      </c>
      <c r="O174">
        <f>-SQRT(($N$4*EXP(-$N$6*(M174/$N$7-1)))^2*$C$41)</f>
        <v>-4.3464270902647426</v>
      </c>
      <c r="P174">
        <f t="shared" si="24"/>
        <v>-4.2922057765627635</v>
      </c>
    </row>
    <row r="175" spans="1:16" x14ac:dyDescent="0.4">
      <c r="A175">
        <v>2.94</v>
      </c>
      <c r="B175">
        <f t="shared" si="19"/>
        <v>9.281173692671553E-2</v>
      </c>
      <c r="C175">
        <f>-SQRT(($B$5*EXP(-$B$7*(A175/$B$8-1)))^2*$C$41)</f>
        <v>-6.039357820372703</v>
      </c>
      <c r="D175">
        <f t="shared" si="20"/>
        <v>-5.9465460834459876</v>
      </c>
      <c r="G175">
        <v>2.94</v>
      </c>
      <c r="H175">
        <f t="shared" si="21"/>
        <v>2.7107743850141666E-2</v>
      </c>
      <c r="I175">
        <f>-SQRT(($H$5*EXP(-$H$7*(G175/$H$8-1)))^2*$C$41)</f>
        <v>-3.0855354981045742</v>
      </c>
      <c r="J175">
        <f t="shared" si="22"/>
        <v>-3.0584277542544327</v>
      </c>
      <c r="M175">
        <v>2.94</v>
      </c>
      <c r="N175">
        <f t="shared" si="23"/>
        <v>5.0158915368019405E-2</v>
      </c>
      <c r="O175">
        <f>-SQRT(($N$4*EXP(-$N$6*(M175/$N$7-1)))^2*$C$41)</f>
        <v>-4.2703605825202891</v>
      </c>
      <c r="P175">
        <f t="shared" si="24"/>
        <v>-4.2202016671522697</v>
      </c>
    </row>
    <row r="176" spans="1:16" x14ac:dyDescent="0.4">
      <c r="A176">
        <v>2.96</v>
      </c>
      <c r="B176">
        <f t="shared" si="19"/>
        <v>8.6234788577872118E-2</v>
      </c>
      <c r="C176">
        <f>-SQRT(($B$5*EXP(-$B$7*(A176/$B$8-1)))^2*$C$41)</f>
        <v>-5.9491324210773664</v>
      </c>
      <c r="D176">
        <f t="shared" si="20"/>
        <v>-5.8628976324994939</v>
      </c>
      <c r="G176">
        <v>2.96</v>
      </c>
      <c r="H176">
        <f t="shared" si="21"/>
        <v>2.4967207623461593E-2</v>
      </c>
      <c r="I176">
        <f>-SQRT(($H$5*EXP(-$H$7*(G176/$H$8-1)))^2*$C$41)</f>
        <v>-3.0233244259623269</v>
      </c>
      <c r="J176">
        <f t="shared" si="22"/>
        <v>-2.9983572183388651</v>
      </c>
      <c r="M176">
        <v>2.96</v>
      </c>
      <c r="N176">
        <f t="shared" si="23"/>
        <v>4.6400882219943228E-2</v>
      </c>
      <c r="O176">
        <f>-SQRT(($N$4*EXP(-$N$6*(M176/$N$7-1)))^2*$C$41)</f>
        <v>-4.1956253092542424</v>
      </c>
      <c r="P176">
        <f t="shared" si="24"/>
        <v>-4.1492244270342988</v>
      </c>
    </row>
    <row r="177" spans="1:16" x14ac:dyDescent="0.4">
      <c r="A177">
        <v>2.98</v>
      </c>
      <c r="B177">
        <f t="shared" si="19"/>
        <v>8.0123904662425846E-2</v>
      </c>
      <c r="C177">
        <f>-SQRT(($B$5*EXP(-$B$7*(A177/$B$8-1)))^2*$C$41)</f>
        <v>-5.8602549503069046</v>
      </c>
      <c r="D177">
        <f t="shared" si="20"/>
        <v>-5.7801310456444783</v>
      </c>
      <c r="G177">
        <v>2.98</v>
      </c>
      <c r="H177">
        <f t="shared" si="21"/>
        <v>2.2995696726335293E-2</v>
      </c>
      <c r="I177">
        <f>-SQRT(($H$5*EXP(-$H$7*(G177/$H$8-1)))^2*$C$41)</f>
        <v>-2.9623676636471634</v>
      </c>
      <c r="J177">
        <f t="shared" si="22"/>
        <v>-2.9393719669208282</v>
      </c>
      <c r="M177">
        <v>2.98</v>
      </c>
      <c r="N177">
        <f t="shared" si="23"/>
        <v>4.2924410446119651E-2</v>
      </c>
      <c r="O177">
        <f>-SQRT(($N$4*EXP(-$N$6*(M177/$N$7-1)))^2*$C$41)</f>
        <v>-4.1221979726277889</v>
      </c>
      <c r="P177">
        <f t="shared" si="24"/>
        <v>-4.0792735621816689</v>
      </c>
    </row>
    <row r="178" spans="1:16" x14ac:dyDescent="0.4">
      <c r="A178">
        <v>3</v>
      </c>
      <c r="B178">
        <f t="shared" si="19"/>
        <v>7.444605830460431E-2</v>
      </c>
      <c r="C178">
        <f>-SQRT(($B$5*EXP(-$B$7*(A178/$B$8-1)))^2*$C$41)</f>
        <v>-5.7727052705909099</v>
      </c>
      <c r="D178">
        <f t="shared" si="20"/>
        <v>-5.6982592122863052</v>
      </c>
      <c r="G178">
        <v>3</v>
      </c>
      <c r="H178">
        <f t="shared" si="21"/>
        <v>2.1179864240511853E-2</v>
      </c>
      <c r="I178">
        <f>-SQRT(($H$5*EXP(-$H$7*(G178/$H$8-1)))^2*$C$41)</f>
        <v>-2.9026399215588881</v>
      </c>
      <c r="J178">
        <f t="shared" si="22"/>
        <v>-2.8814600573183764</v>
      </c>
      <c r="M178">
        <v>3</v>
      </c>
      <c r="N178">
        <f t="shared" si="23"/>
        <v>3.9708404754318041E-2</v>
      </c>
      <c r="O178">
        <f>-SQRT(($N$4*EXP(-$N$6*(M178/$N$7-1)))^2*$C$41)</f>
        <v>-4.0500556825359144</v>
      </c>
      <c r="P178">
        <f t="shared" si="24"/>
        <v>-4.0103472777815963</v>
      </c>
    </row>
    <row r="179" spans="1:16" x14ac:dyDescent="0.4">
      <c r="A179">
        <v>3.02</v>
      </c>
      <c r="B179">
        <f t="shared" si="19"/>
        <v>6.917056302289247E-2</v>
      </c>
      <c r="C179">
        <f>-SQRT(($B$5*EXP(-$B$7*(A179/$B$8-1)))^2*$C$41)</f>
        <v>-5.686463545304095</v>
      </c>
      <c r="D179">
        <f t="shared" si="20"/>
        <v>-5.617292982281203</v>
      </c>
      <c r="G179">
        <v>3.02</v>
      </c>
      <c r="H179">
        <f t="shared" si="21"/>
        <v>1.9507417173960991E-2</v>
      </c>
      <c r="I179">
        <f>-SQRT(($H$5*EXP(-$H$7*(G179/$H$8-1)))^2*$C$41)</f>
        <v>-2.8441164199903621</v>
      </c>
      <c r="J179">
        <f t="shared" si="22"/>
        <v>-2.824609002816401</v>
      </c>
      <c r="M179">
        <v>3.02</v>
      </c>
      <c r="N179">
        <f t="shared" si="23"/>
        <v>3.6733350365101794E-2</v>
      </c>
      <c r="O179">
        <f>-SQRT(($N$4*EXP(-$N$6*(M179/$N$7-1)))^2*$C$41)</f>
        <v>-3.9791759494716894</v>
      </c>
      <c r="P179">
        <f t="shared" si="24"/>
        <v>-3.9424425991065877</v>
      </c>
    </row>
    <row r="180" spans="1:16" x14ac:dyDescent="0.4">
      <c r="A180">
        <v>3.04</v>
      </c>
      <c r="B180">
        <f t="shared" si="19"/>
        <v>6.4268906881911114E-2</v>
      </c>
      <c r="C180">
        <f>-SQRT(($B$5*EXP(-$B$7*(A180/$B$8-1)))^2*$C$41)</f>
        <v>-5.6015102341717924</v>
      </c>
      <c r="D180">
        <f t="shared" si="20"/>
        <v>-5.5372413272898813</v>
      </c>
      <c r="G180">
        <v>3.04</v>
      </c>
      <c r="H180">
        <f t="shared" si="21"/>
        <v>1.796703323863004E-2</v>
      </c>
      <c r="I180">
        <f>-SQRT(($H$5*EXP(-$H$7*(G180/$H$8-1)))^2*$C$41)</f>
        <v>-2.7867728788469663</v>
      </c>
      <c r="J180">
        <f t="shared" si="22"/>
        <v>-2.7688058456083362</v>
      </c>
      <c r="M180">
        <v>3.04</v>
      </c>
      <c r="N180">
        <f t="shared" si="23"/>
        <v>3.3981194595801317E-2</v>
      </c>
      <c r="O180">
        <f>-SQRT(($N$4*EXP(-$N$6*(M180/$N$7-1)))^2*$C$41)</f>
        <v>-3.909536677515423</v>
      </c>
      <c r="P180">
        <f t="shared" si="24"/>
        <v>-3.8755554829196215</v>
      </c>
    </row>
    <row r="181" spans="1:16" x14ac:dyDescent="0.4">
      <c r="A181">
        <v>3.06</v>
      </c>
      <c r="B181">
        <f t="shared" si="19"/>
        <v>5.9714598396846168E-2</v>
      </c>
      <c r="C181">
        <f>-SQRT(($B$5*EXP(-$B$7*(A181/$B$8-1)))^2*$C$41)</f>
        <v>-5.5178260888425994</v>
      </c>
      <c r="D181">
        <f t="shared" si="20"/>
        <v>-5.4581114904457531</v>
      </c>
      <c r="G181">
        <v>3.06</v>
      </c>
      <c r="H181">
        <f t="shared" si="21"/>
        <v>1.6548284199762623E-2</v>
      </c>
      <c r="I181">
        <f>-SQRT(($H$5*EXP(-$H$7*(G181/$H$8-1)))^2*$C$41)</f>
        <v>-2.7305855075733234</v>
      </c>
      <c r="J181">
        <f t="shared" si="22"/>
        <v>-2.7140372233735608</v>
      </c>
      <c r="M181">
        <v>3.06</v>
      </c>
      <c r="N181">
        <f t="shared" si="23"/>
        <v>3.1435237316516332E-2</v>
      </c>
      <c r="O181">
        <f>-SQRT(($N$4*EXP(-$N$6*(M181/$N$7-1)))^2*$C$41)</f>
        <v>-3.8411161574465282</v>
      </c>
      <c r="P181">
        <f t="shared" si="24"/>
        <v>-3.8096809201300119</v>
      </c>
    </row>
    <row r="182" spans="1:16" x14ac:dyDescent="0.4">
      <c r="A182">
        <v>3.08</v>
      </c>
      <c r="B182">
        <f t="shared" si="19"/>
        <v>5.548302335760201E-2</v>
      </c>
      <c r="C182">
        <f>-SQRT(($B$5*EXP(-$B$7*(A182/$B$8-1)))^2*$C$41)</f>
        <v>-5.4353921485271837</v>
      </c>
      <c r="D182">
        <f t="shared" si="20"/>
        <v>-5.3799091251695819</v>
      </c>
      <c r="G182">
        <v>3.08</v>
      </c>
      <c r="H182">
        <f t="shared" si="21"/>
        <v>1.524156527786299E-2</v>
      </c>
      <c r="I182">
        <f>-SQRT(($H$5*EXP(-$H$7*(G182/$H$8-1)))^2*$C$41)</f>
        <v>-2.6755309952831339</v>
      </c>
      <c r="J182">
        <f t="shared" si="22"/>
        <v>-2.6602894300052711</v>
      </c>
      <c r="M182">
        <v>3.08</v>
      </c>
      <c r="N182">
        <f t="shared" si="23"/>
        <v>2.9080029613432104E-2</v>
      </c>
      <c r="O182">
        <f>-SQRT(($N$4*EXP(-$N$6*(M182/$N$7-1)))^2*$C$41)</f>
        <v>-3.7738930599759226</v>
      </c>
      <c r="P182">
        <f t="shared" si="24"/>
        <v>-3.7448130303624905</v>
      </c>
    </row>
    <row r="183" spans="1:16" x14ac:dyDescent="0.4">
      <c r="A183">
        <v>3.1</v>
      </c>
      <c r="B183">
        <f t="shared" si="19"/>
        <v>5.155131179887152E-2</v>
      </c>
      <c r="C183">
        <f>-SQRT(($B$5*EXP(-$B$7*(A183/$B$8-1)))^2*$C$41)</f>
        <v>-5.3541897357022172</v>
      </c>
      <c r="D183">
        <f t="shared" si="20"/>
        <v>-5.3026384239033453</v>
      </c>
      <c r="G183">
        <v>3.1</v>
      </c>
      <c r="H183">
        <f t="shared" si="21"/>
        <v>1.4038030125364323E-2</v>
      </c>
      <c r="I183">
        <f>-SQRT(($H$5*EXP(-$H$7*(G183/$H$8-1)))^2*$C$41)</f>
        <v>-2.6215865010880015</v>
      </c>
      <c r="J183">
        <f t="shared" si="22"/>
        <v>-2.6075484709626373</v>
      </c>
      <c r="M183">
        <v>3.1</v>
      </c>
      <c r="N183">
        <f t="shared" si="23"/>
        <v>2.6901280044537013E-2</v>
      </c>
      <c r="O183">
        <f>-SQRT(($N$4*EXP(-$N$6*(M183/$N$7-1)))^2*$C$41)</f>
        <v>-3.7078464290968758</v>
      </c>
      <c r="P183">
        <f t="shared" si="24"/>
        <v>-3.6809451490523388</v>
      </c>
    </row>
    <row r="184" spans="1:16" x14ac:dyDescent="0.4">
      <c r="A184">
        <v>3.12</v>
      </c>
      <c r="B184">
        <f t="shared" si="19"/>
        <v>4.7898214397149315E-2</v>
      </c>
      <c r="C184">
        <f>-SQRT(($B$5*EXP(-$B$7*(A184/$B$8-1)))^2*$C$41)</f>
        <v>-5.2742004518785066</v>
      </c>
      <c r="D184">
        <f t="shared" si="20"/>
        <v>-5.2263022374813577</v>
      </c>
      <c r="G184">
        <v>3.12</v>
      </c>
      <c r="H184">
        <f t="shared" si="21"/>
        <v>1.2929530937800561E-2</v>
      </c>
      <c r="I184">
        <f>-SQRT(($H$5*EXP(-$H$7*(G184/$H$8-1)))^2*$C$41)</f>
        <v>-2.5687296446212677</v>
      </c>
      <c r="J184">
        <f t="shared" si="22"/>
        <v>-2.5558001136834672</v>
      </c>
      <c r="M184">
        <v>3.12</v>
      </c>
      <c r="N184">
        <f t="shared" si="23"/>
        <v>2.4885767918899872E-2</v>
      </c>
      <c r="O184">
        <f>-SQRT(($N$4*EXP(-$N$6*(M184/$N$7-1)))^2*$C$41)</f>
        <v>-3.6429556755522303</v>
      </c>
      <c r="P184">
        <f t="shared" si="24"/>
        <v>-3.6180699076333305</v>
      </c>
    </row>
    <row r="185" spans="1:16" x14ac:dyDescent="0.4">
      <c r="A185">
        <v>3.14</v>
      </c>
      <c r="B185">
        <f t="shared" si="19"/>
        <v>4.4503987626664215E-2</v>
      </c>
      <c r="C185">
        <f>-SQRT(($B$5*EXP(-$B$7*(A185/$B$8-1)))^2*$C$41)</f>
        <v>-5.1954061734323567</v>
      </c>
      <c r="D185">
        <f t="shared" si="20"/>
        <v>-5.150902185805692</v>
      </c>
      <c r="G185">
        <v>3.14</v>
      </c>
      <c r="H185">
        <f t="shared" si="21"/>
        <v>1.1908563294040041E-2</v>
      </c>
      <c r="I185">
        <f>-SQRT(($H$5*EXP(-$H$7*(G185/$H$8-1)))^2*$C$41)</f>
        <v>-2.5169384967528896</v>
      </c>
      <c r="J185">
        <f t="shared" si="22"/>
        <v>-2.5050299334588497</v>
      </c>
      <c r="M185">
        <v>3.14</v>
      </c>
      <c r="N185">
        <f t="shared" si="23"/>
        <v>2.3021263073283046E-2</v>
      </c>
      <c r="O185">
        <f>-SQRT(($N$4*EXP(-$N$6*(M185/$N$7-1)))^2*$C$41)</f>
        <v>-3.5792005704159302</v>
      </c>
      <c r="P185">
        <f t="shared" si="24"/>
        <v>-3.5561793073426471</v>
      </c>
    </row>
    <row r="186" spans="1:16" x14ac:dyDescent="0.4">
      <c r="A186">
        <v>3.16</v>
      </c>
      <c r="B186">
        <f t="shared" si="19"/>
        <v>4.1350287053543232E-2</v>
      </c>
      <c r="C186">
        <f>-SQRT(($B$5*EXP(-$B$7*(A186/$B$8-1)))^2*$C$41)</f>
        <v>-5.1177890474991798</v>
      </c>
      <c r="D186">
        <f t="shared" si="20"/>
        <v>-5.0764387604456367</v>
      </c>
      <c r="G186">
        <v>3.16</v>
      </c>
      <c r="H186">
        <f t="shared" si="21"/>
        <v>1.0968215352155844E-2</v>
      </c>
      <c r="I186">
        <f>-SQRT(($H$5*EXP(-$H$7*(G186/$H$8-1)))^2*$C$41)</f>
        <v>-2.4661915704915409</v>
      </c>
      <c r="J186">
        <f t="shared" si="22"/>
        <v>-2.4552233551393852</v>
      </c>
      <c r="M186">
        <v>3.16</v>
      </c>
      <c r="N186">
        <f t="shared" si="23"/>
        <v>2.1296451659295803E-2</v>
      </c>
      <c r="O186">
        <f>-SQRT(($N$4*EXP(-$N$6*(M186/$N$7-1)))^2*$C$41)</f>
        <v>-3.5165612387869007</v>
      </c>
      <c r="P186">
        <f t="shared" si="24"/>
        <v>-3.495264787127605</v>
      </c>
    </row>
    <row r="187" spans="1:16" x14ac:dyDescent="0.4">
      <c r="A187">
        <v>3.18</v>
      </c>
      <c r="B187">
        <f t="shared" si="19"/>
        <v>3.8420068191507048E-2</v>
      </c>
      <c r="C187">
        <f>-SQRT(($B$5*EXP(-$B$7*(A187/$B$8-1)))^2*$C$41)</f>
        <v>-5.0413314879284812</v>
      </c>
      <c r="D187">
        <f t="shared" si="20"/>
        <v>-5.0029114197369742</v>
      </c>
      <c r="G187">
        <v>3.18</v>
      </c>
      <c r="H187">
        <f t="shared" si="21"/>
        <v>1.0102121056993933E-2</v>
      </c>
      <c r="I187">
        <f>-SQRT(($H$5*EXP(-$H$7*(G187/$H$8-1)))^2*$C$41)</f>
        <v>-2.4164678120701262</v>
      </c>
      <c r="J187">
        <f t="shared" si="22"/>
        <v>-2.4063656910131321</v>
      </c>
      <c r="M187">
        <v>3.18</v>
      </c>
      <c r="N187">
        <f t="shared" si="23"/>
        <v>1.9700867490762063E-2</v>
      </c>
      <c r="O187">
        <f>-SQRT(($N$4*EXP(-$N$6*(M187/$N$7-1)))^2*$C$41)</f>
        <v>-3.4550181535932802</v>
      </c>
      <c r="P187">
        <f t="shared" si="24"/>
        <v>-3.4353172861025181</v>
      </c>
    </row>
    <row r="188" spans="1:16" x14ac:dyDescent="0.4">
      <c r="A188">
        <v>3.2</v>
      </c>
      <c r="B188">
        <f t="shared" si="19"/>
        <v>3.569749438326008E-2</v>
      </c>
      <c r="C188">
        <f>-SQRT(($B$5*EXP(-$B$7*(A188/$B$8-1)))^2*$C$41)</f>
        <v>-4.9660161712992661</v>
      </c>
      <c r="D188">
        <f t="shared" si="20"/>
        <v>-4.9303186769160057</v>
      </c>
      <c r="G188">
        <v>3.2</v>
      </c>
      <c r="H188">
        <f t="shared" si="21"/>
        <v>9.3044170426596611E-3</v>
      </c>
      <c r="I188">
        <f>-SQRT(($H$5*EXP(-$H$7*(G188/$H$8-1)))^2*$C$41)</f>
        <v>-2.3677465922110583</v>
      </c>
      <c r="J188">
        <f t="shared" si="22"/>
        <v>-2.3584421751683986</v>
      </c>
      <c r="M188">
        <v>3.2</v>
      </c>
      <c r="N188">
        <f t="shared" si="23"/>
        <v>1.8224828534717474E-2</v>
      </c>
      <c r="O188">
        <f>-SQRT(($N$4*EXP(-$N$6*(M188/$N$7-1)))^2*$C$41)</f>
        <v>-3.3945521295050853</v>
      </c>
      <c r="P188">
        <f t="shared" si="24"/>
        <v>-3.376327300970368</v>
      </c>
    </row>
    <row r="189" spans="1:16" x14ac:dyDescent="0.4">
      <c r="A189">
        <v>3.22</v>
      </c>
      <c r="B189">
        <f t="shared" si="19"/>
        <v>3.3167851209711677E-2</v>
      </c>
      <c r="C189">
        <f>-SQRT(($B$5*EXP(-$B$7*(A189/$B$8-1)))^2*$C$41)</f>
        <v>-4.8918260329949694</v>
      </c>
      <c r="D189">
        <f t="shared" si="20"/>
        <v>-4.8586581817852581</v>
      </c>
      <c r="G189">
        <v>3.22</v>
      </c>
      <c r="H189">
        <f t="shared" si="21"/>
        <v>8.5697029381566966E-3</v>
      </c>
      <c r="I189">
        <f>-SQRT(($H$5*EXP(-$H$7*(G189/$H$8-1)))^2*$C$41)</f>
        <v>-2.3200076975676205</v>
      </c>
      <c r="J189">
        <f t="shared" si="22"/>
        <v>-2.3114379946294639</v>
      </c>
      <c r="M189">
        <v>3.22</v>
      </c>
      <c r="N189">
        <f t="shared" si="23"/>
        <v>1.6859378160662124E-2</v>
      </c>
      <c r="O189">
        <f>-SQRT(($N$4*EXP(-$N$6*(M189/$N$7-1)))^2*$C$41)</f>
        <v>-3.3351443169534156</v>
      </c>
      <c r="P189">
        <f t="shared" si="24"/>
        <v>-3.3182849387927535</v>
      </c>
    </row>
    <row r="190" spans="1:16" x14ac:dyDescent="0.4">
      <c r="A190">
        <v>3.24</v>
      </c>
      <c r="B190">
        <f t="shared" si="19"/>
        <v>3.0817466964444897E-2</v>
      </c>
      <c r="C190">
        <f>-SQRT(($B$5*EXP(-$B$7*(A190/$B$8-1)))^2*$C$41)</f>
        <v>-4.8187442633370408</v>
      </c>
      <c r="D190">
        <f t="shared" si="20"/>
        <v>-4.787926796372596</v>
      </c>
      <c r="G190">
        <v>3.24</v>
      </c>
      <c r="H190">
        <f t="shared" si="21"/>
        <v>7.8930048074520726E-3</v>
      </c>
      <c r="I190">
        <f>-SQRT(($H$5*EXP(-$H$7*(G190/$H$8-1)))^2*$C$41)</f>
        <v>-2.2732313223379057</v>
      </c>
      <c r="J190">
        <f t="shared" si="22"/>
        <v>-2.2653383175304538</v>
      </c>
      <c r="M190">
        <v>3.24</v>
      </c>
      <c r="N190">
        <f t="shared" si="23"/>
        <v>1.5596230791568175E-2</v>
      </c>
      <c r="O190">
        <f>-SQRT(($N$4*EXP(-$N$6*(M190/$N$7-1)))^2*$C$41)</f>
        <v>-3.2767761962543172</v>
      </c>
      <c r="P190">
        <f t="shared" si="24"/>
        <v>-3.2611799654627491</v>
      </c>
    </row>
    <row r="191" spans="1:16" x14ac:dyDescent="0.4">
      <c r="A191">
        <v>3.26</v>
      </c>
      <c r="B191">
        <f t="shared" si="19"/>
        <v>2.8633638763628264E-2</v>
      </c>
      <c r="C191">
        <f>-SQRT(($B$5*EXP(-$B$7*(A191/$B$8-1)))^2*$C$41)</f>
        <v>-4.7467543037762656</v>
      </c>
      <c r="D191">
        <f t="shared" si="20"/>
        <v>-4.7181206650126377</v>
      </c>
      <c r="G191">
        <v>3.26</v>
      </c>
      <c r="H191">
        <f t="shared" si="21"/>
        <v>7.2697414764603119E-3</v>
      </c>
      <c r="I191">
        <f>-SQRT(($H$5*EXP(-$H$7*(G191/$H$8-1)))^2*$C$41)</f>
        <v>-2.2273980600478271</v>
      </c>
      <c r="J191">
        <f t="shared" si="22"/>
        <v>-2.2201283185713669</v>
      </c>
      <c r="M191">
        <v>3.26</v>
      </c>
      <c r="N191">
        <f t="shared" si="23"/>
        <v>1.4427721626851882E-2</v>
      </c>
      <c r="O191">
        <f>-SQRT(($N$4*EXP(-$N$6*(M191/$N$7-1)))^2*$C$41)</f>
        <v>-3.2194295718354926</v>
      </c>
      <c r="P191">
        <f t="shared" si="24"/>
        <v>-3.2050018502086406</v>
      </c>
    </row>
    <row r="192" spans="1:16" x14ac:dyDescent="0.4">
      <c r="A192">
        <v>3.28</v>
      </c>
      <c r="B192">
        <f t="shared" si="19"/>
        <v>2.6604563892025295E-2</v>
      </c>
      <c r="C192">
        <f>-SQRT(($B$5*EXP(-$B$7*(A192/$B$8-1)))^2*$C$41)</f>
        <v>-4.6758398431410066</v>
      </c>
      <c r="D192">
        <f t="shared" si="20"/>
        <v>-4.6492352792489813</v>
      </c>
      <c r="G192">
        <v>3.28</v>
      </c>
      <c r="H192">
        <f t="shared" si="21"/>
        <v>6.6956935189841065E-3</v>
      </c>
      <c r="I192">
        <f>-SQRT(($H$5*EXP(-$H$7*(G192/$H$8-1)))^2*$C$41)</f>
        <v>-2.182488895499807</v>
      </c>
      <c r="J192">
        <f t="shared" si="22"/>
        <v>-2.1757932019808228</v>
      </c>
      <c r="M192">
        <v>3.28</v>
      </c>
      <c r="N192">
        <f t="shared" si="23"/>
        <v>1.3346760132228042E-2</v>
      </c>
      <c r="O192">
        <f>-SQRT(($N$4*EXP(-$N$6*(M192/$N$7-1)))^2*$C$41)</f>
        <v>-3.1630865665640462</v>
      </c>
      <c r="P192">
        <f t="shared" si="24"/>
        <v>-3.1497398064318181</v>
      </c>
    </row>
    <row r="193" spans="1:16" x14ac:dyDescent="0.4">
      <c r="A193">
        <v>3.3</v>
      </c>
      <c r="B193">
        <f t="shared" si="19"/>
        <v>2.4719276014054468E-2</v>
      </c>
      <c r="C193">
        <f>-SQRT(($B$5*EXP(-$B$7*(A193/$B$8-1)))^2*$C$41)</f>
        <v>-4.6059848139414941</v>
      </c>
      <c r="D193">
        <f t="shared" si="20"/>
        <v>-4.5812655379274396</v>
      </c>
      <c r="G193">
        <v>3.3</v>
      </c>
      <c r="H193">
        <f t="shared" si="21"/>
        <v>6.1669746916495479E-3</v>
      </c>
      <c r="I193">
        <f>-SQRT(($H$5*EXP(-$H$7*(G193/$H$8-1)))^2*$C$41)</f>
        <v>-2.1384851968837979</v>
      </c>
      <c r="J193">
        <f t="shared" si="22"/>
        <v>-2.1323182221921484</v>
      </c>
      <c r="M193">
        <v>3.3</v>
      </c>
      <c r="N193">
        <f t="shared" si="23"/>
        <v>1.2346787014222498E-2</v>
      </c>
      <c r="O193">
        <f>-SQRT(($N$4*EXP(-$N$6*(M193/$N$7-1)))^2*$C$41)</f>
        <v>-3.1077296161734989</v>
      </c>
      <c r="P193">
        <f t="shared" si="24"/>
        <v>-3.0953828291592762</v>
      </c>
    </row>
    <row r="194" spans="1:16" x14ac:dyDescent="0.4">
      <c r="A194">
        <v>3.32</v>
      </c>
      <c r="B194">
        <f t="shared" si="19"/>
        <v>2.2967585905144892E-2</v>
      </c>
      <c r="C194">
        <f>-SQRT(($B$5*EXP(-$B$7*(A194/$B$8-1)))^2*$C$41)</f>
        <v>-4.5371733887293191</v>
      </c>
      <c r="D194">
        <f t="shared" si="20"/>
        <v>-4.5142058028241738</v>
      </c>
      <c r="G194">
        <v>3.32</v>
      </c>
      <c r="H194">
        <f t="shared" si="21"/>
        <v>5.6800056244534335E-3</v>
      </c>
      <c r="I194">
        <f>-SQRT(($H$5*EXP(-$H$7*(G194/$H$8-1)))^2*$C$41)</f>
        <v>-2.0953687080473586</v>
      </c>
      <c r="J194">
        <f t="shared" si="22"/>
        <v>-2.0896887024229054</v>
      </c>
      <c r="M194">
        <v>3.32</v>
      </c>
      <c r="N194">
        <f t="shared" si="23"/>
        <v>1.1421734418263291E-2</v>
      </c>
      <c r="O194">
        <f>-SQRT(($N$4*EXP(-$N$6*(M194/$N$7-1)))^2*$C$41)</f>
        <v>-3.053341463788334</v>
      </c>
      <c r="P194">
        <f t="shared" si="24"/>
        <v>-3.0419197293700706</v>
      </c>
    </row>
    <row r="195" spans="1:16" x14ac:dyDescent="0.4">
      <c r="A195">
        <v>3.34</v>
      </c>
      <c r="B195">
        <f t="shared" si="19"/>
        <v>2.1340026383065952E-2</v>
      </c>
      <c r="C195">
        <f>-SQRT(($B$5*EXP(-$B$7*(A195/$B$8-1)))^2*$C$41)</f>
        <v>-4.4693899765113283</v>
      </c>
      <c r="D195">
        <f t="shared" si="20"/>
        <v>-4.4480499501282624</v>
      </c>
      <c r="G195">
        <v>3.34</v>
      </c>
      <c r="H195">
        <f t="shared" si="21"/>
        <v>5.2314895888105157E-3</v>
      </c>
      <c r="I195">
        <f>-SQRT(($H$5*EXP(-$H$7*(G195/$H$8-1)))^2*$C$41)</f>
        <v>-2.0531215409215822</v>
      </c>
      <c r="J195">
        <f t="shared" si="22"/>
        <v>-2.0478900513327716</v>
      </c>
      <c r="M195">
        <v>3.34</v>
      </c>
      <c r="N195">
        <f t="shared" si="23"/>
        <v>1.0565989108831756E-2</v>
      </c>
      <c r="O195">
        <f>-SQRT(($N$4*EXP(-$N$6*(M195/$N$7-1)))^2*$C$41)</f>
        <v>-2.9999051545443738</v>
      </c>
      <c r="P195">
        <f t="shared" si="24"/>
        <v>-2.9893391654355419</v>
      </c>
    </row>
    <row r="196" spans="1:16" x14ac:dyDescent="0.4">
      <c r="A196">
        <v>3.36</v>
      </c>
      <c r="B196">
        <f t="shared" si="19"/>
        <v>1.9827801141605352E-2</v>
      </c>
      <c r="C196">
        <f>-SQRT(($B$5*EXP(-$B$7*(A196/$B$8-1)))^2*$C$41)</f>
        <v>-4.4026192192170663</v>
      </c>
      <c r="D196">
        <f t="shared" si="20"/>
        <v>-4.3827914180754606</v>
      </c>
      <c r="G196">
        <v>3.36</v>
      </c>
      <c r="H196">
        <f t="shared" si="21"/>
        <v>4.8183901790531062E-3</v>
      </c>
      <c r="I196">
        <f>-SQRT(($H$5*EXP(-$H$7*(G196/$H$8-1)))^2*$C$41)</f>
        <v>-2.0117261680997376</v>
      </c>
      <c r="J196">
        <f t="shared" si="22"/>
        <v>-2.0069077779206843</v>
      </c>
      <c r="M196">
        <v>3.36</v>
      </c>
      <c r="N196">
        <f t="shared" si="23"/>
        <v>9.7743584082500903E-3</v>
      </c>
      <c r="O196">
        <f>-SQRT(($N$4*EXP(-$N$6*(M196/$N$7-1)))^2*$C$41)</f>
        <v>-2.947404030303296</v>
      </c>
      <c r="P196">
        <f t="shared" si="24"/>
        <v>-2.9376296718950461</v>
      </c>
    </row>
    <row r="197" spans="1:16" x14ac:dyDescent="0.4">
      <c r="A197">
        <v>3.38</v>
      </c>
      <c r="B197">
        <f t="shared" si="19"/>
        <v>1.842273721006352E-2</v>
      </c>
      <c r="C197">
        <f>-SQRT(($B$5*EXP(-$B$7*(A197/$B$8-1)))^2*$C$41)</f>
        <v>-4.3368459882190287</v>
      </c>
      <c r="D197">
        <f t="shared" si="20"/>
        <v>-4.3184232510089648</v>
      </c>
      <c r="G197">
        <v>3.38</v>
      </c>
      <c r="H197">
        <f t="shared" si="21"/>
        <v>4.4379107562888698E-3</v>
      </c>
      <c r="I197">
        <f>-SQRT(($H$5*EXP(-$H$7*(G197/$H$8-1)))^2*$C$41)</f>
        <v>-1.9711654155655414</v>
      </c>
      <c r="J197">
        <f t="shared" si="22"/>
        <v>-1.9667275048092525</v>
      </c>
      <c r="M197">
        <v>3.38</v>
      </c>
      <c r="N197">
        <f t="shared" si="23"/>
        <v>9.0420386874213391E-3</v>
      </c>
      <c r="O197">
        <f>-SQRT(($N$4*EXP(-$N$6*(M197/$N$7-1)))^2*$C$41)</f>
        <v>-2.8958217244596614</v>
      </c>
      <c r="P197">
        <f t="shared" si="24"/>
        <v>-2.8867796857722401</v>
      </c>
    </row>
    <row r="198" spans="1:16" x14ac:dyDescent="0.4">
      <c r="A198">
        <v>3.4</v>
      </c>
      <c r="B198">
        <f t="shared" si="19"/>
        <v>1.7117240781626072E-2</v>
      </c>
      <c r="C198">
        <f>-SQRT(($B$5*EXP(-$B$7*(A198/$B$8-1)))^2*$C$41)</f>
        <v>-4.2720553809048738</v>
      </c>
      <c r="D198">
        <f t="shared" si="20"/>
        <v>-4.2549381401232473</v>
      </c>
      <c r="G198">
        <v>3.4</v>
      </c>
      <c r="H198">
        <f t="shared" si="21"/>
        <v>4.087475515454189E-3</v>
      </c>
      <c r="I198">
        <f>-SQRT(($H$5*EXP(-$H$7*(G198/$H$8-1)))^2*$C$41)</f>
        <v>-1.9314224555680379</v>
      </c>
      <c r="J198">
        <f t="shared" si="22"/>
        <v>-1.9273349800525836</v>
      </c>
      <c r="M198">
        <v>3.4</v>
      </c>
      <c r="N198">
        <f t="shared" si="23"/>
        <v>8.3645862173230348E-3</v>
      </c>
      <c r="O198">
        <f>-SQRT(($N$4*EXP(-$N$6*(M198/$N$7-1)))^2*$C$41)</f>
        <v>-2.8451421568388113</v>
      </c>
      <c r="P198">
        <f t="shared" si="24"/>
        <v>-2.8367775706214884</v>
      </c>
    </row>
    <row r="199" spans="1:16" x14ac:dyDescent="0.4">
      <c r="A199">
        <v>3.42</v>
      </c>
      <c r="B199">
        <f t="shared" si="19"/>
        <v>1.5904256171884665E-2</v>
      </c>
      <c r="C199">
        <f>-SQRT(($B$5*EXP(-$B$7*(A199/$B$8-1)))^2*$C$41)</f>
        <v>-4.2082327173008567</v>
      </c>
      <c r="D199">
        <f t="shared" si="20"/>
        <v>-4.1923284611289722</v>
      </c>
      <c r="G199">
        <v>3.42</v>
      </c>
      <c r="H199">
        <f t="shared" si="21"/>
        <v>3.7647120473888896E-3</v>
      </c>
      <c r="I199">
        <f>-SQRT(($H$5*EXP(-$H$7*(G199/$H$8-1)))^2*$C$41)</f>
        <v>-1.8924807996401414</v>
      </c>
      <c r="J199">
        <f t="shared" si="22"/>
        <v>-1.8887160875927524</v>
      </c>
      <c r="M199">
        <v>3.42</v>
      </c>
      <c r="N199">
        <f t="shared" si="23"/>
        <v>7.7378902043808559E-3</v>
      </c>
      <c r="O199">
        <f>-SQRT(($N$4*EXP(-$N$6*(M199/$N$7-1)))^2*$C$41)</f>
        <v>-2.7953495286840684</v>
      </c>
      <c r="P199">
        <f t="shared" si="24"/>
        <v>-2.7876116384796874</v>
      </c>
    </row>
    <row r="200" spans="1:16" x14ac:dyDescent="0.4">
      <c r="A200">
        <v>3.44</v>
      </c>
      <c r="B200">
        <f t="shared" si="19"/>
        <v>1.477722768569382E-2</v>
      </c>
      <c r="C200">
        <f>-SQRT(($B$5*EXP(-$B$7*(A200/$B$8-1)))^2*$C$41)</f>
        <v>-4.1453635367457062</v>
      </c>
      <c r="D200">
        <f t="shared" si="20"/>
        <v>-4.1305863090600123</v>
      </c>
      <c r="G200">
        <v>3.44</v>
      </c>
      <c r="H200">
        <f t="shared" si="21"/>
        <v>3.4674352778796221E-3</v>
      </c>
      <c r="I200">
        <f>-SQRT(($H$5*EXP(-$H$7*(G200/$H$8-1)))^2*$C$41)</f>
        <v>-1.854324291757943</v>
      </c>
      <c r="J200">
        <f t="shared" si="22"/>
        <v>-1.8508568564800634</v>
      </c>
      <c r="M200">
        <v>3.44</v>
      </c>
      <c r="N200">
        <f t="shared" si="23"/>
        <v>7.158147846100563E-3</v>
      </c>
      <c r="O200">
        <f>-SQRT(($N$4*EXP(-$N$6*(M200/$N$7-1)))^2*$C$41)</f>
        <v>-2.7464283177316613</v>
      </c>
      <c r="P200">
        <f t="shared" si="24"/>
        <v>-2.7392701698855606</v>
      </c>
    </row>
    <row r="201" spans="1:16" x14ac:dyDescent="0.4">
      <c r="A201">
        <v>3.46</v>
      </c>
      <c r="B201">
        <f t="shared" si="19"/>
        <v>1.3730064186268653E-2</v>
      </c>
      <c r="C201">
        <f>-SQRT(($B$5*EXP(-$B$7*(A201/$B$8-1)))^2*$C$41)</f>
        <v>-4.0834335946141902</v>
      </c>
      <c r="D201">
        <f t="shared" si="20"/>
        <v>-4.0697035304279217</v>
      </c>
      <c r="G201">
        <v>3.46</v>
      </c>
      <c r="H201">
        <f t="shared" si="21"/>
        <v>3.1936326749407175E-3</v>
      </c>
      <c r="I201">
        <f>-SQRT(($H$5*EXP(-$H$7*(G201/$H$8-1)))^2*$C$41)</f>
        <v>-1.8169371016379334</v>
      </c>
      <c r="J201">
        <f t="shared" si="22"/>
        <v>-1.8137434689629928</v>
      </c>
      <c r="M201">
        <v>3.46</v>
      </c>
      <c r="N201">
        <f t="shared" si="23"/>
        <v>6.6218412555950701E-3</v>
      </c>
      <c r="O201">
        <f>-SQRT(($N$4*EXP(-$N$6*(M201/$N$7-1)))^2*$C$41)</f>
        <v>-2.6983632733718363</v>
      </c>
      <c r="P201">
        <f t="shared" si="24"/>
        <v>-2.6917414321162414</v>
      </c>
    </row>
    <row r="202" spans="1:16" x14ac:dyDescent="0.4">
      <c r="A202">
        <v>3.48</v>
      </c>
      <c r="B202">
        <f t="shared" si="19"/>
        <v>1.2757106175034621E-2</v>
      </c>
      <c r="C202">
        <f>-SQRT(($B$5*EXP(-$B$7*(A202/$B$8-1)))^2*$C$41)</f>
        <v>-4.022428859089624</v>
      </c>
      <c r="D202">
        <f t="shared" si="20"/>
        <v>-4.0096717529145893</v>
      </c>
      <c r="G202">
        <v>3.48</v>
      </c>
      <c r="H202">
        <f t="shared" si="21"/>
        <v>2.9414506241875749E-3</v>
      </c>
      <c r="I202">
        <f>-SQRT(($H$5*EXP(-$H$7*(G202/$H$8-1)))^2*$C$41)</f>
        <v>-1.7803037181693733</v>
      </c>
      <c r="J202">
        <f t="shared" si="22"/>
        <v>-1.7773622675451857</v>
      </c>
      <c r="M202">
        <v>3.48</v>
      </c>
      <c r="N202">
        <f t="shared" si="23"/>
        <v>6.1257161149846544E-3</v>
      </c>
      <c r="O202">
        <f>-SQRT(($N$4*EXP(-$N$6*(M202/$N$7-1)))^2*$C$41)</f>
        <v>-2.6511394118946652</v>
      </c>
      <c r="P202">
        <f t="shared" si="24"/>
        <v>-2.6450136957796806</v>
      </c>
    </row>
    <row r="203" spans="1:16" x14ac:dyDescent="0.4">
      <c r="A203">
        <v>3.5</v>
      </c>
      <c r="B203">
        <f t="shared" si="19"/>
        <v>1.1853095204308325E-2</v>
      </c>
      <c r="C203">
        <f>-SQRT(($B$5*EXP(-$B$7*(A203/$B$8-1)))^2*$C$41)</f>
        <v>-3.9623355079846143</v>
      </c>
      <c r="D203">
        <f t="shared" si="20"/>
        <v>-3.950482412780306</v>
      </c>
      <c r="G203">
        <v>3.5</v>
      </c>
      <c r="H203">
        <f t="shared" si="21"/>
        <v>2.7091818800651707E-3</v>
      </c>
      <c r="I203">
        <f>-SQRT(($H$5*EXP(-$H$7*(G203/$H$8-1)))^2*$C$41)</f>
        <v>-1.7444089429790761</v>
      </c>
      <c r="J203">
        <f t="shared" si="22"/>
        <v>-1.741699761099011</v>
      </c>
      <c r="M203">
        <v>3.5</v>
      </c>
      <c r="N203">
        <f t="shared" si="23"/>
        <v>5.6667619281384534E-3</v>
      </c>
      <c r="O203">
        <f>-SQRT(($N$4*EXP(-$N$6*(M203/$N$7-1)))^2*$C$41)</f>
        <v>-2.6047420118190492</v>
      </c>
      <c r="P203">
        <f t="shared" si="24"/>
        <v>-2.5990752498909107</v>
      </c>
    </row>
    <row r="204" spans="1:16" x14ac:dyDescent="0.4">
      <c r="A204">
        <v>3.52</v>
      </c>
      <c r="B204">
        <f t="shared" si="19"/>
        <v>1.1013145457497585E-2</v>
      </c>
      <c r="C204">
        <f>-SQRT(($B$5*EXP(-$B$7*(A204/$B$8-1)))^2*$C$41)</f>
        <v>-3.9031399256092789</v>
      </c>
      <c r="D204">
        <f t="shared" si="20"/>
        <v>-3.8921267801517812</v>
      </c>
      <c r="G204">
        <v>3.52</v>
      </c>
      <c r="H204">
        <f t="shared" si="21"/>
        <v>2.4952540079780055E-3</v>
      </c>
      <c r="I204">
        <f>-SQRT(($H$5*EXP(-$H$7*(G204/$H$8-1)))^2*$C$41)</f>
        <v>-1.7092378841259477</v>
      </c>
      <c r="J204">
        <f t="shared" si="22"/>
        <v>-1.7067426301179698</v>
      </c>
      <c r="M204">
        <v>3.52</v>
      </c>
      <c r="N204">
        <f t="shared" si="23"/>
        <v>5.2421937529306952E-3</v>
      </c>
      <c r="O204">
        <f>-SQRT(($N$4*EXP(-$N$6*(M204/$N$7-1)))^2*$C$41)</f>
        <v>-2.5591566093034706</v>
      </c>
      <c r="P204">
        <f t="shared" si="24"/>
        <v>-2.55391441555054</v>
      </c>
    </row>
    <row r="205" spans="1:16" x14ac:dyDescent="0.4">
      <c r="A205">
        <v>3.54</v>
      </c>
      <c r="B205">
        <f t="shared" si="19"/>
        <v>1.0232717343223027E-2</v>
      </c>
      <c r="C205">
        <f>-SQRT(($B$5*EXP(-$B$7*(A205/$B$8-1)))^2*$C$41)</f>
        <v>-3.8448286996862646</v>
      </c>
      <c r="D205">
        <f t="shared" si="20"/>
        <v>-3.8345959823430418</v>
      </c>
      <c r="G205">
        <v>3.54</v>
      </c>
      <c r="H205">
        <f t="shared" si="21"/>
        <v>2.2982187390757696E-3</v>
      </c>
      <c r="I205">
        <f>-SQRT(($H$5*EXP(-$H$7*(G205/$H$8-1)))^2*$C$41)</f>
        <v>-1.6747759499226498</v>
      </c>
      <c r="J205">
        <f t="shared" si="22"/>
        <v>-1.6724777311835739</v>
      </c>
      <c r="M205">
        <v>3.54</v>
      </c>
      <c r="N205">
        <f t="shared" si="23"/>
        <v>4.8494353021625979E-3</v>
      </c>
      <c r="O205">
        <f>-SQRT(($N$4*EXP(-$N$6*(M205/$N$7-1)))^2*$C$41)</f>
        <v>-2.5143689936370608</v>
      </c>
      <c r="P205">
        <f t="shared" si="24"/>
        <v>-2.5095195583348984</v>
      </c>
    </row>
    <row r="206" spans="1:16" x14ac:dyDescent="0.4">
      <c r="A206">
        <v>3.56</v>
      </c>
      <c r="B206">
        <f t="shared" si="19"/>
        <v>9.5075929606480893E-3</v>
      </c>
      <c r="C206">
        <f>-SQRT(($B$5*EXP(-$B$7*(A206/$B$8-1)))^2*$C$41)</f>
        <v>-3.787388618311859</v>
      </c>
      <c r="D206">
        <f t="shared" si="20"/>
        <v>-3.7778810253512107</v>
      </c>
      <c r="G206">
        <v>3.56</v>
      </c>
      <c r="H206">
        <f t="shared" si="21"/>
        <v>2.1167421656278895E-3</v>
      </c>
      <c r="I206">
        <f>-SQRT(($H$5*EXP(-$H$7*(G206/$H$8-1)))^2*$C$41)</f>
        <v>-1.6410088428818335</v>
      </c>
      <c r="J206">
        <f t="shared" si="22"/>
        <v>-1.6388921007162056</v>
      </c>
      <c r="M206">
        <v>3.56</v>
      </c>
      <c r="N206">
        <f t="shared" si="23"/>
        <v>4.4861033106060695E-3</v>
      </c>
      <c r="O206">
        <f>-SQRT(($N$4*EXP(-$N$6*(M206/$N$7-1)))^2*$C$41)</f>
        <v>-2.4703652028095799</v>
      </c>
      <c r="P206">
        <f t="shared" si="24"/>
        <v>-2.4658790994989737</v>
      </c>
    </row>
    <row r="207" spans="1:16" x14ac:dyDescent="0.4">
      <c r="A207">
        <v>3.58</v>
      </c>
      <c r="B207">
        <f t="shared" si="19"/>
        <v>8.8338533034171916E-3</v>
      </c>
      <c r="C207">
        <f>-SQRT(($B$5*EXP(-$B$7*(A207/$B$8-1)))^2*$C$41)</f>
        <v>-3.7308066669624842</v>
      </c>
      <c r="D207">
        <f t="shared" si="20"/>
        <v>-3.7219728136590668</v>
      </c>
      <c r="G207">
        <v>3.58</v>
      </c>
      <c r="H207">
        <f t="shared" si="21"/>
        <v>1.949595710610607E-3</v>
      </c>
      <c r="I207">
        <f>-SQRT(($H$5*EXP(-$H$7*(G207/$H$8-1)))^2*$C$41)</f>
        <v>-1.6079225537844308</v>
      </c>
      <c r="J207">
        <f t="shared" si="22"/>
        <v>-1.6059729580738202</v>
      </c>
      <c r="M207">
        <v>3.58</v>
      </c>
      <c r="N207">
        <f t="shared" si="23"/>
        <v>4.1499930733081376E-3</v>
      </c>
      <c r="O207">
        <f>-SQRT(($N$4*EXP(-$N$6*(M207/$N$7-1)))^2*$C$41)</f>
        <v>-2.4271315191589253</v>
      </c>
      <c r="P207">
        <f t="shared" si="24"/>
        <v>-2.4229815260856173</v>
      </c>
    </row>
    <row r="208" spans="1:16" x14ac:dyDescent="0.4">
      <c r="A208">
        <v>3.6</v>
      </c>
      <c r="B208">
        <f t="shared" si="19"/>
        <v>8.2078570789988238E-3</v>
      </c>
      <c r="C208">
        <f>-SQRT(($B$5*EXP(-$B$7*(A208/$B$8-1)))^2*$C$41)</f>
        <v>-3.6750700255459279</v>
      </c>
      <c r="D208">
        <f t="shared" si="20"/>
        <v>-3.6668621684669289</v>
      </c>
      <c r="G208">
        <v>3.6</v>
      </c>
      <c r="H208">
        <f t="shared" si="21"/>
        <v>1.7956478103717498E-3</v>
      </c>
      <c r="I208">
        <f>-SQRT(($H$5*EXP(-$H$7*(G208/$H$8-1)))^2*$C$41)</f>
        <v>-1.5755033558675449</v>
      </c>
      <c r="J208">
        <f t="shared" si="22"/>
        <v>-1.5737077080571731</v>
      </c>
      <c r="M208">
        <v>3.6</v>
      </c>
      <c r="N208">
        <f t="shared" si="23"/>
        <v>3.8390650674022786E-3</v>
      </c>
      <c r="O208">
        <f>-SQRT(($N$4*EXP(-$N$6*(M208/$N$7-1)))^2*$C$41)</f>
        <v>-2.3846544650948092</v>
      </c>
      <c r="P208">
        <f t="shared" si="24"/>
        <v>-2.3808154000274069</v>
      </c>
    </row>
    <row r="209" spans="1:16" x14ac:dyDescent="0.4">
      <c r="A209">
        <v>3.62</v>
      </c>
      <c r="B209">
        <f t="shared" si="19"/>
        <v>7.6262210289603609E-3</v>
      </c>
      <c r="C209">
        <f>-SQRT(($B$5*EXP(-$B$7*(A209/$B$8-1)))^2*$C$41)</f>
        <v>-3.6201660654966226</v>
      </c>
      <c r="D209">
        <f t="shared" si="20"/>
        <v>-3.6125398444676624</v>
      </c>
      <c r="G209">
        <v>3.62</v>
      </c>
      <c r="H209">
        <f t="shared" si="21"/>
        <v>1.6538562540656199E-3</v>
      </c>
      <c r="I209">
        <f>-SQRT(($H$5*EXP(-$H$7*(G209/$H$8-1)))^2*$C$41)</f>
        <v>-1.5437377991295209</v>
      </c>
      <c r="J209">
        <f t="shared" si="22"/>
        <v>-1.5420839428754554</v>
      </c>
      <c r="M209">
        <v>3.62</v>
      </c>
      <c r="N209">
        <f t="shared" si="23"/>
        <v>3.5514325762476214E-3</v>
      </c>
      <c r="O209">
        <f>-SQRT(($N$4*EXP(-$N$6*(M209/$N$7-1)))^2*$C$41)</f>
        <v>-2.3429207988972869</v>
      </c>
      <c r="P209">
        <f t="shared" si="24"/>
        <v>-2.3393693663210393</v>
      </c>
    </row>
    <row r="210" spans="1:16" x14ac:dyDescent="0.4">
      <c r="A210">
        <v>3.64</v>
      </c>
      <c r="B210">
        <f t="shared" si="19"/>
        <v>7.0858016438136301E-3</v>
      </c>
      <c r="C210">
        <f>-SQRT(($B$5*EXP(-$B$7*(A210/$B$8-1)))^2*$C$41)</f>
        <v>-3.566082346914321</v>
      </c>
      <c r="D210">
        <f t="shared" si="20"/>
        <v>-3.5589965452705075</v>
      </c>
      <c r="G210">
        <v>3.64</v>
      </c>
      <c r="H210">
        <f t="shared" si="21"/>
        <v>1.5232611279968648E-3</v>
      </c>
      <c r="I210">
        <f>-SQRT(($H$5*EXP(-$H$7*(G210/$H$8-1)))^2*$C$41)</f>
        <v>-1.5126127047498408</v>
      </c>
      <c r="J210">
        <f t="shared" si="22"/>
        <v>-1.5110894436218438</v>
      </c>
      <c r="M210">
        <v>3.64</v>
      </c>
      <c r="N210">
        <f t="shared" si="23"/>
        <v>3.2853502407989245E-3</v>
      </c>
      <c r="O210">
        <f>-SQRT(($N$4*EXP(-$N$6*(M210/$N$7-1)))^2*$C$41)</f>
        <v>-2.3019175105887961</v>
      </c>
      <c r="P210">
        <f t="shared" si="24"/>
        <v>-2.2986321603479971</v>
      </c>
    </row>
    <row r="211" spans="1:16" x14ac:dyDescent="0.4">
      <c r="A211">
        <v>3.66</v>
      </c>
      <c r="B211">
        <f t="shared" si="19"/>
        <v>6.5836781736073645E-3</v>
      </c>
      <c r="C211">
        <f>-SQRT(($B$5*EXP(-$B$7*(A211/$B$8-1)))^2*$C$41)</f>
        <v>-3.5128066157455144</v>
      </c>
      <c r="D211">
        <f t="shared" si="20"/>
        <v>-3.506222937571907</v>
      </c>
      <c r="G211">
        <v>3.66</v>
      </c>
      <c r="H211">
        <f t="shared" si="21"/>
        <v>1.4029783171072457E-3</v>
      </c>
      <c r="I211">
        <f>-SQRT(($H$5*EXP(-$H$7*(G211/$H$8-1)))^2*$C$41)</f>
        <v>-1.4821151596215227</v>
      </c>
      <c r="J211">
        <f t="shared" si="22"/>
        <v>-1.4807121813044155</v>
      </c>
      <c r="M211">
        <v>3.66</v>
      </c>
      <c r="N211">
        <f t="shared" si="23"/>
        <v>3.0392034687370564E-3</v>
      </c>
      <c r="O211">
        <f>-SQRT(($N$4*EXP(-$N$6*(M211/$N$7-1)))^2*$C$41)</f>
        <v>-2.2616318178784582</v>
      </c>
      <c r="P211">
        <f t="shared" si="24"/>
        <v>-2.258592614409721</v>
      </c>
    </row>
    <row r="212" spans="1:16" x14ac:dyDescent="0.4">
      <c r="A212">
        <v>3.68</v>
      </c>
      <c r="B212">
        <f t="shared" si="19"/>
        <v>6.1171368424456224E-3</v>
      </c>
      <c r="C212">
        <f>-SQRT(($B$5*EXP(-$B$7*(A212/$B$8-1)))^2*$C$41)</f>
        <v>-3.4603268010069708</v>
      </c>
      <c r="D212">
        <f t="shared" si="20"/>
        <v>-3.4542096641645252</v>
      </c>
      <c r="G212">
        <v>3.68</v>
      </c>
      <c r="H212">
        <f t="shared" si="21"/>
        <v>1.2921935196111224E-3</v>
      </c>
      <c r="I212">
        <f>-SQRT(($H$5*EXP(-$H$7*(G212/$H$8-1)))^2*$C$41)</f>
        <v>-1.4522325109937648</v>
      </c>
      <c r="J212">
        <f t="shared" si="22"/>
        <v>-1.4509403174741538</v>
      </c>
      <c r="M212">
        <v>3.68</v>
      </c>
      <c r="N212">
        <f t="shared" si="23"/>
        <v>2.811498637094225E-3</v>
      </c>
      <c r="O212">
        <f>-SQRT(($N$4*EXP(-$N$6*(M212/$N$7-1)))^2*$C$41)</f>
        <v>-2.2220511621773471</v>
      </c>
      <c r="P212">
        <f t="shared" si="24"/>
        <v>-2.2192396635402529</v>
      </c>
    </row>
    <row r="213" spans="1:16" x14ac:dyDescent="0.4">
      <c r="A213">
        <v>3.7</v>
      </c>
      <c r="B213">
        <f t="shared" si="19"/>
        <v>5.6836561816177855E-3</v>
      </c>
      <c r="C213">
        <f>-SQRT(($B$5*EXP(-$B$7*(A213/$B$8-1)))^2*$C$41)</f>
        <v>-3.4086310120507308</v>
      </c>
      <c r="D213">
        <f t="shared" si="20"/>
        <v>-3.402947355869113</v>
      </c>
      <c r="G213">
        <v>3.7</v>
      </c>
      <c r="H213">
        <f t="shared" si="21"/>
        <v>1.1901567342593119E-3</v>
      </c>
      <c r="I213">
        <f>-SQRT(($H$5*EXP(-$H$7*(G213/$H$8-1)))^2*$C$41)</f>
        <v>-1.4229523612226005</v>
      </c>
      <c r="J213">
        <f t="shared" si="22"/>
        <v>-1.4217622044883411</v>
      </c>
      <c r="M213">
        <v>3.7</v>
      </c>
      <c r="N213">
        <f t="shared" si="23"/>
        <v>2.6008540289233777E-3</v>
      </c>
      <c r="O213">
        <f>-SQRT(($N$4*EXP(-$N$6*(M213/$N$7-1)))^2*$C$41)</f>
        <v>-2.1831632046834968</v>
      </c>
      <c r="P213">
        <f t="shared" si="24"/>
        <v>-2.1805623506545735</v>
      </c>
    </row>
    <row r="214" spans="1:16" x14ac:dyDescent="0.4">
      <c r="A214">
        <v>3.72</v>
      </c>
      <c r="B214">
        <f t="shared" si="19"/>
        <v>5.2808934020719088E-3</v>
      </c>
      <c r="C214">
        <f>-SQRT(($B$5*EXP(-$B$7*(A214/$B$8-1)))^2*$C$41)</f>
        <v>-3.3577075358699866</v>
      </c>
      <c r="D214">
        <f t="shared" si="20"/>
        <v>-3.3524266424679148</v>
      </c>
      <c r="G214">
        <v>3.72</v>
      </c>
      <c r="H214">
        <f t="shared" si="21"/>
        <v>1.096177182910704E-3</v>
      </c>
      <c r="I214">
        <f>-SQRT(($H$5*EXP(-$H$7*(G214/$H$8-1)))^2*$C$41)</f>
        <v>-1.3942625626273875</v>
      </c>
      <c r="J214">
        <f t="shared" si="22"/>
        <v>-1.3931663854444767</v>
      </c>
      <c r="M214">
        <v>3.72</v>
      </c>
      <c r="N214">
        <f t="shared" si="23"/>
        <v>2.4059914490153341E-3</v>
      </c>
      <c r="O214">
        <f>-SQRT(($N$4*EXP(-$N$6*(M214/$N$7-1)))^2*$C$41)</f>
        <v>-2.1449558225354286</v>
      </c>
      <c r="P214">
        <f t="shared" si="24"/>
        <v>-2.1425498310864133</v>
      </c>
    </row>
    <row r="215" spans="1:16" x14ac:dyDescent="0.4">
      <c r="A215">
        <v>3.74</v>
      </c>
      <c r="B215">
        <f t="shared" si="19"/>
        <v>4.9066717325798315E-3</v>
      </c>
      <c r="C215">
        <f>-SQRT(($B$5*EXP(-$B$7*(A215/$B$8-1)))^2*$C$41)</f>
        <v>-3.3075448344451961</v>
      </c>
      <c r="D215">
        <f t="shared" si="20"/>
        <v>-3.3026381627126162</v>
      </c>
      <c r="G215">
        <v>3.74</v>
      </c>
      <c r="H215">
        <f t="shared" si="21"/>
        <v>1.0096186340380275E-3</v>
      </c>
      <c r="I215">
        <f>-SQRT(($H$5*EXP(-$H$7*(G215/$H$8-1)))^2*$C$41)</f>
        <v>-1.3661512124510149</v>
      </c>
      <c r="J215">
        <f t="shared" si="22"/>
        <v>-1.3651415938169769</v>
      </c>
      <c r="M215">
        <v>3.74</v>
      </c>
      <c r="N215">
        <f t="shared" si="23"/>
        <v>2.2257284677876256E-3</v>
      </c>
      <c r="O215">
        <f>-SQRT(($N$4*EXP(-$N$6*(M215/$N$7-1)))^2*$C$41)</f>
        <v>-2.1074171050329888</v>
      </c>
      <c r="P215">
        <f t="shared" si="24"/>
        <v>-2.1051913765652013</v>
      </c>
    </row>
    <row r="216" spans="1:16" x14ac:dyDescent="0.4">
      <c r="A216">
        <v>3.76</v>
      </c>
      <c r="B216">
        <f t="shared" si="19"/>
        <v>4.5589686551620609E-3</v>
      </c>
      <c r="C216">
        <f>-SQRT(($B$5*EXP(-$B$7*(A216/$B$8-1)))^2*$C$41)</f>
        <v>-3.2581315421298505</v>
      </c>
      <c r="D216">
        <f t="shared" si="20"/>
        <v>-3.2535725734746883</v>
      </c>
      <c r="G216">
        <v>3.76</v>
      </c>
      <c r="H216">
        <f t="shared" si="21"/>
        <v>9.2989509550834269E-4</v>
      </c>
      <c r="I216">
        <f>-SQRT(($H$5*EXP(-$H$7*(G216/$H$8-1)))^2*$C$41)</f>
        <v>-1.3386066479217085</v>
      </c>
      <c r="J216">
        <f t="shared" si="22"/>
        <v>-1.3376767528262001</v>
      </c>
      <c r="M216">
        <v>3.76</v>
      </c>
      <c r="N216">
        <f t="shared" si="23"/>
        <v>2.0589712462808852E-3</v>
      </c>
      <c r="O216">
        <f>-SQRT(($N$4*EXP(-$N$6*(M216/$N$7-1)))^2*$C$41)</f>
        <v>-2.07053534992433</v>
      </c>
      <c r="P216">
        <f t="shared" si="24"/>
        <v>-2.0684763786780489</v>
      </c>
    </row>
    <row r="217" spans="1:16" x14ac:dyDescent="0.4">
      <c r="A217">
        <v>3.78</v>
      </c>
      <c r="B217">
        <f t="shared" si="19"/>
        <v>4.2359049741895515E-3</v>
      </c>
      <c r="C217">
        <f>-SQRT(($B$5*EXP(-$B$7*(A217/$B$8-1)))^2*$C$41)</f>
        <v>-3.2094564630752944</v>
      </c>
      <c r="D217">
        <f t="shared" si="20"/>
        <v>-3.2052205581011051</v>
      </c>
      <c r="G217">
        <v>3.78</v>
      </c>
      <c r="H217">
        <f t="shared" si="21"/>
        <v>8.5646684747886514E-4</v>
      </c>
      <c r="I217">
        <f>-SQRT(($H$5*EXP(-$H$7*(G217/$H$8-1)))^2*$C$41)</f>
        <v>-1.3116174414144084</v>
      </c>
      <c r="J217">
        <f t="shared" si="22"/>
        <v>-1.3107609745669295</v>
      </c>
      <c r="M217">
        <v>3.78</v>
      </c>
      <c r="N217">
        <f t="shared" si="23"/>
        <v>1.9047078987246746E-3</v>
      </c>
      <c r="O217">
        <f>-SQRT(($N$4*EXP(-$N$6*(M217/$N$7-1)))^2*$C$41)</f>
        <v>-2.0342990597578736</v>
      </c>
      <c r="P217">
        <f t="shared" si="24"/>
        <v>-2.032394351859149</v>
      </c>
    </row>
    <row r="218" spans="1:16" x14ac:dyDescent="0.4">
      <c r="A218">
        <v>3.8</v>
      </c>
      <c r="B218">
        <f t="shared" si="19"/>
        <v>3.9357346600852978E-3</v>
      </c>
      <c r="C218">
        <f>-SQRT(($B$5*EXP(-$B$7*(A218/$B$8-1)))^2*$C$41)</f>
        <v>-3.1615085686940185</v>
      </c>
      <c r="D218">
        <f t="shared" si="20"/>
        <v>-3.1575728340339331</v>
      </c>
      <c r="G218">
        <v>3.8</v>
      </c>
      <c r="H218">
        <f t="shared" si="21"/>
        <v>7.888367885512807E-4</v>
      </c>
      <c r="I218">
        <f>-SQRT(($H$5*EXP(-$H$7*(G218/$H$8-1)))^2*$C$41)</f>
        <v>-1.2851723957097057</v>
      </c>
      <c r="J218">
        <f t="shared" si="22"/>
        <v>-1.2843835589211543</v>
      </c>
      <c r="M218">
        <v>3.8</v>
      </c>
      <c r="N218">
        <f t="shared" si="23"/>
        <v>1.7620023523967406E-3</v>
      </c>
      <c r="O218">
        <f>-SQRT(($N$4*EXP(-$N$6*(M218/$N$7-1)))^2*$C$41)</f>
        <v>-1.9986969382981112</v>
      </c>
      <c r="P218">
        <f t="shared" si="24"/>
        <v>-1.9969349359457145</v>
      </c>
    </row>
    <row r="219" spans="1:16" x14ac:dyDescent="0.4">
      <c r="A219">
        <v>3.82</v>
      </c>
      <c r="B219">
        <f t="shared" si="19"/>
        <v>3.6568354127350096E-3</v>
      </c>
      <c r="C219">
        <f>-SQRT(($B$5*EXP(-$B$7*(A219/$B$8-1)))^2*$C$41)</f>
        <v>-3.1142769951608504</v>
      </c>
      <c r="D219">
        <f t="shared" si="20"/>
        <v>-3.1106201597481156</v>
      </c>
      <c r="G219">
        <v>3.82</v>
      </c>
      <c r="H219">
        <f t="shared" si="21"/>
        <v>7.265470704483426E-4</v>
      </c>
      <c r="I219">
        <f>-SQRT(($H$5*EXP(-$H$7*(G219/$H$8-1)))^2*$C$41)</f>
        <v>-1.2592605393483594</v>
      </c>
      <c r="J219">
        <f t="shared" si="22"/>
        <v>-1.2585339922779111</v>
      </c>
      <c r="M219">
        <v>3.82</v>
      </c>
      <c r="N219">
        <f t="shared" si="23"/>
        <v>1.6299886675171617E-3</v>
      </c>
      <c r="O219">
        <f>-SQRT(($N$4*EXP(-$N$6*(M219/$N$7-1)))^2*$C$41)</f>
        <v>-1.9637178870041423</v>
      </c>
      <c r="P219">
        <f t="shared" si="24"/>
        <v>-1.9620878983366252</v>
      </c>
    </row>
    <row r="220" spans="1:16" x14ac:dyDescent="0.4">
      <c r="A220">
        <v>3.84</v>
      </c>
      <c r="B220">
        <f t="shared" si="19"/>
        <v>3.3976998936058917E-3</v>
      </c>
      <c r="C220">
        <f>-SQRT(($B$5*EXP(-$B$7*(A220/$B$8-1)))^2*$C$41)</f>
        <v>-3.0677510409514803</v>
      </c>
      <c r="D220">
        <f t="shared" si="20"/>
        <v>-3.0643533410578745</v>
      </c>
      <c r="G220">
        <v>3.84</v>
      </c>
      <c r="H220">
        <f t="shared" si="21"/>
        <v>6.6917599842993719E-4</v>
      </c>
      <c r="I220">
        <f>-SQRT(($H$5*EXP(-$H$7*(G220/$H$8-1)))^2*$C$41)</f>
        <v>-1.2338711220794902</v>
      </c>
      <c r="J220">
        <f t="shared" si="22"/>
        <v>-1.2332019460810604</v>
      </c>
      <c r="M220">
        <v>3.84</v>
      </c>
      <c r="N220">
        <f t="shared" si="23"/>
        <v>1.5078657827104552E-3</v>
      </c>
      <c r="O220">
        <f>-SQRT(($N$4*EXP(-$N$6*(M220/$N$7-1)))^2*$C$41)</f>
        <v>-1.9293510015698299</v>
      </c>
      <c r="P220">
        <f t="shared" si="24"/>
        <v>-1.9278431357871193</v>
      </c>
    </row>
    <row r="221" spans="1:16" x14ac:dyDescent="0.4">
      <c r="A221">
        <v>3.86</v>
      </c>
      <c r="B221">
        <f t="shared" si="19"/>
        <v>3.1569275791866248E-3</v>
      </c>
      <c r="C221">
        <f>-SQRT(($B$5*EXP(-$B$7*(A221/$B$8-1)))^2*$C$41)</f>
        <v>-3.0219201644177467</v>
      </c>
      <c r="D221">
        <f t="shared" si="20"/>
        <v>-3.0187632368385602</v>
      </c>
      <c r="G221">
        <v>3.86</v>
      </c>
      <c r="H221">
        <f t="shared" si="21"/>
        <v>6.1633517646471803E-4</v>
      </c>
      <c r="I221">
        <f>-SQRT(($H$5*EXP(-$H$7*(G221/$H$8-1)))^2*$C$41)</f>
        <v>-1.2089936104005363</v>
      </c>
      <c r="J221">
        <f t="shared" si="22"/>
        <v>-1.2083772752240716</v>
      </c>
      <c r="M221">
        <v>3.86</v>
      </c>
      <c r="N221">
        <f t="shared" si="23"/>
        <v>1.3948926541509669E-3</v>
      </c>
      <c r="O221">
        <f>-SQRT(($N$4*EXP(-$N$6*(M221/$N$7-1)))^2*$C$41)</f>
        <v>-1.8955855685245144</v>
      </c>
      <c r="P221">
        <f t="shared" si="24"/>
        <v>-1.8941906758703635</v>
      </c>
    </row>
    <row r="222" spans="1:16" x14ac:dyDescent="0.4">
      <c r="A222">
        <v>3.88</v>
      </c>
      <c r="B222">
        <f t="shared" si="19"/>
        <v>2.9332171917197452E-3</v>
      </c>
      <c r="C222">
        <f>-SQRT(($B$5*EXP(-$B$7*(A222/$B$8-1)))^2*$C$41)</f>
        <v>-2.97677398139917</v>
      </c>
      <c r="D222">
        <f t="shared" si="20"/>
        <v>-2.9738407642074502</v>
      </c>
      <c r="G222">
        <v>3.88</v>
      </c>
      <c r="H222">
        <f t="shared" si="21"/>
        <v>5.6766687783044948E-4</v>
      </c>
      <c r="I222">
        <f>-SQRT(($H$5*EXP(-$H$7*(G222/$H$8-1)))^2*$C$41)</f>
        <v>-1.1846176831871427</v>
      </c>
      <c r="J222">
        <f t="shared" si="22"/>
        <v>-1.1840500163093122</v>
      </c>
      <c r="M222">
        <v>3.88</v>
      </c>
      <c r="N222">
        <f t="shared" si="23"/>
        <v>1.2903837588958359E-3</v>
      </c>
      <c r="O222">
        <f>-SQRT(($N$4*EXP(-$N$6*(M222/$N$7-1)))^2*$C$41)</f>
        <v>-1.8624110618932161</v>
      </c>
      <c r="P222">
        <f t="shared" si="24"/>
        <v>-1.8611206781343204</v>
      </c>
    </row>
    <row r="223" spans="1:16" x14ac:dyDescent="0.4">
      <c r="A223">
        <v>3.9</v>
      </c>
      <c r="B223">
        <f t="shared" si="19"/>
        <v>2.7253596663174037E-3</v>
      </c>
      <c r="C223">
        <f>-SQRT(($B$5*EXP(-$B$7*(A223/$B$8-1)))^2*$C$41)</f>
        <v>-2.9323022628701412</v>
      </c>
      <c r="D223">
        <f t="shared" si="20"/>
        <v>-2.9295769032038237</v>
      </c>
      <c r="G223">
        <v>3.9</v>
      </c>
      <c r="H223">
        <f t="shared" si="21"/>
        <v>5.2284162334228991E-4</v>
      </c>
      <c r="I223">
        <f>-SQRT(($H$5*EXP(-$H$7*(G223/$H$8-1)))^2*$C$41)</f>
        <v>-1.1607332274111488</v>
      </c>
      <c r="J223">
        <f t="shared" si="22"/>
        <v>-1.1602103857878066</v>
      </c>
      <c r="M223">
        <v>3.9</v>
      </c>
      <c r="N223">
        <f t="shared" si="23"/>
        <v>1.1937049351196443E-3</v>
      </c>
      <c r="O223">
        <f>-SQRT(($N$4*EXP(-$N$6*(M223/$N$7-1)))^2*$C$41)</f>
        <v>-1.8298171399152852</v>
      </c>
      <c r="P223">
        <f t="shared" si="24"/>
        <v>-1.8286234349801656</v>
      </c>
    </row>
    <row r="224" spans="1:16" x14ac:dyDescent="0.4">
      <c r="A224">
        <v>3.92</v>
      </c>
      <c r="B224">
        <f t="shared" si="19"/>
        <v>2.5322316164507804E-3</v>
      </c>
      <c r="C224">
        <f>-SQRT(($B$5*EXP(-$B$7*(A224/$B$8-1)))^2*$C$41)</f>
        <v>-2.8884949326222786</v>
      </c>
      <c r="D224">
        <f t="shared" si="20"/>
        <v>-2.8859627010058277</v>
      </c>
      <c r="G224">
        <v>3.92</v>
      </c>
      <c r="H224">
        <f t="shared" si="21"/>
        <v>4.8155595081390102E-4</v>
      </c>
      <c r="I224">
        <f>-SQRT(($H$5*EXP(-$H$7*(G224/$H$8-1)))^2*$C$41)</f>
        <v>-1.1373303339449299</v>
      </c>
      <c r="J224">
        <f t="shared" si="22"/>
        <v>-1.1368487779941159</v>
      </c>
      <c r="M224">
        <v>3.92</v>
      </c>
      <c r="N224">
        <f t="shared" si="23"/>
        <v>1.1042695340092354E-3</v>
      </c>
      <c r="O224">
        <f>-SQRT(($N$4*EXP(-$N$6*(M224/$N$7-1)))^2*$C$41)</f>
        <v>-1.7977936418204798</v>
      </c>
      <c r="P224">
        <f t="shared" si="24"/>
        <v>-1.7966893722864705</v>
      </c>
    </row>
    <row r="225" spans="1:16" x14ac:dyDescent="0.4">
      <c r="A225">
        <v>3.94</v>
      </c>
      <c r="B225">
        <f t="shared" si="19"/>
        <v>2.3527892624966105E-3</v>
      </c>
      <c r="C225">
        <f>-SQRT(($B$5*EXP(-$B$7*(A225/$B$8-1)))^2*$C$41)</f>
        <v>-2.8453420649814087</v>
      </c>
      <c r="D225">
        <f t="shared" si="20"/>
        <v>-2.8429892757189119</v>
      </c>
      <c r="G225">
        <v>3.94</v>
      </c>
      <c r="H225">
        <f t="shared" si="21"/>
        <v>4.4353036065084722E-4</v>
      </c>
      <c r="I225">
        <f>-SQRT(($H$5*EXP(-$H$7*(G225/$H$8-1)))^2*$C$41)</f>
        <v>-1.1143992934503131</v>
      </c>
      <c r="J225">
        <f t="shared" si="22"/>
        <v>-1.1139557630896622</v>
      </c>
      <c r="M225">
        <v>3.94</v>
      </c>
      <c r="N225">
        <f t="shared" si="23"/>
        <v>1.0215348599683517E-3</v>
      </c>
      <c r="O225">
        <f>-SQRT(($N$4*EXP(-$N$6*(M225/$N$7-1)))^2*$C$41)</f>
        <v>-1.7663305846614707</v>
      </c>
      <c r="P225">
        <f t="shared" si="24"/>
        <v>-1.7653090498015025</v>
      </c>
    </row>
    <row r="226" spans="1:16" x14ac:dyDescent="0.4">
      <c r="A226">
        <v>3.96</v>
      </c>
      <c r="B226">
        <f t="shared" si="19"/>
        <v>2.186062790527099E-3</v>
      </c>
      <c r="C226">
        <f>-SQRT(($B$5*EXP(-$B$7*(A226/$B$8-1)))^2*$C$41)</f>
        <v>-2.8028338825586423</v>
      </c>
      <c r="D226">
        <f t="shared" si="20"/>
        <v>-2.8006478197681153</v>
      </c>
      <c r="G226">
        <v>3.96</v>
      </c>
      <c r="H226">
        <f t="shared" si="21"/>
        <v>4.0850742366818751E-4</v>
      </c>
      <c r="I226">
        <f>-SQRT(($H$5*EXP(-$H$7*(G226/$H$8-1)))^2*$C$41)</f>
        <v>-1.0919305923503928</v>
      </c>
      <c r="J226">
        <f t="shared" si="22"/>
        <v>-1.0915220849267246</v>
      </c>
      <c r="M226">
        <v>3.96</v>
      </c>
      <c r="N226">
        <f t="shared" si="23"/>
        <v>9.4499887753113831E-4</v>
      </c>
      <c r="O226">
        <f>-SQRT(($N$4*EXP(-$N$6*(M226/$N$7-1)))^2*$C$41)</f>
        <v>-1.7354181602017678</v>
      </c>
      <c r="P226">
        <f t="shared" si="24"/>
        <v>-1.7344731613242366</v>
      </c>
    </row>
    <row r="227" spans="1:16" x14ac:dyDescent="0.4">
      <c r="A227">
        <v>3.98</v>
      </c>
      <c r="B227">
        <f t="shared" si="19"/>
        <v>2.0311511108547517E-3</v>
      </c>
      <c r="C227">
        <f>-SQRT(($B$5*EXP(-$B$7*(A227/$B$8-1)))^2*$C$41)</f>
        <v>-2.7609607540350622</v>
      </c>
      <c r="D227">
        <f t="shared" si="20"/>
        <v>-2.7589296029242076</v>
      </c>
      <c r="G227">
        <v>3.98</v>
      </c>
      <c r="H227">
        <f t="shared" si="21"/>
        <v>3.7625003832237881E-4</v>
      </c>
      <c r="I227">
        <f>-SQRT(($H$5*EXP(-$H$7*(G227/$H$8-1)))^2*$C$41)</f>
        <v>-1.0699149088825586</v>
      </c>
      <c r="J227">
        <f t="shared" si="22"/>
        <v>-1.0695386588442362</v>
      </c>
      <c r="M227">
        <v>3.98</v>
      </c>
      <c r="N227">
        <f t="shared" si="23"/>
        <v>8.7419716500206134E-4</v>
      </c>
      <c r="O227">
        <f>-SQRT(($N$4*EXP(-$N$6*(M227/$N$7-1)))^2*$C$41)</f>
        <v>-1.7050467318581231</v>
      </c>
      <c r="P227">
        <f t="shared" si="24"/>
        <v>-1.7041725346931209</v>
      </c>
    </row>
    <row r="228" spans="1:16" x14ac:dyDescent="0.4">
      <c r="A228">
        <v>4</v>
      </c>
      <c r="B228">
        <f t="shared" si="19"/>
        <v>1.8872169880041485E-3</v>
      </c>
      <c r="C228">
        <f>-SQRT(($B$5*EXP(-$B$7*(A228/$B$8-1)))^2*$C$41)</f>
        <v>-2.7197131919794999</v>
      </c>
      <c r="D228">
        <f t="shared" si="20"/>
        <v>-2.7178259749914959</v>
      </c>
      <c r="G228">
        <v>4</v>
      </c>
      <c r="H228">
        <f t="shared" si="21"/>
        <v>3.4653982555914978E-4</v>
      </c>
      <c r="I228">
        <f>-SQRT(($H$5*EXP(-$H$7*(G228/$H$8-1)))^2*$C$41)</f>
        <v>-1.0483431092311055</v>
      </c>
      <c r="J228">
        <f t="shared" si="22"/>
        <v>-1.0479965694055464</v>
      </c>
      <c r="M228">
        <v>4</v>
      </c>
      <c r="N228">
        <f t="shared" si="23"/>
        <v>8.0870009633684495E-4</v>
      </c>
      <c r="O228">
        <f>-SQRT(($N$4*EXP(-$N$6*(M228/$N$7-1)))^2*$C$41)</f>
        <v>-1.675206831696439</v>
      </c>
      <c r="P228">
        <f t="shared" si="24"/>
        <v>-1.6743981316001022</v>
      </c>
    </row>
    <row r="229" spans="1:16" x14ac:dyDescent="0.4">
      <c r="A229">
        <v>4.0199999999999996</v>
      </c>
      <c r="B229">
        <f t="shared" si="19"/>
        <v>1.7534825157901083E-3</v>
      </c>
      <c r="C229">
        <f>-SQRT(($B$5*EXP(-$B$7*(A229/$B$8-1)))^2*$C$41)</f>
        <v>-2.6790818506989145</v>
      </c>
      <c r="D229">
        <f t="shared" si="20"/>
        <v>-2.6773283681831241</v>
      </c>
      <c r="G229">
        <v>4.0199999999999996</v>
      </c>
      <c r="H229">
        <f t="shared" si="21"/>
        <v>3.1917565041062081E-4</v>
      </c>
      <c r="I229">
        <f>-SQRT(($H$5*EXP(-$H$7*(G229/$H$8-1)))^2*$C$41)</f>
        <v>-1.0272062437378175</v>
      </c>
      <c r="J229">
        <f t="shared" si="22"/>
        <v>-1.0268870680874069</v>
      </c>
      <c r="M229">
        <v>4.0199999999999996</v>
      </c>
      <c r="N229">
        <f t="shared" si="23"/>
        <v>7.4811023416403014E-4</v>
      </c>
      <c r="O229">
        <f>-SQRT(($N$4*EXP(-$N$6*(M229/$N$7-1)))^2*$C$41)</f>
        <v>-1.6458891574802517</v>
      </c>
      <c r="P229">
        <f t="shared" si="24"/>
        <v>-1.6451410472460877</v>
      </c>
    </row>
    <row r="230" spans="1:16" x14ac:dyDescent="0.4">
      <c r="A230">
        <v>4.04</v>
      </c>
      <c r="B230">
        <f t="shared" si="19"/>
        <v>1.6292249130468468E-3</v>
      </c>
      <c r="C230">
        <f>-SQRT(($B$5*EXP(-$B$7*(A230/$B$8-1)))^2*$C$41)</f>
        <v>-2.6390575241208798</v>
      </c>
      <c r="D230">
        <f t="shared" si="20"/>
        <v>-2.6374282992078331</v>
      </c>
      <c r="G230">
        <v>4.04</v>
      </c>
      <c r="H230">
        <f t="shared" si="21"/>
        <v>2.9397226033304579E-4</v>
      </c>
      <c r="I230">
        <f>-SQRT(($H$5*EXP(-$H$7*(G230/$H$8-1)))^2*$C$41)</f>
        <v>-1.0064955431889515</v>
      </c>
      <c r="J230">
        <f t="shared" si="22"/>
        <v>-1.0062015709286185</v>
      </c>
      <c r="M230">
        <v>4.04</v>
      </c>
      <c r="N230">
        <f t="shared" si="23"/>
        <v>6.9205991812796891E-4</v>
      </c>
      <c r="O230">
        <f>-SQRT(($N$4*EXP(-$N$6*(M230/$N$7-1)))^2*$C$41)</f>
        <v>-1.6170845697708649</v>
      </c>
      <c r="P230">
        <f t="shared" si="24"/>
        <v>-1.616392509852737</v>
      </c>
    </row>
    <row r="231" spans="1:16" x14ac:dyDescent="0.4">
      <c r="A231">
        <v>4.0599999999999996</v>
      </c>
      <c r="B231">
        <f t="shared" si="19"/>
        <v>1.513772617285818E-3</v>
      </c>
      <c r="C231">
        <f>-SQRT(($B$5*EXP(-$B$7*(A231/$B$8-1)))^2*$C$41)</f>
        <v>-2.5996311437077262</v>
      </c>
      <c r="D231">
        <f t="shared" si="20"/>
        <v>-2.5981173710904404</v>
      </c>
      <c r="G231">
        <v>4.0599999999999996</v>
      </c>
      <c r="H231">
        <f t="shared" si="21"/>
        <v>2.7075903106687778E-4</v>
      </c>
      <c r="I231">
        <f>-SQRT(($H$5*EXP(-$H$7*(G231/$H$8-1)))^2*$C$41)</f>
        <v>-0.98620241517709073</v>
      </c>
      <c r="J231">
        <f t="shared" si="22"/>
        <v>-0.98593165614602385</v>
      </c>
      <c r="M231">
        <v>4.0599999999999996</v>
      </c>
      <c r="N231">
        <f t="shared" si="23"/>
        <v>6.4020903391929585E-4</v>
      </c>
      <c r="O231">
        <f>-SQRT(($N$4*EXP(-$N$6*(M231/$N$7-1)))^2*$C$41)</f>
        <v>-1.5887840890782465</v>
      </c>
      <c r="P231">
        <f t="shared" si="24"/>
        <v>-1.5881438800443273</v>
      </c>
    </row>
    <row r="232" spans="1:16" x14ac:dyDescent="0.4">
      <c r="A232">
        <v>4.08</v>
      </c>
      <c r="B232">
        <f t="shared" si="19"/>
        <v>1.4065016551698525E-3</v>
      </c>
      <c r="C232">
        <f>-SQRT(($B$5*EXP(-$B$7*(A232/$B$8-1)))^2*$C$41)</f>
        <v>-2.5607937764018183</v>
      </c>
      <c r="D232">
        <f t="shared" si="20"/>
        <v>-2.5593872747466486</v>
      </c>
      <c r="G232">
        <v>4.08</v>
      </c>
      <c r="H232">
        <f t="shared" si="21"/>
        <v>2.4937881152874603E-4</v>
      </c>
      <c r="I232">
        <f>-SQRT(($H$5*EXP(-$H$7*(G232/$H$8-1)))^2*$C$41)</f>
        <v>-0.96631844053634197</v>
      </c>
      <c r="J232">
        <f t="shared" si="22"/>
        <v>-0.96606906172481322</v>
      </c>
      <c r="M232">
        <v>4.08</v>
      </c>
      <c r="N232">
        <f t="shared" si="23"/>
        <v>5.9224294945526646E-4</v>
      </c>
      <c r="O232">
        <f>-SQRT(($N$4*EXP(-$N$6*(M232/$N$7-1)))^2*$C$41)</f>
        <v>-1.5609788930617701</v>
      </c>
      <c r="P232">
        <f t="shared" si="24"/>
        <v>-1.5603866501123147</v>
      </c>
    </row>
    <row r="233" spans="1:16" x14ac:dyDescent="0.4">
      <c r="A233">
        <v>4.0999999999999996</v>
      </c>
      <c r="B233">
        <f t="shared" si="19"/>
        <v>1.3068322701876615E-3</v>
      </c>
      <c r="C233">
        <f>-SQRT(($B$5*EXP(-$B$7*(A233/$B$8-1)))^2*$C$41)</f>
        <v>-2.5225366226015487</v>
      </c>
      <c r="D233">
        <f t="shared" si="20"/>
        <v>-2.5212297903313612</v>
      </c>
      <c r="G233">
        <v>4.0999999999999996</v>
      </c>
      <c r="H233">
        <f t="shared" si="21"/>
        <v>2.2968685991541028E-4</v>
      </c>
      <c r="I233">
        <f>-SQRT(($H$5*EXP(-$H$7*(G233/$H$8-1)))^2*$C$41)</f>
        <v>-0.94683536984941674</v>
      </c>
      <c r="J233">
        <f t="shared" si="22"/>
        <v>-0.94660568298950132</v>
      </c>
      <c r="M233">
        <v>4.0999999999999996</v>
      </c>
      <c r="N233">
        <f t="shared" si="23"/>
        <v>5.4787060568671758E-4</v>
      </c>
      <c r="O233">
        <f>-SQRT(($N$4*EXP(-$N$6*(M233/$N$7-1)))^2*$C$41)</f>
        <v>-1.5336603137799589</v>
      </c>
      <c r="P233">
        <f t="shared" si="24"/>
        <v>-1.5331124431742722</v>
      </c>
    </row>
    <row r="234" spans="1:16" x14ac:dyDescent="0.4">
      <c r="A234">
        <v>4.12</v>
      </c>
      <c r="B234">
        <f t="shared" si="19"/>
        <v>1.2142257893024602E-3</v>
      </c>
      <c r="C234">
        <f>-SQRT(($B$5*EXP(-$B$7*(A234/$B$8-1)))^2*$C$41)</f>
        <v>-2.4848510141675555</v>
      </c>
      <c r="D234">
        <f t="shared" si="20"/>
        <v>-2.4836367883782531</v>
      </c>
      <c r="G234">
        <v>4.12</v>
      </c>
      <c r="H234">
        <f t="shared" si="21"/>
        <v>2.115498638171992E-4</v>
      </c>
      <c r="I234">
        <f>-SQRT(($H$5*EXP(-$H$7*(G234/$H$8-1)))^2*$C$41)</f>
        <v>-0.92774512002512632</v>
      </c>
      <c r="J234">
        <f t="shared" si="22"/>
        <v>-0.92753357016130911</v>
      </c>
      <c r="M234">
        <v>4.12</v>
      </c>
      <c r="N234">
        <f t="shared" si="23"/>
        <v>5.0682275044660913E-4</v>
      </c>
      <c r="O234">
        <f>-SQRT(($N$4*EXP(-$N$6*(M234/$N$7-1)))^2*$C$41)</f>
        <v>-1.5068198349883546</v>
      </c>
      <c r="P234">
        <f t="shared" si="24"/>
        <v>-1.506313012237908</v>
      </c>
    </row>
    <row r="235" spans="1:16" x14ac:dyDescent="0.4">
      <c r="A235">
        <v>4.1399999999999997</v>
      </c>
      <c r="B235">
        <f t="shared" si="19"/>
        <v>1.1281817116403712E-3</v>
      </c>
      <c r="C235">
        <f>-SQRT(($B$5*EXP(-$B$7*(A235/$B$8-1)))^2*$C$41)</f>
        <v>-2.4477284124587464</v>
      </c>
      <c r="D235">
        <f t="shared" si="20"/>
        <v>-2.446600230747106</v>
      </c>
      <c r="G235">
        <v>4.1399999999999997</v>
      </c>
      <c r="H235">
        <f t="shared" si="21"/>
        <v>1.9484503770723972E-4</v>
      </c>
      <c r="I235">
        <f>-SQRT(($H$5*EXP(-$H$7*(G235/$H$8-1)))^2*$C$41)</f>
        <v>-0.90903977094489241</v>
      </c>
      <c r="J235">
        <f t="shared" si="22"/>
        <v>-0.90884492590718513</v>
      </c>
      <c r="M235">
        <v>4.1399999999999997</v>
      </c>
      <c r="N235">
        <f t="shared" si="23"/>
        <v>4.6885030462311296E-4</v>
      </c>
      <c r="O235">
        <f>-SQRT(($N$4*EXP(-$N$6*(M235/$N$7-1)))^2*$C$41)</f>
        <v>-1.4804490894846831</v>
      </c>
      <c r="P235">
        <f t="shared" si="24"/>
        <v>-1.4799802391800601</v>
      </c>
    </row>
    <row r="236" spans="1:16" x14ac:dyDescent="0.4">
      <c r="A236">
        <v>4.16</v>
      </c>
      <c r="B236">
        <f t="shared" ref="B236:B299" si="25">$B$4*EXP(-$B$6*(A236/$B$8-1))</f>
        <v>1.0482350034839711E-3</v>
      </c>
      <c r="C236">
        <f>-SQRT(($B$5*EXP(-$B$7*(A236/$B$8-1)))^2*$C$41)</f>
        <v>-2.4111604063976304</v>
      </c>
      <c r="D236">
        <f t="shared" ref="D236:D278" si="26">B236+C236</f>
        <v>-2.4101121713941462</v>
      </c>
      <c r="G236">
        <v>4.16</v>
      </c>
      <c r="H236">
        <f t="shared" ref="H236:H278" si="27">$H$4*EXP(-$H$6*(G236/$H$8-1))</f>
        <v>1.794592916965468E-4</v>
      </c>
      <c r="I236">
        <f>-SQRT(($H$5*EXP(-$H$7*(G236/$H$8-1)))^2*$C$41)</f>
        <v>-0.89071156217686298</v>
      </c>
      <c r="J236">
        <f t="shared" ref="J236:J278" si="28">H236+I236</f>
        <v>-0.89053210288516649</v>
      </c>
      <c r="M236">
        <v>4.16</v>
      </c>
      <c r="N236">
        <f t="shared" ref="N236:N278" si="29">$N$3*EXP(-$N$5*(M236/$N$7-1))</f>
        <v>4.3372285074314498E-4</v>
      </c>
      <c r="O236">
        <f>-SQRT(($N$4*EXP(-$N$6*(M236/$N$7-1)))^2*$C$41)</f>
        <v>-1.4545398565004719</v>
      </c>
      <c r="P236">
        <f t="shared" ref="P236:P278" si="30">N236+O236</f>
        <v>-1.4541061336497287</v>
      </c>
    </row>
    <row r="237" spans="1:16" x14ac:dyDescent="0.4">
      <c r="A237">
        <v>4.18</v>
      </c>
      <c r="B237">
        <f t="shared" si="25"/>
        <v>9.7395358495166399E-4</v>
      </c>
      <c r="C237">
        <f>-SQRT(($B$5*EXP(-$B$7*(A237/$B$8-1)))^2*$C$41)</f>
        <v>-2.3751387105645945</v>
      </c>
      <c r="D237">
        <f t="shared" si="26"/>
        <v>-2.3741647569796429</v>
      </c>
      <c r="G237">
        <v>4.18</v>
      </c>
      <c r="H237">
        <f t="shared" si="27"/>
        <v>1.6528846592755579E-4</v>
      </c>
      <c r="I237">
        <f>-SQRT(($H$5*EXP(-$H$7*(G237/$H$8-1)))^2*$C$41)</f>
        <v>-0.87275288975628784</v>
      </c>
      <c r="J237">
        <f t="shared" si="28"/>
        <v>-0.87258760129036028</v>
      </c>
      <c r="M237">
        <v>4.18</v>
      </c>
      <c r="N237">
        <f t="shared" si="29"/>
        <v>4.012272347950773E-4</v>
      </c>
      <c r="O237">
        <f>-SQRT(($N$4*EXP(-$N$6*(M237/$N$7-1)))^2*$C$41)</f>
        <v>-1.4290840591383296</v>
      </c>
      <c r="P237">
        <f t="shared" si="30"/>
        <v>-1.4286828319035345</v>
      </c>
    </row>
    <row r="238" spans="1:16" x14ac:dyDescent="0.4">
      <c r="A238">
        <v>4.2</v>
      </c>
      <c r="B238">
        <f t="shared" si="25"/>
        <v>9.0493599477924763E-4</v>
      </c>
      <c r="C238">
        <f>-SQRT(($B$5*EXP(-$B$7*(A238/$B$8-1)))^2*$C$41)</f>
        <v>-2.3396551633206126</v>
      </c>
      <c r="D238">
        <f t="shared" si="26"/>
        <v>-2.3387502273258334</v>
      </c>
      <c r="G238">
        <v>4.2</v>
      </c>
      <c r="H238">
        <f t="shared" si="27"/>
        <v>1.5223662542300338E-4</v>
      </c>
      <c r="I238">
        <f>-SQRT(($H$5*EXP(-$H$7*(G238/$H$8-1)))^2*$C$41)</f>
        <v>-0.85515630303079526</v>
      </c>
      <c r="J238">
        <f t="shared" si="28"/>
        <v>-0.8550040664053723</v>
      </c>
      <c r="M238">
        <v>4.2</v>
      </c>
      <c r="N238">
        <f t="shared" si="29"/>
        <v>3.7116627280640852E-4</v>
      </c>
      <c r="O238">
        <f>-SQRT(($N$4*EXP(-$N$6*(M238/$N$7-1)))^2*$C$41)</f>
        <v>-1.40407376185406</v>
      </c>
      <c r="P238">
        <f t="shared" si="30"/>
        <v>-1.4037025955812537</v>
      </c>
    </row>
    <row r="239" spans="1:16" x14ac:dyDescent="0.4">
      <c r="A239">
        <v>4.22</v>
      </c>
      <c r="B239">
        <f t="shared" si="25"/>
        <v>8.4080922058288039E-4</v>
      </c>
      <c r="C239">
        <f>-SQRT(($B$5*EXP(-$B$7*(A239/$B$8-1)))^2*$C$41)</f>
        <v>-2.3047017249580284</v>
      </c>
      <c r="D239">
        <f t="shared" si="26"/>
        <v>-2.3038609157374457</v>
      </c>
      <c r="G239">
        <v>4.22</v>
      </c>
      <c r="H239">
        <f t="shared" si="27"/>
        <v>1.4021541061638081E-4</v>
      </c>
      <c r="I239">
        <f>-SQRT(($H$5*EXP(-$H$7*(G239/$H$8-1)))^2*$C$41)</f>
        <v>-0.83791450156929048</v>
      </c>
      <c r="J239">
        <f t="shared" si="28"/>
        <v>-0.83777428615867411</v>
      </c>
      <c r="M239">
        <v>4.22</v>
      </c>
      <c r="N239">
        <f t="shared" si="29"/>
        <v>3.4335755432794501E-4</v>
      </c>
      <c r="O239">
        <f>-SQRT(($N$4*EXP(-$N$6*(M239/$N$7-1)))^2*$C$41)</f>
        <v>-1.3795011679828615</v>
      </c>
      <c r="P239">
        <f t="shared" si="30"/>
        <v>-1.3791578104285336</v>
      </c>
    </row>
    <row r="240" spans="1:16" x14ac:dyDescent="0.4">
      <c r="A240">
        <v>4.24</v>
      </c>
      <c r="B240">
        <f t="shared" si="25"/>
        <v>7.8122668287677606E-4</v>
      </c>
      <c r="C240">
        <f>-SQRT(($B$5*EXP(-$B$7*(A240/$B$8-1)))^2*$C$41)</f>
        <v>-2.2702704758789398</v>
      </c>
      <c r="D240">
        <f t="shared" si="26"/>
        <v>-2.269489249196063</v>
      </c>
      <c r="G240">
        <v>4.24</v>
      </c>
      <c r="H240">
        <f t="shared" si="27"/>
        <v>1.2914343916709973E-4</v>
      </c>
      <c r="I240">
        <f>-SQRT(($H$5*EXP(-$H$7*(G240/$H$8-1)))^2*$C$41)</f>
        <v>-0.82102033213316328</v>
      </c>
      <c r="J240">
        <f t="shared" si="28"/>
        <v>-0.82089118869399613</v>
      </c>
      <c r="M240">
        <v>4.24</v>
      </c>
      <c r="N240">
        <f t="shared" si="29"/>
        <v>3.1763233556395378E-4</v>
      </c>
      <c r="O240">
        <f>-SQRT(($N$4*EXP(-$N$6*(M240/$N$7-1)))^2*$C$41)</f>
        <v>-1.3553586173087946</v>
      </c>
      <c r="P240">
        <f t="shared" si="30"/>
        <v>-1.3550409849732306</v>
      </c>
    </row>
    <row r="241" spans="1:16" x14ac:dyDescent="0.4">
      <c r="A241">
        <v>4.26</v>
      </c>
      <c r="B241">
        <f t="shared" si="25"/>
        <v>7.2586636195017017E-4</v>
      </c>
      <c r="C241">
        <f>-SQRT(($B$5*EXP(-$B$7*(A241/$B$8-1)))^2*$C$41)</f>
        <v>-2.2363536148008287</v>
      </c>
      <c r="D241">
        <f t="shared" si="26"/>
        <v>-2.2356277484388785</v>
      </c>
      <c r="G241">
        <v>4.26</v>
      </c>
      <c r="H241">
        <f t="shared" si="27"/>
        <v>1.1894575501074085E-4</v>
      </c>
      <c r="I241">
        <f>-SQRT(($H$5*EXP(-$H$7*(G241/$H$8-1)))^2*$C$41)</f>
        <v>-0.8044667857085761</v>
      </c>
      <c r="J241">
        <f t="shared" si="28"/>
        <v>-0.8043478399535654</v>
      </c>
      <c r="M241">
        <v>4.26</v>
      </c>
      <c r="N241">
        <f t="shared" si="29"/>
        <v>2.9383451543183716E-4</v>
      </c>
      <c r="O241">
        <f>-SQRT(($N$4*EXP(-$N$6*(M241/$N$7-1)))^2*$C$41)</f>
        <v>-1.3316385836768143</v>
      </c>
      <c r="P241">
        <f t="shared" si="30"/>
        <v>-1.3313447491613826</v>
      </c>
    </row>
    <row r="242" spans="1:16" x14ac:dyDescent="0.4">
      <c r="A242">
        <v>4.28</v>
      </c>
      <c r="B242">
        <f t="shared" si="25"/>
        <v>6.7442905747995151E-4</v>
      </c>
      <c r="C242">
        <f>-SQRT(($B$5*EXP(-$B$7*(A242/$B$8-1)))^2*$C$41)</f>
        <v>-2.2029434569889634</v>
      </c>
      <c r="D242">
        <f t="shared" si="26"/>
        <v>-2.2022690279314836</v>
      </c>
      <c r="G242">
        <v>4.28</v>
      </c>
      <c r="H242">
        <f t="shared" si="27"/>
        <v>1.0955332091449737E-4</v>
      </c>
      <c r="I242">
        <f>-SQRT(($H$5*EXP(-$H$7*(G242/$H$8-1)))^2*$C$41)</f>
        <v>-0.78824699459857217</v>
      </c>
      <c r="J242">
        <f t="shared" si="28"/>
        <v>-0.78813744127765772</v>
      </c>
      <c r="M242">
        <v>4.28</v>
      </c>
      <c r="N242">
        <f t="shared" si="29"/>
        <v>2.7181968833799144E-4</v>
      </c>
      <c r="O242">
        <f>-SQRT(($N$4*EXP(-$N$6*(M242/$N$7-1)))^2*$C$41)</f>
        <v>-1.3083336726465693</v>
      </c>
      <c r="P242">
        <f t="shared" si="30"/>
        <v>-1.3080618529582313</v>
      </c>
    </row>
    <row r="243" spans="1:16" x14ac:dyDescent="0.4">
      <c r="A243">
        <v>4.3</v>
      </c>
      <c r="B243">
        <f t="shared" si="25"/>
        <v>6.266367714729867E-4</v>
      </c>
      <c r="C243">
        <f>-SQRT(($B$5*EXP(-$B$7*(A243/$B$8-1)))^2*$C$41)</f>
        <v>-2.1700324325152369</v>
      </c>
      <c r="D243">
        <f t="shared" si="26"/>
        <v>-2.169405795743764</v>
      </c>
      <c r="G243">
        <v>4.3</v>
      </c>
      <c r="H243">
        <f t="shared" si="27"/>
        <v>1.0090255110248448E-4</v>
      </c>
      <c r="I243">
        <f>-SQRT(($H$5*EXP(-$H$7*(G243/$H$8-1)))^2*$C$41)</f>
        <v>-0.77235422957382904</v>
      </c>
      <c r="J243">
        <f t="shared" si="28"/>
        <v>-0.77225332702272653</v>
      </c>
      <c r="M243">
        <v>4.3</v>
      </c>
      <c r="N243">
        <f t="shared" si="29"/>
        <v>2.5145426792211925E-4</v>
      </c>
      <c r="O243">
        <f>-SQRT(($N$4*EXP(-$N$6*(M243/$N$7-1)))^2*$C$41)</f>
        <v>-1.2854366191872799</v>
      </c>
      <c r="P243">
        <f t="shared" si="30"/>
        <v>-1.2851851649193577</v>
      </c>
    </row>
    <row r="244" spans="1:16" x14ac:dyDescent="0.4">
      <c r="A244">
        <v>4.32</v>
      </c>
      <c r="B244">
        <f t="shared" si="25"/>
        <v>5.8223120579848373E-4</v>
      </c>
      <c r="C244">
        <f>-SQRT(($B$5*EXP(-$B$7*(A244/$B$8-1)))^2*$C$41)</f>
        <v>-2.1376130845429984</v>
      </c>
      <c r="D244">
        <f t="shared" si="26"/>
        <v>-2.1370308533371998</v>
      </c>
      <c r="G244">
        <v>4.32</v>
      </c>
      <c r="H244">
        <f t="shared" si="27"/>
        <v>9.2934880786823645E-5</v>
      </c>
      <c r="I244">
        <f>-SQRT(($H$5*EXP(-$H$7*(G244/$H$8-1)))^2*$C$41)</f>
        <v>-0.75678189708084531</v>
      </c>
      <c r="J244">
        <f t="shared" si="28"/>
        <v>-0.75668896220005843</v>
      </c>
      <c r="M244">
        <v>4.32</v>
      </c>
      <c r="N244">
        <f t="shared" si="29"/>
        <v>2.3261467645282105E-4</v>
      </c>
      <c r="O244">
        <f>-SQRT(($N$4*EXP(-$N$6*(M244/$N$7-1)))^2*$C$41)</f>
        <v>-1.2629402854129432</v>
      </c>
      <c r="P244">
        <f t="shared" si="30"/>
        <v>-1.2627076707364904</v>
      </c>
    </row>
    <row r="245" spans="1:16" x14ac:dyDescent="0.4">
      <c r="A245">
        <v>4.34</v>
      </c>
      <c r="B245">
        <f t="shared" si="25"/>
        <v>5.4097236619024612E-4</v>
      </c>
      <c r="C245">
        <f>-SQRT(($B$5*EXP(-$B$7*(A245/$B$8-1)))^2*$C$41)</f>
        <v>-2.1056780676375224</v>
      </c>
      <c r="D245">
        <f t="shared" si="26"/>
        <v>-2.1051370952713322</v>
      </c>
      <c r="G245">
        <v>4.34</v>
      </c>
      <c r="H245">
        <f t="shared" si="27"/>
        <v>8.5596369690285246E-5</v>
      </c>
      <c r="I245">
        <f>-SQRT(($H$5*EXP(-$H$7*(G245/$H$8-1)))^2*$C$41)</f>
        <v>-0.74152353650642866</v>
      </c>
      <c r="J245">
        <f t="shared" si="28"/>
        <v>-0.74143794013673836</v>
      </c>
      <c r="M245">
        <v>4.34</v>
      </c>
      <c r="N245">
        <f t="shared" si="29"/>
        <v>2.1518659495574683E-4</v>
      </c>
      <c r="O245">
        <f>-SQRT(($N$4*EXP(-$N$6*(M245/$N$7-1)))^2*$C$41)</f>
        <v>-1.2408376583571901</v>
      </c>
      <c r="P245">
        <f t="shared" si="30"/>
        <v>-1.2406224717622343</v>
      </c>
    </row>
    <row r="246" spans="1:16" x14ac:dyDescent="0.4">
      <c r="A246">
        <v>4.3600000000000003</v>
      </c>
      <c r="B246">
        <f t="shared" si="25"/>
        <v>5.0263726517393468E-4</v>
      </c>
      <c r="C246">
        <f>-SQRT(($B$5*EXP(-$B$7*(A246/$B$8-1)))^2*$C$41)</f>
        <v>-2.0742201461017014</v>
      </c>
      <c r="D246">
        <f t="shared" si="26"/>
        <v>-2.0737175088365274</v>
      </c>
      <c r="G246">
        <v>4.3600000000000003</v>
      </c>
      <c r="H246">
        <f t="shared" si="27"/>
        <v>7.8837336876368521E-5</v>
      </c>
      <c r="I246">
        <f>-SQRT(($H$5*EXP(-$H$7*(G246/$H$8-1)))^2*$C$41)</f>
        <v>-0.72657281749732539</v>
      </c>
      <c r="J246">
        <f t="shared" si="28"/>
        <v>-0.72649398016044897</v>
      </c>
      <c r="M246">
        <v>4.3600000000000003</v>
      </c>
      <c r="N246">
        <f t="shared" si="29"/>
        <v>1.9906426952402581E-4</v>
      </c>
      <c r="O246">
        <f>-SQRT(($N$4*EXP(-$N$6*(M246/$N$7-1)))^2*$C$41)</f>
        <v>-1.2191218477870678</v>
      </c>
      <c r="P246">
        <f t="shared" si="30"/>
        <v>-1.2189227835175438</v>
      </c>
    </row>
    <row r="247" spans="1:16" x14ac:dyDescent="0.4">
      <c r="A247">
        <v>4.38</v>
      </c>
      <c r="B247">
        <f t="shared" si="25"/>
        <v>4.6701871690925693E-4</v>
      </c>
      <c r="C247">
        <f>-SQRT(($B$5*EXP(-$B$7*(A247/$B$8-1)))^2*$C$41)</f>
        <v>-2.0432321923366272</v>
      </c>
      <c r="D247">
        <f t="shared" si="26"/>
        <v>-2.0427651736197179</v>
      </c>
      <c r="G247">
        <v>4.38</v>
      </c>
      <c r="H247">
        <f t="shared" si="27"/>
        <v>7.2612024414669073E-5</v>
      </c>
      <c r="I247">
        <f>-SQRT(($H$5*EXP(-$H$7*(G247/$H$8-1)))^2*$C$41)</f>
        <v>-0.71192353733390246</v>
      </c>
      <c r="J247">
        <f t="shared" si="28"/>
        <v>-0.71185092530948779</v>
      </c>
      <c r="M247">
        <v>4.38</v>
      </c>
      <c r="N247">
        <f t="shared" si="29"/>
        <v>1.8414986960169796E-4</v>
      </c>
      <c r="O247">
        <f>-SQRT(($N$4*EXP(-$N$6*(M247/$N$7-1)))^2*$C$41)</f>
        <v>-1.1977860840550973</v>
      </c>
      <c r="P247">
        <f t="shared" si="30"/>
        <v>-1.1976019341854955</v>
      </c>
    </row>
    <row r="248" spans="1:16" x14ac:dyDescent="0.4">
      <c r="A248">
        <v>4.4000000000000004</v>
      </c>
      <c r="B248">
        <f t="shared" si="25"/>
        <v>4.3392421743360674E-4</v>
      </c>
      <c r="C248">
        <f>-SQRT(($B$5*EXP(-$B$7*(A248/$B$8-1)))^2*$C$41)</f>
        <v>-2.0127071852266347</v>
      </c>
      <c r="D248">
        <f t="shared" si="26"/>
        <v>-2.0122732610092009</v>
      </c>
      <c r="G248">
        <v>4.4000000000000004</v>
      </c>
      <c r="H248">
        <f t="shared" si="27"/>
        <v>6.6878287604574168E-5</v>
      </c>
      <c r="I248">
        <f>-SQRT(($H$5*EXP(-$H$7*(G248/$H$8-1)))^2*$C$41)</f>
        <v>-0.69756961835677478</v>
      </c>
      <c r="J248">
        <f t="shared" si="28"/>
        <v>-0.69750274006917024</v>
      </c>
      <c r="M248">
        <v>4.4000000000000004</v>
      </c>
      <c r="N248">
        <f t="shared" si="29"/>
        <v>1.7035289434616163E-4</v>
      </c>
      <c r="O248">
        <f>-SQRT(($N$4*EXP(-$N$6*(M248/$N$7-1)))^2*$C$41)</f>
        <v>-1.1768237159889101</v>
      </c>
      <c r="P248">
        <f t="shared" si="30"/>
        <v>-1.1766533630945639</v>
      </c>
    </row>
    <row r="249" spans="1:16" x14ac:dyDescent="0.4">
      <c r="A249">
        <v>4.42</v>
      </c>
      <c r="B249">
        <f t="shared" si="25"/>
        <v>4.0317490425539735E-4</v>
      </c>
      <c r="C249">
        <f>-SQRT(($B$5*EXP(-$B$7*(A249/$B$8-1)))^2*$C$41)</f>
        <v>-1.9826382085485057</v>
      </c>
      <c r="D249">
        <f t="shared" si="26"/>
        <v>-1.9822350336442502</v>
      </c>
      <c r="G249">
        <v>4.42</v>
      </c>
      <c r="H249">
        <f t="shared" si="27"/>
        <v>6.1597309660141943E-5</v>
      </c>
      <c r="I249">
        <f>-SQRT(($H$5*EXP(-$H$7*(G249/$H$8-1)))^2*$C$41)</f>
        <v>-0.68350510544532395</v>
      </c>
      <c r="J249">
        <f t="shared" si="28"/>
        <v>-0.68344350813566379</v>
      </c>
      <c r="M249">
        <v>4.42</v>
      </c>
      <c r="N249">
        <f t="shared" si="29"/>
        <v>1.5758962346746618E-4</v>
      </c>
      <c r="O249">
        <f>-SQRT(($N$4*EXP(-$N$6*(M249/$N$7-1)))^2*$C$41)</f>
        <v>-1.1562282088178295</v>
      </c>
      <c r="P249">
        <f t="shared" si="30"/>
        <v>-1.1560706191943619</v>
      </c>
    </row>
    <row r="250" spans="1:16" x14ac:dyDescent="0.4">
      <c r="A250">
        <v>4.4400000000000004</v>
      </c>
      <c r="B250">
        <f t="shared" si="25"/>
        <v>3.7460458967404815E-4</v>
      </c>
      <c r="C250">
        <f>-SQRT(($B$5*EXP(-$B$7*(A250/$B$8-1)))^2*$C$41)</f>
        <v>-1.9530184494044047</v>
      </c>
      <c r="D250">
        <f t="shared" si="26"/>
        <v>-1.9526438448147307</v>
      </c>
      <c r="G250">
        <v>4.4400000000000004</v>
      </c>
      <c r="H250">
        <f t="shared" si="27"/>
        <v>5.6733338924603362E-5</v>
      </c>
      <c r="I250">
        <f>-SQRT(($H$5*EXP(-$H$7*(G250/$H$8-1)))^2*$C$41)</f>
        <v>-0.66972416354704589</v>
      </c>
      <c r="J250">
        <f t="shared" si="28"/>
        <v>-0.66966743020812125</v>
      </c>
      <c r="M250">
        <v>4.4400000000000004</v>
      </c>
      <c r="N250">
        <f t="shared" si="29"/>
        <v>1.4578260921210652E-4</v>
      </c>
      <c r="O250">
        <f>-SQRT(($N$4*EXP(-$N$6*(M250/$N$7-1)))^2*$C$41)</f>
        <v>-1.135993142135729</v>
      </c>
      <c r="P250">
        <f t="shared" si="30"/>
        <v>-1.1358473595265168</v>
      </c>
    </row>
    <row r="251" spans="1:16" x14ac:dyDescent="0.4">
      <c r="A251">
        <v>4.46</v>
      </c>
      <c r="B251">
        <f t="shared" si="25"/>
        <v>3.4805886260214541E-4</v>
      </c>
      <c r="C251">
        <f>-SQRT(($B$5*EXP(-$B$7*(A251/$B$8-1)))^2*$C$41)</f>
        <v>-1.9238411966782547</v>
      </c>
      <c r="D251">
        <f t="shared" si="26"/>
        <v>-1.9234931378156526</v>
      </c>
      <c r="G251">
        <v>4.46</v>
      </c>
      <c r="H251">
        <f t="shared" si="27"/>
        <v>5.2253446835465339E-5</v>
      </c>
      <c r="I251">
        <f>-SQRT(($H$5*EXP(-$H$7*(G251/$H$8-1)))^2*$C$41)</f>
        <v>-0.65622107525672357</v>
      </c>
      <c r="J251">
        <f t="shared" si="28"/>
        <v>-0.65616882180988811</v>
      </c>
      <c r="M251">
        <v>4.46</v>
      </c>
      <c r="N251">
        <f t="shared" si="29"/>
        <v>1.3486020640868717E-4</v>
      </c>
      <c r="O251">
        <f>-SQRT(($N$4*EXP(-$N$6*(M251/$N$7-1)))^2*$C$41)</f>
        <v>-1.1161122078995471</v>
      </c>
      <c r="P251">
        <f t="shared" si="30"/>
        <v>-1.1159773476931385</v>
      </c>
    </row>
    <row r="252" spans="1:16" x14ac:dyDescent="0.4">
      <c r="A252">
        <v>4.4800000000000004</v>
      </c>
      <c r="B252">
        <f t="shared" si="25"/>
        <v>3.2339425403546054E-4</v>
      </c>
      <c r="C252">
        <f>-SQRT(($B$5*EXP(-$B$7*(A252/$B$8-1)))^2*$C$41)</f>
        <v>-1.8950998395151504</v>
      </c>
      <c r="D252">
        <f t="shared" si="26"/>
        <v>-1.8947764452611149</v>
      </c>
      <c r="G252">
        <v>4.4800000000000004</v>
      </c>
      <c r="H252">
        <f t="shared" si="27"/>
        <v>4.8127305001657463E-5</v>
      </c>
      <c r="I252">
        <f>-SQRT(($H$5*EXP(-$H$7*(G252/$H$8-1)))^2*$C$41)</f>
        <v>-0.64299023844439784</v>
      </c>
      <c r="J252">
        <f t="shared" si="28"/>
        <v>-0.64294211113939614</v>
      </c>
      <c r="M252">
        <v>4.4800000000000004</v>
      </c>
      <c r="N252">
        <f t="shared" si="29"/>
        <v>1.2475613772375326E-4</v>
      </c>
      <c r="O252">
        <f>-SQRT(($N$4*EXP(-$N$6*(M252/$N$7-1)))^2*$C$41)</f>
        <v>-1.0965792084628303</v>
      </c>
      <c r="P252">
        <f t="shared" si="30"/>
        <v>-1.0964544523251065</v>
      </c>
    </row>
    <row r="253" spans="1:16" x14ac:dyDescent="0.4">
      <c r="A253">
        <v>4.5</v>
      </c>
      <c r="B253">
        <f t="shared" si="25"/>
        <v>3.0047746166055479E-4</v>
      </c>
      <c r="C253">
        <f>-SQRT(($B$5*EXP(-$B$7*(A253/$B$8-1)))^2*$C$41)</f>
        <v>-1.8667878658235135</v>
      </c>
      <c r="D253">
        <f t="shared" si="26"/>
        <v>-1.8664873883618529</v>
      </c>
      <c r="G253">
        <v>4.5</v>
      </c>
      <c r="H253">
        <f t="shared" si="27"/>
        <v>4.4326979883564401E-5</v>
      </c>
      <c r="I253">
        <f>-SQRT(($H$5*EXP(-$H$7*(G253/$H$8-1)))^2*$C$41)</f>
        <v>-0.63002616393117417</v>
      </c>
      <c r="J253">
        <f t="shared" si="28"/>
        <v>-0.62998183695129062</v>
      </c>
      <c r="M253">
        <v>4.5</v>
      </c>
      <c r="N253">
        <f t="shared" si="29"/>
        <v>1.1540909148976048E-4</v>
      </c>
      <c r="O253">
        <f>-SQRT(($N$4*EXP(-$N$6*(M253/$N$7-1)))^2*$C$41)</f>
        <v>-1.0773880546436916</v>
      </c>
      <c r="P253">
        <f t="shared" si="30"/>
        <v>-1.0772726455522019</v>
      </c>
    </row>
    <row r="254" spans="1:16" x14ac:dyDescent="0.4">
      <c r="A254">
        <v>4.5199999999999996</v>
      </c>
      <c r="B254">
        <f t="shared" si="25"/>
        <v>2.7918462940924724E-4</v>
      </c>
      <c r="C254">
        <f>-SQRT(($B$5*EXP(-$B$7*(A254/$B$8-1)))^2*$C$41)</f>
        <v>-1.8388988607995949</v>
      </c>
      <c r="D254">
        <f t="shared" si="26"/>
        <v>-1.8386196761701856</v>
      </c>
      <c r="G254">
        <v>4.5199999999999996</v>
      </c>
      <c r="H254">
        <f t="shared" si="27"/>
        <v>4.0826743685944124E-5</v>
      </c>
      <c r="I254">
        <f>-SQRT(($H$5*EXP(-$H$7*(G254/$H$8-1)))^2*$C$41)</f>
        <v>-0.61732347321188086</v>
      </c>
      <c r="J254">
        <f t="shared" si="28"/>
        <v>-0.61728264646819486</v>
      </c>
      <c r="M254">
        <v>4.5199999999999996</v>
      </c>
      <c r="N254">
        <f t="shared" si="29"/>
        <v>1.0676234966478888E-4</v>
      </c>
      <c r="O254">
        <f>-SQRT(($N$4*EXP(-$N$6*(M254/$N$7-1)))^2*$C$41)</f>
        <v>-1.058532763826576</v>
      </c>
      <c r="P254">
        <f t="shared" si="30"/>
        <v>-1.0584260014769111</v>
      </c>
    </row>
    <row r="255" spans="1:16" x14ac:dyDescent="0.4">
      <c r="A255">
        <v>4.54</v>
      </c>
      <c r="B255">
        <f t="shared" si="25"/>
        <v>2.5940067806626678E-4</v>
      </c>
      <c r="C255">
        <f>-SQRT(($B$5*EXP(-$B$7*(A255/$B$8-1)))^2*$C$41)</f>
        <v>-1.8114265054740499</v>
      </c>
      <c r="D255">
        <f t="shared" si="26"/>
        <v>-1.8111671047959836</v>
      </c>
      <c r="G255">
        <v>4.54</v>
      </c>
      <c r="H255">
        <f t="shared" si="27"/>
        <v>3.7602900183501921E-5</v>
      </c>
      <c r="I255">
        <f>-SQRT(($H$5*EXP(-$H$7*(G255/$H$8-1)))^2*$C$41)</f>
        <v>-0.60487689622364682</v>
      </c>
      <c r="J255">
        <f t="shared" si="28"/>
        <v>-0.60483929332346331</v>
      </c>
      <c r="M255">
        <v>4.54</v>
      </c>
      <c r="N255">
        <f t="shared" si="29"/>
        <v>9.8763443666462675E-5</v>
      </c>
      <c r="O255">
        <f>-SQRT(($N$4*EXP(-$N$6*(M255/$N$7-1)))^2*$C$41)</f>
        <v>-1.0400074580972509</v>
      </c>
      <c r="P255">
        <f t="shared" si="30"/>
        <v>-1.0399086946535845</v>
      </c>
    </row>
    <row r="256" spans="1:16" x14ac:dyDescent="0.4">
      <c r="A256">
        <v>4.5599999999999996</v>
      </c>
      <c r="B256">
        <f t="shared" si="25"/>
        <v>2.4101868331226424E-4</v>
      </c>
      <c r="C256">
        <f>-SQRT(($B$5*EXP(-$B$7*(A256/$B$8-1)))^2*$C$41)</f>
        <v>-1.7843645752802106</v>
      </c>
      <c r="D256">
        <f t="shared" si="26"/>
        <v>-1.7841235565968985</v>
      </c>
      <c r="G256">
        <v>4.5599999999999996</v>
      </c>
      <c r="H256">
        <f t="shared" si="27"/>
        <v>3.4633624299976189E-5</v>
      </c>
      <c r="I256">
        <f>-SQRT(($H$5*EXP(-$H$7*(G256/$H$8-1)))^2*$C$41)</f>
        <v>-0.59268126915947517</v>
      </c>
      <c r="J256">
        <f t="shared" si="28"/>
        <v>-0.59264663553517516</v>
      </c>
      <c r="M256">
        <v>4.5599999999999996</v>
      </c>
      <c r="N256">
        <f t="shared" si="29"/>
        <v>9.1363835991665012E-5</v>
      </c>
      <c r="O256">
        <f>-SQRT(($N$4*EXP(-$N$6*(M256/$N$7-1)))^2*$C$41)</f>
        <v>-1.0218063624104432</v>
      </c>
      <c r="P256">
        <f t="shared" si="30"/>
        <v>-1.0217149985744516</v>
      </c>
    </row>
    <row r="257" spans="1:16" x14ac:dyDescent="0.4">
      <c r="A257">
        <v>4.58</v>
      </c>
      <c r="B257">
        <f t="shared" si="25"/>
        <v>2.239392978407617E-4</v>
      </c>
      <c r="C257">
        <f>-SQRT(($B$5*EXP(-$B$7*(A257/$B$8-1)))^2*$C$41)</f>
        <v>-1.7577069386437414</v>
      </c>
      <c r="D257">
        <f t="shared" si="26"/>
        <v>-1.7574829993459007</v>
      </c>
      <c r="G257">
        <v>4.58</v>
      </c>
      <c r="H257">
        <f t="shared" si="27"/>
        <v>3.1898814354701395E-5</v>
      </c>
      <c r="I257">
        <f>-SQRT(($H$5*EXP(-$H$7*(G257/$H$8-1)))^2*$C$41)</f>
        <v>-0.58073153232588826</v>
      </c>
      <c r="J257">
        <f t="shared" si="28"/>
        <v>-0.58069963351153353</v>
      </c>
      <c r="M257">
        <v>4.58</v>
      </c>
      <c r="N257">
        <f t="shared" si="29"/>
        <v>8.4518625690108441E-5</v>
      </c>
      <c r="O257">
        <f>-SQRT(($N$4*EXP(-$N$6*(M257/$N$7-1)))^2*$C$41)</f>
        <v>-1.003923802789527</v>
      </c>
      <c r="P257">
        <f t="shared" si="30"/>
        <v>-1.0038392841638368</v>
      </c>
    </row>
    <row r="258" spans="1:16" x14ac:dyDescent="0.4">
      <c r="A258">
        <v>4.5999999999999996</v>
      </c>
      <c r="B258">
        <f t="shared" si="25"/>
        <v>2.0807021442582782E-4</v>
      </c>
      <c r="C258">
        <f>-SQRT(($B$5*EXP(-$B$7*(A258/$B$8-1)))^2*$C$41)</f>
        <v>-1.7314475555933879</v>
      </c>
      <c r="D258">
        <f t="shared" si="26"/>
        <v>-1.7312394853789621</v>
      </c>
      <c r="G258">
        <v>4.5999999999999996</v>
      </c>
      <c r="H258">
        <f t="shared" si="27"/>
        <v>2.937995597637786E-5</v>
      </c>
      <c r="I258">
        <f>-SQRT(($H$5*EXP(-$H$7*(G258/$H$8-1)))^2*$C$41)</f>
        <v>-0.56902272804378085</v>
      </c>
      <c r="J258">
        <f t="shared" si="28"/>
        <v>-0.56899334808780444</v>
      </c>
      <c r="M258">
        <v>4.5999999999999996</v>
      </c>
      <c r="N258">
        <f t="shared" si="29"/>
        <v>7.8186275904574916E-5</v>
      </c>
      <c r="O258">
        <f>-SQRT(($N$4*EXP(-$N$6*(M258/$N$7-1)))^2*$C$41)</f>
        <v>-0.98635420455773448</v>
      </c>
      <c r="P258">
        <f t="shared" si="30"/>
        <v>-0.98627601828182987</v>
      </c>
    </row>
    <row r="259" spans="1:16" x14ac:dyDescent="0.4">
      <c r="A259">
        <v>4.62</v>
      </c>
      <c r="B259">
        <f t="shared" si="25"/>
        <v>1.9332566703855088E-4</v>
      </c>
      <c r="C259">
        <f>-SQRT(($B$5*EXP(-$B$7*(A259/$B$8-1)))^2*$C$41)</f>
        <v>-1.705580476392456</v>
      </c>
      <c r="D259">
        <f t="shared" si="26"/>
        <v>-1.7053871507254175</v>
      </c>
      <c r="G259">
        <v>4.62</v>
      </c>
      <c r="H259">
        <f t="shared" si="27"/>
        <v>2.7059996762753563E-5</v>
      </c>
      <c r="I259">
        <f>-SQRT(($H$5*EXP(-$H$7*(G259/$H$8-1)))^2*$C$41)</f>
        <v>-0.5575499985915815</v>
      </c>
      <c r="J259">
        <f t="shared" si="28"/>
        <v>-0.55752293859481872</v>
      </c>
      <c r="M259">
        <v>4.62</v>
      </c>
      <c r="N259">
        <f t="shared" si="29"/>
        <v>7.2328361824531439E-5</v>
      </c>
      <c r="O259">
        <f>-SQRT(($N$4*EXP(-$N$6*(M259/$N$7-1)))^2*$C$41)</f>
        <v>-0.96909209060031476</v>
      </c>
      <c r="P259">
        <f t="shared" si="30"/>
        <v>-0.96901976223849018</v>
      </c>
    </row>
    <row r="260" spans="1:16" x14ac:dyDescent="0.4">
      <c r="A260">
        <v>4.6399999999999997</v>
      </c>
      <c r="B260">
        <f t="shared" si="25"/>
        <v>1.7962596731606605E-4</v>
      </c>
      <c r="C260">
        <f>-SQRT(($B$5*EXP(-$B$7*(A260/$B$8-1)))^2*$C$41)</f>
        <v>-1.6800998401907516</v>
      </c>
      <c r="D260">
        <f t="shared" si="26"/>
        <v>-1.6799202142234355</v>
      </c>
      <c r="G260">
        <v>4.6399999999999997</v>
      </c>
      <c r="H260">
        <f t="shared" si="27"/>
        <v>2.4923230837683209E-5</v>
      </c>
      <c r="I260">
        <f>-SQRT(($H$5*EXP(-$H$7*(G260/$H$8-1)))^2*$C$41)</f>
        <v>-0.54630858418990091</v>
      </c>
      <c r="J260">
        <f t="shared" si="28"/>
        <v>-0.54628366095906322</v>
      </c>
      <c r="M260">
        <v>4.6399999999999997</v>
      </c>
      <c r="N260">
        <f t="shared" si="29"/>
        <v>6.6909337523700306E-5</v>
      </c>
      <c r="O260">
        <f>-SQRT(($N$4*EXP(-$N$6*(M260/$N$7-1)))^2*$C$41)</f>
        <v>-0.95213207965710922</v>
      </c>
      <c r="P260">
        <f t="shared" si="30"/>
        <v>-0.95206517031958549</v>
      </c>
    </row>
    <row r="261" spans="1:16" x14ac:dyDescent="0.4">
      <c r="A261">
        <v>4.66</v>
      </c>
      <c r="B261">
        <f t="shared" si="25"/>
        <v>1.6689707387792629E-4</v>
      </c>
      <c r="C261">
        <f>-SQRT(($B$5*EXP(-$B$7*(A261/$B$8-1)))^2*$C$41)</f>
        <v>-1.6549998736966498</v>
      </c>
      <c r="D261">
        <f t="shared" si="26"/>
        <v>-1.6548329766227718</v>
      </c>
      <c r="G261">
        <v>4.66</v>
      </c>
      <c r="H261">
        <f t="shared" si="27"/>
        <v>2.2955192524022775E-5</v>
      </c>
      <c r="I261">
        <f>-SQRT(($H$5*EXP(-$H$7*(G261/$H$8-1)))^2*$C$41)</f>
        <v>-0.53529382102679868</v>
      </c>
      <c r="J261">
        <f t="shared" si="28"/>
        <v>-0.53527086583427463</v>
      </c>
      <c r="M261">
        <v>4.66</v>
      </c>
      <c r="N261">
        <f t="shared" si="29"/>
        <v>6.1896320266748036E-5</v>
      </c>
      <c r="O261">
        <f>-SQRT(($N$4*EXP(-$N$6*(M261/$N$7-1)))^2*$C$41)</f>
        <v>-0.93546888464500344</v>
      </c>
      <c r="P261">
        <f t="shared" si="30"/>
        <v>-0.93540698832473668</v>
      </c>
    </row>
    <row r="262" spans="1:16" x14ac:dyDescent="0.4">
      <c r="A262">
        <v>4.68</v>
      </c>
      <c r="B262">
        <f t="shared" si="25"/>
        <v>1.55070192162148E-4</v>
      </c>
      <c r="C262">
        <f>-SQRT(($B$5*EXP(-$B$7*(A262/$B$8-1)))^2*$C$41)</f>
        <v>-1.6302748898690163</v>
      </c>
      <c r="D262">
        <f t="shared" si="26"/>
        <v>-1.630119819676854</v>
      </c>
      <c r="G262">
        <v>4.68</v>
      </c>
      <c r="H262">
        <f t="shared" si="27"/>
        <v>2.1142558412540707E-5</v>
      </c>
      <c r="I262">
        <f>-SQRT(($H$5*EXP(-$H$7*(G262/$H$8-1)))^2*$C$41)</f>
        <v>-0.52450113932287612</v>
      </c>
      <c r="J262">
        <f t="shared" si="28"/>
        <v>-0.52447999676446355</v>
      </c>
      <c r="M262">
        <v>4.68</v>
      </c>
      <c r="N262">
        <f t="shared" si="29"/>
        <v>5.7258890976267807E-5</v>
      </c>
      <c r="O262">
        <f>-SQRT(($N$4*EXP(-$N$6*(M262/$N$7-1)))^2*$C$41)</f>
        <v>-0.91909731100974712</v>
      </c>
      <c r="P262">
        <f t="shared" si="30"/>
        <v>-0.91904005211877082</v>
      </c>
    </row>
    <row r="263" spans="1:16" x14ac:dyDescent="0.4">
      <c r="A263">
        <v>4.7</v>
      </c>
      <c r="B263">
        <f t="shared" si="25"/>
        <v>1.4408140261820262E-4</v>
      </c>
      <c r="C263">
        <f>-SQRT(($B$5*EXP(-$B$7*(A263/$B$8-1)))^2*$C$41)</f>
        <v>-1.6059192866286507</v>
      </c>
      <c r="D263">
        <f t="shared" si="26"/>
        <v>-1.6057752052260326</v>
      </c>
      <c r="G263">
        <v>4.7</v>
      </c>
      <c r="H263">
        <f t="shared" si="27"/>
        <v>1.9473057163859429E-5</v>
      </c>
      <c r="I263">
        <f>-SQRT(($H$5*EXP(-$H$7*(G263/$H$8-1)))^2*$C$41)</f>
        <v>-0.51392606143537456</v>
      </c>
      <c r="J263">
        <f t="shared" si="28"/>
        <v>-0.51390658837821068</v>
      </c>
      <c r="M263">
        <v>4.7</v>
      </c>
      <c r="N263">
        <f t="shared" si="29"/>
        <v>5.2968909649277356E-5</v>
      </c>
      <c r="O263">
        <f>-SQRT(($N$4*EXP(-$N$6*(M263/$N$7-1)))^2*$C$41)</f>
        <v>-0.90301225510660721</v>
      </c>
      <c r="P263">
        <f t="shared" si="30"/>
        <v>-0.90295928619695798</v>
      </c>
    </row>
    <row r="264" spans="1:16" x14ac:dyDescent="0.4">
      <c r="A264">
        <v>4.72</v>
      </c>
      <c r="B264">
        <f t="shared" si="25"/>
        <v>1.3387131524749573E-4</v>
      </c>
      <c r="C264">
        <f>-SQRT(($B$5*EXP(-$B$7*(A264/$B$8-1)))^2*$C$41)</f>
        <v>-1.5819275455890036</v>
      </c>
      <c r="D264">
        <f t="shared" si="26"/>
        <v>-1.5817936742737562</v>
      </c>
      <c r="G264">
        <v>4.72</v>
      </c>
      <c r="H264">
        <f t="shared" si="27"/>
        <v>1.7935386432798789E-5</v>
      </c>
      <c r="I264">
        <f>-SQRT(($H$5*EXP(-$H$7*(G264/$H$8-1)))^2*$C$41)</f>
        <v>-0.50356420000050317</v>
      </c>
      <c r="J264">
        <f t="shared" si="28"/>
        <v>-0.50354626461407037</v>
      </c>
      <c r="M264">
        <v>4.72</v>
      </c>
      <c r="N264">
        <f t="shared" si="29"/>
        <v>4.9000344603184867E-5</v>
      </c>
      <c r="O264">
        <f>-SQRT(($N$4*EXP(-$N$6*(M264/$N$7-1)))^2*$C$41)</f>
        <v>-0.8872087026093729</v>
      </c>
      <c r="P264">
        <f t="shared" si="30"/>
        <v>-0.8871597022647697</v>
      </c>
    </row>
    <row r="265" spans="1:16" x14ac:dyDescent="0.4">
      <c r="A265">
        <v>4.74</v>
      </c>
      <c r="B265">
        <f t="shared" si="25"/>
        <v>1.2438474862424927E-4</v>
      </c>
      <c r="C265">
        <f>-SQRT(($B$5*EXP(-$B$7*(A265/$B$8-1)))^2*$C$41)</f>
        <v>-1.558294230805835</v>
      </c>
      <c r="D265">
        <f t="shared" si="26"/>
        <v>-1.5581698460572107</v>
      </c>
      <c r="G265">
        <v>4.74</v>
      </c>
      <c r="H265">
        <f t="shared" si="27"/>
        <v>1.6519136352705452E-5</v>
      </c>
      <c r="I265">
        <f>-SQRT(($H$5*EXP(-$H$7*(G265/$H$8-1)))^2*$C$41)</f>
        <v>-0.49341125611321757</v>
      </c>
      <c r="J265">
        <f t="shared" si="28"/>
        <v>-0.49339473697686487</v>
      </c>
      <c r="M265">
        <v>4.74</v>
      </c>
      <c r="N265">
        <f t="shared" si="29"/>
        <v>4.5329114515076999E-5</v>
      </c>
      <c r="O265">
        <f>-SQRT(($N$4*EXP(-$N$6*(M265/$N$7-1)))^2*$C$41)</f>
        <v>-0.87168172694719215</v>
      </c>
      <c r="P265">
        <f t="shared" si="30"/>
        <v>-0.8716363978326771</v>
      </c>
    </row>
    <row r="266" spans="1:16" x14ac:dyDescent="0.4">
      <c r="A266">
        <v>4.76</v>
      </c>
      <c r="B266">
        <f t="shared" si="25"/>
        <v>1.1557043166203674E-4</v>
      </c>
      <c r="C266">
        <f>-SQRT(($B$5*EXP(-$B$7*(A266/$B$8-1)))^2*$C$41)</f>
        <v>-1.5350139875455675</v>
      </c>
      <c r="D266">
        <f t="shared" si="26"/>
        <v>-1.5348984171139055</v>
      </c>
      <c r="G266">
        <v>4.76</v>
      </c>
      <c r="H266">
        <f t="shared" si="27"/>
        <v>1.5214719061767854E-5</v>
      </c>
      <c r="I266">
        <f>-SQRT(($H$5*EXP(-$H$7*(G266/$H$8-1)))^2*$C$41)</f>
        <v>-0.48346301754370136</v>
      </c>
      <c r="J266">
        <f t="shared" si="28"/>
        <v>-0.48344780282463962</v>
      </c>
      <c r="M266">
        <v>4.76</v>
      </c>
      <c r="N266">
        <f t="shared" si="29"/>
        <v>4.1932942295826556E-5</v>
      </c>
      <c r="O266">
        <f>-SQRT(($N$4*EXP(-$N$6*(M266/$N$7-1)))^2*$C$41)</f>
        <v>-0.85642648776877806</v>
      </c>
      <c r="P266">
        <f t="shared" si="30"/>
        <v>-0.85638455482648224</v>
      </c>
    </row>
    <row r="267" spans="1:16" x14ac:dyDescent="0.4">
      <c r="A267">
        <v>4.78</v>
      </c>
      <c r="B267">
        <f t="shared" si="25"/>
        <v>1.073807265141312E-4</v>
      </c>
      <c r="C267">
        <f>-SQRT(($B$5*EXP(-$B$7*(A267/$B$8-1)))^2*$C$41)</f>
        <v>-1.5120815410720319</v>
      </c>
      <c r="D267">
        <f t="shared" si="26"/>
        <v>-1.5119741603455177</v>
      </c>
      <c r="G267">
        <v>4.78</v>
      </c>
      <c r="H267">
        <f t="shared" si="27"/>
        <v>1.401330379421489E-5</v>
      </c>
      <c r="I267">
        <f>-SQRT(($H$5*EXP(-$H$7*(G267/$H$8-1)))^2*$C$41)</f>
        <v>-0.47371535698980516</v>
      </c>
      <c r="J267">
        <f t="shared" si="28"/>
        <v>-0.47370134368601097</v>
      </c>
      <c r="M267">
        <v>4.78</v>
      </c>
      <c r="N267">
        <f t="shared" si="29"/>
        <v>3.8791219912320635E-5</v>
      </c>
      <c r="O267">
        <f>-SQRT(($N$4*EXP(-$N$6*(M267/$N$7-1)))^2*$C$41)</f>
        <v>-0.84143822943348134</v>
      </c>
      <c r="P267">
        <f t="shared" si="30"/>
        <v>-0.841399438213569</v>
      </c>
    </row>
    <row r="268" spans="1:16" x14ac:dyDescent="0.4">
      <c r="A268">
        <v>4.8</v>
      </c>
      <c r="B268">
        <f t="shared" si="25"/>
        <v>9.9771371110058215E-5</v>
      </c>
      <c r="C268">
        <f>-SQRT(($B$5*EXP(-$B$7*(A268/$B$8-1)))^2*$C$41)</f>
        <v>-1.4894916954513417</v>
      </c>
      <c r="D268">
        <f t="shared" si="26"/>
        <v>-1.4893919240802316</v>
      </c>
      <c r="G268">
        <v>4.8</v>
      </c>
      <c r="H268">
        <f t="shared" si="27"/>
        <v>1.2906757096975356E-5</v>
      </c>
      <c r="I268">
        <f>-SQRT(($H$5*EXP(-$H$7*(G268/$H$8-1)))^2*$C$41)</f>
        <v>-0.46416423036472315</v>
      </c>
      <c r="J268">
        <f t="shared" si="28"/>
        <v>-0.46415132360762618</v>
      </c>
      <c r="M268">
        <v>4.8</v>
      </c>
      <c r="N268">
        <f t="shared" si="29"/>
        <v>3.5884883337551831E-5</v>
      </c>
      <c r="O268">
        <f>-SQRT(($N$4*EXP(-$N$6*(M268/$N$7-1)))^2*$C$41)</f>
        <v>-0.82671227952877935</v>
      </c>
      <c r="P268">
        <f t="shared" si="30"/>
        <v>-0.82667639464544185</v>
      </c>
    </row>
    <row r="269" spans="1:16" x14ac:dyDescent="0.4">
      <c r="A269">
        <v>4.82</v>
      </c>
      <c r="B269">
        <f t="shared" si="25"/>
        <v>9.2701239936860967E-5</v>
      </c>
      <c r="C269">
        <f>-SQRT(($B$5*EXP(-$B$7*(A269/$B$8-1)))^2*$C$41)</f>
        <v>-1.4672393323746173</v>
      </c>
      <c r="D269">
        <f t="shared" si="26"/>
        <v>-1.4671466311346806</v>
      </c>
      <c r="G269">
        <v>4.82</v>
      </c>
      <c r="H269">
        <f t="shared" si="27"/>
        <v>1.1887587767068492E-5</v>
      </c>
      <c r="I269">
        <f>-SQRT(($H$5*EXP(-$H$7*(G269/$H$8-1)))^2*$C$41)</f>
        <v>-0.45480567511918829</v>
      </c>
      <c r="J269">
        <f t="shared" si="28"/>
        <v>-0.45479378753142125</v>
      </c>
      <c r="M269">
        <v>4.82</v>
      </c>
      <c r="N269">
        <f t="shared" si="29"/>
        <v>3.319629686976404E-5</v>
      </c>
      <c r="O269">
        <f>-SQRT(($N$4*EXP(-$N$6*(M269/$N$7-1)))^2*$C$41)</f>
        <v>-0.81224404741370171</v>
      </c>
      <c r="P269">
        <f t="shared" si="30"/>
        <v>-0.812210851116832</v>
      </c>
    </row>
    <row r="270" spans="1:16" x14ac:dyDescent="0.4">
      <c r="A270">
        <v>4.84</v>
      </c>
      <c r="B270">
        <f t="shared" si="25"/>
        <v>8.6132121772205839E-5</v>
      </c>
      <c r="C270">
        <f>-SQRT(($B$5*EXP(-$B$7*(A270/$B$8-1)))^2*$C$41)</f>
        <v>-1.4453194099983084</v>
      </c>
      <c r="D270">
        <f t="shared" si="26"/>
        <v>-1.4452332778765362</v>
      </c>
      <c r="G270">
        <v>4.84</v>
      </c>
      <c r="H270">
        <f t="shared" si="27"/>
        <v>1.0948896136960169E-5</v>
      </c>
      <c r="I270">
        <f>-SQRT(($H$5*EXP(-$H$7*(G270/$H$8-1)))^2*$C$41)</f>
        <v>-0.44563580859750251</v>
      </c>
      <c r="J270">
        <f t="shared" si="28"/>
        <v>-0.44562485970136556</v>
      </c>
      <c r="M270">
        <v>4.84</v>
      </c>
      <c r="N270">
        <f t="shared" si="29"/>
        <v>3.0709146118703556E-5</v>
      </c>
      <c r="O270">
        <f>-SQRT(($N$4*EXP(-$N$6*(M270/$N$7-1)))^2*$C$41)</f>
        <v>-0.79802902278775889</v>
      </c>
      <c r="P270">
        <f t="shared" si="30"/>
        <v>-0.7979983136416402</v>
      </c>
    </row>
    <row r="271" spans="1:16" x14ac:dyDescent="0.4">
      <c r="A271">
        <v>4.8600000000000003</v>
      </c>
      <c r="B271">
        <f t="shared" si="25"/>
        <v>8.002851316805483E-5</v>
      </c>
      <c r="C271">
        <f>-SQRT(($B$5*EXP(-$B$7*(A271/$B$8-1)))^2*$C$41)</f>
        <v>-1.4237269618018293</v>
      </c>
      <c r="D271">
        <f t="shared" si="26"/>
        <v>-1.4236469332886612</v>
      </c>
      <c r="G271">
        <v>4.8600000000000003</v>
      </c>
      <c r="H271">
        <f t="shared" si="27"/>
        <v>1.0084327364550173E-5</v>
      </c>
      <c r="I271">
        <f>-SQRT(($H$5*EXP(-$H$7*(G271/$H$8-1)))^2*$C$41)</f>
        <v>-0.43665082642670622</v>
      </c>
      <c r="J271">
        <f t="shared" si="28"/>
        <v>-0.43664074209934167</v>
      </c>
      <c r="M271">
        <v>4.8600000000000003</v>
      </c>
      <c r="N271">
        <f t="shared" si="29"/>
        <v>2.8408339009609108E-5</v>
      </c>
      <c r="O271">
        <f>-SQRT(($N$4*EXP(-$N$6*(M271/$N$7-1)))^2*$C$41)</f>
        <v>-0.78406277428490245</v>
      </c>
      <c r="P271">
        <f t="shared" si="30"/>
        <v>-0.78403436594589282</v>
      </c>
    </row>
    <row r="272" spans="1:16" x14ac:dyDescent="0.4">
      <c r="A272">
        <v>4.88</v>
      </c>
      <c r="B272">
        <f t="shared" si="25"/>
        <v>7.4357426568774613E-5</v>
      </c>
      <c r="C272">
        <f>-SQRT(($B$5*EXP(-$B$7*(A272/$B$8-1)))^2*$C$41)</f>
        <v>-1.4024570954622697</v>
      </c>
      <c r="D272">
        <f t="shared" si="26"/>
        <v>-1.402382738035701</v>
      </c>
      <c r="G272">
        <v>4.88</v>
      </c>
      <c r="H272">
        <f t="shared" si="27"/>
        <v>9.2880284115700833E-6</v>
      </c>
      <c r="I272">
        <f>-SQRT(($H$5*EXP(-$H$7*(G272/$H$8-1)))^2*$C$41)</f>
        <v>-0.42784700093823275</v>
      </c>
      <c r="J272">
        <f t="shared" si="28"/>
        <v>-0.4278377129098212</v>
      </c>
      <c r="M272">
        <v>4.88</v>
      </c>
      <c r="N272">
        <f t="shared" si="29"/>
        <v>2.6279914204236209E-5</v>
      </c>
      <c r="O272">
        <f>-SQRT(($N$4*EXP(-$N$6*(M272/$N$7-1)))^2*$C$41)</f>
        <v>-0.77034094809210529</v>
      </c>
      <c r="P272">
        <f t="shared" si="30"/>
        <v>-0.77031466817790106</v>
      </c>
    </row>
    <row r="273" spans="1:16" x14ac:dyDescent="0.4">
      <c r="A273">
        <v>4.9000000000000004</v>
      </c>
      <c r="B273">
        <f t="shared" si="25"/>
        <v>6.908821202663201E-5</v>
      </c>
      <c r="C273">
        <f>-SQRT(($B$5*EXP(-$B$7*(A273/$B$8-1)))^2*$C$41)</f>
        <v>-1.3815049917459086</v>
      </c>
      <c r="D273">
        <f t="shared" si="26"/>
        <v>-1.3814359035338819</v>
      </c>
      <c r="G273">
        <v>4.9000000000000004</v>
      </c>
      <c r="H273">
        <f t="shared" si="27"/>
        <v>8.5546084191388206E-6</v>
      </c>
      <c r="I273">
        <f>-SQRT(($H$5*EXP(-$H$7*(G273/$H$8-1)))^2*$C$41)</f>
        <v>-0.4192206796213776</v>
      </c>
      <c r="J273">
        <f t="shared" si="28"/>
        <v>-0.41921212501295846</v>
      </c>
      <c r="M273">
        <v>4.9000000000000004</v>
      </c>
      <c r="N273">
        <f t="shared" si="29"/>
        <v>2.4310956383208664E-5</v>
      </c>
      <c r="O273">
        <f>-SQRT(($N$4*EXP(-$N$6*(M273/$N$7-1)))^2*$C$41)</f>
        <v>-0.75685926659210578</v>
      </c>
      <c r="P273">
        <f t="shared" si="30"/>
        <v>-0.75683495563572256</v>
      </c>
    </row>
    <row r="274" spans="1:16" x14ac:dyDescent="0.4">
      <c r="A274">
        <v>4.92</v>
      </c>
      <c r="B274">
        <f t="shared" si="25"/>
        <v>6.4192391551126088E-5</v>
      </c>
      <c r="C274">
        <f>-SQRT(($B$5*EXP(-$B$7*(A274/$B$8-1)))^2*$C$41)</f>
        <v>-1.3608659034163026</v>
      </c>
      <c r="D274">
        <f t="shared" si="26"/>
        <v>-1.3608017110247514</v>
      </c>
      <c r="G274">
        <v>4.92</v>
      </c>
      <c r="H274">
        <f t="shared" si="27"/>
        <v>7.8791022122239704E-6</v>
      </c>
      <c r="I274">
        <f>-SQRT(($H$5*EXP(-$H$7*(G274/$H$8-1)))^2*$C$41)</f>
        <v>-0.41076828360795709</v>
      </c>
      <c r="J274">
        <f t="shared" si="28"/>
        <v>-0.41076040450574486</v>
      </c>
      <c r="M274">
        <v>4.92</v>
      </c>
      <c r="N274">
        <f t="shared" si="29"/>
        <v>2.2489517875633135E-5</v>
      </c>
      <c r="O274">
        <f>-SQRT(($N$4*EXP(-$N$6*(M274/$N$7-1)))^2*$C$41)</f>
        <v>-0.74361352702991701</v>
      </c>
      <c r="P274">
        <f t="shared" si="30"/>
        <v>-0.74359103751204136</v>
      </c>
    </row>
    <row r="275" spans="1:16" x14ac:dyDescent="0.4">
      <c r="A275">
        <v>4.9400000000000004</v>
      </c>
      <c r="B275">
        <f t="shared" si="25"/>
        <v>5.9643505196872581E-5</v>
      </c>
      <c r="C275">
        <f>-SQRT(($B$5*EXP(-$B$7*(A275/$B$8-1)))^2*$C$41)</f>
        <v>-1.3405351541586656</v>
      </c>
      <c r="D275">
        <f t="shared" si="26"/>
        <v>-1.3404755106534687</v>
      </c>
      <c r="G275">
        <v>4.9400000000000004</v>
      </c>
      <c r="H275">
        <f t="shared" si="27"/>
        <v>7.2569366859368031E-6</v>
      </c>
      <c r="I275">
        <f>-SQRT(($H$5*EXP(-$H$7*(G275/$H$8-1)))^2*$C$41)</f>
        <v>-0.40248630618751258</v>
      </c>
      <c r="J275">
        <f t="shared" si="28"/>
        <v>-0.40247904925082661</v>
      </c>
      <c r="M275">
        <v>4.9400000000000004</v>
      </c>
      <c r="N275">
        <f t="shared" si="29"/>
        <v>2.080454616042001E-5</v>
      </c>
      <c r="O275">
        <f>-SQRT(($N$4*EXP(-$N$6*(M275/$N$7-1)))^2*$C$41)</f>
        <v>-0.73059960020266279</v>
      </c>
      <c r="P275">
        <f t="shared" si="30"/>
        <v>-0.73057879565650241</v>
      </c>
    </row>
    <row r="276" spans="1:16" x14ac:dyDescent="0.4">
      <c r="A276">
        <v>4.96</v>
      </c>
      <c r="B276">
        <f t="shared" si="25"/>
        <v>5.5416968058217937E-5</v>
      </c>
      <c r="C276">
        <f>-SQRT(($B$5*EXP(-$B$7*(A276/$B$8-1)))^2*$C$41)</f>
        <v>-1.3205081375203409</v>
      </c>
      <c r="D276">
        <f t="shared" si="26"/>
        <v>-1.3204527205522827</v>
      </c>
      <c r="G276">
        <v>4.96</v>
      </c>
      <c r="H276">
        <f t="shared" si="27"/>
        <v>6.6838998461007276E-6</v>
      </c>
      <c r="I276">
        <f>-SQRT(($H$5*EXP(-$H$7*(G276/$H$8-1)))^2*$C$41)</f>
        <v>-0.39437131135245773</v>
      </c>
      <c r="J276">
        <f t="shared" si="28"/>
        <v>-0.39436462745261164</v>
      </c>
      <c r="M276">
        <v>4.96</v>
      </c>
      <c r="N276">
        <f t="shared" si="29"/>
        <v>1.9245816799390229E-5</v>
      </c>
      <c r="O276">
        <f>-SQRT(($N$4*EXP(-$N$6*(M276/$N$7-1)))^2*$C$41)</f>
        <v>-0.71781342917235003</v>
      </c>
      <c r="P276">
        <f t="shared" si="30"/>
        <v>-0.71779418335555067</v>
      </c>
    </row>
    <row r="277" spans="1:16" x14ac:dyDescent="0.4">
      <c r="A277">
        <v>4.9800000000000004</v>
      </c>
      <c r="B277">
        <f t="shared" si="25"/>
        <v>5.1489937397686215E-5</v>
      </c>
      <c r="C277">
        <f>-SQRT(($B$5*EXP(-$B$7*(A277/$B$8-1)))^2*$C$41)</f>
        <v>-1.3007803158670834</v>
      </c>
      <c r="D277">
        <f t="shared" si="26"/>
        <v>-1.3007288259296856</v>
      </c>
      <c r="G277">
        <v>4.9800000000000004</v>
      </c>
      <c r="H277">
        <f t="shared" si="27"/>
        <v>6.1561122945002231E-6</v>
      </c>
      <c r="I277">
        <f>-SQRT(($H$5*EXP(-$H$7*(G277/$H$8-1)))^2*$C$41)</f>
        <v>-0.38641993237255251</v>
      </c>
      <c r="J277">
        <f t="shared" si="28"/>
        <v>-0.38641377626025802</v>
      </c>
      <c r="M277">
        <v>4.9800000000000004</v>
      </c>
      <c r="N277">
        <f t="shared" si="29"/>
        <v>1.7803871395203399E-5</v>
      </c>
      <c r="O277">
        <f>-SQRT(($N$4*EXP(-$N$6*(M277/$N$7-1)))^2*$C$41)</f>
        <v>-0.7052510280011649</v>
      </c>
      <c r="P277">
        <f t="shared" si="30"/>
        <v>-0.70523322412976974</v>
      </c>
    </row>
    <row r="278" spans="1:16" x14ac:dyDescent="0.4">
      <c r="A278">
        <v>5</v>
      </c>
      <c r="B278">
        <f t="shared" si="25"/>
        <v>4.7841189190149202E-5</v>
      </c>
      <c r="C278">
        <f>-SQRT(($B$5*EXP(-$B$7*(A278/$B$8-1)))^2*$C$41)</f>
        <v>-1.2813472193549491</v>
      </c>
      <c r="D278">
        <f t="shared" si="26"/>
        <v>-1.2812993781657589</v>
      </c>
      <c r="G278">
        <v>5</v>
      </c>
      <c r="H278">
        <f t="shared" si="27"/>
        <v>5.6700009657693693E-6</v>
      </c>
      <c r="I278">
        <f>-SQRT(($H$5*EXP(-$H$7*(G278/$H$8-1)))^2*$C$41)</f>
        <v>-0.37862887039812448</v>
      </c>
      <c r="J278">
        <f t="shared" si="28"/>
        <v>-0.37862320039715869</v>
      </c>
      <c r="M278">
        <v>5</v>
      </c>
      <c r="N278">
        <f t="shared" si="29"/>
        <v>1.6469960197635589E-5</v>
      </c>
      <c r="O278">
        <f>-SQRT(($N$4*EXP(-$N$6*(M278/$N$7-1)))^2*$C$41)</f>
        <v>-0.69290848050890619</v>
      </c>
      <c r="P278">
        <f t="shared" si="30"/>
        <v>-0.69289201054870853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opLeftCell="A13" workbookViewId="0">
      <selection activeCell="L32" sqref="L32"/>
    </sheetView>
  </sheetViews>
  <sheetFormatPr defaultRowHeight="18.75" x14ac:dyDescent="0.4"/>
  <cols>
    <col min="1" max="1" width="10.625" customWidth="1"/>
    <col min="2" max="2" width="9.5" bestFit="1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85</v>
      </c>
      <c r="D3" s="2" t="s">
        <v>70</v>
      </c>
      <c r="E3" s="1" t="s">
        <v>20</v>
      </c>
      <c r="G3" s="9" t="s">
        <v>84</v>
      </c>
    </row>
    <row r="4" spans="1:23" x14ac:dyDescent="0.4">
      <c r="A4" s="3" t="s">
        <v>8</v>
      </c>
      <c r="B4" s="7">
        <v>2839.82</v>
      </c>
      <c r="D4" s="2" t="s">
        <v>8</v>
      </c>
      <c r="E4" s="7">
        <v>11000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74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Ga</v>
      </c>
      <c r="H5" s="1" t="str">
        <f>$B$3</f>
        <v>Ga</v>
      </c>
      <c r="I5" s="1" t="str">
        <f>$B$3</f>
        <v>Ga</v>
      </c>
      <c r="J5" s="1">
        <v>1</v>
      </c>
      <c r="K5" s="1" t="str">
        <f>$B$7</f>
        <v>2.3586e−1</v>
      </c>
      <c r="L5" s="12">
        <f>$B$15</f>
        <v>0</v>
      </c>
      <c r="M5" s="12">
        <f>$B$10</f>
        <v>7.6298000000000005E-2</v>
      </c>
      <c r="N5" s="10">
        <f>$B$11</f>
        <v>19.795999999999999</v>
      </c>
      <c r="O5" s="12">
        <f>$B$12</f>
        <v>7.1459000000000001</v>
      </c>
      <c r="P5" s="13">
        <f>$B$16</f>
        <v>3.4729000000000001</v>
      </c>
      <c r="Q5" s="10">
        <v>1</v>
      </c>
      <c r="R5" s="11">
        <f>$B$14</f>
        <v>1.7154</v>
      </c>
      <c r="S5" s="11">
        <f>$B$6</f>
        <v>114.786</v>
      </c>
      <c r="T5" s="14">
        <f>$B$9</f>
        <v>2.9</v>
      </c>
      <c r="U5" s="14">
        <f>$B$8</f>
        <v>0.1</v>
      </c>
      <c r="V5" s="10">
        <f>$B$13</f>
        <v>3.2833999999999999</v>
      </c>
      <c r="W5" s="12">
        <f>$B$4</f>
        <v>2839.82</v>
      </c>
    </row>
    <row r="6" spans="1:23" x14ac:dyDescent="0.4">
      <c r="A6" s="3" t="s">
        <v>9</v>
      </c>
      <c r="B6" s="7">
        <v>114.786</v>
      </c>
      <c r="D6" s="2" t="s">
        <v>9</v>
      </c>
      <c r="E6" s="7">
        <v>219.45</v>
      </c>
    </row>
    <row r="7" spans="1:23" x14ac:dyDescent="0.4">
      <c r="A7" s="3" t="s">
        <v>13</v>
      </c>
      <c r="B7" s="7" t="s">
        <v>86</v>
      </c>
      <c r="D7" s="2" t="s">
        <v>13</v>
      </c>
      <c r="E7" s="7">
        <v>0.10562000000000001</v>
      </c>
      <c r="G7" s="9" t="s">
        <v>67</v>
      </c>
    </row>
    <row r="8" spans="1:23" x14ac:dyDescent="0.4">
      <c r="A8" s="3" t="s">
        <v>14</v>
      </c>
      <c r="B8" s="1">
        <v>0.1</v>
      </c>
      <c r="D8" s="2" t="s">
        <v>14</v>
      </c>
      <c r="E8" s="1">
        <v>0.15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74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2.9</v>
      </c>
      <c r="D9" s="2" t="s">
        <v>15</v>
      </c>
      <c r="E9" s="1">
        <v>2.15</v>
      </c>
      <c r="G9" s="1" t="str">
        <f>$B$3</f>
        <v>Ga</v>
      </c>
      <c r="H9" s="1" t="str">
        <f>$B$3</f>
        <v>Ga</v>
      </c>
      <c r="I9" s="1" t="str">
        <f>$B$3</f>
        <v>Ga</v>
      </c>
      <c r="J9" s="1">
        <v>3</v>
      </c>
      <c r="K9" s="10">
        <v>1</v>
      </c>
      <c r="L9" s="12">
        <f>$B$15</f>
        <v>0</v>
      </c>
      <c r="M9" s="12">
        <f>$B$10</f>
        <v>7.6298000000000005E-2</v>
      </c>
      <c r="N9" s="11">
        <f>$B$11</f>
        <v>19.795999999999999</v>
      </c>
      <c r="O9" s="12">
        <f>$B$12</f>
        <v>7.1459000000000001</v>
      </c>
      <c r="P9" s="13">
        <f>$B$16</f>
        <v>3.4729000000000001</v>
      </c>
      <c r="Q9" s="1" t="str">
        <f>$B$7</f>
        <v>2.3586e−1</v>
      </c>
      <c r="R9" s="11">
        <f>$B$14</f>
        <v>1.7154</v>
      </c>
      <c r="S9" s="12">
        <f>$B$6</f>
        <v>114.786</v>
      </c>
      <c r="T9" s="14">
        <f>$B$9</f>
        <v>2.9</v>
      </c>
      <c r="U9" s="14">
        <f>$B$8</f>
        <v>0.1</v>
      </c>
      <c r="V9" s="10">
        <f>$B$13</f>
        <v>3.2833999999999999</v>
      </c>
      <c r="W9" s="12">
        <f>$B$4</f>
        <v>2839.82</v>
      </c>
    </row>
    <row r="10" spans="1:23" x14ac:dyDescent="0.4">
      <c r="A10" s="3" t="s">
        <v>17</v>
      </c>
      <c r="B10" s="7">
        <v>7.6298000000000005E-2</v>
      </c>
      <c r="D10" s="2" t="s">
        <v>17</v>
      </c>
      <c r="E10" s="7">
        <v>79934</v>
      </c>
    </row>
    <row r="11" spans="1:23" x14ac:dyDescent="0.4">
      <c r="A11" s="3" t="s">
        <v>6</v>
      </c>
      <c r="B11" s="7">
        <v>19.795999999999999</v>
      </c>
      <c r="D11" s="2" t="s">
        <v>6</v>
      </c>
      <c r="E11" s="7">
        <v>134.32</v>
      </c>
      <c r="G11" s="9" t="s">
        <v>68</v>
      </c>
    </row>
    <row r="12" spans="1:23" x14ac:dyDescent="0.4">
      <c r="A12" s="3" t="s">
        <v>16</v>
      </c>
      <c r="B12" s="1">
        <v>7.1459000000000001</v>
      </c>
      <c r="D12" s="2" t="s">
        <v>16</v>
      </c>
      <c r="E12" s="1">
        <v>-0.99729999999999996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74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3.2833999999999999</v>
      </c>
      <c r="D13" s="2" t="s">
        <v>11</v>
      </c>
      <c r="E13" s="1">
        <v>5.7708000000000004</v>
      </c>
      <c r="G13" s="1" t="str">
        <f>$B$3</f>
        <v>Ga</v>
      </c>
      <c r="H13" s="1" t="str">
        <f>$B$3</f>
        <v>Ga</v>
      </c>
      <c r="I13" s="1" t="str">
        <f>$B$3</f>
        <v>Ga</v>
      </c>
      <c r="J13" s="1">
        <v>3</v>
      </c>
      <c r="K13" s="10">
        <v>1</v>
      </c>
      <c r="L13" s="12">
        <v>0</v>
      </c>
      <c r="M13" s="12">
        <f>$B$10</f>
        <v>7.6298000000000005E-2</v>
      </c>
      <c r="N13" s="11">
        <f>$B$11</f>
        <v>19.795999999999999</v>
      </c>
      <c r="O13" s="12">
        <f>$B$12</f>
        <v>7.1459000000000001</v>
      </c>
      <c r="P13" s="13">
        <f>$B$16</f>
        <v>3.4729000000000001</v>
      </c>
      <c r="Q13" s="10" t="str">
        <f>$B$7</f>
        <v>2.3586e−1</v>
      </c>
      <c r="R13" s="11">
        <f>$B$14</f>
        <v>1.7154</v>
      </c>
      <c r="S13" s="12">
        <f>$B$6</f>
        <v>114.786</v>
      </c>
      <c r="T13" s="14">
        <f>$B$9</f>
        <v>2.9</v>
      </c>
      <c r="U13" s="14">
        <f>$B$8</f>
        <v>0.1</v>
      </c>
      <c r="V13" s="10">
        <f>$B$13</f>
        <v>3.2833999999999999</v>
      </c>
      <c r="W13" s="12">
        <f>$B$4</f>
        <v>2839.82</v>
      </c>
    </row>
    <row r="14" spans="1:23" x14ac:dyDescent="0.4">
      <c r="A14" s="3" t="s">
        <v>12</v>
      </c>
      <c r="B14" s="1">
        <v>1.7154</v>
      </c>
      <c r="D14" s="2" t="s">
        <v>12</v>
      </c>
      <c r="E14" s="1">
        <v>2.5114999999999998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3.4729000000000001</v>
      </c>
      <c r="D16" s="2" t="s">
        <v>20</v>
      </c>
      <c r="E16" s="1">
        <v>12.4498</v>
      </c>
      <c r="G16" s="9" t="s">
        <v>84</v>
      </c>
      <c r="R16" s="2" t="s">
        <v>81</v>
      </c>
      <c r="S16" s="23">
        <f>$E$21</f>
        <v>1</v>
      </c>
      <c r="V16" s="2" t="s">
        <v>82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74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N</v>
      </c>
      <c r="H18" s="1" t="str">
        <f>$E$3</f>
        <v>N</v>
      </c>
      <c r="I18" s="1" t="str">
        <f>$E$3</f>
        <v>N</v>
      </c>
      <c r="J18" s="1">
        <v>1</v>
      </c>
      <c r="K18" s="10">
        <f>$E$7</f>
        <v>0.10562000000000001</v>
      </c>
      <c r="L18" s="12">
        <f>$E$15</f>
        <v>0</v>
      </c>
      <c r="M18" s="11">
        <f>$E$10</f>
        <v>79934</v>
      </c>
      <c r="N18" s="11">
        <f>$E$11</f>
        <v>134.32</v>
      </c>
      <c r="O18" s="12">
        <f>$E$12</f>
        <v>-0.99729999999999996</v>
      </c>
      <c r="P18" s="13">
        <f>$E$16</f>
        <v>12.4498</v>
      </c>
      <c r="Q18" s="10">
        <v>1</v>
      </c>
      <c r="R18" s="11">
        <f>$E$14</f>
        <v>2.5114999999999998</v>
      </c>
      <c r="S18" s="12">
        <f>$E$6</f>
        <v>219.45</v>
      </c>
      <c r="T18" s="14">
        <f>$E$9</f>
        <v>2.15</v>
      </c>
      <c r="U18" s="14">
        <f>$E$8</f>
        <v>0.15</v>
      </c>
      <c r="V18" s="10">
        <f>$E$13</f>
        <v>5.7708000000000004</v>
      </c>
      <c r="W18" s="12">
        <f>$E$4</f>
        <v>11000</v>
      </c>
    </row>
    <row r="19" spans="1:23" x14ac:dyDescent="0.4">
      <c r="D19" s="2" t="s">
        <v>77</v>
      </c>
      <c r="E19" s="15" t="s">
        <v>23</v>
      </c>
      <c r="G19" s="1" t="str">
        <f>$B$3</f>
        <v>Ga</v>
      </c>
      <c r="H19" s="1" t="str">
        <f>$E$3</f>
        <v>N</v>
      </c>
      <c r="I19" s="1" t="str">
        <f>$E$3</f>
        <v>N</v>
      </c>
      <c r="J19" s="1">
        <v>1</v>
      </c>
      <c r="K19" s="10">
        <v>1</v>
      </c>
      <c r="L19" s="12">
        <f>($L$5+$L$18)/2</f>
        <v>0</v>
      </c>
      <c r="M19" s="12">
        <f>$B$10</f>
        <v>7.6298000000000005E-2</v>
      </c>
      <c r="N19" s="10">
        <f>$B$11</f>
        <v>19.795999999999999</v>
      </c>
      <c r="O19" s="12">
        <f>$B$12</f>
        <v>7.1459000000000001</v>
      </c>
      <c r="P19" s="13">
        <f>$B$16</f>
        <v>3.4729000000000001</v>
      </c>
      <c r="Q19" s="10">
        <v>1</v>
      </c>
      <c r="R19" s="11">
        <f>($R$5+$R$18)/2</f>
        <v>2.1134499999999998</v>
      </c>
      <c r="S19" s="12">
        <f>E21*SQRT($S$5*$S$18)</f>
        <v>158.71290968286104</v>
      </c>
      <c r="T19" s="14">
        <f>$E$29</f>
        <v>2.4966085102762929</v>
      </c>
      <c r="U19" s="14">
        <f>$E$30</f>
        <v>0.13017659703644657</v>
      </c>
      <c r="V19" s="10">
        <f>($V$5+$V$18)/2</f>
        <v>4.5270999999999999</v>
      </c>
      <c r="W19" s="12">
        <f>$E$20*SQRT($W$5*$W$18)</f>
        <v>5589.0983172601282</v>
      </c>
    </row>
    <row r="20" spans="1:23" x14ac:dyDescent="0.4">
      <c r="D20" s="2" t="s">
        <v>22</v>
      </c>
      <c r="E20" s="11">
        <v>1</v>
      </c>
      <c r="G20" s="1" t="str">
        <f>$E$3</f>
        <v>N</v>
      </c>
      <c r="H20" s="1" t="str">
        <f>$B$3</f>
        <v>Ga</v>
      </c>
      <c r="I20" s="1" t="str">
        <f>$B$3</f>
        <v>Ga</v>
      </c>
      <c r="J20" s="1">
        <v>1</v>
      </c>
      <c r="K20" s="10">
        <v>1</v>
      </c>
      <c r="L20" s="12">
        <f>($L$5+$L$18)/2</f>
        <v>0</v>
      </c>
      <c r="M20" s="11">
        <f>$E$10</f>
        <v>79934</v>
      </c>
      <c r="N20" s="11">
        <f>$E$11</f>
        <v>134.32</v>
      </c>
      <c r="O20" s="12">
        <f>$E$12</f>
        <v>-0.99729999999999996</v>
      </c>
      <c r="P20" s="13">
        <f>$E$16</f>
        <v>12.4498</v>
      </c>
      <c r="Q20" s="10">
        <v>1</v>
      </c>
      <c r="R20" s="11">
        <f>($R$5+$R$18)/2</f>
        <v>2.1134499999999998</v>
      </c>
      <c r="S20" s="12">
        <f>E21*SQRT($S$5*$S$18)</f>
        <v>158.71290968286104</v>
      </c>
      <c r="T20" s="14">
        <f>$E$29</f>
        <v>2.4966085102762929</v>
      </c>
      <c r="U20" s="14">
        <f>$E$30</f>
        <v>0.13017659703644657</v>
      </c>
      <c r="V20" s="10">
        <f>($V$5+$V$18)/2</f>
        <v>4.5270999999999999</v>
      </c>
      <c r="W20" s="12">
        <f>$E$20*SQRT($W$5*$W$18)</f>
        <v>5589.0983172601282</v>
      </c>
    </row>
    <row r="21" spans="1:23" x14ac:dyDescent="0.4">
      <c r="D21" s="2" t="s">
        <v>80</v>
      </c>
      <c r="E21" s="11">
        <v>1</v>
      </c>
      <c r="S21" s="22"/>
      <c r="W21" s="22"/>
    </row>
    <row r="22" spans="1:23" x14ac:dyDescent="0.4">
      <c r="G22" s="9" t="s">
        <v>67</v>
      </c>
      <c r="R22" s="2" t="s">
        <v>81</v>
      </c>
      <c r="S22" s="23">
        <f>$E$21</f>
        <v>1</v>
      </c>
      <c r="V22" s="2" t="s">
        <v>82</v>
      </c>
      <c r="W22" s="23">
        <f>$E$20</f>
        <v>1</v>
      </c>
    </row>
    <row r="23" spans="1:23" x14ac:dyDescent="0.4">
      <c r="A23" s="4" t="s">
        <v>76</v>
      </c>
      <c r="B23" s="1">
        <f>$B$9-$B$8</f>
        <v>2.8</v>
      </c>
      <c r="D23" s="4" t="s">
        <v>76</v>
      </c>
      <c r="E23" s="1">
        <f>$E$9-$E$8</f>
        <v>2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74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3</v>
      </c>
      <c r="D24" s="4" t="s">
        <v>0</v>
      </c>
      <c r="E24" s="1">
        <f>$E$9+$E$8</f>
        <v>2.2999999999999998</v>
      </c>
      <c r="G24" s="1" t="str">
        <f>$E$3</f>
        <v>N</v>
      </c>
      <c r="H24" s="1" t="str">
        <f>$E$3</f>
        <v>N</v>
      </c>
      <c r="I24" s="1" t="str">
        <f>$E$3</f>
        <v>N</v>
      </c>
      <c r="J24" s="1">
        <v>3</v>
      </c>
      <c r="K24" s="10">
        <v>1</v>
      </c>
      <c r="L24" s="12">
        <f>$E$15</f>
        <v>0</v>
      </c>
      <c r="M24" s="11">
        <f>$E$10</f>
        <v>79934</v>
      </c>
      <c r="N24" s="11">
        <f>$E$11</f>
        <v>134.32</v>
      </c>
      <c r="O24" s="12">
        <f>$E$12</f>
        <v>-0.99729999999999996</v>
      </c>
      <c r="P24" s="13">
        <f>$E$16</f>
        <v>12.4498</v>
      </c>
      <c r="Q24" s="10">
        <f>$E$7</f>
        <v>0.10562000000000001</v>
      </c>
      <c r="R24" s="11">
        <f>$E$14</f>
        <v>2.5114999999999998</v>
      </c>
      <c r="S24" s="12">
        <f>$E$6</f>
        <v>219.45</v>
      </c>
      <c r="T24" s="14">
        <f>$E$9</f>
        <v>2.15</v>
      </c>
      <c r="U24" s="14">
        <f>$E$8</f>
        <v>0.15</v>
      </c>
      <c r="V24" s="10">
        <f>$E$13</f>
        <v>5.7708000000000004</v>
      </c>
      <c r="W24" s="12">
        <f>$E$4</f>
        <v>11000</v>
      </c>
    </row>
    <row r="25" spans="1:23" x14ac:dyDescent="0.4">
      <c r="G25" s="1" t="str">
        <f>$B$3</f>
        <v>Ga</v>
      </c>
      <c r="H25" s="1" t="str">
        <f>$E$3</f>
        <v>N</v>
      </c>
      <c r="I25" s="1" t="str">
        <f>$E$3</f>
        <v>N</v>
      </c>
      <c r="J25" s="1">
        <v>3</v>
      </c>
      <c r="K25" s="10">
        <v>1</v>
      </c>
      <c r="L25" s="12">
        <f>($L$9+$L$24)/2</f>
        <v>0</v>
      </c>
      <c r="M25" s="12">
        <f>$B$10</f>
        <v>7.6298000000000005E-2</v>
      </c>
      <c r="N25" s="11">
        <f>$B$11</f>
        <v>19.795999999999999</v>
      </c>
      <c r="O25" s="12">
        <f>$B$12</f>
        <v>7.1459000000000001</v>
      </c>
      <c r="P25" s="13">
        <f>$B$16</f>
        <v>3.4729000000000001</v>
      </c>
      <c r="Q25" s="7" t="str">
        <f>$B$7</f>
        <v>2.3586e−1</v>
      </c>
      <c r="R25" s="11">
        <f>($R$9+$R$24)/2</f>
        <v>2.1134499999999998</v>
      </c>
      <c r="S25" s="12">
        <f>E21*SQRT($S$9*$S$24)</f>
        <v>158.71290968286104</v>
      </c>
      <c r="T25" s="14">
        <f>$E$29</f>
        <v>2.4966085102762929</v>
      </c>
      <c r="U25" s="14">
        <f>$E$30</f>
        <v>0.13017659703644657</v>
      </c>
      <c r="V25" s="10">
        <f>($V$9+$V$24)/2</f>
        <v>4.5270999999999999</v>
      </c>
      <c r="W25" s="12">
        <f>$E$20*SQRT($W$9*$W$24)</f>
        <v>5589.0983172601282</v>
      </c>
    </row>
    <row r="26" spans="1:23" x14ac:dyDescent="0.4">
      <c r="D26" t="s">
        <v>77</v>
      </c>
      <c r="G26" s="1" t="str">
        <f>$E$3</f>
        <v>N</v>
      </c>
      <c r="H26" s="1" t="str">
        <f>$B$3</f>
        <v>Ga</v>
      </c>
      <c r="I26" s="1" t="str">
        <f>$B$3</f>
        <v>Ga</v>
      </c>
      <c r="J26" s="1">
        <v>3</v>
      </c>
      <c r="K26" s="10">
        <v>1</v>
      </c>
      <c r="L26" s="12">
        <f>($L$9+$L$24)/2</f>
        <v>0</v>
      </c>
      <c r="M26" s="11">
        <f>$E$10</f>
        <v>79934</v>
      </c>
      <c r="N26" s="11">
        <f>$E$11</f>
        <v>134.32</v>
      </c>
      <c r="O26" s="12">
        <f>$E$12</f>
        <v>-0.99729999999999996</v>
      </c>
      <c r="P26" s="13">
        <f>$E$16</f>
        <v>12.4498</v>
      </c>
      <c r="Q26" s="10">
        <f>$E$7</f>
        <v>0.10562000000000001</v>
      </c>
      <c r="R26" s="11">
        <f>($R$9+$R$24)/2</f>
        <v>2.1134499999999998</v>
      </c>
      <c r="S26" s="12">
        <f>E21*SQRT($S$9*$S$24)</f>
        <v>158.71290968286104</v>
      </c>
      <c r="T26" s="14">
        <f>$E$29</f>
        <v>2.4966085102762929</v>
      </c>
      <c r="U26" s="14">
        <f>$E$30</f>
        <v>0.13017659703644657</v>
      </c>
      <c r="V26" s="10">
        <f>($V$9+$V$24)/2</f>
        <v>4.5270999999999999</v>
      </c>
      <c r="W26" s="12">
        <f>$E$20*SQRT($W$9*$W$24)</f>
        <v>5589.0983172601282</v>
      </c>
    </row>
    <row r="27" spans="1:23" x14ac:dyDescent="0.4">
      <c r="D27" s="4" t="s">
        <v>76</v>
      </c>
      <c r="E27" s="13">
        <f>SQRT($B$23*$E$23)</f>
        <v>2.3664319132398464</v>
      </c>
      <c r="S27" s="22"/>
      <c r="W27" s="22"/>
    </row>
    <row r="28" spans="1:23" x14ac:dyDescent="0.4">
      <c r="D28" s="4" t="s">
        <v>0</v>
      </c>
      <c r="E28" s="13">
        <f>SQRT(B24*E24)</f>
        <v>2.6267851073127395</v>
      </c>
      <c r="G28" s="9" t="s">
        <v>75</v>
      </c>
      <c r="R28" s="2" t="s">
        <v>81</v>
      </c>
      <c r="S28" s="23">
        <f>$E$21</f>
        <v>1</v>
      </c>
      <c r="V28" s="2" t="s">
        <v>82</v>
      </c>
      <c r="W28" s="23">
        <f>$E$20</f>
        <v>1</v>
      </c>
    </row>
    <row r="29" spans="1:23" x14ac:dyDescent="0.4">
      <c r="D29" s="4" t="s">
        <v>79</v>
      </c>
      <c r="E29" s="13">
        <f>(E27+E28)/2</f>
        <v>2.4966085102762929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74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78</v>
      </c>
      <c r="E30" s="13">
        <f>(E28-E27)/2</f>
        <v>0.13017659703644657</v>
      </c>
      <c r="G30" s="1" t="str">
        <f>$E$3</f>
        <v>N</v>
      </c>
      <c r="H30" s="1" t="str">
        <f>$E$3</f>
        <v>N</v>
      </c>
      <c r="I30" s="1" t="str">
        <f>$E$3</f>
        <v>N</v>
      </c>
      <c r="J30" s="1">
        <v>3</v>
      </c>
      <c r="K30" s="10">
        <v>1</v>
      </c>
      <c r="L30" s="12">
        <f>$E$15</f>
        <v>0</v>
      </c>
      <c r="M30" s="11">
        <f>$E$10</f>
        <v>79934</v>
      </c>
      <c r="N30" s="11">
        <f>$E$11</f>
        <v>134.32</v>
      </c>
      <c r="O30" s="12">
        <f>$E$12</f>
        <v>-0.99729999999999996</v>
      </c>
      <c r="P30" s="13">
        <f>$E$16</f>
        <v>12.4498</v>
      </c>
      <c r="Q30" s="10">
        <f>$E$7</f>
        <v>0.10562000000000001</v>
      </c>
      <c r="R30" s="11">
        <f>$E$14</f>
        <v>2.5114999999999998</v>
      </c>
      <c r="S30" s="12">
        <f>$E$6</f>
        <v>219.45</v>
      </c>
      <c r="T30" s="14">
        <f>$E$9</f>
        <v>2.15</v>
      </c>
      <c r="U30" s="14">
        <f>$E$8</f>
        <v>0.15</v>
      </c>
      <c r="V30" s="10">
        <f>$E$13</f>
        <v>5.7708000000000004</v>
      </c>
      <c r="W30" s="12">
        <f>$E$4</f>
        <v>11000</v>
      </c>
    </row>
    <row r="31" spans="1:23" x14ac:dyDescent="0.4">
      <c r="G31" s="1" t="str">
        <f>$B$3</f>
        <v>Ga</v>
      </c>
      <c r="H31" s="1" t="str">
        <f>$E$3</f>
        <v>N</v>
      </c>
      <c r="I31" s="1" t="str">
        <f>$E$3</f>
        <v>N</v>
      </c>
      <c r="J31" s="1">
        <v>3</v>
      </c>
      <c r="K31" s="10">
        <v>1</v>
      </c>
      <c r="L31" s="12">
        <f>($L$13+$L$30)/2</f>
        <v>0</v>
      </c>
      <c r="M31" s="12">
        <f>$B$10</f>
        <v>7.6298000000000005E-2</v>
      </c>
      <c r="N31" s="11">
        <f>$B$11</f>
        <v>19.795999999999999</v>
      </c>
      <c r="O31" s="12">
        <f>$B$12</f>
        <v>7.1459000000000001</v>
      </c>
      <c r="P31" s="13">
        <f>$B$16</f>
        <v>3.4729000000000001</v>
      </c>
      <c r="Q31" s="10" t="str">
        <f>$B$7</f>
        <v>2.3586e−1</v>
      </c>
      <c r="R31" s="11">
        <f>($R$13+$R$30)/2</f>
        <v>2.1134499999999998</v>
      </c>
      <c r="S31" s="12">
        <f>E21*SQRT($S$13*$S$30)</f>
        <v>158.71290968286104</v>
      </c>
      <c r="T31" s="14">
        <f>$E$29</f>
        <v>2.4966085102762929</v>
      </c>
      <c r="U31" s="14">
        <f>$E$30</f>
        <v>0.13017659703644657</v>
      </c>
      <c r="V31" s="10">
        <f>($V$13+$V$30)/2</f>
        <v>4.5270999999999999</v>
      </c>
      <c r="W31" s="12">
        <f>$E$20*SQRT($W$13*$W$30)</f>
        <v>5589.0983172601282</v>
      </c>
    </row>
    <row r="32" spans="1:23" x14ac:dyDescent="0.4">
      <c r="G32" s="1" t="str">
        <f>$E$3</f>
        <v>N</v>
      </c>
      <c r="H32" s="1" t="str">
        <f>$B$3</f>
        <v>Ga</v>
      </c>
      <c r="I32" s="1" t="str">
        <f>$B$3</f>
        <v>Ga</v>
      </c>
      <c r="J32" s="1">
        <v>3</v>
      </c>
      <c r="K32" s="10">
        <v>1</v>
      </c>
      <c r="L32" s="12">
        <f>($L$13+$L$30)/2</f>
        <v>0</v>
      </c>
      <c r="M32" s="11">
        <f>$E$10</f>
        <v>79934</v>
      </c>
      <c r="N32" s="11">
        <f>$E$11</f>
        <v>134.32</v>
      </c>
      <c r="O32" s="12">
        <f>$E$12</f>
        <v>-0.99729999999999996</v>
      </c>
      <c r="P32" s="13">
        <f>$E$16</f>
        <v>12.4498</v>
      </c>
      <c r="Q32" s="10">
        <f>$E$7</f>
        <v>0.10562000000000001</v>
      </c>
      <c r="R32" s="11">
        <f>($R$13+$R$30)/2</f>
        <v>2.1134499999999998</v>
      </c>
      <c r="S32" s="12">
        <f>E21*SQRT($S$13*$S$30)</f>
        <v>158.71290968286104</v>
      </c>
      <c r="T32" s="14">
        <f>$E$29</f>
        <v>2.4966085102762929</v>
      </c>
      <c r="U32" s="14">
        <f>$E$30</f>
        <v>0.13017659703644657</v>
      </c>
      <c r="V32" s="10">
        <f>($V$13+$V$30)/2</f>
        <v>4.5270999999999999</v>
      </c>
      <c r="W32" s="12">
        <f>$E$20*SQRT($W$13*$W$30)</f>
        <v>5589.0983172601282</v>
      </c>
    </row>
    <row r="34" spans="7:23" x14ac:dyDescent="0.4">
      <c r="G34" s="9" t="s">
        <v>83</v>
      </c>
    </row>
    <row r="35" spans="7:23" x14ac:dyDescent="0.4">
      <c r="G35" s="9" t="str">
        <f>$B$3</f>
        <v>Ga</v>
      </c>
      <c r="H35" t="str">
        <f>$E$3</f>
        <v>N</v>
      </c>
      <c r="I35" t="str">
        <f>$B$3</f>
        <v>Ga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2.4966085102762929</v>
      </c>
      <c r="U35" s="21">
        <f>$E$30</f>
        <v>0.13017659703644657</v>
      </c>
      <c r="V35" s="20">
        <v>0</v>
      </c>
      <c r="W35" s="18">
        <v>0</v>
      </c>
    </row>
    <row r="36" spans="7:23" x14ac:dyDescent="0.4">
      <c r="G36" s="9" t="str">
        <f>$B$3</f>
        <v>Ga</v>
      </c>
      <c r="H36" t="str">
        <f>$B$3</f>
        <v>Ga</v>
      </c>
      <c r="I36" t="str">
        <f>$E$3</f>
        <v>N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2.4966085102762929</v>
      </c>
      <c r="U36" s="21">
        <f>$E$30</f>
        <v>0.13017659703644657</v>
      </c>
      <c r="V36" s="20">
        <v>0</v>
      </c>
      <c r="W36" s="18">
        <v>0</v>
      </c>
    </row>
    <row r="37" spans="7:23" x14ac:dyDescent="0.4">
      <c r="G37" s="9" t="str">
        <f>$E$3</f>
        <v>N</v>
      </c>
      <c r="H37" t="str">
        <f>$B$3</f>
        <v>Ga</v>
      </c>
      <c r="I37" t="str">
        <f>$E$3</f>
        <v>N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2.4966085102762929</v>
      </c>
      <c r="U37" s="21">
        <f>$E$30</f>
        <v>0.13017659703644657</v>
      </c>
      <c r="V37" s="20">
        <v>0</v>
      </c>
      <c r="W37" s="18">
        <v>0</v>
      </c>
    </row>
    <row r="38" spans="7:23" x14ac:dyDescent="0.4">
      <c r="G38" s="9" t="str">
        <f>$E$3</f>
        <v>N</v>
      </c>
      <c r="H38" t="str">
        <f>$E$3</f>
        <v>N</v>
      </c>
      <c r="I38" t="str">
        <f>$B$3</f>
        <v>Ga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2.4966085102762929</v>
      </c>
      <c r="U38" s="21">
        <f>$E$30</f>
        <v>0.13017659703644657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workbookViewId="0">
      <selection activeCell="A15" sqref="A1:XFD1048576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smatb</vt:lpstr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2024-11-13T11:59:49Z</dcterms:modified>
</cp:coreProperties>
</file>