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"/>
    </mc:Choice>
  </mc:AlternateContent>
  <xr:revisionPtr revIDLastSave="0" documentId="13_ncr:1_{F627F135-3E81-420F-863C-6DF9CA129F8C}" xr6:coauthVersionLast="47" xr6:coauthVersionMax="47" xr10:uidLastSave="{00000000-0000-0000-0000-000000000000}"/>
  <bookViews>
    <workbookView xWindow="3720" yWindow="315" windowWidth="25275" windowHeight="15555" xr2:uid="{1ABAA621-BF53-4EC6-AD5A-ED59DA47D425}"/>
  </bookViews>
  <sheets>
    <sheet name="MEAM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1" i="1" l="1"/>
  <c r="K80" i="1"/>
  <c r="K79" i="1"/>
  <c r="K77" i="1"/>
  <c r="K78" i="1"/>
  <c r="K70" i="1"/>
  <c r="K71" i="1" s="1"/>
  <c r="K69" i="1"/>
  <c r="K72" i="1" s="1"/>
  <c r="K66" i="1"/>
  <c r="K67" i="1" s="1"/>
  <c r="K65" i="1"/>
  <c r="K76" i="1" s="1"/>
  <c r="C81" i="1"/>
  <c r="C82" i="1" s="1"/>
  <c r="C80" i="1"/>
  <c r="C83" i="1" s="1"/>
  <c r="C77" i="1"/>
  <c r="C78" i="1" s="1"/>
  <c r="C76" i="1"/>
  <c r="C79" i="1" s="1"/>
  <c r="C72" i="1"/>
  <c r="C68" i="1"/>
  <c r="C71" i="1"/>
  <c r="C70" i="1"/>
  <c r="C66" i="1"/>
  <c r="C67" i="1" s="1"/>
  <c r="C69" i="1"/>
  <c r="C65" i="1"/>
  <c r="Q20" i="1"/>
  <c r="Q21" i="1"/>
  <c r="Q22" i="1"/>
  <c r="Q23" i="1"/>
  <c r="Q24" i="1"/>
  <c r="Q25" i="1"/>
  <c r="Q26" i="1"/>
  <c r="Q19" i="1"/>
  <c r="F5" i="1"/>
  <c r="E17" i="1"/>
  <c r="K21" i="1"/>
  <c r="L5" i="1"/>
  <c r="D7" i="1"/>
  <c r="F4" i="1"/>
  <c r="B7" i="1"/>
  <c r="A7" i="1"/>
  <c r="E7" i="1"/>
  <c r="F16" i="1" s="1"/>
  <c r="J7" i="1"/>
  <c r="K68" i="1" l="1"/>
  <c r="H5" i="1"/>
  <c r="I5" i="1"/>
  <c r="J5" i="1"/>
  <c r="M5" i="1"/>
  <c r="K5" i="1"/>
  <c r="C15" i="1"/>
  <c r="K13" i="1"/>
  <c r="K28" i="1"/>
  <c r="K23" i="1"/>
  <c r="K22" i="1"/>
  <c r="Q10" i="1"/>
  <c r="Q18" i="1"/>
  <c r="Q17" i="1"/>
  <c r="Q13" i="1"/>
  <c r="Q16" i="1"/>
  <c r="Q15" i="1"/>
  <c r="Q14" i="1"/>
  <c r="K25" i="1"/>
  <c r="K26" i="1"/>
  <c r="K18" i="1"/>
  <c r="K27" i="1"/>
  <c r="A15" i="1"/>
  <c r="F17" i="1"/>
  <c r="K12" i="1"/>
  <c r="A17" i="1"/>
  <c r="H16" i="1"/>
  <c r="G16" i="1"/>
  <c r="D15" i="1"/>
  <c r="E15" i="1"/>
  <c r="B15" i="1"/>
  <c r="B16" i="1"/>
  <c r="D17" i="1"/>
  <c r="C17" i="1"/>
  <c r="B17" i="1"/>
  <c r="E16" i="1"/>
  <c r="D16" i="1"/>
  <c r="C16" i="1"/>
  <c r="D3" i="1" l="1"/>
  <c r="K24" i="1" s="1"/>
  <c r="A16" i="1" l="1"/>
</calcChain>
</file>

<file path=xl/sharedStrings.xml><?xml version="1.0" encoding="utf-8"?>
<sst xmlns="http://schemas.openxmlformats.org/spreadsheetml/2006/main" count="373" uniqueCount="336">
  <si>
    <t>Ec</t>
    <phoneticPr fontId="1"/>
  </si>
  <si>
    <t>re</t>
    <phoneticPr fontId="1"/>
  </si>
  <si>
    <t>alpha</t>
    <phoneticPr fontId="1"/>
  </si>
  <si>
    <t>A</t>
    <phoneticPr fontId="1"/>
  </si>
  <si>
    <t>beta0</t>
    <phoneticPr fontId="1"/>
  </si>
  <si>
    <t>beta1</t>
    <phoneticPr fontId="1"/>
  </si>
  <si>
    <t>beta2</t>
    <phoneticPr fontId="1"/>
  </si>
  <si>
    <t>beta3</t>
    <phoneticPr fontId="1"/>
  </si>
  <si>
    <t>t0</t>
    <phoneticPr fontId="1"/>
  </si>
  <si>
    <t>t1</t>
    <phoneticPr fontId="1"/>
  </si>
  <si>
    <t>t2</t>
    <phoneticPr fontId="1"/>
  </si>
  <si>
    <t>t3</t>
    <phoneticPr fontId="1"/>
  </si>
  <si>
    <t>Cmax</t>
    <phoneticPr fontId="1"/>
  </si>
  <si>
    <t>Cmin</t>
    <phoneticPr fontId="1"/>
  </si>
  <si>
    <t>dr</t>
    <phoneticPr fontId="1"/>
  </si>
  <si>
    <t>Element</t>
    <phoneticPr fontId="1"/>
  </si>
  <si>
    <t>Z</t>
    <phoneticPr fontId="1"/>
  </si>
  <si>
    <t>mass</t>
    <phoneticPr fontId="1"/>
  </si>
  <si>
    <t>lattice</t>
    <phoneticPr fontId="1"/>
  </si>
  <si>
    <t>atomic number</t>
    <phoneticPr fontId="1"/>
  </si>
  <si>
    <t>rc =</t>
    <phoneticPr fontId="1"/>
  </si>
  <si>
    <t>output: library.meam</t>
    <phoneticPr fontId="1"/>
  </si>
  <si>
    <t>output: X.meam</t>
    <phoneticPr fontId="1"/>
  </si>
  <si>
    <t>delr =</t>
    <phoneticPr fontId="1"/>
  </si>
  <si>
    <t>Cmax(1,1,1) =</t>
    <phoneticPr fontId="1"/>
  </si>
  <si>
    <t>Cmin(1,1,1) =</t>
    <phoneticPr fontId="1"/>
  </si>
  <si>
    <t>d</t>
    <phoneticPr fontId="1"/>
  </si>
  <si>
    <t>f</t>
    <phoneticPr fontId="1"/>
  </si>
  <si>
    <t>ibar</t>
    <phoneticPr fontId="1"/>
  </si>
  <si>
    <t>fix</t>
    <phoneticPr fontId="1"/>
  </si>
  <si>
    <t>input (Parameters for Baskes MEAM)</t>
    <phoneticPr fontId="1"/>
  </si>
  <si>
    <t>rho0</t>
    <phoneticPr fontId="1"/>
  </si>
  <si>
    <t>dia</t>
    <phoneticPr fontId="1"/>
  </si>
  <si>
    <t>B</t>
    <phoneticPr fontId="1"/>
  </si>
  <si>
    <t>alpha -&gt;</t>
    <phoneticPr fontId="1"/>
  </si>
  <si>
    <t>hcp</t>
    <phoneticPr fontId="1"/>
  </si>
  <si>
    <t>c/a (for HCP)</t>
    <phoneticPr fontId="1"/>
  </si>
  <si>
    <t>augt1 =</t>
    <phoneticPr fontId="1"/>
  </si>
  <si>
    <t>erose_form =</t>
    <phoneticPr fontId="1"/>
  </si>
  <si>
    <t>rozero</t>
    <phoneticPr fontId="1"/>
  </si>
  <si>
    <t xml:space="preserve"> ibar</t>
    <phoneticPr fontId="1"/>
  </si>
  <si>
    <t>elt</t>
    <phoneticPr fontId="1"/>
  </si>
  <si>
    <t>lat</t>
    <phoneticPr fontId="1"/>
  </si>
  <si>
    <t>z</t>
    <phoneticPr fontId="1"/>
  </si>
  <si>
    <t>ielement</t>
    <phoneticPr fontId="1"/>
  </si>
  <si>
    <t>atwt</t>
  </si>
  <si>
    <t>b0</t>
    <phoneticPr fontId="1"/>
  </si>
  <si>
    <t>b1</t>
    <phoneticPr fontId="1"/>
  </si>
  <si>
    <t>b2</t>
    <phoneticPr fontId="1"/>
  </si>
  <si>
    <t>b3</t>
    <phoneticPr fontId="1"/>
  </si>
  <si>
    <t>alat</t>
    <phoneticPr fontId="1"/>
  </si>
  <si>
    <t>esub</t>
    <phoneticPr fontId="1"/>
  </si>
  <si>
    <t>asub</t>
    <phoneticPr fontId="1"/>
  </si>
  <si>
    <t>lat      = lattice structure of reference configuration</t>
  </si>
  <si>
    <t>z        = number of nearest neighbors in the reference structure</t>
  </si>
  <si>
    <t>ielement = atomic number</t>
  </si>
  <si>
    <t>atwt     = atomic weight</t>
  </si>
  <si>
    <t>alat     = lattice constant of reference structure</t>
  </si>
  <si>
    <t>esub     = energy per atom (eV) in the reference structure at equilibrium</t>
  </si>
  <si>
    <t>asub     = "A" parameter for MEAM (see e.g. (Baskes))</t>
  </si>
  <si>
    <t xml:space="preserve"> 0 =&gt; G = sqrt(1+Gamma)</t>
  </si>
  <si>
    <t xml:space="preserve"> 1 =&gt; G = exp(Gamma/2)</t>
  </si>
  <si>
    <t xml:space="preserve"> 2 =&gt; not implemented</t>
  </si>
  <si>
    <t xml:space="preserve"> 3 =&gt; G = 2/(1+exp(-Gamma))</t>
  </si>
  <si>
    <t xml:space="preserve"> 4 =&gt; G = sqrt(1+Gamma)</t>
  </si>
  <si>
    <t>-5 =&gt; G = +-sqrt(abs(1+Gamma))</t>
  </si>
  <si>
    <t>The ibar parameter selects the form of the function G(Gamma) used to compute the electron density; options are</t>
    <phoneticPr fontId="1"/>
  </si>
  <si>
    <t>The rozero parameter is an element-dependent density scaling that weights the reference background density (see e.g. equation 4.5 in (Gullet)) and is typically 1.0 for single-element systems.</t>
  </si>
  <si>
    <t>ialloy =</t>
    <phoneticPr fontId="1"/>
  </si>
  <si>
    <t>zbl(1,1) =</t>
    <phoneticPr fontId="1"/>
  </si>
  <si>
    <t>nn2(1,1) =</t>
    <phoneticPr fontId="1"/>
  </si>
  <si>
    <t>#</t>
    <phoneticPr fontId="1"/>
  </si>
  <si>
    <t>attrac(1,1) =</t>
    <phoneticPr fontId="1"/>
  </si>
  <si>
    <t>repuls(1,1) =</t>
    <phoneticPr fontId="1"/>
  </si>
  <si>
    <t>d(repuls)</t>
    <phoneticPr fontId="1"/>
  </si>
  <si>
    <t>d(attrac)</t>
    <phoneticPr fontId="1"/>
  </si>
  <si>
    <t>Hf-Ni</t>
    <phoneticPr fontId="1"/>
  </si>
  <si>
    <t>structure</t>
    <phoneticPr fontId="1"/>
  </si>
  <si>
    <t>A-B</t>
    <phoneticPr fontId="1"/>
  </si>
  <si>
    <t>Cmin(A-A-B)</t>
    <phoneticPr fontId="1"/>
  </si>
  <si>
    <t>zbl(1,2) =</t>
    <phoneticPr fontId="1"/>
  </si>
  <si>
    <t>nn2(1,2) =</t>
    <phoneticPr fontId="1"/>
  </si>
  <si>
    <t>Ec(1,2) =</t>
    <phoneticPr fontId="1"/>
  </si>
  <si>
    <t>re(1,2) =</t>
    <phoneticPr fontId="1"/>
  </si>
  <si>
    <t>alpha(1,2)</t>
    <phoneticPr fontId="1"/>
  </si>
  <si>
    <t>lattce(1,2) =</t>
    <phoneticPr fontId="1"/>
  </si>
  <si>
    <t>d(replus)</t>
    <phoneticPr fontId="1"/>
  </si>
  <si>
    <t xml:space="preserve">attrac(1,2) = </t>
    <phoneticPr fontId="1"/>
  </si>
  <si>
    <t>repuls(1,2) =</t>
    <phoneticPr fontId="1"/>
  </si>
  <si>
    <t>rho0(1) =</t>
    <phoneticPr fontId="1"/>
  </si>
  <si>
    <t>Cmin(1,1,2) =</t>
    <phoneticPr fontId="1"/>
  </si>
  <si>
    <t>Cmin(2,2,1) =</t>
    <phoneticPr fontId="1"/>
  </si>
  <si>
    <t>Cmin(1,2,1) =</t>
    <phoneticPr fontId="1"/>
  </si>
  <si>
    <t>Cmax(1,1,2) =</t>
    <phoneticPr fontId="1"/>
  </si>
  <si>
    <t>Cmax(2,2,1) =</t>
    <phoneticPr fontId="1"/>
  </si>
  <si>
    <t>Cmax(1,2,1) =</t>
    <phoneticPr fontId="1"/>
  </si>
  <si>
    <t>Cmin(1,2,2) =</t>
    <phoneticPr fontId="1"/>
  </si>
  <si>
    <t>Cmax(1,2,2) =</t>
    <phoneticPr fontId="1"/>
  </si>
  <si>
    <t>Cmin(1,2,3) =</t>
    <phoneticPr fontId="1"/>
  </si>
  <si>
    <t>Cmin(1,3,2) =</t>
    <phoneticPr fontId="1"/>
  </si>
  <si>
    <t>Cmin(2,3,1) =</t>
    <phoneticPr fontId="1"/>
  </si>
  <si>
    <t>Cmax(1,2,3) =</t>
    <phoneticPr fontId="1"/>
  </si>
  <si>
    <t>Cmax(1,3,2) =</t>
    <phoneticPr fontId="1"/>
  </si>
  <si>
    <t>Cmax(2,3,1) =</t>
    <phoneticPr fontId="1"/>
  </si>
  <si>
    <t>input (A-B)</t>
    <phoneticPr fontId="1"/>
  </si>
  <si>
    <t>Cmin(A-B-A)</t>
    <phoneticPr fontId="1"/>
  </si>
  <si>
    <t>Cmin(A-B-B)</t>
    <phoneticPr fontId="1"/>
  </si>
  <si>
    <t>Cmax(A-A-B)</t>
    <phoneticPr fontId="1"/>
  </si>
  <si>
    <t>Cmax(A-B-A)</t>
    <phoneticPr fontId="1"/>
  </si>
  <si>
    <t>Cmax(A-B-B)</t>
    <phoneticPr fontId="1"/>
  </si>
  <si>
    <t>rc          = cutoff radius for cutoff function; default = 4.0</t>
  </si>
  <si>
    <t>delr        = length of smoothing distance for cutoff function; default = 0.1</t>
  </si>
  <si>
    <t>augt1           = integer flag for whether to augment t1 parameter by 3/5*t3 to account for old vs. new meam formulations; 0 = don't augment t1, 1 = augment t1, default = 1</t>
  </si>
  <si>
    <t>erose_form      = integer value to select the form of the Rose energy function (see description below). default = 0</t>
  </si>
  <si>
    <t>ialloy          = integer flag to use alternative averaging rule for t parameters, for comparison with the DYNAMO MEAM code; 0 = standard averaging (matches ialloy=0 in DYNAMO), 1 = alternative averaging (matches ialloy=1 in DYNAMO), 2 = no averaging of t (use single-element values), default = 0</t>
  </si>
  <si>
    <t>astar = alpha * (r/re - 1.d0)</t>
  </si>
  <si>
    <t>if erose_form = 0: erose = -Ec*(1+astar+a3*(astar**3)/(r/re))*exp(-astar)</t>
  </si>
  <si>
    <t>if erose_form = 1: erose = -Ec*(1+astar+(-attrac+repuls/r)*(astar**3))*exp(-astar)</t>
  </si>
  <si>
    <t>if erose_form = 2: erose = -Ec*(1 +astar + a3*(astar**3))*exp(-astar)</t>
  </si>
  <si>
    <t>a3 = repuls, astar &lt; 0</t>
  </si>
  <si>
    <t>a3 = attrac, astar &gt;= 0</t>
  </si>
  <si>
    <t>Note: In some papers, the "attrac" of A-B is the average of the d values ​​of A and B.</t>
    <phoneticPr fontId="1"/>
  </si>
  <si>
    <t>Note: In some papers, the "repuls" of A-B is the average of the d values ​​of A and B.</t>
    <phoneticPr fontId="1"/>
  </si>
  <si>
    <t>Ec(1,1) =</t>
    <phoneticPr fontId="1"/>
  </si>
  <si>
    <t>re(1,1) =</t>
    <phoneticPr fontId="1"/>
  </si>
  <si>
    <t>alpha(1,1) =</t>
    <phoneticPr fontId="1"/>
  </si>
  <si>
    <t>sc</t>
    <phoneticPr fontId="1"/>
  </si>
  <si>
    <t>&lt;- sqrt(8/3)</t>
    <phoneticPr fontId="1"/>
  </si>
  <si>
    <t>Ec(A,B) = c(A)*Ec(A) + c(B)*Ec(B) - dEc</t>
    <phoneticPr fontId="1"/>
  </si>
  <si>
    <t>c(X) = concentration of X atom</t>
    <phoneticPr fontId="1"/>
  </si>
  <si>
    <t>d(A,B) = c(A)*d(A) + c(B)*d(B)</t>
    <phoneticPr fontId="1"/>
  </si>
  <si>
    <t>bcc, b2</t>
    <phoneticPr fontId="1"/>
  </si>
  <si>
    <t>fcc, l12</t>
    <phoneticPr fontId="1"/>
  </si>
  <si>
    <t>Note: 1e12 [dyne/cm^2] = 1e2 [GPa]</t>
    <phoneticPr fontId="1"/>
  </si>
  <si>
    <t>Pt</t>
    <phoneticPr fontId="1"/>
  </si>
  <si>
    <t>V</t>
    <phoneticPr fontId="1"/>
  </si>
  <si>
    <t>Nb</t>
    <phoneticPr fontId="1"/>
  </si>
  <si>
    <t>Ta</t>
    <phoneticPr fontId="1"/>
  </si>
  <si>
    <t>Ti</t>
    <phoneticPr fontId="1"/>
  </si>
  <si>
    <t>Fe</t>
    <phoneticPr fontId="1"/>
  </si>
  <si>
    <t>Cr</t>
    <phoneticPr fontId="1"/>
  </si>
  <si>
    <t>Mo</t>
    <phoneticPr fontId="1"/>
  </si>
  <si>
    <t>C</t>
    <phoneticPr fontId="1"/>
  </si>
  <si>
    <t>Note: fcc (Z=12, f=sqrt(2)), bcc (Z=8, f=2/SQRT(3)), hcp (Z=12, f=1), dim (Z=1, f=1), dia (Z=4, f=4/SQRT(3)), sc (Z=6, f=1)</t>
    <phoneticPr fontId="1"/>
  </si>
  <si>
    <t>H</t>
    <phoneticPr fontId="1"/>
  </si>
  <si>
    <t>He</t>
    <phoneticPr fontId="1"/>
  </si>
  <si>
    <t>Li</t>
    <phoneticPr fontId="1"/>
  </si>
  <si>
    <t>Be</t>
    <phoneticPr fontId="1"/>
  </si>
  <si>
    <t>N</t>
    <phoneticPr fontId="1"/>
  </si>
  <si>
    <t>O</t>
    <phoneticPr fontId="1"/>
  </si>
  <si>
    <t>F</t>
    <phoneticPr fontId="1"/>
  </si>
  <si>
    <t>Ne</t>
    <phoneticPr fontId="1"/>
  </si>
  <si>
    <t>Na</t>
    <phoneticPr fontId="1"/>
  </si>
  <si>
    <t>Mg</t>
    <phoneticPr fontId="1"/>
  </si>
  <si>
    <t>Al</t>
    <phoneticPr fontId="1"/>
  </si>
  <si>
    <t>Si</t>
    <phoneticPr fontId="1"/>
  </si>
  <si>
    <t>P</t>
    <phoneticPr fontId="1"/>
  </si>
  <si>
    <t>Cl</t>
    <phoneticPr fontId="1"/>
  </si>
  <si>
    <t>S</t>
    <phoneticPr fontId="1"/>
  </si>
  <si>
    <t>Ar</t>
    <phoneticPr fontId="1"/>
  </si>
  <si>
    <t>K</t>
    <phoneticPr fontId="1"/>
  </si>
  <si>
    <t>Ca</t>
    <phoneticPr fontId="1"/>
  </si>
  <si>
    <t>Sc</t>
    <phoneticPr fontId="1"/>
  </si>
  <si>
    <t>Mn</t>
    <phoneticPr fontId="1"/>
  </si>
  <si>
    <t>Co</t>
    <phoneticPr fontId="1"/>
  </si>
  <si>
    <t>Ni</t>
    <phoneticPr fontId="1"/>
  </si>
  <si>
    <t>Cu</t>
    <phoneticPr fontId="1"/>
  </si>
  <si>
    <t>Zn</t>
    <phoneticPr fontId="1"/>
  </si>
  <si>
    <t>Ga</t>
    <phoneticPr fontId="1"/>
  </si>
  <si>
    <t>Ge</t>
    <phoneticPr fontId="1"/>
  </si>
  <si>
    <t>As</t>
    <phoneticPr fontId="1"/>
  </si>
  <si>
    <t>Se</t>
    <phoneticPr fontId="1"/>
  </si>
  <si>
    <t>Br</t>
    <phoneticPr fontId="1"/>
  </si>
  <si>
    <t>Kr</t>
    <phoneticPr fontId="1"/>
  </si>
  <si>
    <t>Rb</t>
    <phoneticPr fontId="1"/>
  </si>
  <si>
    <t>Sr</t>
    <phoneticPr fontId="1"/>
  </si>
  <si>
    <t>Y</t>
    <phoneticPr fontId="1"/>
  </si>
  <si>
    <t>Zr</t>
    <phoneticPr fontId="1"/>
  </si>
  <si>
    <t>Tc</t>
    <phoneticPr fontId="1"/>
  </si>
  <si>
    <t>Ru</t>
    <phoneticPr fontId="1"/>
  </si>
  <si>
    <t>Rh</t>
    <phoneticPr fontId="1"/>
  </si>
  <si>
    <t>Pd</t>
    <phoneticPr fontId="1"/>
  </si>
  <si>
    <t>Ag</t>
    <phoneticPr fontId="1"/>
  </si>
  <si>
    <t>Cd</t>
    <phoneticPr fontId="1"/>
  </si>
  <si>
    <t>In</t>
    <phoneticPr fontId="1"/>
  </si>
  <si>
    <t>Sn</t>
    <phoneticPr fontId="1"/>
  </si>
  <si>
    <t>Sb</t>
    <phoneticPr fontId="1"/>
  </si>
  <si>
    <t>Te</t>
    <phoneticPr fontId="1"/>
  </si>
  <si>
    <t>I</t>
    <phoneticPr fontId="1"/>
  </si>
  <si>
    <t>Cs</t>
    <phoneticPr fontId="1"/>
  </si>
  <si>
    <t>Ba</t>
    <phoneticPr fontId="1"/>
  </si>
  <si>
    <t>Xe</t>
    <phoneticPr fontId="1"/>
  </si>
  <si>
    <t>La</t>
    <phoneticPr fontId="1"/>
  </si>
  <si>
    <t>Ce</t>
    <phoneticPr fontId="1"/>
  </si>
  <si>
    <t>Pr</t>
    <phoneticPr fontId="1"/>
  </si>
  <si>
    <t>Nd</t>
    <phoneticPr fontId="1"/>
  </si>
  <si>
    <t>Pm</t>
    <phoneticPr fontId="1"/>
  </si>
  <si>
    <t>Sm</t>
    <phoneticPr fontId="1"/>
  </si>
  <si>
    <t>Eu</t>
    <phoneticPr fontId="1"/>
  </si>
  <si>
    <t>Gd</t>
    <phoneticPr fontId="1"/>
  </si>
  <si>
    <t>Tb</t>
    <phoneticPr fontId="1"/>
  </si>
  <si>
    <t>Dy</t>
    <phoneticPr fontId="1"/>
  </si>
  <si>
    <t>Ho</t>
    <phoneticPr fontId="1"/>
  </si>
  <si>
    <t>Er</t>
    <phoneticPr fontId="1"/>
  </si>
  <si>
    <t>Tm</t>
    <phoneticPr fontId="1"/>
  </si>
  <si>
    <t>Yb</t>
    <phoneticPr fontId="1"/>
  </si>
  <si>
    <t>Lu</t>
    <phoneticPr fontId="1"/>
  </si>
  <si>
    <t>Hf</t>
    <phoneticPr fontId="1"/>
  </si>
  <si>
    <t>W</t>
    <phoneticPr fontId="1"/>
  </si>
  <si>
    <t>Re</t>
    <phoneticPr fontId="1"/>
  </si>
  <si>
    <t>Os</t>
    <phoneticPr fontId="1"/>
  </si>
  <si>
    <t>Ir</t>
    <phoneticPr fontId="1"/>
  </si>
  <si>
    <t>Au</t>
    <phoneticPr fontId="1"/>
  </si>
  <si>
    <t>Hg</t>
    <phoneticPr fontId="1"/>
  </si>
  <si>
    <t>Tl</t>
    <phoneticPr fontId="1"/>
  </si>
  <si>
    <t>Pb</t>
    <phoneticPr fontId="1"/>
  </si>
  <si>
    <t>Bi</t>
    <phoneticPr fontId="1"/>
  </si>
  <si>
    <t>Po</t>
    <phoneticPr fontId="1"/>
  </si>
  <si>
    <t>At</t>
    <phoneticPr fontId="1"/>
  </si>
  <si>
    <t>Rn</t>
    <phoneticPr fontId="1"/>
  </si>
  <si>
    <t>Fr</t>
    <phoneticPr fontId="1"/>
  </si>
  <si>
    <t>Ra</t>
    <phoneticPr fontId="1"/>
  </si>
  <si>
    <t>Ac</t>
    <phoneticPr fontId="1"/>
  </si>
  <si>
    <t>Th</t>
    <phoneticPr fontId="1"/>
  </si>
  <si>
    <t>Pa</t>
    <phoneticPr fontId="1"/>
  </si>
  <si>
    <t>U</t>
    <phoneticPr fontId="1"/>
  </si>
  <si>
    <t>Np</t>
    <phoneticPr fontId="1"/>
  </si>
  <si>
    <t>Pu</t>
    <phoneticPr fontId="1"/>
  </si>
  <si>
    <t>check -&gt;</t>
    <phoneticPr fontId="1"/>
  </si>
  <si>
    <t>Ec [eV]</t>
    <phoneticPr fontId="1"/>
  </si>
  <si>
    <t>re [A]</t>
    <phoneticPr fontId="1"/>
  </si>
  <si>
    <t>rc [A]</t>
    <phoneticPr fontId="1"/>
  </si>
  <si>
    <t>ibar = 3 for 2NN-MEAM</t>
    <phoneticPr fontId="1"/>
  </si>
  <si>
    <t>Note: if t3 &lt; 0, then c/a &lt;= sqrt(8/3)</t>
    <phoneticPr fontId="1"/>
  </si>
  <si>
    <t>Note: augt1 = 1 and ialloy = 0 for MEAM92 (1NN-MEAM),  augt1 = 0 and ialloy = 2 for 2NN-MEAM</t>
    <phoneticPr fontId="1"/>
  </si>
  <si>
    <t>input</t>
    <phoneticPr fontId="1"/>
  </si>
  <si>
    <t>Cmin(1,3,1) =</t>
    <phoneticPr fontId="1"/>
  </si>
  <si>
    <t>Cmin(1,3,3) =</t>
    <phoneticPr fontId="1"/>
  </si>
  <si>
    <t>Cmin(1,1,3) =</t>
    <phoneticPr fontId="1"/>
  </si>
  <si>
    <t>Cmin(3,3,1) =</t>
    <phoneticPr fontId="1"/>
  </si>
  <si>
    <t>Cmax(1,3,1) =</t>
    <phoneticPr fontId="1"/>
  </si>
  <si>
    <t>Cmax(1,3,3) =</t>
    <phoneticPr fontId="1"/>
  </si>
  <si>
    <t>Cmin(2,3,2) =</t>
    <phoneticPr fontId="1"/>
  </si>
  <si>
    <t>Cmin(2,3,3) =</t>
    <phoneticPr fontId="1"/>
  </si>
  <si>
    <t>Cmin(2,2,3) =</t>
    <phoneticPr fontId="1"/>
  </si>
  <si>
    <t>Cmin(3,3,2) =</t>
    <phoneticPr fontId="1"/>
  </si>
  <si>
    <t>Cmax(2,3,2) =</t>
    <phoneticPr fontId="1"/>
  </si>
  <si>
    <t>Cmax(2,3,3) =</t>
    <phoneticPr fontId="1"/>
  </si>
  <si>
    <t>Cmax(3,3,1) =</t>
    <phoneticPr fontId="1"/>
  </si>
  <si>
    <t>Cmax(3,3,2) =</t>
    <phoneticPr fontId="1"/>
  </si>
  <si>
    <t>Note</t>
    <phoneticPr fontId="1"/>
  </si>
  <si>
    <t>Empirically mixing rules (prediction)(Note: The same mixing method is used for Cmax as for Cmin.)</t>
    <phoneticPr fontId="1"/>
  </si>
  <si>
    <t>Note: rozero = rho0</t>
    <phoneticPr fontId="1"/>
  </si>
  <si>
    <t>fcc</t>
  </si>
  <si>
    <t>Note: 1 GPa = 1e9 Pa = 1e9 J/m^3 = 1e9/(1.602e-19) eV/m^3  = 1e9/(1.602e-19)/((10^10)^3) eV/A^3 = 6.2415e-3 eV/A^3</t>
    <phoneticPr fontId="1"/>
  </si>
  <si>
    <t>B [GPa]</t>
    <phoneticPr fontId="1"/>
  </si>
  <si>
    <t>Note: MEAM92</t>
    <phoneticPr fontId="1"/>
  </si>
  <si>
    <t>The intermetallic energy with parameters</t>
    <phoneticPr fontId="1"/>
  </si>
  <si>
    <t>E(i,j) = (E(i)+E(j))/2-delta</t>
    <phoneticPr fontId="1"/>
  </si>
  <si>
    <t>alpha(i,j) = (alpha(i)+alpha(j))/2</t>
    <phoneticPr fontId="1"/>
  </si>
  <si>
    <t>The atomic volume, omega(i,j) = (omega(i)+omega(j))/2</t>
    <phoneticPr fontId="1"/>
  </si>
  <si>
    <t>ibar = -5 for MEAM92</t>
    <phoneticPr fontId="1"/>
  </si>
  <si>
    <t>Cmin(B-A-B)</t>
    <phoneticPr fontId="1"/>
  </si>
  <si>
    <t>Cmax(B-A-B)</t>
    <phoneticPr fontId="1"/>
  </si>
  <si>
    <t>Assumption</t>
    <phoneticPr fontId="1"/>
  </si>
  <si>
    <t>output: AB.meam</t>
    <phoneticPr fontId="1"/>
  </si>
  <si>
    <t>C(A,B,C) is screened by C</t>
    <phoneticPr fontId="1"/>
  </si>
  <si>
    <t>C(A-C-B) is screened by C</t>
    <phoneticPr fontId="1"/>
  </si>
  <si>
    <t>A atom: 1</t>
    <phoneticPr fontId="1"/>
  </si>
  <si>
    <t>B atom: 2</t>
    <phoneticPr fontId="1"/>
  </si>
  <si>
    <t>C atom: 3</t>
    <phoneticPr fontId="1"/>
  </si>
  <si>
    <t>A-B or A-B-C system</t>
    <phoneticPr fontId="1"/>
  </si>
  <si>
    <t>Cmax(1,1,3) =</t>
    <phoneticPr fontId="1"/>
  </si>
  <si>
    <t># A-B system</t>
    <phoneticPr fontId="1"/>
  </si>
  <si>
    <t># A-C system</t>
    <phoneticPr fontId="1"/>
  </si>
  <si>
    <t># Cmin(1,1,1) = Cmin,A</t>
    <phoneticPr fontId="1"/>
  </si>
  <si>
    <t># Cmin(2,2,2) = Cmin,B</t>
    <phoneticPr fontId="1"/>
  </si>
  <si>
    <t># [0.5*Cmin(1,1,1)^0.5+0.5*Cmin(2,2,1)^0.5]^2</t>
    <phoneticPr fontId="1"/>
  </si>
  <si>
    <t># [0.5*Cmin(1,1,2)^0.5+0.5*Cmin(2,2,2)^0.5]^2</t>
    <phoneticPr fontId="1"/>
  </si>
  <si>
    <t># Cmax(1,1,1) = Cmax,A</t>
    <phoneticPr fontId="1"/>
  </si>
  <si>
    <t># Cmax(2,2,2) = Cmax,B</t>
    <phoneticPr fontId="1"/>
  </si>
  <si>
    <t># [0.5*Cmax(1,1,1)^0.5+0.5*Cmax(2,2,1)^0.5]^2</t>
    <phoneticPr fontId="1"/>
  </si>
  <si>
    <t># [0.5*Cmax(1,1,2)^0.5+0.5*Cmax(2,2,2)^0.5]^2</t>
    <phoneticPr fontId="1"/>
  </si>
  <si>
    <t># Cmin(3,3,3) = Cmin,C</t>
    <phoneticPr fontId="1"/>
  </si>
  <si>
    <t># [0.5*Cmin(1,1,1)^0.5+0.5*Cmin(3,3,1)^0.5]^2</t>
    <phoneticPr fontId="1"/>
  </si>
  <si>
    <t># [0.5*Cmin(1,1,3)^0.5+0.5*Cmin(3,3,3)^0.5]^2</t>
    <phoneticPr fontId="1"/>
  </si>
  <si>
    <t># Cmax(3,3,3) = Cmax,C</t>
    <phoneticPr fontId="1"/>
  </si>
  <si>
    <t># [0.5*Cmax(1,1,1)^0.5+0.5*Cmax(3,3,1)^0.5]^2</t>
    <phoneticPr fontId="1"/>
  </si>
  <si>
    <t># [0.5*Cmax(1,1,3)^0.5+0.5*Cmax(3,3,3)^0.5]^2</t>
    <phoneticPr fontId="1"/>
  </si>
  <si>
    <t># B-C system</t>
    <phoneticPr fontId="1"/>
  </si>
  <si>
    <t># [0.5*Cmin(2,2,2)^0.5+0.5*Cmin(3,3,2)^0.5]^2</t>
    <phoneticPr fontId="1"/>
  </si>
  <si>
    <t># [0.5*Cmin(2,2,3)^0.5+0.5*Cmin(3,3,3)^0.5]^2</t>
    <phoneticPr fontId="1"/>
  </si>
  <si>
    <t># [0.5*Cmax(2,2,2)^0.5+0.5*Cmax(3,3,2)^0.5]^2</t>
    <phoneticPr fontId="1"/>
  </si>
  <si>
    <t># [0.5*Cmax(2,2,3)^0.5+0.5*Cmax(3,3,3)^0.5]^2</t>
    <phoneticPr fontId="1"/>
  </si>
  <si>
    <t>Cmax(2,2,3) =</t>
    <phoneticPr fontId="1"/>
  </si>
  <si>
    <t># A-B-C system</t>
    <phoneticPr fontId="1"/>
  </si>
  <si>
    <t># [0.5*Cmin(1,1,3)^0.5 + 0.5*Cmin(2,2,3)^0.5]^2</t>
    <phoneticPr fontId="1"/>
  </si>
  <si>
    <t>In paper</t>
    <phoneticPr fontId="1"/>
  </si>
  <si>
    <t>#Lammps format</t>
    <phoneticPr fontId="1"/>
  </si>
  <si>
    <t>Cmin(A-B-A) =</t>
    <phoneticPr fontId="1"/>
  </si>
  <si>
    <t>Cmin(B-A-B) =</t>
    <phoneticPr fontId="1"/>
  </si>
  <si>
    <t>Cmin(A-A-B) =</t>
    <phoneticPr fontId="1"/>
  </si>
  <si>
    <t>Cmin(A-B-B) =</t>
    <phoneticPr fontId="1"/>
  </si>
  <si>
    <t>Cmax(A-B-A) =</t>
    <phoneticPr fontId="1"/>
  </si>
  <si>
    <t>Cmax(B-A-B) =</t>
    <phoneticPr fontId="1"/>
  </si>
  <si>
    <t>Cmax(A-A-B) =</t>
    <phoneticPr fontId="1"/>
  </si>
  <si>
    <t>Cmax(A-B-B) =</t>
    <phoneticPr fontId="1"/>
  </si>
  <si>
    <t>Cmin(A-C-A) =</t>
    <phoneticPr fontId="1"/>
  </si>
  <si>
    <t>Cmin(C-A-C) =</t>
    <phoneticPr fontId="1"/>
  </si>
  <si>
    <t>Cmin(A-A-C) =</t>
    <phoneticPr fontId="1"/>
  </si>
  <si>
    <t>Cmin(A-C-C) =</t>
    <phoneticPr fontId="1"/>
  </si>
  <si>
    <t>Cmax(A-C-A) =</t>
    <phoneticPr fontId="1"/>
  </si>
  <si>
    <t>Cmax(C-A-C) =</t>
    <phoneticPr fontId="1"/>
  </si>
  <si>
    <t>Cmax(A-A-C) =</t>
    <phoneticPr fontId="1"/>
  </si>
  <si>
    <t>Cmax(A-C-C) =</t>
    <phoneticPr fontId="1"/>
  </si>
  <si>
    <t>Cmin(B-C-B) =</t>
    <phoneticPr fontId="1"/>
  </si>
  <si>
    <t>Cmin(C-B-C) =</t>
    <phoneticPr fontId="1"/>
  </si>
  <si>
    <t>Cmin(B-B-C) =</t>
    <phoneticPr fontId="1"/>
  </si>
  <si>
    <t>Cmin(B-C-C) =</t>
    <phoneticPr fontId="1"/>
  </si>
  <si>
    <t>Cmax(B-C-B) =</t>
    <phoneticPr fontId="1"/>
  </si>
  <si>
    <t>Cmax(C-B-C) =</t>
    <phoneticPr fontId="1"/>
  </si>
  <si>
    <t>Cmax(B-B-C) =</t>
    <phoneticPr fontId="1"/>
  </si>
  <si>
    <t>Cmax(B-C-C) =</t>
    <phoneticPr fontId="1"/>
  </si>
  <si>
    <t># [0.5*Cmin(1,1,2)^0.5 + 0.5*Cmin(3,3,2)^0.5]^2</t>
    <phoneticPr fontId="1"/>
  </si>
  <si>
    <t># [0.5*Cmin(2,2,1)^0.5 + 0.5*Cmin(3,3,1)^0.5]^2</t>
    <phoneticPr fontId="1"/>
  </si>
  <si>
    <t># [0.5*Cmax(1,1,3)^0.5 + 0.5*Cmax(2,2,3)^0.5]^2</t>
    <phoneticPr fontId="1"/>
  </si>
  <si>
    <t># [0.5*Cmax(1,1,2)^0.5 + 0.5*Cmax(3,3,2)^0.5]^2</t>
    <phoneticPr fontId="1"/>
  </si>
  <si>
    <t># [0.5*Cmax(2,2,1)^0.5 + 0.5*Cmax(3,3,1)^0.5]^2</t>
    <phoneticPr fontId="1"/>
  </si>
  <si>
    <r>
      <t>C</t>
    </r>
    <r>
      <rPr>
        <sz val="11"/>
        <color theme="1"/>
        <rFont val="Source Sans Pro"/>
        <family val="2"/>
      </rPr>
      <t>min,max</t>
    </r>
    <r>
      <rPr>
        <sz val="12"/>
        <color theme="1"/>
        <rFont val="Source Sans Pro"/>
        <family val="2"/>
      </rPr>
      <t>(</t>
    </r>
    <r>
      <rPr>
        <i/>
        <sz val="12"/>
        <color theme="1"/>
        <rFont val="Source Sans Pro"/>
        <family val="2"/>
      </rPr>
      <t>i</t>
    </r>
    <r>
      <rPr>
        <sz val="12"/>
        <color theme="1"/>
        <rFont val="Source Sans Pro"/>
        <family val="2"/>
      </rPr>
      <t>–</t>
    </r>
    <r>
      <rPr>
        <i/>
        <sz val="12"/>
        <color theme="1"/>
        <rFont val="Source Sans Pro"/>
        <family val="2"/>
      </rPr>
      <t>k</t>
    </r>
    <r>
      <rPr>
        <sz val="12"/>
        <color theme="1"/>
        <rFont val="Source Sans Pro"/>
        <family val="2"/>
      </rPr>
      <t>–</t>
    </r>
    <r>
      <rPr>
        <i/>
        <sz val="12"/>
        <color theme="1"/>
        <rFont val="Source Sans Pro"/>
        <family val="2"/>
      </rPr>
      <t>j</t>
    </r>
    <r>
      <rPr>
        <sz val="12"/>
        <color theme="1"/>
        <rFont val="Source Sans Pro"/>
        <family val="2"/>
      </rPr>
      <t>) (with the </t>
    </r>
    <r>
      <rPr>
        <i/>
        <sz val="12"/>
        <color theme="1"/>
        <rFont val="Source Sans Pro"/>
        <family val="2"/>
      </rPr>
      <t>ij</t>
    </r>
    <r>
      <rPr>
        <sz val="12"/>
        <color theme="1"/>
        <rFont val="Source Sans Pro"/>
        <family val="2"/>
      </rPr>
      <t> pair screened by </t>
    </r>
    <r>
      <rPr>
        <i/>
        <sz val="12"/>
        <color theme="1"/>
        <rFont val="Source Sans Pro"/>
        <family val="2"/>
      </rPr>
      <t>k</t>
    </r>
    <r>
      <rPr>
        <sz val="12"/>
        <color theme="1"/>
        <rFont val="Source Sans Pro"/>
        <family val="2"/>
      </rPr>
      <t>).</t>
    </r>
    <phoneticPr fontId="1"/>
  </si>
  <si>
    <t>Cmin,max(A–C–B) (with the AB pair screened by C).</t>
    <phoneticPr fontId="1"/>
  </si>
  <si>
    <t>Cmin(A-C-B) =</t>
    <phoneticPr fontId="1"/>
  </si>
  <si>
    <t>Cmin(A-B-C) =</t>
    <phoneticPr fontId="1"/>
  </si>
  <si>
    <t>Cmin(B-A-C) =</t>
    <phoneticPr fontId="1"/>
  </si>
  <si>
    <t>Cmax(A-C-B) =</t>
    <phoneticPr fontId="1"/>
  </si>
  <si>
    <t>Cmax(A-B-C) =</t>
    <phoneticPr fontId="1"/>
  </si>
  <si>
    <t>Cmax(B-A-C) 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</si>
</sst>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2"/>
      <color theme="1"/>
      <name val="Source Sans Pro"/>
      <family val="2"/>
    </font>
    <font>
      <sz val="11"/>
      <color theme="1"/>
      <name val="Source Sans Pro"/>
      <family val="2"/>
    </font>
    <font>
      <sz val="12"/>
      <color theme="1"/>
      <name val="Source Sans Pro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5" borderId="10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176" fontId="0" fillId="0" borderId="0" xfId="0" applyNumberFormat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7" borderId="7" xfId="0" applyFill="1" applyBorder="1">
      <alignment vertical="center"/>
    </xf>
    <xf numFmtId="2" fontId="0" fillId="0" borderId="0" xfId="0" applyNumberFormat="1">
      <alignment vertical="center"/>
    </xf>
    <xf numFmtId="176" fontId="0" fillId="0" borderId="6" xfId="0" applyNumberFormat="1" applyBorder="1">
      <alignment vertical="center"/>
    </xf>
    <xf numFmtId="2" fontId="0" fillId="0" borderId="8" xfId="0" applyNumberFormat="1" applyBorder="1">
      <alignment vertical="center"/>
    </xf>
    <xf numFmtId="2" fontId="0" fillId="0" borderId="6" xfId="0" applyNumberFormat="1" applyBorder="1">
      <alignment vertical="center"/>
    </xf>
    <xf numFmtId="2" fontId="0" fillId="0" borderId="9" xfId="0" applyNumberFormat="1" applyBorder="1">
      <alignment vertical="center"/>
    </xf>
    <xf numFmtId="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2" fontId="0" fillId="7" borderId="9" xfId="0" applyNumberFormat="1" applyFill="1" applyBorder="1">
      <alignment vertical="center"/>
    </xf>
    <xf numFmtId="177" fontId="0" fillId="5" borderId="7" xfId="0" applyNumberFormat="1" applyFill="1" applyBorder="1">
      <alignment vertical="center"/>
    </xf>
    <xf numFmtId="178" fontId="0" fillId="0" borderId="6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178" fontId="0" fillId="0" borderId="5" xfId="0" applyNumberFormat="1" applyBorder="1">
      <alignment vertical="center"/>
    </xf>
    <xf numFmtId="0" fontId="0" fillId="8" borderId="1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6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2" fontId="0" fillId="0" borderId="0" xfId="0" applyNumberFormat="1" applyFill="1" applyBorder="1">
      <alignment vertical="center"/>
    </xf>
    <xf numFmtId="0" fontId="0" fillId="0" borderId="5" xfId="0" applyFill="1" applyBorder="1">
      <alignment vertical="center"/>
    </xf>
    <xf numFmtId="2" fontId="0" fillId="0" borderId="6" xfId="0" applyNumberFormat="1" applyFill="1" applyBorder="1">
      <alignment vertical="center"/>
    </xf>
    <xf numFmtId="0" fontId="0" fillId="0" borderId="7" xfId="0" applyFill="1" applyBorder="1">
      <alignment vertical="center"/>
    </xf>
    <xf numFmtId="2" fontId="0" fillId="0" borderId="9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0" borderId="13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5" xfId="0" applyFill="1" applyBorder="1">
      <alignment vertical="center"/>
    </xf>
    <xf numFmtId="2" fontId="0" fillId="4" borderId="4" xfId="0" applyNumberFormat="1" applyFill="1" applyBorder="1">
      <alignment vertical="center"/>
    </xf>
    <xf numFmtId="0" fontId="0" fillId="4" borderId="5" xfId="0" applyFill="1" applyBorder="1">
      <alignment vertical="center"/>
    </xf>
    <xf numFmtId="2" fontId="0" fillId="4" borderId="6" xfId="0" applyNumberFormat="1" applyFill="1" applyBorder="1">
      <alignment vertical="center"/>
    </xf>
    <xf numFmtId="0" fontId="0" fillId="4" borderId="7" xfId="0" applyFill="1" applyBorder="1">
      <alignment vertical="center"/>
    </xf>
    <xf numFmtId="2" fontId="0" fillId="4" borderId="9" xfId="0" applyNumberForma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5" xfId="0" applyFill="1" applyBorder="1">
      <alignment vertical="center"/>
    </xf>
    <xf numFmtId="2" fontId="0" fillId="7" borderId="4" xfId="0" applyNumberFormat="1" applyFill="1" applyBorder="1">
      <alignment vertical="center"/>
    </xf>
    <xf numFmtId="0" fontId="0" fillId="7" borderId="5" xfId="0" applyFill="1" applyBorder="1">
      <alignment vertical="center"/>
    </xf>
    <xf numFmtId="2" fontId="0" fillId="7" borderId="6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5" xfId="0" applyFill="1" applyBorder="1">
      <alignment vertical="center"/>
    </xf>
    <xf numFmtId="2" fontId="0" fillId="3" borderId="4" xfId="0" applyNumberFormat="1" applyFill="1" applyBorder="1">
      <alignment vertical="center"/>
    </xf>
    <xf numFmtId="0" fontId="0" fillId="3" borderId="5" xfId="0" applyFill="1" applyBorder="1">
      <alignment vertical="center"/>
    </xf>
    <xf numFmtId="2" fontId="0" fillId="3" borderId="6" xfId="0" applyNumberFormat="1" applyFill="1" applyBorder="1">
      <alignment vertical="center"/>
    </xf>
    <xf numFmtId="0" fontId="0" fillId="3" borderId="7" xfId="0" applyFill="1" applyBorder="1">
      <alignment vertical="center"/>
    </xf>
    <xf numFmtId="2" fontId="0" fillId="3" borderId="9" xfId="0" applyNumberForma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A00F-335C-441D-A7D2-A2AF3FB3B1F8}">
  <dimension ref="A1:AB83"/>
  <sheetViews>
    <sheetView tabSelected="1" topLeftCell="A58" workbookViewId="0">
      <selection activeCell="M82" sqref="M82"/>
    </sheetView>
  </sheetViews>
  <sheetFormatPr defaultRowHeight="18.75" x14ac:dyDescent="0.4"/>
  <cols>
    <col min="1" max="1" width="12.5" customWidth="1"/>
    <col min="2" max="2" width="10.875" customWidth="1"/>
    <col min="4" max="4" width="9.75" customWidth="1"/>
    <col min="5" max="5" width="9.875" customWidth="1"/>
    <col min="6" max="6" width="9.375" bestFit="1" customWidth="1"/>
    <col min="9" max="9" width="11.75" customWidth="1"/>
    <col min="10" max="10" width="10.625" customWidth="1"/>
    <col min="13" max="13" width="11.125" customWidth="1"/>
    <col min="18" max="18" width="11.75" bestFit="1" customWidth="1"/>
    <col min="19" max="19" width="10.125" customWidth="1"/>
    <col min="22" max="22" width="10.5" customWidth="1"/>
  </cols>
  <sheetData>
    <row r="1" spans="1:28" x14ac:dyDescent="0.4">
      <c r="A1" s="44" t="s">
        <v>30</v>
      </c>
      <c r="B1" s="3"/>
      <c r="C1" s="3"/>
      <c r="D1" s="3"/>
      <c r="E1" s="3"/>
      <c r="F1" s="3"/>
      <c r="G1" s="3"/>
      <c r="H1" s="3"/>
      <c r="I1" s="3"/>
      <c r="J1" s="10" t="s">
        <v>29</v>
      </c>
      <c r="K1" s="3"/>
      <c r="L1" s="3"/>
      <c r="M1" s="3" t="s">
        <v>233</v>
      </c>
      <c r="N1" s="3"/>
      <c r="O1" s="3"/>
      <c r="P1" s="3"/>
      <c r="Q1" s="3"/>
      <c r="R1" s="15" t="s">
        <v>26</v>
      </c>
      <c r="S1" s="15" t="s">
        <v>26</v>
      </c>
      <c r="T1" t="s">
        <v>252</v>
      </c>
    </row>
    <row r="2" spans="1:28" x14ac:dyDescent="0.4">
      <c r="A2" s="14" t="s">
        <v>15</v>
      </c>
      <c r="B2" s="14" t="s">
        <v>229</v>
      </c>
      <c r="C2" s="14" t="s">
        <v>230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13</v>
      </c>
      <c r="O2" s="14" t="s">
        <v>12</v>
      </c>
      <c r="P2" s="14" t="s">
        <v>231</v>
      </c>
      <c r="Q2" s="14" t="s">
        <v>14</v>
      </c>
      <c r="R2" s="15" t="s">
        <v>75</v>
      </c>
      <c r="S2" s="15" t="s">
        <v>74</v>
      </c>
      <c r="T2" s="14" t="s">
        <v>31</v>
      </c>
    </row>
    <row r="3" spans="1:28" x14ac:dyDescent="0.4">
      <c r="A3" s="11" t="s">
        <v>165</v>
      </c>
      <c r="B3" s="26">
        <v>4.45</v>
      </c>
      <c r="C3" s="26">
        <v>2.4900000000000002</v>
      </c>
      <c r="D3" s="11">
        <f>F5</f>
        <v>5.0844500894425755</v>
      </c>
      <c r="E3" s="11">
        <v>0.94</v>
      </c>
      <c r="F3" s="25">
        <v>2.56</v>
      </c>
      <c r="G3" s="25">
        <v>1.5</v>
      </c>
      <c r="H3" s="25">
        <v>6</v>
      </c>
      <c r="I3" s="25">
        <v>1.5</v>
      </c>
      <c r="J3" s="12">
        <v>1</v>
      </c>
      <c r="K3" s="25">
        <v>3.1</v>
      </c>
      <c r="L3" s="25">
        <v>1.8</v>
      </c>
      <c r="M3" s="25">
        <v>4.3600000000000003</v>
      </c>
      <c r="N3" s="25">
        <v>0.81</v>
      </c>
      <c r="O3" s="11">
        <v>2.8</v>
      </c>
      <c r="P3" s="30">
        <v>4.2</v>
      </c>
      <c r="Q3" s="11">
        <v>0.1</v>
      </c>
      <c r="R3" s="15">
        <v>0.05</v>
      </c>
      <c r="S3" s="15">
        <v>0.05</v>
      </c>
      <c r="T3" s="25">
        <v>1</v>
      </c>
    </row>
    <row r="4" spans="1:28" x14ac:dyDescent="0.4">
      <c r="A4" s="5"/>
      <c r="D4" s="14" t="s">
        <v>255</v>
      </c>
      <c r="F4" s="35" t="str">
        <f>C7</f>
        <v>fcc</v>
      </c>
      <c r="H4" s="33" t="s">
        <v>132</v>
      </c>
      <c r="I4" s="33" t="s">
        <v>131</v>
      </c>
      <c r="J4" s="33" t="s">
        <v>35</v>
      </c>
      <c r="K4" s="34" t="s">
        <v>32</v>
      </c>
      <c r="L4" s="33" t="s">
        <v>47</v>
      </c>
      <c r="M4" s="34" t="s">
        <v>126</v>
      </c>
      <c r="Q4" s="6"/>
    </row>
    <row r="5" spans="1:28" x14ac:dyDescent="0.4">
      <c r="D5" s="11">
        <v>187.6</v>
      </c>
      <c r="E5" s="36" t="s">
        <v>34</v>
      </c>
      <c r="F5" s="35">
        <f>IF(OR(C7="fcc", C7="l12"), (9*(D5*0.006241509)*((C3*SQRT(2))^3/4)/B3)^(1/2), IF(OR(C7="bcc", C7="b2"), (9*(D5*0.006241509)*((C3*2/SQRT(3))^3/2)/B3)^(1/2), IF(C7="hcp", (9*(D5*0.006241509)*(SQRT(3)/2*J7*(C3)^3/2)/B3)^(1/2), IF(C7="dim", "", IF(C7="dia", (9*(D5*0.006241509)*((C3*E7)^3/8)/B3)^(1/2), IF(C7="b1", (9*(D5*0.006241509)*((C3*2)^3/8)/B3)^(1/2), IF(C7="l12", (9*(D5*0.006241509)*((C3*SQRT(2))^3/4)/B3)^(1/2), IF(C7="sc", (9*(D5*0.006241509)*((C3)^3/1)/B3)^(1/2), ""))))))))</f>
        <v>5.0844500894425755</v>
      </c>
      <c r="G5" s="33" t="s">
        <v>228</v>
      </c>
      <c r="H5" s="33">
        <f>(9*(D5*0.006241509)*((C3*SQRT(2))^3/4)/B3)^(1/2)</f>
        <v>5.0844500894425755</v>
      </c>
      <c r="I5" s="33">
        <f>(9*(D5*0.006241509)*((C3*2/SQRT(3))^3/2)/B3)^(1/2)</f>
        <v>5.305062955425881</v>
      </c>
      <c r="J5" s="33">
        <f>(9*(D5*0.006241509)*(SQRT(3)/2*J7*(C3)^3/2)/B3)^(1/2)</f>
        <v>5.0844500894425746</v>
      </c>
      <c r="K5" s="33">
        <f>(9*(D5*0.006241509)*((C3*4/SQRT(3))^3/8)/B3)^(1/2)</f>
        <v>7.5024919808063757</v>
      </c>
      <c r="L5" s="33">
        <f>(9*(D5*0.006241509)*((C3*2)^3/8)/B3)^(1/2)</f>
        <v>6.0464642222413323</v>
      </c>
      <c r="M5" s="33">
        <f>(9*(D5*0.006241509)*((C3)^3/1)/B3)^(1/2)</f>
        <v>6.0464642222413323</v>
      </c>
      <c r="N5" t="s">
        <v>133</v>
      </c>
      <c r="Q5" s="6"/>
      <c r="R5" t="s">
        <v>254</v>
      </c>
    </row>
    <row r="6" spans="1:28" x14ac:dyDescent="0.4">
      <c r="A6" s="35" t="s">
        <v>19</v>
      </c>
      <c r="B6" s="35" t="s">
        <v>17</v>
      </c>
      <c r="C6" s="14" t="s">
        <v>18</v>
      </c>
      <c r="D6" s="35" t="s">
        <v>16</v>
      </c>
      <c r="E6" s="35" t="s">
        <v>27</v>
      </c>
      <c r="F6" s="17" t="s">
        <v>28</v>
      </c>
      <c r="G6" s="18" t="s">
        <v>261</v>
      </c>
      <c r="J6" s="14" t="s">
        <v>36</v>
      </c>
      <c r="Q6" s="6"/>
      <c r="X6" s="2" t="s">
        <v>256</v>
      </c>
      <c r="Y6" s="3"/>
      <c r="Z6" s="3"/>
      <c r="AA6" s="3"/>
      <c r="AB6" s="4"/>
    </row>
    <row r="7" spans="1:28" x14ac:dyDescent="0.4">
      <c r="A7" s="35">
        <f>IFERROR(VLOOKUP(A3, data!A:C, 2, FALSE), "")</f>
        <v>28</v>
      </c>
      <c r="B7" s="35">
        <f>IFERROR(VLOOKUP(A3, data!A:C, 3, FALSE), "")</f>
        <v>58.692999999999998</v>
      </c>
      <c r="C7" s="13" t="s">
        <v>253</v>
      </c>
      <c r="D7" s="35">
        <f>IF(C7="fcc", 12, IF(C7="bcc", 8, IF(C7="hcp", 12, IF(C7="dim", 1, IF(C7="dia", 4, IF(C7="sc", 6, ""))))))</f>
        <v>12</v>
      </c>
      <c r="E7" s="35">
        <f>IF(C7="fcc", SQRT(2), IF(C7="bcc", 2/SQRT(3), IF(C7="hcp", 1, IF(C7="dim", 1, IF(C7="dia", 4/SQRT(3), IF(C7="sc", 1, ""))))))</f>
        <v>1.4142135623730951</v>
      </c>
      <c r="F7" s="11">
        <v>3</v>
      </c>
      <c r="G7" s="8" t="s">
        <v>232</v>
      </c>
      <c r="H7" s="8"/>
      <c r="I7" s="8"/>
      <c r="J7" s="11">
        <f>SQRT(8/3)</f>
        <v>1.6329931618554521</v>
      </c>
      <c r="K7" s="8" t="s">
        <v>127</v>
      </c>
      <c r="L7" s="8"/>
      <c r="M7" s="8"/>
      <c r="N7" s="8"/>
      <c r="O7" s="8"/>
      <c r="P7" s="8"/>
      <c r="Q7" s="9"/>
      <c r="R7" s="7"/>
      <c r="S7" s="8"/>
      <c r="T7" s="8"/>
      <c r="U7" s="8"/>
      <c r="V7" s="8"/>
      <c r="W7" s="8"/>
      <c r="X7" s="5" t="s">
        <v>257</v>
      </c>
      <c r="AB7" s="6"/>
    </row>
    <row r="8" spans="1:28" x14ac:dyDescent="0.4">
      <c r="A8" t="s">
        <v>143</v>
      </c>
      <c r="C8" s="1"/>
      <c r="M8" s="2"/>
      <c r="X8" s="5" t="s">
        <v>258</v>
      </c>
      <c r="AB8" s="6"/>
    </row>
    <row r="9" spans="1:28" x14ac:dyDescent="0.4">
      <c r="A9" t="s">
        <v>234</v>
      </c>
      <c r="M9" s="5"/>
      <c r="P9" s="36" t="s">
        <v>265</v>
      </c>
      <c r="Q9" s="43"/>
      <c r="X9" s="5" t="s">
        <v>259</v>
      </c>
      <c r="AB9" s="6"/>
    </row>
    <row r="10" spans="1:28" x14ac:dyDescent="0.4">
      <c r="M10" s="5"/>
      <c r="P10" s="2" t="s">
        <v>71</v>
      </c>
      <c r="Q10" s="4" t="str">
        <f>N12</f>
        <v>Hf-Ni</v>
      </c>
      <c r="X10" s="7" t="s">
        <v>260</v>
      </c>
      <c r="Y10" s="8"/>
      <c r="Z10" s="8"/>
      <c r="AA10" s="8"/>
      <c r="AB10" s="9"/>
    </row>
    <row r="11" spans="1:28" x14ac:dyDescent="0.4">
      <c r="A11" s="41" t="s">
        <v>21</v>
      </c>
      <c r="B11" s="42"/>
      <c r="C11" s="42"/>
      <c r="D11" s="42"/>
      <c r="E11" s="42"/>
      <c r="F11" s="42"/>
      <c r="G11" s="42"/>
      <c r="H11" s="43"/>
      <c r="J11" s="41" t="s">
        <v>22</v>
      </c>
      <c r="K11" s="43"/>
      <c r="M11" s="45" t="s">
        <v>104</v>
      </c>
      <c r="N11" s="43"/>
      <c r="P11" s="5" t="s">
        <v>80</v>
      </c>
      <c r="Q11" s="6">
        <v>0</v>
      </c>
    </row>
    <row r="12" spans="1:28" x14ac:dyDescent="0.4">
      <c r="A12" s="2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/>
      <c r="G12" s="3"/>
      <c r="H12" s="4"/>
      <c r="J12" s="2" t="s">
        <v>20</v>
      </c>
      <c r="K12" s="4">
        <f>P3</f>
        <v>4.2</v>
      </c>
      <c r="M12" s="11" t="s">
        <v>78</v>
      </c>
      <c r="N12" s="11" t="s">
        <v>76</v>
      </c>
      <c r="P12" s="5" t="s">
        <v>81</v>
      </c>
      <c r="Q12" s="6">
        <v>1</v>
      </c>
    </row>
    <row r="13" spans="1:28" x14ac:dyDescent="0.4">
      <c r="A13" s="5" t="s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s="6" t="s">
        <v>52</v>
      </c>
      <c r="J13" s="5" t="s">
        <v>23</v>
      </c>
      <c r="K13" s="6">
        <f>Q3</f>
        <v>0.1</v>
      </c>
      <c r="M13" s="11" t="s">
        <v>77</v>
      </c>
      <c r="N13" s="11" t="s">
        <v>48</v>
      </c>
      <c r="P13" s="5" t="s">
        <v>85</v>
      </c>
      <c r="Q13" s="6" t="str">
        <f t="shared" ref="Q13:Q18" si="0">N13</f>
        <v>b2</v>
      </c>
    </row>
    <row r="14" spans="1:28" x14ac:dyDescent="0.4">
      <c r="A14" s="7" t="s">
        <v>8</v>
      </c>
      <c r="B14" s="8" t="s">
        <v>9</v>
      </c>
      <c r="C14" s="8" t="s">
        <v>10</v>
      </c>
      <c r="D14" s="8" t="s">
        <v>11</v>
      </c>
      <c r="E14" s="8" t="s">
        <v>39</v>
      </c>
      <c r="F14" s="8" t="s">
        <v>40</v>
      </c>
      <c r="G14" s="8"/>
      <c r="H14" s="9"/>
      <c r="J14" s="5" t="s">
        <v>37</v>
      </c>
      <c r="K14" s="6">
        <v>0</v>
      </c>
      <c r="M14" s="11" t="s">
        <v>0</v>
      </c>
      <c r="N14" s="26">
        <v>6.4</v>
      </c>
      <c r="P14" s="5" t="s">
        <v>82</v>
      </c>
      <c r="Q14" s="21">
        <f t="shared" si="0"/>
        <v>6.4</v>
      </c>
    </row>
    <row r="15" spans="1:28" x14ac:dyDescent="0.4">
      <c r="A15" s="2" t="str">
        <f>A3</f>
        <v>Ni</v>
      </c>
      <c r="B15" s="3" t="str">
        <f>C7</f>
        <v>fcc</v>
      </c>
      <c r="C15" s="3">
        <f>D7</f>
        <v>12</v>
      </c>
      <c r="D15" s="3">
        <f>A7</f>
        <v>28</v>
      </c>
      <c r="E15" s="3">
        <f>B7</f>
        <v>58.692999999999998</v>
      </c>
      <c r="F15" s="3"/>
      <c r="G15" s="3"/>
      <c r="H15" s="4"/>
      <c r="J15" s="5" t="s">
        <v>38</v>
      </c>
      <c r="K15" s="6">
        <v>2</v>
      </c>
      <c r="M15" s="11" t="s">
        <v>1</v>
      </c>
      <c r="N15" s="25">
        <v>2.72</v>
      </c>
      <c r="P15" s="5" t="s">
        <v>83</v>
      </c>
      <c r="Q15" s="23">
        <f t="shared" si="0"/>
        <v>2.72</v>
      </c>
    </row>
    <row r="16" spans="1:28" x14ac:dyDescent="0.4">
      <c r="A16" s="32">
        <f>D3</f>
        <v>5.0844500894425755</v>
      </c>
      <c r="B16" s="20">
        <f>F3</f>
        <v>2.56</v>
      </c>
      <c r="C16" s="20">
        <f>G3</f>
        <v>1.5</v>
      </c>
      <c r="D16" s="20">
        <f>H3</f>
        <v>6</v>
      </c>
      <c r="E16" s="20">
        <f>I3</f>
        <v>1.5</v>
      </c>
      <c r="F16" s="31">
        <f>C3*E7</f>
        <v>3.5213917703090072</v>
      </c>
      <c r="G16" s="16">
        <f>B3</f>
        <v>4.45</v>
      </c>
      <c r="H16" s="23">
        <f>E3</f>
        <v>0.94</v>
      </c>
      <c r="J16" s="5" t="s">
        <v>68</v>
      </c>
      <c r="K16" s="6">
        <v>2</v>
      </c>
      <c r="M16" s="11" t="s">
        <v>2</v>
      </c>
      <c r="N16" s="25">
        <v>5</v>
      </c>
      <c r="P16" s="5" t="s">
        <v>84</v>
      </c>
      <c r="Q16" s="23">
        <f t="shared" si="0"/>
        <v>5</v>
      </c>
    </row>
    <row r="17" spans="1:27" x14ac:dyDescent="0.4">
      <c r="A17" s="28">
        <f>J3</f>
        <v>1</v>
      </c>
      <c r="B17" s="22">
        <f>K3</f>
        <v>3.1</v>
      </c>
      <c r="C17" s="22">
        <f>L3</f>
        <v>1.8</v>
      </c>
      <c r="D17" s="22">
        <f>M3</f>
        <v>4.3600000000000003</v>
      </c>
      <c r="E17" s="22">
        <f>T3</f>
        <v>1</v>
      </c>
      <c r="F17" s="8">
        <f>F7</f>
        <v>3</v>
      </c>
      <c r="G17" s="8"/>
      <c r="H17" s="9"/>
      <c r="J17" s="5"/>
      <c r="K17" s="6"/>
      <c r="M17" s="11" t="s">
        <v>75</v>
      </c>
      <c r="N17" s="11">
        <v>2.5000000000000001E-2</v>
      </c>
      <c r="P17" s="5" t="s">
        <v>87</v>
      </c>
      <c r="Q17" s="6">
        <f t="shared" si="0"/>
        <v>2.5000000000000001E-2</v>
      </c>
    </row>
    <row r="18" spans="1:27" x14ac:dyDescent="0.4">
      <c r="A18" s="8"/>
      <c r="B18" s="8"/>
      <c r="C18" s="8"/>
      <c r="D18" s="8"/>
      <c r="E18" s="8"/>
      <c r="F18" s="8"/>
      <c r="G18" s="8"/>
      <c r="H18" s="8"/>
      <c r="I18" s="8"/>
      <c r="J18" s="5" t="s">
        <v>71</v>
      </c>
      <c r="K18" s="6" t="str">
        <f>A3</f>
        <v>Ni</v>
      </c>
      <c r="M18" s="18" t="s">
        <v>86</v>
      </c>
      <c r="N18" s="18">
        <v>2.5000000000000001E-2</v>
      </c>
      <c r="P18" s="5" t="s">
        <v>88</v>
      </c>
      <c r="Q18" s="6">
        <f t="shared" si="0"/>
        <v>2.5000000000000001E-2</v>
      </c>
    </row>
    <row r="19" spans="1:27" x14ac:dyDescent="0.4">
      <c r="A19" t="s">
        <v>250</v>
      </c>
      <c r="J19" s="5" t="s">
        <v>69</v>
      </c>
      <c r="K19" s="6">
        <v>0</v>
      </c>
      <c r="M19" s="11" t="s">
        <v>105</v>
      </c>
      <c r="N19" s="25">
        <v>0.4</v>
      </c>
      <c r="P19" s="50" t="s">
        <v>90</v>
      </c>
      <c r="Q19" s="51">
        <f>N19</f>
        <v>0.4</v>
      </c>
      <c r="R19" s="48"/>
    </row>
    <row r="20" spans="1:27" x14ac:dyDescent="0.4">
      <c r="J20" s="5" t="s">
        <v>70</v>
      </c>
      <c r="K20" s="6">
        <v>1</v>
      </c>
      <c r="M20" s="11" t="s">
        <v>262</v>
      </c>
      <c r="N20" s="11">
        <v>0.67</v>
      </c>
      <c r="P20" s="50" t="s">
        <v>91</v>
      </c>
      <c r="Q20" s="51">
        <f t="shared" ref="Q20:Q26" si="1">N20</f>
        <v>0.67</v>
      </c>
      <c r="R20" s="48"/>
    </row>
    <row r="21" spans="1:27" x14ac:dyDescent="0.4">
      <c r="A21" t="s">
        <v>53</v>
      </c>
      <c r="J21" s="5" t="s">
        <v>89</v>
      </c>
      <c r="K21" s="23">
        <f>T3</f>
        <v>1</v>
      </c>
      <c r="M21" s="11" t="s">
        <v>79</v>
      </c>
      <c r="N21" s="25">
        <v>0.6</v>
      </c>
      <c r="P21" s="50" t="s">
        <v>92</v>
      </c>
      <c r="Q21" s="51">
        <f t="shared" si="1"/>
        <v>0.6</v>
      </c>
      <c r="R21" s="48"/>
    </row>
    <row r="22" spans="1:27" x14ac:dyDescent="0.4">
      <c r="A22" t="s">
        <v>54</v>
      </c>
      <c r="J22" s="5" t="s">
        <v>123</v>
      </c>
      <c r="K22" s="21">
        <f>B3</f>
        <v>4.45</v>
      </c>
      <c r="M22" s="11" t="s">
        <v>106</v>
      </c>
      <c r="N22" s="25">
        <v>0.4</v>
      </c>
      <c r="P22" s="50" t="s">
        <v>96</v>
      </c>
      <c r="Q22" s="51">
        <f t="shared" si="1"/>
        <v>0.4</v>
      </c>
      <c r="R22" s="48"/>
    </row>
    <row r="23" spans="1:27" x14ac:dyDescent="0.4">
      <c r="A23" t="s">
        <v>55</v>
      </c>
      <c r="J23" s="5" t="s">
        <v>124</v>
      </c>
      <c r="K23" s="21">
        <f>C3</f>
        <v>2.4900000000000002</v>
      </c>
      <c r="M23" s="11" t="s">
        <v>108</v>
      </c>
      <c r="N23" s="25">
        <v>2.8</v>
      </c>
      <c r="P23" s="50" t="s">
        <v>93</v>
      </c>
      <c r="Q23" s="51">
        <f t="shared" si="1"/>
        <v>2.8</v>
      </c>
      <c r="R23" s="48"/>
    </row>
    <row r="24" spans="1:27" x14ac:dyDescent="0.4">
      <c r="A24" t="s">
        <v>56</v>
      </c>
      <c r="J24" s="5" t="s">
        <v>125</v>
      </c>
      <c r="K24" s="29">
        <f>D3</f>
        <v>5.0844500894425755</v>
      </c>
      <c r="M24" s="11" t="s">
        <v>263</v>
      </c>
      <c r="N24" s="25">
        <v>1.7</v>
      </c>
      <c r="P24" s="50" t="s">
        <v>94</v>
      </c>
      <c r="Q24" s="51">
        <f t="shared" si="1"/>
        <v>1.7</v>
      </c>
      <c r="R24" s="48"/>
    </row>
    <row r="25" spans="1:27" x14ac:dyDescent="0.4">
      <c r="A25" t="s">
        <v>57</v>
      </c>
      <c r="J25" s="5" t="s">
        <v>73</v>
      </c>
      <c r="K25" s="23">
        <f>S3</f>
        <v>0.05</v>
      </c>
      <c r="M25" s="11" t="s">
        <v>107</v>
      </c>
      <c r="N25" s="25">
        <v>1.9</v>
      </c>
      <c r="P25" s="50" t="s">
        <v>95</v>
      </c>
      <c r="Q25" s="51">
        <f t="shared" si="1"/>
        <v>1.9</v>
      </c>
      <c r="R25" s="48"/>
    </row>
    <row r="26" spans="1:27" x14ac:dyDescent="0.4">
      <c r="A26" t="s">
        <v>58</v>
      </c>
      <c r="J26" s="5" t="s">
        <v>72</v>
      </c>
      <c r="K26" s="23">
        <f>R3</f>
        <v>0.05</v>
      </c>
      <c r="M26" s="11" t="s">
        <v>109</v>
      </c>
      <c r="N26" s="25">
        <v>1.8</v>
      </c>
      <c r="P26" s="52" t="s">
        <v>97</v>
      </c>
      <c r="Q26" s="53">
        <f t="shared" si="1"/>
        <v>1.8</v>
      </c>
      <c r="R26" s="48"/>
    </row>
    <row r="27" spans="1:27" x14ac:dyDescent="0.4">
      <c r="A27" t="s">
        <v>59</v>
      </c>
      <c r="J27" s="5" t="s">
        <v>25</v>
      </c>
      <c r="K27" s="23">
        <f>N3</f>
        <v>0.81</v>
      </c>
      <c r="M27" s="5" t="s">
        <v>267</v>
      </c>
      <c r="P27" s="5" t="s">
        <v>266</v>
      </c>
      <c r="Q27" s="49"/>
      <c r="R27" s="48"/>
    </row>
    <row r="28" spans="1:27" x14ac:dyDescent="0.4">
      <c r="J28" s="7" t="s">
        <v>24</v>
      </c>
      <c r="K28" s="24">
        <f>O3</f>
        <v>2.8</v>
      </c>
      <c r="M28" s="5"/>
      <c r="P28" s="48"/>
      <c r="Q28" s="49"/>
      <c r="R28" s="48"/>
      <c r="S28" s="47"/>
      <c r="T28" s="47"/>
      <c r="U28" s="47"/>
      <c r="V28" s="47"/>
      <c r="W28" s="47"/>
      <c r="X28" s="47"/>
      <c r="Y28" s="47"/>
      <c r="Z28" s="47"/>
      <c r="AA28" s="47"/>
    </row>
    <row r="29" spans="1:27" x14ac:dyDescent="0.4">
      <c r="A29" t="s">
        <v>67</v>
      </c>
      <c r="J29" s="5"/>
      <c r="M29" s="5"/>
      <c r="P29" s="48"/>
      <c r="Q29" s="49"/>
      <c r="R29" s="48"/>
      <c r="S29" s="47"/>
      <c r="T29" s="47"/>
      <c r="U29" s="47"/>
      <c r="V29" s="47"/>
      <c r="W29" s="47"/>
      <c r="X29" s="47"/>
      <c r="Y29" s="47"/>
      <c r="Z29" s="47"/>
      <c r="AA29" s="47"/>
    </row>
    <row r="30" spans="1:27" x14ac:dyDescent="0.4">
      <c r="J30" s="5"/>
      <c r="M30" s="5"/>
      <c r="P30" s="48"/>
      <c r="Q30" s="49"/>
      <c r="R30" s="48"/>
    </row>
    <row r="31" spans="1:27" x14ac:dyDescent="0.4">
      <c r="A31" t="s">
        <v>66</v>
      </c>
      <c r="J31" s="5"/>
      <c r="M31" s="5"/>
    </row>
    <row r="32" spans="1:27" x14ac:dyDescent="0.4">
      <c r="A32" t="s">
        <v>60</v>
      </c>
      <c r="J32" s="5"/>
      <c r="M32" s="5"/>
    </row>
    <row r="33" spans="1:23" x14ac:dyDescent="0.4">
      <c r="A33" t="s">
        <v>61</v>
      </c>
      <c r="J33" s="5"/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x14ac:dyDescent="0.4">
      <c r="A34" t="s">
        <v>62</v>
      </c>
      <c r="J34" s="5"/>
    </row>
    <row r="35" spans="1:23" x14ac:dyDescent="0.4">
      <c r="A35" t="s">
        <v>63</v>
      </c>
      <c r="J35" s="5"/>
    </row>
    <row r="36" spans="1:23" x14ac:dyDescent="0.4">
      <c r="A36" t="s">
        <v>64</v>
      </c>
      <c r="J36" s="5"/>
    </row>
    <row r="37" spans="1:23" x14ac:dyDescent="0.4">
      <c r="A37" t="s">
        <v>65</v>
      </c>
      <c r="J37" s="5"/>
    </row>
    <row r="38" spans="1:23" x14ac:dyDescent="0.4">
      <c r="J38" s="5"/>
    </row>
    <row r="39" spans="1:23" x14ac:dyDescent="0.4">
      <c r="A39" t="s">
        <v>110</v>
      </c>
      <c r="J39" s="5"/>
    </row>
    <row r="40" spans="1:23" x14ac:dyDescent="0.4">
      <c r="A40" t="s">
        <v>111</v>
      </c>
      <c r="J40" s="5"/>
    </row>
    <row r="41" spans="1:23" x14ac:dyDescent="0.4">
      <c r="A41" t="s">
        <v>112</v>
      </c>
      <c r="J41" s="5"/>
    </row>
    <row r="42" spans="1:23" x14ac:dyDescent="0.4">
      <c r="A42" t="s">
        <v>113</v>
      </c>
      <c r="J42" s="5"/>
    </row>
    <row r="43" spans="1:23" x14ac:dyDescent="0.4">
      <c r="A43" t="s">
        <v>114</v>
      </c>
      <c r="J43" s="5"/>
    </row>
    <row r="44" spans="1:23" x14ac:dyDescent="0.4">
      <c r="J44" s="5"/>
    </row>
    <row r="45" spans="1:23" x14ac:dyDescent="0.4">
      <c r="A45" t="s">
        <v>115</v>
      </c>
      <c r="J45" s="5"/>
    </row>
    <row r="46" spans="1:23" x14ac:dyDescent="0.4">
      <c r="A46" t="s">
        <v>116</v>
      </c>
      <c r="J46" s="5"/>
    </row>
    <row r="47" spans="1:23" x14ac:dyDescent="0.4">
      <c r="A47" t="s">
        <v>117</v>
      </c>
      <c r="J47" s="5"/>
    </row>
    <row r="48" spans="1:23" x14ac:dyDescent="0.4">
      <c r="A48" t="s">
        <v>118</v>
      </c>
      <c r="J48" s="5"/>
    </row>
    <row r="49" spans="1:26" x14ac:dyDescent="0.4">
      <c r="A49" t="s">
        <v>119</v>
      </c>
      <c r="J49" s="5"/>
    </row>
    <row r="50" spans="1:26" x14ac:dyDescent="0.4">
      <c r="A50" t="s">
        <v>120</v>
      </c>
      <c r="J50" s="5"/>
    </row>
    <row r="51" spans="1:26" x14ac:dyDescent="0.4">
      <c r="J51" s="5"/>
    </row>
    <row r="52" spans="1:26" x14ac:dyDescent="0.4">
      <c r="A52" t="s">
        <v>121</v>
      </c>
      <c r="J52" s="5"/>
    </row>
    <row r="53" spans="1:26" x14ac:dyDescent="0.4">
      <c r="A53" t="s">
        <v>122</v>
      </c>
      <c r="J53" s="5"/>
    </row>
    <row r="54" spans="1:26" x14ac:dyDescent="0.4">
      <c r="A54" t="s">
        <v>129</v>
      </c>
      <c r="J54" s="5"/>
    </row>
    <row r="55" spans="1:26" x14ac:dyDescent="0.4">
      <c r="A55" t="s">
        <v>130</v>
      </c>
      <c r="J55" s="5"/>
    </row>
    <row r="56" spans="1:26" s="8" customFormat="1" x14ac:dyDescent="0.4">
      <c r="A56" s="8" t="s">
        <v>128</v>
      </c>
      <c r="I56" s="9"/>
      <c r="J56" s="7"/>
      <c r="S56"/>
      <c r="T56"/>
      <c r="U56"/>
      <c r="V56"/>
      <c r="W56"/>
      <c r="X56"/>
      <c r="Y56"/>
      <c r="Z56"/>
    </row>
    <row r="57" spans="1:26" x14ac:dyDescent="0.4">
      <c r="A57" t="s">
        <v>251</v>
      </c>
    </row>
    <row r="58" spans="1:26" x14ac:dyDescent="0.4">
      <c r="A58" t="s">
        <v>271</v>
      </c>
    </row>
    <row r="59" spans="1:26" x14ac:dyDescent="0.4">
      <c r="A59" s="11" t="s">
        <v>235</v>
      </c>
      <c r="B59" s="14" t="s">
        <v>268</v>
      </c>
      <c r="C59" s="14" t="s">
        <v>269</v>
      </c>
      <c r="D59" s="14" t="s">
        <v>270</v>
      </c>
      <c r="F59" s="80" t="s">
        <v>328</v>
      </c>
    </row>
    <row r="60" spans="1:26" x14ac:dyDescent="0.4">
      <c r="A60" s="11" t="s">
        <v>13</v>
      </c>
      <c r="B60" s="15">
        <v>0.49</v>
      </c>
      <c r="C60" s="12">
        <v>0.49</v>
      </c>
      <c r="D60" s="39">
        <v>0.49</v>
      </c>
      <c r="F60" t="s">
        <v>329</v>
      </c>
      <c r="J60" s="47"/>
      <c r="K60" s="47"/>
      <c r="L60" s="47"/>
    </row>
    <row r="61" spans="1:26" x14ac:dyDescent="0.4">
      <c r="A61" s="11" t="s">
        <v>12</v>
      </c>
      <c r="B61" s="38">
        <v>2.8</v>
      </c>
      <c r="C61" s="46">
        <v>2.8</v>
      </c>
      <c r="D61" s="40">
        <v>2.8</v>
      </c>
      <c r="J61" s="47"/>
      <c r="K61" s="47"/>
      <c r="L61" s="47"/>
    </row>
    <row r="62" spans="1:26" x14ac:dyDescent="0.4">
      <c r="L62" s="47"/>
    </row>
    <row r="63" spans="1:26" x14ac:dyDescent="0.4">
      <c r="B63" s="65" t="s">
        <v>273</v>
      </c>
      <c r="C63" s="66"/>
      <c r="J63" s="72" t="s">
        <v>274</v>
      </c>
      <c r="K63" s="73"/>
    </row>
    <row r="64" spans="1:26" x14ac:dyDescent="0.4">
      <c r="A64" s="54" t="s">
        <v>297</v>
      </c>
      <c r="B64" s="67" t="s">
        <v>298</v>
      </c>
      <c r="C64" s="68"/>
      <c r="D64" t="s">
        <v>264</v>
      </c>
      <c r="I64" s="54" t="s">
        <v>297</v>
      </c>
      <c r="J64" s="41" t="s">
        <v>298</v>
      </c>
      <c r="K64" s="74"/>
      <c r="L64" t="s">
        <v>264</v>
      </c>
      <c r="M64" s="47"/>
    </row>
    <row r="65" spans="1:13" x14ac:dyDescent="0.4">
      <c r="A65" s="57" t="s">
        <v>299</v>
      </c>
      <c r="B65" s="65" t="s">
        <v>90</v>
      </c>
      <c r="C65" s="69">
        <f>B60</f>
        <v>0.49</v>
      </c>
      <c r="D65" t="s">
        <v>275</v>
      </c>
      <c r="I65" s="57" t="s">
        <v>307</v>
      </c>
      <c r="J65" s="72" t="s">
        <v>238</v>
      </c>
      <c r="K65" s="75">
        <f>B60</f>
        <v>0.49</v>
      </c>
      <c r="L65" t="s">
        <v>275</v>
      </c>
      <c r="M65" s="47"/>
    </row>
    <row r="66" spans="1:13" x14ac:dyDescent="0.4">
      <c r="A66" s="55" t="s">
        <v>300</v>
      </c>
      <c r="B66" s="70" t="s">
        <v>91</v>
      </c>
      <c r="C66" s="71">
        <f>C60</f>
        <v>0.49</v>
      </c>
      <c r="D66" t="s">
        <v>276</v>
      </c>
      <c r="I66" s="55" t="s">
        <v>308</v>
      </c>
      <c r="J66" s="76" t="s">
        <v>239</v>
      </c>
      <c r="K66" s="77">
        <f>D60</f>
        <v>0.49</v>
      </c>
      <c r="L66" t="s">
        <v>283</v>
      </c>
      <c r="M66" s="47"/>
    </row>
    <row r="67" spans="1:13" x14ac:dyDescent="0.4">
      <c r="A67" s="55" t="s">
        <v>301</v>
      </c>
      <c r="B67" s="70" t="s">
        <v>92</v>
      </c>
      <c r="C67" s="71">
        <f>(0.5*B60^0.5+0.5*C66^0.5)^2</f>
        <v>0.48999999999999994</v>
      </c>
      <c r="D67" t="s">
        <v>277</v>
      </c>
      <c r="I67" s="55" t="s">
        <v>309</v>
      </c>
      <c r="J67" s="76" t="s">
        <v>236</v>
      </c>
      <c r="K67" s="77">
        <f>(0.5*B60^0.5+0.5*K66^0.5)^2</f>
        <v>0.48999999999999994</v>
      </c>
      <c r="L67" t="s">
        <v>284</v>
      </c>
      <c r="M67" s="47"/>
    </row>
    <row r="68" spans="1:13" x14ac:dyDescent="0.4">
      <c r="A68" s="56" t="s">
        <v>302</v>
      </c>
      <c r="B68" s="19" t="s">
        <v>96</v>
      </c>
      <c r="C68" s="27">
        <f>(0.5*C65^0.5+0.5*C60^0.5)^2</f>
        <v>0.48999999999999994</v>
      </c>
      <c r="D68" t="s">
        <v>278</v>
      </c>
      <c r="I68" s="56" t="s">
        <v>310</v>
      </c>
      <c r="J68" s="78" t="s">
        <v>237</v>
      </c>
      <c r="K68" s="79">
        <f>(0.5*K65^0.5+0.5*D60^0.5)^2</f>
        <v>0.48999999999999994</v>
      </c>
      <c r="L68" t="s">
        <v>285</v>
      </c>
      <c r="M68" s="47"/>
    </row>
    <row r="69" spans="1:13" x14ac:dyDescent="0.4">
      <c r="A69" s="55" t="s">
        <v>303</v>
      </c>
      <c r="B69" s="70" t="s">
        <v>93</v>
      </c>
      <c r="C69" s="71">
        <f>B61</f>
        <v>2.8</v>
      </c>
      <c r="D69" t="s">
        <v>279</v>
      </c>
      <c r="I69" s="55" t="s">
        <v>311</v>
      </c>
      <c r="J69" s="76" t="s">
        <v>272</v>
      </c>
      <c r="K69" s="77">
        <f>B61</f>
        <v>2.8</v>
      </c>
      <c r="L69" t="s">
        <v>279</v>
      </c>
      <c r="M69" s="47"/>
    </row>
    <row r="70" spans="1:13" x14ac:dyDescent="0.4">
      <c r="A70" s="55" t="s">
        <v>304</v>
      </c>
      <c r="B70" s="70" t="s">
        <v>94</v>
      </c>
      <c r="C70" s="71">
        <f>C61</f>
        <v>2.8</v>
      </c>
      <c r="D70" t="s">
        <v>280</v>
      </c>
      <c r="I70" s="55" t="s">
        <v>312</v>
      </c>
      <c r="J70" s="76" t="s">
        <v>248</v>
      </c>
      <c r="K70" s="77">
        <f>D61</f>
        <v>2.8</v>
      </c>
      <c r="L70" t="s">
        <v>286</v>
      </c>
      <c r="M70" s="47"/>
    </row>
    <row r="71" spans="1:13" x14ac:dyDescent="0.4">
      <c r="A71" s="55" t="s">
        <v>305</v>
      </c>
      <c r="B71" s="70" t="s">
        <v>95</v>
      </c>
      <c r="C71" s="71">
        <f>(0.5*B61^0.5+0.5*C70^0.5)^2</f>
        <v>2.8000000000000003</v>
      </c>
      <c r="D71" t="s">
        <v>281</v>
      </c>
      <c r="I71" s="55" t="s">
        <v>313</v>
      </c>
      <c r="J71" s="76" t="s">
        <v>240</v>
      </c>
      <c r="K71" s="77">
        <f>(0.5*B61^0.5+0.5*K70^0.5)^2</f>
        <v>2.8000000000000003</v>
      </c>
      <c r="L71" t="s">
        <v>287</v>
      </c>
      <c r="M71" s="47"/>
    </row>
    <row r="72" spans="1:13" x14ac:dyDescent="0.4">
      <c r="A72" s="56" t="s">
        <v>306</v>
      </c>
      <c r="B72" s="19" t="s">
        <v>97</v>
      </c>
      <c r="C72" s="27">
        <f>(0.5*C69^0.5+0.5*C61^0.5)^2</f>
        <v>2.8000000000000003</v>
      </c>
      <c r="D72" t="s">
        <v>282</v>
      </c>
      <c r="I72" s="56" t="s">
        <v>314</v>
      </c>
      <c r="J72" s="78" t="s">
        <v>241</v>
      </c>
      <c r="K72" s="79">
        <f>(0.5*K69^0.5+0.5*D61^0.5)^2</f>
        <v>2.8000000000000003</v>
      </c>
      <c r="L72" t="s">
        <v>288</v>
      </c>
      <c r="M72" s="47"/>
    </row>
    <row r="74" spans="1:13" x14ac:dyDescent="0.4">
      <c r="B74" s="37" t="s">
        <v>289</v>
      </c>
      <c r="C74" s="58"/>
      <c r="J74" s="81" t="s">
        <v>295</v>
      </c>
      <c r="K74" s="82"/>
    </row>
    <row r="75" spans="1:13" x14ac:dyDescent="0.4">
      <c r="A75" s="54" t="s">
        <v>297</v>
      </c>
      <c r="B75" s="36" t="s">
        <v>298</v>
      </c>
      <c r="C75" s="59"/>
      <c r="D75" t="s">
        <v>264</v>
      </c>
      <c r="I75" s="2" t="s">
        <v>297</v>
      </c>
      <c r="J75" s="81" t="s">
        <v>298</v>
      </c>
      <c r="K75" s="82"/>
      <c r="L75" t="s">
        <v>264</v>
      </c>
    </row>
    <row r="76" spans="1:13" x14ac:dyDescent="0.4">
      <c r="A76" s="57" t="s">
        <v>315</v>
      </c>
      <c r="B76" s="37" t="s">
        <v>244</v>
      </c>
      <c r="C76" s="60">
        <f>C60</f>
        <v>0.49</v>
      </c>
      <c r="D76" t="s">
        <v>276</v>
      </c>
      <c r="I76" s="2" t="s">
        <v>330</v>
      </c>
      <c r="J76" s="81" t="s">
        <v>98</v>
      </c>
      <c r="K76" s="82">
        <f>(0.5*K65^0.5+0.5*C76^0.5)^2</f>
        <v>0.48999999999999994</v>
      </c>
      <c r="L76" t="s">
        <v>296</v>
      </c>
    </row>
    <row r="77" spans="1:13" x14ac:dyDescent="0.4">
      <c r="A77" s="55" t="s">
        <v>316</v>
      </c>
      <c r="B77" s="61" t="s">
        <v>245</v>
      </c>
      <c r="C77" s="62">
        <f>D60</f>
        <v>0.49</v>
      </c>
      <c r="D77" t="s">
        <v>283</v>
      </c>
      <c r="I77" s="5" t="s">
        <v>331</v>
      </c>
      <c r="J77" s="83" t="s">
        <v>99</v>
      </c>
      <c r="K77" s="84">
        <f>(0.5*C65^0.5+0.5*C77^0.5)^2</f>
        <v>0.48999999999999994</v>
      </c>
      <c r="L77" t="s">
        <v>323</v>
      </c>
    </row>
    <row r="78" spans="1:13" x14ac:dyDescent="0.4">
      <c r="A78" s="55" t="s">
        <v>317</v>
      </c>
      <c r="B78" s="61" t="s">
        <v>242</v>
      </c>
      <c r="C78" s="62">
        <f>(0.5*C60^0.5+0.5*C77^0.5)^2</f>
        <v>0.48999999999999994</v>
      </c>
      <c r="D78" t="s">
        <v>290</v>
      </c>
      <c r="I78" s="7" t="s">
        <v>332</v>
      </c>
      <c r="J78" s="85" t="s">
        <v>100</v>
      </c>
      <c r="K78" s="86">
        <f>(0.5*C66^0.5+0.5*K66^0.5)^2</f>
        <v>0.48999999999999994</v>
      </c>
      <c r="L78" t="s">
        <v>324</v>
      </c>
    </row>
    <row r="79" spans="1:13" x14ac:dyDescent="0.4">
      <c r="A79" s="56" t="s">
        <v>318</v>
      </c>
      <c r="B79" s="63" t="s">
        <v>243</v>
      </c>
      <c r="C79" s="64">
        <f>(0.5*C76^0.5+0.5*D60^0.5)^2</f>
        <v>0.48999999999999994</v>
      </c>
      <c r="D79" t="s">
        <v>291</v>
      </c>
      <c r="I79" s="5" t="s">
        <v>333</v>
      </c>
      <c r="J79" s="83" t="s">
        <v>101</v>
      </c>
      <c r="K79" s="84">
        <f>(0.5*K69^0.5+0.5*C80^0.5)^2</f>
        <v>2.8000000000000003</v>
      </c>
      <c r="L79" t="s">
        <v>325</v>
      </c>
    </row>
    <row r="80" spans="1:13" x14ac:dyDescent="0.4">
      <c r="A80" s="55" t="s">
        <v>319</v>
      </c>
      <c r="B80" s="61" t="s">
        <v>294</v>
      </c>
      <c r="C80" s="62">
        <f>C61</f>
        <v>2.8</v>
      </c>
      <c r="D80" t="s">
        <v>280</v>
      </c>
      <c r="I80" s="5" t="s">
        <v>334</v>
      </c>
      <c r="J80" s="83" t="s">
        <v>102</v>
      </c>
      <c r="K80" s="84">
        <f>(0.5*C69^0.5+0.5*C81^0.5)^2</f>
        <v>2.8000000000000003</v>
      </c>
      <c r="L80" t="s">
        <v>326</v>
      </c>
    </row>
    <row r="81" spans="1:12" x14ac:dyDescent="0.4">
      <c r="A81" s="55" t="s">
        <v>320</v>
      </c>
      <c r="B81" s="61" t="s">
        <v>249</v>
      </c>
      <c r="C81" s="62">
        <f>D61</f>
        <v>2.8</v>
      </c>
      <c r="D81" t="s">
        <v>286</v>
      </c>
      <c r="I81" s="7" t="s">
        <v>335</v>
      </c>
      <c r="J81" s="85" t="s">
        <v>103</v>
      </c>
      <c r="K81" s="86">
        <f>(0.5*C70^0.5+0.5*K70^0.5)^2</f>
        <v>2.8000000000000003</v>
      </c>
      <c r="L81" t="s">
        <v>327</v>
      </c>
    </row>
    <row r="82" spans="1:12" x14ac:dyDescent="0.4">
      <c r="A82" s="55" t="s">
        <v>321</v>
      </c>
      <c r="B82" s="61" t="s">
        <v>246</v>
      </c>
      <c r="C82" s="62">
        <f>(0.5*C61^0.5+0.5*C81^0.5)^2</f>
        <v>2.8000000000000003</v>
      </c>
      <c r="D82" t="s">
        <v>292</v>
      </c>
    </row>
    <row r="83" spans="1:12" x14ac:dyDescent="0.4">
      <c r="A83" s="56" t="s">
        <v>322</v>
      </c>
      <c r="B83" s="63" t="s">
        <v>247</v>
      </c>
      <c r="C83" s="64">
        <f>(0.5*C80^0.5+0.5*D61^0.5)^2</f>
        <v>2.8000000000000003</v>
      </c>
      <c r="D83" t="s">
        <v>293</v>
      </c>
    </row>
  </sheetData>
  <phoneticPr fontId="1"/>
  <dataValidations count="1">
    <dataValidation type="list" allowBlank="1" showInputMessage="1" showErrorMessage="1" sqref="C7" xr:uid="{57A4E5F9-7D81-457B-9242-85E08361FD36}">
      <formula1>"fcc,bcc,hcp,dim,dia,dia3,b1,c11,l12,b2,ch4,lin,zig,tri,sc"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2694-D983-4948-B087-8A1773639C00}">
  <dimension ref="A1:C94"/>
  <sheetViews>
    <sheetView topLeftCell="A50" workbookViewId="0">
      <selection activeCell="C95" sqref="C95"/>
    </sheetView>
  </sheetViews>
  <sheetFormatPr defaultRowHeight="18.75" x14ac:dyDescent="0.4"/>
  <sheetData>
    <row r="1" spans="1:3" x14ac:dyDescent="0.4">
      <c r="A1" t="s">
        <v>144</v>
      </c>
      <c r="B1">
        <v>1</v>
      </c>
      <c r="C1">
        <v>1.008</v>
      </c>
    </row>
    <row r="2" spans="1:3" x14ac:dyDescent="0.4">
      <c r="A2" t="s">
        <v>145</v>
      </c>
      <c r="B2">
        <v>2</v>
      </c>
      <c r="C2">
        <v>4.0026000000000002</v>
      </c>
    </row>
    <row r="3" spans="1:3" x14ac:dyDescent="0.4">
      <c r="A3" t="s">
        <v>146</v>
      </c>
      <c r="B3">
        <v>3</v>
      </c>
      <c r="C3">
        <v>6.94</v>
      </c>
    </row>
    <row r="4" spans="1:3" x14ac:dyDescent="0.4">
      <c r="A4" t="s">
        <v>147</v>
      </c>
      <c r="B4">
        <v>4</v>
      </c>
      <c r="C4">
        <v>9.0122</v>
      </c>
    </row>
    <row r="5" spans="1:3" x14ac:dyDescent="0.4">
      <c r="A5" t="s">
        <v>33</v>
      </c>
      <c r="B5">
        <v>5</v>
      </c>
      <c r="C5">
        <v>10.81</v>
      </c>
    </row>
    <row r="6" spans="1:3" x14ac:dyDescent="0.4">
      <c r="A6" t="s">
        <v>142</v>
      </c>
      <c r="B6">
        <v>6</v>
      </c>
      <c r="C6">
        <v>12.010999999999999</v>
      </c>
    </row>
    <row r="7" spans="1:3" x14ac:dyDescent="0.4">
      <c r="A7" t="s">
        <v>148</v>
      </c>
      <c r="B7">
        <v>7</v>
      </c>
      <c r="C7">
        <v>14.007</v>
      </c>
    </row>
    <row r="8" spans="1:3" x14ac:dyDescent="0.4">
      <c r="A8" t="s">
        <v>149</v>
      </c>
      <c r="B8">
        <v>8</v>
      </c>
      <c r="C8">
        <v>15.999000000000001</v>
      </c>
    </row>
    <row r="9" spans="1:3" x14ac:dyDescent="0.4">
      <c r="A9" t="s">
        <v>150</v>
      </c>
      <c r="B9">
        <v>9</v>
      </c>
      <c r="C9">
        <v>18.998000000000001</v>
      </c>
    </row>
    <row r="10" spans="1:3" x14ac:dyDescent="0.4">
      <c r="A10" t="s">
        <v>151</v>
      </c>
      <c r="B10">
        <v>10</v>
      </c>
      <c r="C10">
        <v>20.18</v>
      </c>
    </row>
    <row r="11" spans="1:3" x14ac:dyDescent="0.4">
      <c r="A11" t="s">
        <v>152</v>
      </c>
      <c r="B11">
        <v>11</v>
      </c>
      <c r="C11">
        <v>22.99</v>
      </c>
    </row>
    <row r="12" spans="1:3" x14ac:dyDescent="0.4">
      <c r="A12" t="s">
        <v>153</v>
      </c>
      <c r="B12">
        <v>12</v>
      </c>
      <c r="C12">
        <v>24.305</v>
      </c>
    </row>
    <row r="13" spans="1:3" x14ac:dyDescent="0.4">
      <c r="A13" t="s">
        <v>154</v>
      </c>
      <c r="B13">
        <v>13</v>
      </c>
      <c r="C13">
        <v>26.981999999999999</v>
      </c>
    </row>
    <row r="14" spans="1:3" x14ac:dyDescent="0.4">
      <c r="A14" t="s">
        <v>155</v>
      </c>
      <c r="B14">
        <v>14</v>
      </c>
      <c r="C14">
        <v>28.085000000000001</v>
      </c>
    </row>
    <row r="15" spans="1:3" x14ac:dyDescent="0.4">
      <c r="A15" t="s">
        <v>156</v>
      </c>
      <c r="B15">
        <v>15</v>
      </c>
      <c r="C15">
        <v>30.974</v>
      </c>
    </row>
    <row r="16" spans="1:3" x14ac:dyDescent="0.4">
      <c r="A16" t="s">
        <v>158</v>
      </c>
      <c r="B16">
        <v>16</v>
      </c>
      <c r="C16">
        <v>32.06</v>
      </c>
    </row>
    <row r="17" spans="1:3" x14ac:dyDescent="0.4">
      <c r="A17" t="s">
        <v>157</v>
      </c>
      <c r="B17">
        <v>17</v>
      </c>
      <c r="C17">
        <v>35.450000000000003</v>
      </c>
    </row>
    <row r="18" spans="1:3" x14ac:dyDescent="0.4">
      <c r="A18" t="s">
        <v>159</v>
      </c>
      <c r="B18">
        <v>18</v>
      </c>
      <c r="C18">
        <v>39.948</v>
      </c>
    </row>
    <row r="19" spans="1:3" x14ac:dyDescent="0.4">
      <c r="A19" t="s">
        <v>160</v>
      </c>
      <c r="B19">
        <v>19</v>
      </c>
      <c r="C19">
        <v>39.097999999999999</v>
      </c>
    </row>
    <row r="20" spans="1:3" x14ac:dyDescent="0.4">
      <c r="A20" t="s">
        <v>161</v>
      </c>
      <c r="B20">
        <v>20</v>
      </c>
      <c r="C20">
        <v>40.078000000000003</v>
      </c>
    </row>
    <row r="21" spans="1:3" x14ac:dyDescent="0.4">
      <c r="A21" t="s">
        <v>162</v>
      </c>
      <c r="B21">
        <v>21</v>
      </c>
      <c r="C21">
        <v>44.956000000000003</v>
      </c>
    </row>
    <row r="22" spans="1:3" x14ac:dyDescent="0.4">
      <c r="A22" t="s">
        <v>138</v>
      </c>
      <c r="B22">
        <v>22</v>
      </c>
      <c r="C22">
        <v>47.866999999999997</v>
      </c>
    </row>
    <row r="23" spans="1:3" x14ac:dyDescent="0.4">
      <c r="A23" t="s">
        <v>135</v>
      </c>
      <c r="B23">
        <v>23</v>
      </c>
      <c r="C23">
        <v>50.942</v>
      </c>
    </row>
    <row r="24" spans="1:3" x14ac:dyDescent="0.4">
      <c r="A24" t="s">
        <v>140</v>
      </c>
      <c r="B24">
        <v>24</v>
      </c>
      <c r="C24">
        <v>51.996000000000002</v>
      </c>
    </row>
    <row r="25" spans="1:3" x14ac:dyDescent="0.4">
      <c r="A25" t="s">
        <v>163</v>
      </c>
      <c r="B25">
        <v>25</v>
      </c>
      <c r="C25">
        <v>54.938000000000002</v>
      </c>
    </row>
    <row r="26" spans="1:3" x14ac:dyDescent="0.4">
      <c r="A26" t="s">
        <v>139</v>
      </c>
      <c r="B26">
        <v>26</v>
      </c>
      <c r="C26">
        <v>55.844999999999999</v>
      </c>
    </row>
    <row r="27" spans="1:3" x14ac:dyDescent="0.4">
      <c r="A27" t="s">
        <v>164</v>
      </c>
      <c r="B27">
        <v>27</v>
      </c>
      <c r="C27">
        <v>58.933</v>
      </c>
    </row>
    <row r="28" spans="1:3" x14ac:dyDescent="0.4">
      <c r="A28" t="s">
        <v>165</v>
      </c>
      <c r="B28">
        <v>28</v>
      </c>
      <c r="C28">
        <v>58.692999999999998</v>
      </c>
    </row>
    <row r="29" spans="1:3" x14ac:dyDescent="0.4">
      <c r="A29" t="s">
        <v>166</v>
      </c>
      <c r="B29">
        <v>29</v>
      </c>
      <c r="C29">
        <v>63.545999999999999</v>
      </c>
    </row>
    <row r="30" spans="1:3" x14ac:dyDescent="0.4">
      <c r="A30" t="s">
        <v>167</v>
      </c>
      <c r="B30">
        <v>30</v>
      </c>
      <c r="C30">
        <v>65.38</v>
      </c>
    </row>
    <row r="31" spans="1:3" x14ac:dyDescent="0.4">
      <c r="A31" t="s">
        <v>168</v>
      </c>
      <c r="B31">
        <v>31</v>
      </c>
      <c r="C31">
        <v>69.722999999999999</v>
      </c>
    </row>
    <row r="32" spans="1:3" x14ac:dyDescent="0.4">
      <c r="A32" t="s">
        <v>169</v>
      </c>
      <c r="B32">
        <v>32</v>
      </c>
      <c r="C32">
        <v>72.63</v>
      </c>
    </row>
    <row r="33" spans="1:3" x14ac:dyDescent="0.4">
      <c r="A33" t="s">
        <v>170</v>
      </c>
      <c r="B33">
        <v>33</v>
      </c>
      <c r="C33">
        <v>74.921999999999997</v>
      </c>
    </row>
    <row r="34" spans="1:3" x14ac:dyDescent="0.4">
      <c r="A34" t="s">
        <v>171</v>
      </c>
      <c r="B34">
        <v>34</v>
      </c>
      <c r="C34">
        <v>78.971000000000004</v>
      </c>
    </row>
    <row r="35" spans="1:3" x14ac:dyDescent="0.4">
      <c r="A35" t="s">
        <v>172</v>
      </c>
      <c r="B35">
        <v>35</v>
      </c>
      <c r="C35">
        <v>79.903999999999996</v>
      </c>
    </row>
    <row r="36" spans="1:3" x14ac:dyDescent="0.4">
      <c r="A36" t="s">
        <v>173</v>
      </c>
      <c r="B36">
        <v>36</v>
      </c>
      <c r="C36">
        <v>83.798000000000002</v>
      </c>
    </row>
    <row r="37" spans="1:3" x14ac:dyDescent="0.4">
      <c r="A37" t="s">
        <v>174</v>
      </c>
      <c r="B37">
        <v>37</v>
      </c>
      <c r="C37">
        <v>85.468000000000004</v>
      </c>
    </row>
    <row r="38" spans="1:3" x14ac:dyDescent="0.4">
      <c r="A38" t="s">
        <v>175</v>
      </c>
      <c r="B38">
        <v>38</v>
      </c>
      <c r="C38">
        <v>87.62</v>
      </c>
    </row>
    <row r="39" spans="1:3" x14ac:dyDescent="0.4">
      <c r="A39" t="s">
        <v>176</v>
      </c>
      <c r="B39">
        <v>39</v>
      </c>
      <c r="C39">
        <v>88.906000000000006</v>
      </c>
    </row>
    <row r="40" spans="1:3" x14ac:dyDescent="0.4">
      <c r="A40" t="s">
        <v>177</v>
      </c>
      <c r="B40">
        <v>40</v>
      </c>
      <c r="C40">
        <v>91.224000000000004</v>
      </c>
    </row>
    <row r="41" spans="1:3" x14ac:dyDescent="0.4">
      <c r="A41" t="s">
        <v>136</v>
      </c>
      <c r="B41">
        <v>41</v>
      </c>
      <c r="C41">
        <v>92.906000000000006</v>
      </c>
    </row>
    <row r="42" spans="1:3" x14ac:dyDescent="0.4">
      <c r="A42" t="s">
        <v>141</v>
      </c>
      <c r="B42">
        <v>42</v>
      </c>
      <c r="C42">
        <v>95.95</v>
      </c>
    </row>
    <row r="43" spans="1:3" x14ac:dyDescent="0.4">
      <c r="A43" t="s">
        <v>178</v>
      </c>
      <c r="B43">
        <v>43</v>
      </c>
      <c r="C43">
        <v>98</v>
      </c>
    </row>
    <row r="44" spans="1:3" x14ac:dyDescent="0.4">
      <c r="A44" t="s">
        <v>179</v>
      </c>
      <c r="B44">
        <v>44</v>
      </c>
      <c r="C44">
        <v>101.07</v>
      </c>
    </row>
    <row r="45" spans="1:3" x14ac:dyDescent="0.4">
      <c r="A45" t="s">
        <v>180</v>
      </c>
      <c r="B45">
        <v>45</v>
      </c>
      <c r="C45">
        <v>102.91</v>
      </c>
    </row>
    <row r="46" spans="1:3" x14ac:dyDescent="0.4">
      <c r="A46" t="s">
        <v>181</v>
      </c>
      <c r="B46">
        <v>46</v>
      </c>
      <c r="C46">
        <v>106.42</v>
      </c>
    </row>
    <row r="47" spans="1:3" x14ac:dyDescent="0.4">
      <c r="A47" t="s">
        <v>182</v>
      </c>
      <c r="B47">
        <v>47</v>
      </c>
      <c r="C47">
        <v>107.87</v>
      </c>
    </row>
    <row r="48" spans="1:3" x14ac:dyDescent="0.4">
      <c r="A48" t="s">
        <v>183</v>
      </c>
      <c r="B48">
        <v>48</v>
      </c>
      <c r="C48">
        <v>112.41</v>
      </c>
    </row>
    <row r="49" spans="1:3" x14ac:dyDescent="0.4">
      <c r="A49" t="s">
        <v>184</v>
      </c>
      <c r="B49">
        <v>49</v>
      </c>
      <c r="C49">
        <v>114.82</v>
      </c>
    </row>
    <row r="50" spans="1:3" x14ac:dyDescent="0.4">
      <c r="A50" t="s">
        <v>185</v>
      </c>
      <c r="B50">
        <v>50</v>
      </c>
      <c r="C50">
        <v>118.71</v>
      </c>
    </row>
    <row r="51" spans="1:3" x14ac:dyDescent="0.4">
      <c r="A51" t="s">
        <v>186</v>
      </c>
      <c r="B51">
        <v>51</v>
      </c>
      <c r="C51">
        <v>11.76</v>
      </c>
    </row>
    <row r="52" spans="1:3" x14ac:dyDescent="0.4">
      <c r="A52" t="s">
        <v>187</v>
      </c>
      <c r="B52">
        <v>52</v>
      </c>
      <c r="C52">
        <v>127.6</v>
      </c>
    </row>
    <row r="53" spans="1:3" x14ac:dyDescent="0.4">
      <c r="A53" t="s">
        <v>188</v>
      </c>
      <c r="B53">
        <v>53</v>
      </c>
      <c r="C53">
        <v>126.9</v>
      </c>
    </row>
    <row r="54" spans="1:3" x14ac:dyDescent="0.4">
      <c r="A54" t="s">
        <v>191</v>
      </c>
      <c r="B54">
        <v>54</v>
      </c>
      <c r="C54">
        <v>131.29</v>
      </c>
    </row>
    <row r="55" spans="1:3" x14ac:dyDescent="0.4">
      <c r="A55" t="s">
        <v>189</v>
      </c>
      <c r="B55">
        <v>55</v>
      </c>
      <c r="C55">
        <v>132.91</v>
      </c>
    </row>
    <row r="56" spans="1:3" x14ac:dyDescent="0.4">
      <c r="A56" t="s">
        <v>190</v>
      </c>
      <c r="B56">
        <v>56</v>
      </c>
      <c r="C56">
        <v>137.33000000000001</v>
      </c>
    </row>
    <row r="57" spans="1:3" x14ac:dyDescent="0.4">
      <c r="A57" t="s">
        <v>192</v>
      </c>
      <c r="B57">
        <v>57</v>
      </c>
      <c r="C57">
        <v>138.91</v>
      </c>
    </row>
    <row r="58" spans="1:3" x14ac:dyDescent="0.4">
      <c r="A58" t="s">
        <v>193</v>
      </c>
      <c r="B58">
        <v>58</v>
      </c>
      <c r="C58">
        <v>140.12</v>
      </c>
    </row>
    <row r="59" spans="1:3" x14ac:dyDescent="0.4">
      <c r="A59" t="s">
        <v>194</v>
      </c>
      <c r="B59">
        <v>59</v>
      </c>
      <c r="C59">
        <v>140.91</v>
      </c>
    </row>
    <row r="60" spans="1:3" x14ac:dyDescent="0.4">
      <c r="A60" t="s">
        <v>195</v>
      </c>
      <c r="B60">
        <v>60</v>
      </c>
      <c r="C60">
        <v>144.24</v>
      </c>
    </row>
    <row r="61" spans="1:3" x14ac:dyDescent="0.4">
      <c r="A61" t="s">
        <v>196</v>
      </c>
      <c r="B61">
        <v>61</v>
      </c>
      <c r="C61">
        <v>145</v>
      </c>
    </row>
    <row r="62" spans="1:3" x14ac:dyDescent="0.4">
      <c r="A62" t="s">
        <v>197</v>
      </c>
      <c r="B62">
        <v>62</v>
      </c>
      <c r="C62">
        <v>150.36000000000001</v>
      </c>
    </row>
    <row r="63" spans="1:3" x14ac:dyDescent="0.4">
      <c r="A63" t="s">
        <v>198</v>
      </c>
      <c r="B63">
        <v>63</v>
      </c>
      <c r="C63">
        <v>151.96</v>
      </c>
    </row>
    <row r="64" spans="1:3" x14ac:dyDescent="0.4">
      <c r="A64" t="s">
        <v>199</v>
      </c>
      <c r="B64">
        <v>64</v>
      </c>
      <c r="C64">
        <v>157.25</v>
      </c>
    </row>
    <row r="65" spans="1:3" x14ac:dyDescent="0.4">
      <c r="A65" t="s">
        <v>200</v>
      </c>
      <c r="B65">
        <v>65</v>
      </c>
      <c r="C65">
        <v>158.93</v>
      </c>
    </row>
    <row r="66" spans="1:3" x14ac:dyDescent="0.4">
      <c r="A66" t="s">
        <v>201</v>
      </c>
      <c r="B66">
        <v>66</v>
      </c>
      <c r="C66">
        <v>162.5</v>
      </c>
    </row>
    <row r="67" spans="1:3" x14ac:dyDescent="0.4">
      <c r="A67" t="s">
        <v>202</v>
      </c>
      <c r="B67">
        <v>67</v>
      </c>
      <c r="C67">
        <v>164.93</v>
      </c>
    </row>
    <row r="68" spans="1:3" x14ac:dyDescent="0.4">
      <c r="A68" t="s">
        <v>203</v>
      </c>
      <c r="B68">
        <v>68</v>
      </c>
      <c r="C68">
        <v>167.26</v>
      </c>
    </row>
    <row r="69" spans="1:3" x14ac:dyDescent="0.4">
      <c r="A69" t="s">
        <v>204</v>
      </c>
      <c r="B69">
        <v>69</v>
      </c>
      <c r="C69">
        <v>168.93</v>
      </c>
    </row>
    <row r="70" spans="1:3" x14ac:dyDescent="0.4">
      <c r="A70" t="s">
        <v>205</v>
      </c>
      <c r="B70">
        <v>70</v>
      </c>
      <c r="C70">
        <v>173.05</v>
      </c>
    </row>
    <row r="71" spans="1:3" x14ac:dyDescent="0.4">
      <c r="A71" t="s">
        <v>206</v>
      </c>
      <c r="B71">
        <v>71</v>
      </c>
      <c r="C71">
        <v>174.97</v>
      </c>
    </row>
    <row r="72" spans="1:3" x14ac:dyDescent="0.4">
      <c r="A72" t="s">
        <v>207</v>
      </c>
      <c r="B72">
        <v>72</v>
      </c>
      <c r="C72">
        <v>178.49</v>
      </c>
    </row>
    <row r="73" spans="1:3" x14ac:dyDescent="0.4">
      <c r="A73" t="s">
        <v>137</v>
      </c>
      <c r="B73">
        <v>73</v>
      </c>
      <c r="C73">
        <v>180.95</v>
      </c>
    </row>
    <row r="74" spans="1:3" x14ac:dyDescent="0.4">
      <c r="A74" t="s">
        <v>208</v>
      </c>
      <c r="B74">
        <v>74</v>
      </c>
      <c r="C74">
        <v>183.84</v>
      </c>
    </row>
    <row r="75" spans="1:3" x14ac:dyDescent="0.4">
      <c r="A75" t="s">
        <v>209</v>
      </c>
      <c r="B75">
        <v>75</v>
      </c>
      <c r="C75">
        <v>186.21</v>
      </c>
    </row>
    <row r="76" spans="1:3" x14ac:dyDescent="0.4">
      <c r="A76" t="s">
        <v>210</v>
      </c>
      <c r="B76">
        <v>76</v>
      </c>
      <c r="C76">
        <v>190.23</v>
      </c>
    </row>
    <row r="77" spans="1:3" x14ac:dyDescent="0.4">
      <c r="A77" t="s">
        <v>211</v>
      </c>
      <c r="B77">
        <v>77</v>
      </c>
      <c r="C77">
        <v>192.22</v>
      </c>
    </row>
    <row r="78" spans="1:3" x14ac:dyDescent="0.4">
      <c r="A78" t="s">
        <v>134</v>
      </c>
      <c r="B78">
        <v>78</v>
      </c>
      <c r="C78">
        <v>195.08</v>
      </c>
    </row>
    <row r="79" spans="1:3" x14ac:dyDescent="0.4">
      <c r="A79" t="s">
        <v>212</v>
      </c>
      <c r="B79">
        <v>79</v>
      </c>
      <c r="C79">
        <v>196.97</v>
      </c>
    </row>
    <row r="80" spans="1:3" x14ac:dyDescent="0.4">
      <c r="A80" t="s">
        <v>213</v>
      </c>
      <c r="B80">
        <v>80</v>
      </c>
      <c r="C80">
        <v>200.59</v>
      </c>
    </row>
    <row r="81" spans="1:3" x14ac:dyDescent="0.4">
      <c r="A81" t="s">
        <v>214</v>
      </c>
      <c r="B81">
        <v>81</v>
      </c>
      <c r="C81">
        <v>204.38</v>
      </c>
    </row>
    <row r="82" spans="1:3" x14ac:dyDescent="0.4">
      <c r="A82" t="s">
        <v>215</v>
      </c>
      <c r="B82">
        <v>82</v>
      </c>
      <c r="C82">
        <v>207.2</v>
      </c>
    </row>
    <row r="83" spans="1:3" x14ac:dyDescent="0.4">
      <c r="A83" t="s">
        <v>216</v>
      </c>
      <c r="B83">
        <v>83</v>
      </c>
      <c r="C83">
        <v>208.98</v>
      </c>
    </row>
    <row r="84" spans="1:3" x14ac:dyDescent="0.4">
      <c r="A84" t="s">
        <v>217</v>
      </c>
      <c r="B84">
        <v>84</v>
      </c>
      <c r="C84">
        <v>209</v>
      </c>
    </row>
    <row r="85" spans="1:3" x14ac:dyDescent="0.4">
      <c r="A85" t="s">
        <v>218</v>
      </c>
      <c r="B85">
        <v>85</v>
      </c>
      <c r="C85">
        <v>210</v>
      </c>
    </row>
    <row r="86" spans="1:3" x14ac:dyDescent="0.4">
      <c r="A86" t="s">
        <v>219</v>
      </c>
      <c r="B86">
        <v>86</v>
      </c>
      <c r="C86">
        <v>222</v>
      </c>
    </row>
    <row r="87" spans="1:3" x14ac:dyDescent="0.4">
      <c r="A87" t="s">
        <v>220</v>
      </c>
      <c r="B87">
        <v>87</v>
      </c>
      <c r="C87">
        <v>223</v>
      </c>
    </row>
    <row r="88" spans="1:3" x14ac:dyDescent="0.4">
      <c r="A88" t="s">
        <v>221</v>
      </c>
      <c r="B88">
        <v>88</v>
      </c>
      <c r="C88">
        <v>226</v>
      </c>
    </row>
    <row r="89" spans="1:3" x14ac:dyDescent="0.4">
      <c r="A89" t="s">
        <v>222</v>
      </c>
      <c r="B89">
        <v>89</v>
      </c>
      <c r="C89">
        <v>227</v>
      </c>
    </row>
    <row r="90" spans="1:3" x14ac:dyDescent="0.4">
      <c r="A90" t="s">
        <v>223</v>
      </c>
      <c r="B90">
        <v>90</v>
      </c>
      <c r="C90">
        <v>232.04</v>
      </c>
    </row>
    <row r="91" spans="1:3" x14ac:dyDescent="0.4">
      <c r="A91" t="s">
        <v>224</v>
      </c>
      <c r="B91">
        <v>91</v>
      </c>
      <c r="C91">
        <v>231.04</v>
      </c>
    </row>
    <row r="92" spans="1:3" x14ac:dyDescent="0.4">
      <c r="A92" t="s">
        <v>225</v>
      </c>
      <c r="B92">
        <v>92</v>
      </c>
      <c r="C92">
        <v>238.03</v>
      </c>
    </row>
    <row r="93" spans="1:3" x14ac:dyDescent="0.4">
      <c r="A93" t="s">
        <v>226</v>
      </c>
      <c r="B93">
        <v>93</v>
      </c>
      <c r="C93">
        <v>237</v>
      </c>
    </row>
    <row r="94" spans="1:3" x14ac:dyDescent="0.4">
      <c r="A94" t="s">
        <v>227</v>
      </c>
      <c r="B94">
        <v>94</v>
      </c>
      <c r="C94">
        <v>244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MEAM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2024-12-10T12:40:28Z</dcterms:created>
  <dcterms:modified xsi:type="dcterms:W3CDTF">2025-01-27T08:30:45Z</dcterms:modified>
</cp:coreProperties>
</file>